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Data" sheetId="1" r:id="rId4"/>
    <sheet state="visible" name="Throughput" sheetId="2" r:id="rId5"/>
    <sheet state="visible" name="Overview" sheetId="3" r:id="rId6"/>
    <sheet state="visible" name="LOC" sheetId="4" r:id="rId7"/>
    <sheet state="visible" name="CalcThroughput" sheetId="5" r:id="rId8"/>
    <sheet state="visible" name="CalcLOC" sheetId="6" r:id="rId9"/>
    <sheet state="hidden" name="k-means_HID" sheetId="7" r:id="rId10"/>
    <sheet state="hidden" name="k-means_HID1" sheetId="8" r:id="rId11"/>
    <sheet state="hidden" name="k-means_HID2" sheetId="9" r:id="rId12"/>
    <sheet state="hidden" name="k-means_HID3" sheetId="10" r:id="rId13"/>
    <sheet state="hidden" name="k-means_HID4" sheetId="11" r:id="rId14"/>
    <sheet state="hidden" name="k-means_HID5" sheetId="12" r:id="rId15"/>
    <sheet state="hidden" name="k-means_HID6" sheetId="13" r:id="rId16"/>
    <sheet state="hidden" name="k-means_HID7" sheetId="14" r:id="rId17"/>
    <sheet state="hidden" name="k-means_HID8" sheetId="15" r:id="rId18"/>
    <sheet state="hidden" name="k-means_HID9" sheetId="16" r:id="rId19"/>
    <sheet state="visible" name="calc distribution" sheetId="17" r:id="rId20"/>
    <sheet state="visible" name="Sheet2" sheetId="18" r:id="rId21"/>
  </sheets>
  <externalReferences>
    <externalReference r:id="rId22"/>
    <externalReference r:id="rId23"/>
  </externalReferences>
  <definedNames>
    <definedName name="Am">#REF!</definedName>
    <definedName name="Zeitraum">#REF!</definedName>
    <definedName name="ZU">#REF!</definedName>
    <definedName localSheetId="5" name="AnzAPL">CalcLOC!$D$7</definedName>
    <definedName localSheetId="5" name="Lmax">CalcLOC!$D$9</definedName>
    <definedName name="Klassenbreite_ZDL">#REF!</definedName>
    <definedName name="Brel">CalcLOC!$N$24</definedName>
    <definedName name="q">CalcLOC!$D$7</definedName>
    <definedName name="t_Wert">#REF!</definedName>
    <definedName localSheetId="5" name="BImin">CalcLOC!$D$14</definedName>
    <definedName name="Anzahl_RM">#REF!</definedName>
    <definedName localSheetId="5" name="ALPHA">CalcLOC!$D$15</definedName>
    <definedName name="Klassenbreite_ZAU">#REF!</definedName>
    <definedName hidden="1" localSheetId="0" name="_xlnm._FilterDatabase">InputData!$A$1:$E$1</definedName>
    <definedName hidden="1" localSheetId="17" name="_xlnm._FilterDatabase">Sheet2!$A$1:$E$53</definedName>
  </definedNames>
  <calcPr/>
  <extLst>
    <ext uri="GoogleSheetsCustomDataVersion1">
      <go:sheetsCustomData xmlns:go="http://customooxmlschemas.google.com/" r:id="rId24" roundtripDataSignature="AMtx7miVhLhuveYf2oDvELb36XUo2h1T2g=="/>
    </ext>
  </extLst>
</workbook>
</file>

<file path=xl/sharedStrings.xml><?xml version="1.0" encoding="utf-8"?>
<sst xmlns="http://schemas.openxmlformats.org/spreadsheetml/2006/main" count="256" uniqueCount="206">
  <si>
    <t>Order number</t>
  </si>
  <si>
    <t>Input date (day)</t>
  </si>
  <si>
    <t>Output date (day)</t>
  </si>
  <si>
    <t>Work Content (hrs)</t>
  </si>
  <si>
    <t>Throughput time (days)</t>
  </si>
  <si>
    <t>Workstation name</t>
  </si>
  <si>
    <t>Number of Workstations</t>
  </si>
  <si>
    <t>Capacity for Single workstation</t>
  </si>
  <si>
    <t>hrs/week</t>
  </si>
  <si>
    <t>Minimum Inter-Operation Time</t>
  </si>
  <si>
    <t>hrs</t>
  </si>
  <si>
    <t>Capacity</t>
  </si>
  <si>
    <t>Stretch factor 'Alpha'</t>
  </si>
  <si>
    <t>0&lt;Alpha&lt;130</t>
  </si>
  <si>
    <t>Work in Process first day</t>
  </si>
  <si>
    <t>Output prior evaluation period</t>
  </si>
  <si>
    <t>Interoperational Time</t>
  </si>
  <si>
    <t>Throughput Diagram</t>
  </si>
  <si>
    <t>Throughput diagram</t>
  </si>
  <si>
    <t>number of completed orders</t>
  </si>
  <si>
    <t>average work content</t>
  </si>
  <si>
    <t>standart deviation work content</t>
  </si>
  <si>
    <t>days</t>
  </si>
  <si>
    <t>average throughput time</t>
  </si>
  <si>
    <t>average range</t>
  </si>
  <si>
    <t>output</t>
  </si>
  <si>
    <t>average output rate</t>
  </si>
  <si>
    <t>maximum output rate</t>
  </si>
  <si>
    <t>Logistic operating curves</t>
  </si>
  <si>
    <t>capacity</t>
  </si>
  <si>
    <t>average work in process level</t>
  </si>
  <si>
    <t>ideal minimum work in process level</t>
  </si>
  <si>
    <t>%</t>
  </si>
  <si>
    <t>relative work in process</t>
  </si>
  <si>
    <t>average utilization rate</t>
  </si>
  <si>
    <t>Day number</t>
  </si>
  <si>
    <t>Output</t>
  </si>
  <si>
    <t>Input</t>
  </si>
  <si>
    <t>WIP</t>
  </si>
  <si>
    <t>Start</t>
  </si>
  <si>
    <t>WCav</t>
  </si>
  <si>
    <t>WC</t>
  </si>
  <si>
    <t>(WCav-WCi)2</t>
  </si>
  <si>
    <t>End</t>
  </si>
  <si>
    <t>Output prior Evaluation Period</t>
  </si>
  <si>
    <t>Capacity Limit</t>
  </si>
  <si>
    <t>Workstation Details</t>
  </si>
  <si>
    <t>Calculating the LOC</t>
  </si>
  <si>
    <t>w</t>
  </si>
  <si>
    <t>t</t>
  </si>
  <si>
    <t>Ua</t>
  </si>
  <si>
    <t>Pm</t>
  </si>
  <si>
    <t>Ib</t>
  </si>
  <si>
    <t>Ip</t>
  </si>
  <si>
    <t>Im</t>
  </si>
  <si>
    <t>Irel</t>
  </si>
  <si>
    <t>Rm</t>
  </si>
  <si>
    <t>LTm</t>
  </si>
  <si>
    <t>CAP</t>
  </si>
  <si>
    <t>ROUTmax</t>
  </si>
  <si>
    <t>Wca</t>
  </si>
  <si>
    <t>WCs</t>
  </si>
  <si>
    <t>WCv</t>
  </si>
  <si>
    <t>TIOmin</t>
  </si>
  <si>
    <t>WIPImin</t>
  </si>
  <si>
    <t>ALPHA</t>
  </si>
  <si>
    <t>C-Norm-</t>
  </si>
  <si>
    <t>Reference period</t>
  </si>
  <si>
    <t>Ideal Output Rate OC</t>
  </si>
  <si>
    <t>Calculation of ROUTmax with WIPrel--&gt;Ua--&gt;ROUTmax</t>
  </si>
  <si>
    <t>WIPa</t>
  </si>
  <si>
    <t>ROUTa</t>
  </si>
  <si>
    <t>Newtons approximation procedure</t>
  </si>
  <si>
    <t>F(t)</t>
  </si>
  <si>
    <t>F'(t)</t>
  </si>
  <si>
    <t>t(n+1)</t>
  </si>
  <si>
    <t>WIPrel</t>
  </si>
  <si>
    <t>Operating Point</t>
  </si>
  <si>
    <t>TTm(Rm)</t>
  </si>
  <si>
    <t>TTm(TTmw)</t>
  </si>
  <si>
    <t>Ra</t>
  </si>
  <si>
    <t>TTPa</t>
  </si>
  <si>
    <t>WORK content Distribution</t>
  </si>
  <si>
    <t>Throughput time distribution</t>
  </si>
  <si>
    <t>Mean</t>
  </si>
  <si>
    <t>classes</t>
  </si>
  <si>
    <t>cum</t>
  </si>
  <si>
    <t>rel</t>
  </si>
  <si>
    <t>rel.cum</t>
  </si>
  <si>
    <t>St.Dev</t>
  </si>
  <si>
    <t>Min</t>
  </si>
  <si>
    <t>Max</t>
  </si>
  <si>
    <t>Median</t>
  </si>
  <si>
    <t>varCoeff.</t>
  </si>
  <si>
    <t>-</t>
  </si>
  <si>
    <t>Number</t>
  </si>
  <si>
    <t>weighted mean</t>
  </si>
  <si>
    <t>class width*10</t>
  </si>
  <si>
    <t>dt</t>
  </si>
  <si>
    <t>content</t>
  </si>
  <si>
    <t>start</t>
  </si>
  <si>
    <t>end</t>
  </si>
  <si>
    <t>KRC11</t>
  </si>
  <si>
    <t>KRC12</t>
  </si>
  <si>
    <t>KRC13</t>
  </si>
  <si>
    <t>KRC14</t>
  </si>
  <si>
    <t>KRC15</t>
  </si>
  <si>
    <t>KRC16</t>
  </si>
  <si>
    <t>KRC17</t>
  </si>
  <si>
    <t>KRC18</t>
  </si>
  <si>
    <t>KRC19</t>
  </si>
  <si>
    <t>KRC20</t>
  </si>
  <si>
    <t>KRC21</t>
  </si>
  <si>
    <t>KRC22</t>
  </si>
  <si>
    <t>KRC23</t>
  </si>
  <si>
    <t>KRC24</t>
  </si>
  <si>
    <t>KRC25</t>
  </si>
  <si>
    <t>KRC26</t>
  </si>
  <si>
    <t>KRC27</t>
  </si>
  <si>
    <t>KRC28</t>
  </si>
  <si>
    <t>KRC29</t>
  </si>
  <si>
    <t>KRC30</t>
  </si>
  <si>
    <t>KRC31</t>
  </si>
  <si>
    <t>KRC32</t>
  </si>
  <si>
    <t>KRC33</t>
  </si>
  <si>
    <t>KRC34</t>
  </si>
  <si>
    <t>KRC35</t>
  </si>
  <si>
    <t>KRC36</t>
  </si>
  <si>
    <t>KRC37</t>
  </si>
  <si>
    <t>KRC38</t>
  </si>
  <si>
    <t>KRC39</t>
  </si>
  <si>
    <t>KRC40</t>
  </si>
  <si>
    <t>KRC41</t>
  </si>
  <si>
    <t>KRC42</t>
  </si>
  <si>
    <t>KRC43</t>
  </si>
  <si>
    <t>KRC44</t>
  </si>
  <si>
    <t>KRC45</t>
  </si>
  <si>
    <t>KRC46</t>
  </si>
  <si>
    <t>KRC47</t>
  </si>
  <si>
    <t>KRC48</t>
  </si>
  <si>
    <t>KRC49</t>
  </si>
  <si>
    <t>KRC50</t>
  </si>
  <si>
    <t>KRC51</t>
  </si>
  <si>
    <t>KRC52</t>
  </si>
  <si>
    <t>KRC53</t>
  </si>
  <si>
    <t>KRC54</t>
  </si>
  <si>
    <t>KRC55</t>
  </si>
  <si>
    <t>KRC56</t>
  </si>
  <si>
    <t>KRC57</t>
  </si>
  <si>
    <t>KRC58</t>
  </si>
  <si>
    <t>KRC59</t>
  </si>
  <si>
    <t>KRC60</t>
  </si>
  <si>
    <t>KRC61</t>
  </si>
  <si>
    <t>KRC62</t>
  </si>
  <si>
    <t>TBCC16</t>
  </si>
  <si>
    <t>TBCC17</t>
  </si>
  <si>
    <t>TBCC18</t>
  </si>
  <si>
    <t>TBCC19</t>
  </si>
  <si>
    <t>TBCC20</t>
  </si>
  <si>
    <t>TBCC21</t>
  </si>
  <si>
    <t>TBCC22</t>
  </si>
  <si>
    <t>TBCC23</t>
  </si>
  <si>
    <t>TBCC24</t>
  </si>
  <si>
    <t>TBCC25</t>
  </si>
  <si>
    <t>TBCC26</t>
  </si>
  <si>
    <t>TBCC27</t>
  </si>
  <si>
    <t>TBCC28</t>
  </si>
  <si>
    <t>TBCC29</t>
  </si>
  <si>
    <t>TBCC30</t>
  </si>
  <si>
    <t>TBCC31</t>
  </si>
  <si>
    <t>TBCC32</t>
  </si>
  <si>
    <t>TBCC33</t>
  </si>
  <si>
    <t>TBCC34</t>
  </si>
  <si>
    <t>TBCC35</t>
  </si>
  <si>
    <t>TBCC36</t>
  </si>
  <si>
    <t>TBCC37</t>
  </si>
  <si>
    <t>TBCC38</t>
  </si>
  <si>
    <t>TBCC39</t>
  </si>
  <si>
    <t>TBCC40</t>
  </si>
  <si>
    <t>TBCC41</t>
  </si>
  <si>
    <t>TBCC42</t>
  </si>
  <si>
    <t>TBCC43</t>
  </si>
  <si>
    <t>TBCC44</t>
  </si>
  <si>
    <t>TBCC45</t>
  </si>
  <si>
    <t>TBCC46</t>
  </si>
  <si>
    <t>TBCC47</t>
  </si>
  <si>
    <t>TBCC48</t>
  </si>
  <si>
    <t>TBCC49</t>
  </si>
  <si>
    <t>TBCC50</t>
  </si>
  <si>
    <t>TBCC51</t>
  </si>
  <si>
    <t>TBCC52</t>
  </si>
  <si>
    <t>TBCC53</t>
  </si>
  <si>
    <t>TBCC54</t>
  </si>
  <si>
    <t>TBCC55</t>
  </si>
  <si>
    <t>TBCC56</t>
  </si>
  <si>
    <t>TBCC57</t>
  </si>
  <si>
    <t>TBCC58</t>
  </si>
  <si>
    <t>TBCC59</t>
  </si>
  <si>
    <t>TBCC60</t>
  </si>
  <si>
    <t>TBCC61</t>
  </si>
  <si>
    <t>TBCC62</t>
  </si>
  <si>
    <t>TBCC63</t>
  </si>
  <si>
    <t>TBCC64</t>
  </si>
  <si>
    <t>TBCC65</t>
  </si>
  <si>
    <t>TBCC66</t>
  </si>
  <si>
    <t>TBCC67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</si>
</sst>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\.mm\.yyyy"/>
    <numFmt numFmtId="165" formatCode="D/M/YYYY"/>
    <numFmt numFmtId="166" formatCode="0.0"/>
    <numFmt numFmtId="167" formatCode="0.00000000000000"/>
    <numFmt numFmtId="168" formatCode="0.0000000000"/>
    <numFmt numFmtId="169" formatCode="0.0000000"/>
    <numFmt numFmtId="170" formatCode="[$-1040B]0.00;\(0.00\)"/>
  </numFmts>
  <fonts count="11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</font>
    <font>
      <sz val="11.0"/>
      <color theme="1"/>
    </font>
    <font>
      <b/>
      <sz val="14.0"/>
      <color theme="1"/>
      <name val="Calibri"/>
    </font>
    <font>
      <sz val="11.0"/>
      <color rgb="FFFF0000"/>
      <name val="Calibri"/>
    </font>
    <font>
      <sz val="10.0"/>
      <color rgb="FF000000"/>
      <name val="Arial"/>
    </font>
    <font>
      <sz val="10.0"/>
      <color theme="1"/>
      <name val="Arial"/>
    </font>
    <font>
      <sz val="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</fills>
  <borders count="29">
    <border/>
    <border>
      <left style="thin">
        <color rgb="FF76923C"/>
      </left>
      <right style="thin">
        <color rgb="FF76923C"/>
      </right>
      <top style="thin">
        <color rgb="FF76923C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164" xfId="0" applyAlignment="1" applyBorder="1" applyFont="1" applyNumberFormat="1">
      <alignment shrinkToFit="0" wrapText="1"/>
    </xf>
    <xf borderId="2" fillId="2" fontId="2" numFmtId="0" xfId="0" applyBorder="1" applyFont="1"/>
    <xf borderId="3" fillId="3" fontId="1" numFmtId="0" xfId="0" applyAlignment="1" applyBorder="1" applyFill="1" applyFont="1">
      <alignment horizontal="center"/>
    </xf>
    <xf borderId="4" fillId="0" fontId="3" numFmtId="0" xfId="0" applyBorder="1" applyFont="1"/>
    <xf borderId="0" fillId="0" fontId="4" numFmtId="0" xfId="0" applyFont="1"/>
    <xf borderId="0" fillId="0" fontId="2" numFmtId="165" xfId="0" applyFont="1" applyNumberFormat="1"/>
    <xf borderId="2" fillId="2" fontId="2" numFmtId="0" xfId="0" applyAlignment="1" applyBorder="1" applyFont="1">
      <alignment shrinkToFit="0" wrapText="1"/>
    </xf>
    <xf borderId="2" fillId="3" fontId="5" numFmtId="0" xfId="0" applyAlignment="1" applyBorder="1" applyFont="1">
      <alignment readingOrder="0"/>
    </xf>
    <xf borderId="2" fillId="3" fontId="2" numFmtId="0" xfId="0" applyBorder="1" applyFont="1"/>
    <xf borderId="0" fillId="0" fontId="2" numFmtId="164" xfId="0" applyFont="1" applyNumberFormat="1"/>
    <xf borderId="5" fillId="4" fontId="6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4" fontId="1" numFmtId="0" xfId="0" applyAlignment="1" applyBorder="1" applyFont="1">
      <alignment horizontal="center"/>
    </xf>
    <xf borderId="12" fillId="0" fontId="3" numFmtId="0" xfId="0" applyBorder="1" applyFont="1"/>
    <xf borderId="13" fillId="0" fontId="3" numFmtId="0" xfId="0" applyBorder="1" applyFont="1"/>
    <xf borderId="14" fillId="5" fontId="2" numFmtId="0" xfId="0" applyBorder="1" applyFill="1" applyFont="1"/>
    <xf borderId="15" fillId="5" fontId="2" numFmtId="0" xfId="0" applyBorder="1" applyFont="1"/>
    <xf borderId="16" fillId="5" fontId="1" numFmtId="0" xfId="0" applyBorder="1" applyFont="1"/>
    <xf borderId="0" fillId="0" fontId="1" numFmtId="0" xfId="0" applyFont="1"/>
    <xf borderId="17" fillId="5" fontId="2" numFmtId="2" xfId="0" applyBorder="1" applyFont="1" applyNumberFormat="1"/>
    <xf borderId="18" fillId="5" fontId="2" numFmtId="0" xfId="0" applyBorder="1" applyFont="1"/>
    <xf borderId="19" fillId="5" fontId="1" numFmtId="0" xfId="0" applyBorder="1" applyFont="1"/>
    <xf borderId="20" fillId="5" fontId="2" numFmtId="2" xfId="0" applyBorder="1" applyFont="1" applyNumberFormat="1"/>
    <xf borderId="21" fillId="5" fontId="2" numFmtId="0" xfId="0" applyBorder="1" applyFont="1"/>
    <xf borderId="22" fillId="5" fontId="1" numFmtId="0" xfId="0" applyBorder="1" applyFont="1"/>
    <xf borderId="17" fillId="5" fontId="2" numFmtId="0" xfId="0" applyBorder="1" applyFont="1"/>
    <xf borderId="23" fillId="5" fontId="2" numFmtId="2" xfId="0" applyBorder="1" applyFont="1" applyNumberFormat="1"/>
    <xf borderId="24" fillId="5" fontId="2" numFmtId="0" xfId="0" applyBorder="1" applyFont="1"/>
    <xf borderId="25" fillId="5" fontId="1" numFmtId="0" xfId="0" applyBorder="1" applyFont="1"/>
    <xf borderId="20" fillId="5" fontId="2" numFmtId="0" xfId="0" applyBorder="1" applyFont="1"/>
    <xf borderId="17" fillId="5" fontId="2" numFmtId="166" xfId="0" applyBorder="1" applyFont="1" applyNumberFormat="1"/>
    <xf borderId="14" fillId="5" fontId="2" numFmtId="166" xfId="0" applyBorder="1" applyFont="1" applyNumberFormat="1"/>
    <xf borderId="14" fillId="5" fontId="2" numFmtId="2" xfId="0" applyBorder="1" applyFont="1" applyNumberFormat="1"/>
    <xf borderId="24" fillId="6" fontId="2" numFmtId="165" xfId="0" applyBorder="1" applyFill="1" applyFont="1" applyNumberFormat="1"/>
    <xf borderId="24" fillId="6" fontId="2" numFmtId="0" xfId="0" applyBorder="1" applyFont="1"/>
    <xf borderId="24" fillId="6" fontId="2" numFmtId="2" xfId="0" applyBorder="1" applyFont="1" applyNumberFormat="1"/>
    <xf borderId="24" fillId="4" fontId="2" numFmtId="165" xfId="0" applyBorder="1" applyFont="1" applyNumberFormat="1"/>
    <xf borderId="24" fillId="4" fontId="2" numFmtId="0" xfId="0" applyBorder="1" applyFont="1"/>
    <xf borderId="24" fillId="4" fontId="7" numFmtId="0" xfId="0" applyBorder="1" applyFont="1"/>
    <xf borderId="24" fillId="4" fontId="7" numFmtId="2" xfId="0" applyBorder="1" applyFont="1" applyNumberFormat="1"/>
    <xf borderId="24" fillId="4" fontId="2" numFmtId="2" xfId="0" applyBorder="1" applyFont="1" applyNumberFormat="1"/>
    <xf borderId="24" fillId="4" fontId="7" numFmtId="165" xfId="0" applyBorder="1" applyFont="1" applyNumberFormat="1"/>
    <xf borderId="24" fillId="6" fontId="2" numFmtId="0" xfId="0" applyAlignment="1" applyBorder="1" applyFont="1">
      <alignment shrinkToFit="0" wrapText="1"/>
    </xf>
    <xf borderId="26" fillId="4" fontId="2" numFmtId="165" xfId="0" applyBorder="1" applyFont="1" applyNumberFormat="1"/>
    <xf borderId="26" fillId="4" fontId="2" numFmtId="0" xfId="0" applyBorder="1" applyFont="1"/>
    <xf borderId="26" fillId="4" fontId="2" numFmtId="2" xfId="0" applyBorder="1" applyFont="1" applyNumberFormat="1"/>
    <xf borderId="27" fillId="4" fontId="2" numFmtId="165" xfId="0" applyBorder="1" applyFont="1" applyNumberFormat="1"/>
    <xf borderId="27" fillId="4" fontId="2" numFmtId="0" xfId="0" applyBorder="1" applyFont="1"/>
    <xf borderId="27" fillId="4" fontId="2" numFmtId="2" xfId="0" applyBorder="1" applyFont="1" applyNumberFormat="1"/>
    <xf borderId="26" fillId="6" fontId="2" numFmtId="0" xfId="0" applyBorder="1" applyFont="1"/>
    <xf borderId="24" fillId="4" fontId="2" numFmtId="164" xfId="0" applyBorder="1" applyFont="1" applyNumberFormat="1"/>
    <xf borderId="0" fillId="0" fontId="2" numFmtId="17" xfId="0" applyFont="1" applyNumberFormat="1"/>
    <xf borderId="0" fillId="0" fontId="2" numFmtId="166" xfId="0" applyFont="1" applyNumberFormat="1"/>
    <xf borderId="0" fillId="0" fontId="2" numFmtId="2" xfId="0" applyFont="1" applyNumberFormat="1"/>
    <xf borderId="24" fillId="4" fontId="2" numFmtId="1" xfId="0" applyBorder="1" applyFont="1" applyNumberFormat="1"/>
    <xf borderId="24" fillId="4" fontId="2" numFmtId="167" xfId="0" applyBorder="1" applyFont="1" applyNumberFormat="1"/>
    <xf borderId="24" fillId="4" fontId="2" numFmtId="168" xfId="0" applyBorder="1" applyFont="1" applyNumberFormat="1"/>
    <xf borderId="24" fillId="4" fontId="2" numFmtId="169" xfId="0" applyBorder="1" applyFont="1" applyNumberFormat="1"/>
    <xf borderId="24" fillId="4" fontId="2" numFmtId="166" xfId="0" applyBorder="1" applyFont="1" applyNumberFormat="1"/>
    <xf borderId="0" fillId="0" fontId="2" numFmtId="1" xfId="0" applyFont="1" applyNumberFormat="1"/>
    <xf borderId="24" fillId="7" fontId="2" numFmtId="0" xfId="0" applyBorder="1" applyFill="1" applyFont="1"/>
    <xf borderId="0" fillId="0" fontId="2" numFmtId="9" xfId="0" applyFont="1" applyNumberFormat="1"/>
    <xf borderId="28" fillId="0" fontId="8" numFmtId="0" xfId="0" applyAlignment="1" applyBorder="1" applyFont="1">
      <alignment horizontal="left" readingOrder="1" shrinkToFit="0" vertical="top" wrapText="1"/>
    </xf>
    <xf borderId="0" fillId="0" fontId="2" numFmtId="0" xfId="0" applyAlignment="1" applyFont="1">
      <alignment horizontal="left" readingOrder="1" shrinkToFit="0" wrapText="1"/>
    </xf>
    <xf borderId="0" fillId="0" fontId="9" numFmtId="0" xfId="0" applyFont="1"/>
    <xf borderId="28" fillId="0" fontId="10" numFmtId="0" xfId="0" applyAlignment="1" applyBorder="1" applyFont="1">
      <alignment horizontal="left" readingOrder="1" shrinkToFit="0" vertical="top" wrapText="1"/>
    </xf>
    <xf borderId="28" fillId="0" fontId="10" numFmtId="170" xfId="0" applyAlignment="1" applyBorder="1" applyFont="1" applyNumberFormat="1">
      <alignment horizontal="left" readingOrder="1" shrinkToFit="0" vertical="top" wrapText="1"/>
    </xf>
    <xf borderId="0" fillId="0" fontId="2" numFmtId="165" xfId="0" applyAlignment="1" applyFont="1" applyNumberFormat="1">
      <alignment horizontal="left" readingOrder="1" shrinkToFit="0" wrapText="1"/>
    </xf>
    <xf borderId="0" fillId="0" fontId="2" numFmtId="2" xfId="0" applyAlignment="1" applyFont="1" applyNumberFormat="1">
      <alignment horizontal="lef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externalLink" Target="externalLinks/externalLink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Output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CalcThroughput!$A$3:$A$768</c:f>
            </c:numRef>
          </c:xVal>
          <c:yVal>
            <c:numRef>
              <c:f>CalcThroughput!$B$3:$B$768</c:f>
              <c:numCache/>
            </c:numRef>
          </c:yVal>
        </c:ser>
        <c:ser>
          <c:idx val="1"/>
          <c:order val="1"/>
          <c:tx>
            <c:v>Input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CalcThroughput!$A$3:$A$768</c:f>
            </c:numRef>
          </c:xVal>
          <c:yVal>
            <c:numRef>
              <c:f>CalcThroughput!$D$3:$D$768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559981"/>
        <c:axId val="674450212"/>
      </c:scatterChart>
      <c:valAx>
        <c:axId val="15355599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[date]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-5400000"/>
          <a:lstStyle/>
          <a:p>
            <a:pPr lvl="0">
              <a:defRPr b="0" i="0" sz="700">
                <a:solidFill>
                  <a:srgbClr val="000000"/>
                </a:solidFill>
                <a:latin typeface="+mn-lt"/>
              </a:defRPr>
            </a:pPr>
          </a:p>
        </c:txPr>
        <c:crossAx val="674450212"/>
      </c:valAx>
      <c:valAx>
        <c:axId val="674450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Work Content [hrs]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3555998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Output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CalcThroughput!$A$2:$A$768</c:f>
            </c:numRef>
          </c:xVal>
          <c:yVal>
            <c:numRef>
              <c:f>CalcThroughput!$B$2:$B$768</c:f>
              <c:numCache/>
            </c:numRef>
          </c:yVal>
        </c:ser>
        <c:ser>
          <c:idx val="1"/>
          <c:order val="1"/>
          <c:tx>
            <c:v>Input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CalcThroughput!$A$2:$A$768</c:f>
            </c:numRef>
          </c:xVal>
          <c:yVal>
            <c:numRef>
              <c:f>CalcThroughput!$C$2:$C$768</c:f>
              <c:numCache/>
            </c:numRef>
          </c:yVal>
        </c:ser>
        <c:ser>
          <c:idx val="2"/>
          <c:order val="2"/>
          <c:tx>
            <c:v>Capacity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CalcThroughput!$A$2:$A$768</c:f>
            </c:numRef>
          </c:xVal>
          <c:yVal>
            <c:numRef>
              <c:f>CalcThroughput!$D$2:$D$7688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082489"/>
        <c:axId val="1180311946"/>
      </c:scatterChart>
      <c:valAx>
        <c:axId val="18510824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[date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-540000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80311946"/>
      </c:valAx>
      <c:valAx>
        <c:axId val="11803119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Work Content [hrs]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51082489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Output Rate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CalcLOC!$I$3:$I$16</c:f>
            </c:numRef>
          </c:xVal>
          <c:yVal>
            <c:numRef>
              <c:f>CalcLOC!$F$3:$F$16</c:f>
              <c:numCache/>
            </c:numRef>
          </c:yVal>
        </c:ser>
        <c:ser>
          <c:idx val="1"/>
          <c:order val="1"/>
          <c:tx>
            <c:v>Throughput Time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CalcLOC!$I$3:$I$16</c:f>
            </c:numRef>
          </c:xVal>
          <c:yVal>
            <c:numRef>
              <c:f>CalcLOC!$L$3:$L$16</c:f>
              <c:numCache/>
            </c:numRef>
          </c:yVal>
        </c:ser>
        <c:ser>
          <c:idx val="2"/>
          <c:order val="2"/>
          <c:tx>
            <c:v>Range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CalcLOC!$I$3:$I$16</c:f>
            </c:numRef>
          </c:xVal>
          <c:yVal>
            <c:numRef>
              <c:f>CalcLOC!$K$3:$K$16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778654"/>
        <c:axId val="1550580197"/>
      </c:scatterChart>
      <c:valAx>
        <c:axId val="8057786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Average Work in Process [hrs]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50580197"/>
      </c:valAx>
      <c:valAx>
        <c:axId val="1550580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Average output rate [week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5778654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work content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rel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'calc distribution'!$C$5:$C$15</c:f>
              <c:numCache/>
            </c:numRef>
          </c:val>
        </c:ser>
        <c:axId val="557246506"/>
        <c:axId val="2042618510"/>
      </c:barChart>
      <c:catAx>
        <c:axId val="557246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Work content (hrs)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2618510"/>
      </c:catAx>
      <c:valAx>
        <c:axId val="2042618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7246506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Throughput time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rel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'calc distribution'!$K$5:$K$15</c:f>
            </c:strRef>
          </c:cat>
          <c:val>
            <c:numRef>
              <c:f>'calc distribution'!$M$5:$M$15</c:f>
              <c:numCache/>
            </c:numRef>
          </c:val>
        </c:ser>
        <c:axId val="483938961"/>
        <c:axId val="2106042790"/>
      </c:barChart>
      <c:catAx>
        <c:axId val="4839389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throughput time  (days)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6042790"/>
      </c:catAx>
      <c:valAx>
        <c:axId val="21060427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3938961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652184653388915"/>
          <c:y val="0.013002576455405514"/>
          <c:w val="0.7458273892234059"/>
          <c:h val="0.8799357106206649"/>
        </c:manualLayout>
      </c:layout>
      <c:scatterChart>
        <c:scatterStyle val="lineMarker"/>
        <c:ser>
          <c:idx val="0"/>
          <c:order val="0"/>
          <c:tx>
            <c:v>Output Rate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CalcLOC!$I$3:$I$16</c:f>
            </c:numRef>
          </c:xVal>
          <c:yVal>
            <c:numRef>
              <c:f>CalcLOC!$F$3:$F$16</c:f>
              <c:numCache/>
            </c:numRef>
          </c:yVal>
        </c:ser>
        <c:ser>
          <c:idx val="1"/>
          <c:order val="1"/>
          <c:tx>
            <c:v>Throughput Time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CalcLOC!$I$3:$I$16</c:f>
            </c:numRef>
          </c:xVal>
          <c:yVal>
            <c:numRef>
              <c:f>CalcLOC!$L$3:$L$16</c:f>
              <c:numCache/>
            </c:numRef>
          </c:yVal>
        </c:ser>
        <c:ser>
          <c:idx val="2"/>
          <c:order val="2"/>
          <c:tx>
            <c:v>Range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CalcLOC!$I$3:$I$16</c:f>
            </c:numRef>
          </c:xVal>
          <c:yVal>
            <c:numRef>
              <c:f>CalcLOC!$K$3:$K$16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038201"/>
        <c:axId val="1759004876"/>
      </c:scatterChart>
      <c:valAx>
        <c:axId val="3010382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Average Work in Process [hrs]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59004876"/>
      </c:valAx>
      <c:valAx>
        <c:axId val="1759004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Average output rate [week)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0103820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work content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rel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'calc distribution'!$C$5:$C$15</c:f>
              <c:numCache/>
            </c:numRef>
          </c:val>
        </c:ser>
        <c:axId val="1173790037"/>
        <c:axId val="2010783059"/>
      </c:barChart>
      <c:catAx>
        <c:axId val="11737900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Work content (hrs)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0783059"/>
      </c:catAx>
      <c:valAx>
        <c:axId val="20107830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3790037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Throughput time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rel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'calc distribution'!$K$5:$K$15</c:f>
            </c:strRef>
          </c:cat>
          <c:val>
            <c:numRef>
              <c:f>'calc distribution'!$M$5:$M$15</c:f>
              <c:numCache/>
            </c:numRef>
          </c:val>
        </c:ser>
        <c:axId val="328304499"/>
        <c:axId val="1879734113"/>
      </c:barChart>
      <c:catAx>
        <c:axId val="328304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throughput time  (days)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734113"/>
      </c:catAx>
      <c:valAx>
        <c:axId val="1879734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304499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9525</xdr:rowOff>
    </xdr:from>
    <xdr:ext cx="6324600" cy="3819525"/>
    <xdr:graphicFrame>
      <xdr:nvGraphicFramePr>
        <xdr:cNvPr id="187462415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19050</xdr:rowOff>
    </xdr:from>
    <xdr:ext cx="3495675" cy="2143125"/>
    <xdr:graphicFrame>
      <xdr:nvGraphicFramePr>
        <xdr:cNvPr id="203567648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14</xdr:row>
      <xdr:rowOff>9525</xdr:rowOff>
    </xdr:from>
    <xdr:ext cx="4029075" cy="2409825"/>
    <xdr:graphicFrame>
      <xdr:nvGraphicFramePr>
        <xdr:cNvPr id="171855963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0</xdr:colOff>
      <xdr:row>0</xdr:row>
      <xdr:rowOff>0</xdr:rowOff>
    </xdr:from>
    <xdr:ext cx="3219450" cy="2305050"/>
    <xdr:graphicFrame>
      <xdr:nvGraphicFramePr>
        <xdr:cNvPr id="79037508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0</xdr:colOff>
      <xdr:row>14</xdr:row>
      <xdr:rowOff>0</xdr:rowOff>
    </xdr:from>
    <xdr:ext cx="3552825" cy="2352675"/>
    <xdr:graphicFrame>
      <xdr:nvGraphicFramePr>
        <xdr:cNvPr id="118111685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15</xdr:col>
      <xdr:colOff>38100</xdr:colOff>
      <xdr:row>6</xdr:row>
      <xdr:rowOff>114300</xdr:rowOff>
    </xdr:from>
    <xdr:ext cx="1085850" cy="342900"/>
    <xdr:sp>
      <xdr:nvSpPr>
        <xdr:cNvPr id="3" name="Shape 3"/>
        <xdr:cNvSpPr/>
      </xdr:nvSpPr>
      <xdr:spPr>
        <a:xfrm>
          <a:off x="4812600" y="3622838"/>
          <a:ext cx="1066800" cy="314325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76200</xdr:colOff>
      <xdr:row>15</xdr:row>
      <xdr:rowOff>114300</xdr:rowOff>
    </xdr:from>
    <xdr:ext cx="1085850" cy="342900"/>
    <xdr:sp>
      <xdr:nvSpPr>
        <xdr:cNvPr id="3" name="Shape 3"/>
        <xdr:cNvSpPr/>
      </xdr:nvSpPr>
      <xdr:spPr>
        <a:xfrm>
          <a:off x="4812600" y="3622838"/>
          <a:ext cx="1066800" cy="314325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66675</xdr:colOff>
      <xdr:row>19</xdr:row>
      <xdr:rowOff>142875</xdr:rowOff>
    </xdr:from>
    <xdr:ext cx="1085850" cy="323850"/>
    <xdr:sp>
      <xdr:nvSpPr>
        <xdr:cNvPr id="4" name="Shape 4"/>
        <xdr:cNvSpPr/>
      </xdr:nvSpPr>
      <xdr:spPr>
        <a:xfrm>
          <a:off x="4812600" y="3627600"/>
          <a:ext cx="1066800" cy="3048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171450</xdr:rowOff>
    </xdr:from>
    <xdr:ext cx="9305925" cy="5572125"/>
    <xdr:graphicFrame>
      <xdr:nvGraphicFramePr>
        <xdr:cNvPr id="92412176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523875</xdr:colOff>
      <xdr:row>6</xdr:row>
      <xdr:rowOff>66675</xdr:rowOff>
    </xdr:from>
    <xdr:ext cx="47625" cy="1447800"/>
    <xdr:sp>
      <xdr:nvSpPr>
        <xdr:cNvPr id="5" name="Shape 5"/>
        <xdr:cNvSpPr/>
      </xdr:nvSpPr>
      <xdr:spPr>
        <a:xfrm>
          <a:off x="5326950" y="3056100"/>
          <a:ext cx="38100" cy="1447800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47625</xdr:colOff>
      <xdr:row>8</xdr:row>
      <xdr:rowOff>57150</xdr:rowOff>
    </xdr:from>
    <xdr:ext cx="1076325" cy="790575"/>
    <xdr:sp>
      <xdr:nvSpPr>
        <xdr:cNvPr id="6" name="Shape 6"/>
        <xdr:cNvSpPr txBox="1"/>
      </xdr:nvSpPr>
      <xdr:spPr>
        <a:xfrm>
          <a:off x="4812600" y="3389475"/>
          <a:ext cx="1066800" cy="7810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WIP independent loss of utilization</a:t>
          </a:r>
          <a:endParaRPr sz="1400"/>
        </a:p>
      </xdr:txBody>
    </xdr:sp>
    <xdr:clientData fLocksWithSheet="0"/>
  </xdr:oneCellAnchor>
  <xdr:oneCellAnchor>
    <xdr:from>
      <xdr:col>12</xdr:col>
      <xdr:colOff>47625</xdr:colOff>
      <xdr:row>15</xdr:row>
      <xdr:rowOff>0</xdr:rowOff>
    </xdr:from>
    <xdr:ext cx="1133475" cy="628650"/>
    <xdr:sp>
      <xdr:nvSpPr>
        <xdr:cNvPr id="7" name="Shape 7"/>
        <xdr:cNvSpPr txBox="1"/>
      </xdr:nvSpPr>
      <xdr:spPr>
        <a:xfrm>
          <a:off x="4784025" y="3470438"/>
          <a:ext cx="1123950" cy="6191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WIP dependent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loss of utilization</a:t>
          </a:r>
          <a:endParaRPr sz="1400"/>
        </a:p>
      </xdr:txBody>
    </xdr:sp>
    <xdr:clientData fLocksWithSheet="0"/>
  </xdr:oneCellAnchor>
  <xdr:oneCellAnchor>
    <xdr:from>
      <xdr:col>11</xdr:col>
      <xdr:colOff>438150</xdr:colOff>
      <xdr:row>14</xdr:row>
      <xdr:rowOff>142875</xdr:rowOff>
    </xdr:from>
    <xdr:ext cx="95250" cy="2133600"/>
    <xdr:sp>
      <xdr:nvSpPr>
        <xdr:cNvPr id="8" name="Shape 8"/>
        <xdr:cNvSpPr/>
      </xdr:nvSpPr>
      <xdr:spPr>
        <a:xfrm>
          <a:off x="5303138" y="2717963"/>
          <a:ext cx="85725" cy="2124075"/>
        </a:xfrm>
        <a:prstGeom prst="rightBrace">
          <a:avLst>
            <a:gd fmla="val 15476" name="adj1"/>
            <a:gd fmla="val 45123" name="adj2"/>
          </a:avLst>
        </a:prstGeom>
        <a:noFill/>
        <a:ln cap="flat" cmpd="sng" w="9525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133350</xdr:colOff>
      <xdr:row>26</xdr:row>
      <xdr:rowOff>133350</xdr:rowOff>
    </xdr:from>
    <xdr:ext cx="6238875" cy="38100"/>
    <xdr:grpSp>
      <xdr:nvGrpSpPr>
        <xdr:cNvPr id="2" name="Shape 2"/>
        <xdr:cNvGrpSpPr/>
      </xdr:nvGrpSpPr>
      <xdr:grpSpPr>
        <a:xfrm>
          <a:off x="2226563" y="3780000"/>
          <a:ext cx="6238875" cy="0"/>
          <a:chOff x="2226563" y="3780000"/>
          <a:chExt cx="6238875" cy="0"/>
        </a:xfrm>
      </xdr:grpSpPr>
      <xdr:cxnSp>
        <xdr:nvCxnSpPr>
          <xdr:cNvPr id="9" name="Shape 9"/>
          <xdr:cNvCxnSpPr/>
        </xdr:nvCxnSpPr>
        <xdr:spPr>
          <a:xfrm>
            <a:off x="2226563" y="3780000"/>
            <a:ext cx="6238875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19</xdr:row>
      <xdr:rowOff>9525</xdr:rowOff>
    </xdr:from>
    <xdr:ext cx="4514850" cy="2886075"/>
    <xdr:graphicFrame>
      <xdr:nvGraphicFramePr>
        <xdr:cNvPr id="123367794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104775</xdr:colOff>
      <xdr:row>18</xdr:row>
      <xdr:rowOff>114300</xdr:rowOff>
    </xdr:from>
    <xdr:ext cx="4800600" cy="3009900"/>
    <xdr:graphicFrame>
      <xdr:nvGraphicFramePr>
        <xdr:cNvPr id="171426457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F:\TTU\administration\Ericsson\2014\students%20contribution\Harald\LOC%20files\Copy%20of%20LOPROM%201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INTEL-I3\Users\user\Downloads\Welding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WC"/>
      <sheetName val="TTP"/>
      <sheetName val="Throughput Diagram"/>
      <sheetName val="LOC"/>
      <sheetName val="Overview"/>
      <sheetName val="Calc. Throughput Diagram"/>
      <sheetName val="Calc. LOC"/>
      <sheetName val="Calc. Distributions"/>
      <sheetName val="Hit 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WC"/>
      <sheetName val="TTP"/>
      <sheetName val="Throughput Diagram"/>
      <sheetName val="LOC"/>
      <sheetName val="Overview"/>
      <sheetName val="Calc. Throughput Diagram"/>
      <sheetName val="Calc. LOC"/>
      <sheetName val="Calc. Distributions"/>
      <sheetName val="Hit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1.5"/>
    <col customWidth="1" min="3" max="3" width="11.88"/>
    <col customWidth="1" min="4" max="4" width="13.25"/>
    <col customWidth="1" min="5" max="5" width="7.63"/>
    <col customWidth="1" min="6" max="6" width="11.88"/>
    <col customWidth="1" min="7" max="7" width="22.38"/>
    <col customWidth="1" min="8" max="8" width="7.38"/>
    <col customWidth="1" min="9" max="9" width="10.88"/>
    <col customWidth="1" min="10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G1" s="3" t="s">
        <v>5</v>
      </c>
      <c r="H1" s="4"/>
      <c r="I1" s="5"/>
    </row>
    <row r="2" ht="14.25" customHeight="1">
      <c r="A2" s="6" t="str">
        <f>Sheet2!A2</f>
        <v>KRC11</v>
      </c>
      <c r="B2" s="7">
        <f>Sheet2!F2</f>
        <v>43814</v>
      </c>
      <c r="C2" s="7">
        <f>Sheet2!G2</f>
        <v>43831</v>
      </c>
      <c r="D2" s="6">
        <f>Sheet2!B2</f>
        <v>414</v>
      </c>
      <c r="E2" s="3">
        <f t="shared" ref="E2:E105" si="1">C2-B2</f>
        <v>17</v>
      </c>
      <c r="G2" s="8" t="s">
        <v>6</v>
      </c>
      <c r="H2" s="9">
        <v>25.0</v>
      </c>
      <c r="I2" s="3"/>
    </row>
    <row r="3" ht="14.25" customHeight="1">
      <c r="A3" s="6" t="str">
        <f>Sheet2!A3</f>
        <v>KRC12</v>
      </c>
      <c r="B3" s="7">
        <f>Sheet2!F3</f>
        <v>43821</v>
      </c>
      <c r="C3" s="7">
        <f>Sheet2!G3</f>
        <v>43845</v>
      </c>
      <c r="D3" s="6">
        <f>Sheet2!B3</f>
        <v>576</v>
      </c>
      <c r="E3" s="3">
        <f t="shared" si="1"/>
        <v>24</v>
      </c>
      <c r="G3" s="8" t="s">
        <v>7</v>
      </c>
      <c r="H3" s="10">
        <v>40.0</v>
      </c>
      <c r="I3" s="3" t="s">
        <v>8</v>
      </c>
    </row>
    <row r="4" ht="14.25" customHeight="1">
      <c r="A4" s="6" t="str">
        <f>Sheet2!A4</f>
        <v>KRC13</v>
      </c>
      <c r="B4" s="7">
        <f>Sheet2!F4</f>
        <v>43823</v>
      </c>
      <c r="C4" s="7">
        <f>Sheet2!G4</f>
        <v>43852</v>
      </c>
      <c r="D4" s="6">
        <f>Sheet2!B4</f>
        <v>686</v>
      </c>
      <c r="E4" s="3">
        <f t="shared" si="1"/>
        <v>29</v>
      </c>
      <c r="G4" s="8" t="s">
        <v>9</v>
      </c>
      <c r="H4" s="3"/>
      <c r="I4" s="3" t="s">
        <v>10</v>
      </c>
    </row>
    <row r="5" ht="14.25" customHeight="1">
      <c r="A5" s="6" t="str">
        <f>Sheet2!A5</f>
        <v>KRC14</v>
      </c>
      <c r="B5" s="7">
        <f>Sheet2!F5</f>
        <v>43823</v>
      </c>
      <c r="C5" s="7">
        <f>Sheet2!G5</f>
        <v>43859</v>
      </c>
      <c r="D5" s="6">
        <f>Sheet2!B5</f>
        <v>872</v>
      </c>
      <c r="E5" s="3">
        <f t="shared" si="1"/>
        <v>36</v>
      </c>
      <c r="G5" s="3" t="s">
        <v>11</v>
      </c>
      <c r="H5" s="3">
        <f>H3*H2</f>
        <v>1000</v>
      </c>
      <c r="I5" s="3" t="s">
        <v>10</v>
      </c>
    </row>
    <row r="6" ht="14.25" customHeight="1">
      <c r="A6" s="6" t="str">
        <f>Sheet2!A6</f>
        <v>KRC15</v>
      </c>
      <c r="B6" s="7">
        <f>Sheet2!F6</f>
        <v>43842</v>
      </c>
      <c r="C6" s="7">
        <f>Sheet2!G6</f>
        <v>43866</v>
      </c>
      <c r="D6" s="6">
        <f>Sheet2!B6</f>
        <v>564</v>
      </c>
      <c r="E6" s="3">
        <f t="shared" si="1"/>
        <v>24</v>
      </c>
      <c r="G6" s="3" t="s">
        <v>12</v>
      </c>
      <c r="H6" s="10">
        <v>10.0</v>
      </c>
      <c r="I6" s="3" t="s">
        <v>13</v>
      </c>
    </row>
    <row r="7" ht="14.25" customHeight="1">
      <c r="A7" s="6" t="str">
        <f>Sheet2!A7</f>
        <v>KRC16</v>
      </c>
      <c r="B7" s="7">
        <f>Sheet2!F7</f>
        <v>43847</v>
      </c>
      <c r="C7" s="7">
        <f>Sheet2!G7</f>
        <v>43873</v>
      </c>
      <c r="D7" s="6">
        <f>Sheet2!B7</f>
        <v>616</v>
      </c>
      <c r="E7" s="3">
        <f t="shared" si="1"/>
        <v>26</v>
      </c>
    </row>
    <row r="8" ht="14.25" customHeight="1">
      <c r="A8" s="6" t="str">
        <f>Sheet2!A8</f>
        <v>KRC17</v>
      </c>
      <c r="B8" s="7">
        <f>Sheet2!F8</f>
        <v>43857</v>
      </c>
      <c r="C8" s="7">
        <f>Sheet2!G8</f>
        <v>43880</v>
      </c>
      <c r="D8" s="6">
        <f>Sheet2!B8</f>
        <v>550</v>
      </c>
      <c r="E8" s="3">
        <f t="shared" si="1"/>
        <v>23</v>
      </c>
      <c r="G8" s="8" t="s">
        <v>14</v>
      </c>
      <c r="H8" s="10">
        <v>0.0</v>
      </c>
      <c r="I8" s="3" t="s">
        <v>10</v>
      </c>
    </row>
    <row r="9" ht="14.25" customHeight="1">
      <c r="A9" s="6" t="str">
        <f>Sheet2!A9</f>
        <v>KRC18</v>
      </c>
      <c r="B9" s="7">
        <f>Sheet2!F9</f>
        <v>43858</v>
      </c>
      <c r="C9" s="7">
        <f>Sheet2!G9</f>
        <v>43887</v>
      </c>
      <c r="D9" s="6">
        <f>Sheet2!B9</f>
        <v>686</v>
      </c>
      <c r="E9" s="3">
        <f t="shared" si="1"/>
        <v>29</v>
      </c>
      <c r="G9" s="8" t="s">
        <v>15</v>
      </c>
      <c r="H9" s="10">
        <v>0.0</v>
      </c>
    </row>
    <row r="10" ht="14.25" customHeight="1">
      <c r="A10" s="6" t="str">
        <f>Sheet2!A10</f>
        <v>KRC19</v>
      </c>
      <c r="B10" s="7">
        <f>Sheet2!F10</f>
        <v>43868</v>
      </c>
      <c r="C10" s="7">
        <f>Sheet2!G10</f>
        <v>43894</v>
      </c>
      <c r="D10" s="6">
        <f>Sheet2!B10</f>
        <v>632</v>
      </c>
      <c r="E10" s="3">
        <f t="shared" si="1"/>
        <v>26</v>
      </c>
    </row>
    <row r="11" ht="14.25" customHeight="1">
      <c r="A11" s="6" t="str">
        <f>Sheet2!A11</f>
        <v>KRC20</v>
      </c>
      <c r="B11" s="7">
        <f>Sheet2!F11</f>
        <v>43881</v>
      </c>
      <c r="C11" s="7">
        <f>Sheet2!G11</f>
        <v>43901</v>
      </c>
      <c r="D11" s="6">
        <f>Sheet2!B11</f>
        <v>470</v>
      </c>
      <c r="E11" s="3">
        <f t="shared" si="1"/>
        <v>20</v>
      </c>
      <c r="G11" s="8" t="s">
        <v>16</v>
      </c>
      <c r="H11" s="10"/>
    </row>
    <row r="12" ht="14.25" customHeight="1">
      <c r="A12" s="6" t="str">
        <f>Sheet2!A12</f>
        <v>KRC21</v>
      </c>
      <c r="B12" s="7">
        <f>Sheet2!F12</f>
        <v>43879</v>
      </c>
      <c r="C12" s="7">
        <f>Sheet2!G12</f>
        <v>43908</v>
      </c>
      <c r="D12" s="6">
        <f>Sheet2!B12</f>
        <v>698</v>
      </c>
      <c r="E12" s="3">
        <f t="shared" si="1"/>
        <v>29</v>
      </c>
    </row>
    <row r="13" ht="14.25" customHeight="1">
      <c r="A13" s="6" t="str">
        <f>Sheet2!A13</f>
        <v>KRC22</v>
      </c>
      <c r="B13" s="7">
        <f>Sheet2!F13</f>
        <v>43887</v>
      </c>
      <c r="C13" s="7">
        <f>Sheet2!G13</f>
        <v>43915</v>
      </c>
      <c r="D13" s="6">
        <f>Sheet2!B13</f>
        <v>680</v>
      </c>
      <c r="E13" s="3">
        <f t="shared" si="1"/>
        <v>28</v>
      </c>
    </row>
    <row r="14" ht="14.25" customHeight="1">
      <c r="A14" s="6" t="str">
        <f>Sheet2!A14</f>
        <v>KRC23</v>
      </c>
      <c r="B14" s="7">
        <f>Sheet2!F14</f>
        <v>43898</v>
      </c>
      <c r="C14" s="7">
        <f>Sheet2!G14</f>
        <v>43922</v>
      </c>
      <c r="D14" s="6">
        <f>Sheet2!B14</f>
        <v>574</v>
      </c>
      <c r="E14" s="3">
        <f t="shared" si="1"/>
        <v>24</v>
      </c>
    </row>
    <row r="15" ht="14.25" customHeight="1">
      <c r="A15" s="6" t="str">
        <f>Sheet2!A15</f>
        <v>KRC24</v>
      </c>
      <c r="B15" s="7">
        <f>Sheet2!F15</f>
        <v>43896</v>
      </c>
      <c r="C15" s="7">
        <f>Sheet2!G15</f>
        <v>43929</v>
      </c>
      <c r="D15" s="6">
        <f>Sheet2!B15</f>
        <v>790</v>
      </c>
      <c r="E15" s="3">
        <f t="shared" si="1"/>
        <v>33</v>
      </c>
    </row>
    <row r="16" ht="14.25" customHeight="1">
      <c r="A16" s="6" t="str">
        <f>Sheet2!A16</f>
        <v>KRC25</v>
      </c>
      <c r="B16" s="7">
        <f>Sheet2!F16</f>
        <v>43908</v>
      </c>
      <c r="C16" s="7">
        <f>Sheet2!G16</f>
        <v>43936</v>
      </c>
      <c r="D16" s="6">
        <f>Sheet2!B16</f>
        <v>670</v>
      </c>
      <c r="E16" s="3">
        <f t="shared" si="1"/>
        <v>28</v>
      </c>
    </row>
    <row r="17" ht="14.25" customHeight="1">
      <c r="A17" s="6" t="str">
        <f>Sheet2!A17</f>
        <v>KRC26</v>
      </c>
      <c r="B17" s="7">
        <f>Sheet2!F17</f>
        <v>43920</v>
      </c>
      <c r="C17" s="7">
        <f>Sheet2!G17</f>
        <v>43943</v>
      </c>
      <c r="D17" s="6">
        <f>Sheet2!B17</f>
        <v>556</v>
      </c>
      <c r="E17" s="3">
        <f t="shared" si="1"/>
        <v>23</v>
      </c>
    </row>
    <row r="18" ht="14.25" customHeight="1">
      <c r="A18" s="6" t="str">
        <f>Sheet2!A18</f>
        <v>KRC27</v>
      </c>
      <c r="B18" s="7">
        <f>Sheet2!F18</f>
        <v>43918</v>
      </c>
      <c r="C18" s="7">
        <f>Sheet2!G18</f>
        <v>43950</v>
      </c>
      <c r="D18" s="6">
        <f>Sheet2!B18</f>
        <v>770</v>
      </c>
      <c r="E18" s="3">
        <f t="shared" si="1"/>
        <v>32</v>
      </c>
    </row>
    <row r="19" ht="14.25" customHeight="1">
      <c r="A19" s="6" t="str">
        <f>Sheet2!A19</f>
        <v>KRC28</v>
      </c>
      <c r="B19" s="7">
        <f>Sheet2!F19</f>
        <v>43949</v>
      </c>
      <c r="C19" s="7">
        <f>Sheet2!G19</f>
        <v>43957</v>
      </c>
      <c r="D19" s="6">
        <f>Sheet2!B19</f>
        <v>184</v>
      </c>
      <c r="E19" s="3">
        <f t="shared" si="1"/>
        <v>8</v>
      </c>
    </row>
    <row r="20" ht="14.25" customHeight="1">
      <c r="A20" s="6" t="str">
        <f>Sheet2!A20</f>
        <v>KRC29</v>
      </c>
      <c r="B20" s="7">
        <f>Sheet2!F20</f>
        <v>43937</v>
      </c>
      <c r="C20" s="7">
        <f>Sheet2!G20</f>
        <v>43964</v>
      </c>
      <c r="D20" s="6">
        <f>Sheet2!B20</f>
        <v>652</v>
      </c>
      <c r="E20" s="3">
        <f t="shared" si="1"/>
        <v>27</v>
      </c>
    </row>
    <row r="21" ht="14.25" customHeight="1">
      <c r="A21" s="6" t="str">
        <f>Sheet2!A21</f>
        <v>KRC30</v>
      </c>
      <c r="B21" s="7">
        <f>Sheet2!F21</f>
        <v>43949</v>
      </c>
      <c r="C21" s="7">
        <f>Sheet2!G21</f>
        <v>43971</v>
      </c>
      <c r="D21" s="6">
        <f>Sheet2!B21</f>
        <v>520</v>
      </c>
      <c r="E21" s="3">
        <f t="shared" si="1"/>
        <v>22</v>
      </c>
    </row>
    <row r="22" ht="14.25" customHeight="1">
      <c r="A22" s="6" t="str">
        <f>Sheet2!A22</f>
        <v>KRC31</v>
      </c>
      <c r="B22" s="7">
        <f>Sheet2!F22</f>
        <v>43949</v>
      </c>
      <c r="C22" s="7">
        <f>Sheet2!G22</f>
        <v>43978</v>
      </c>
      <c r="D22" s="6">
        <f>Sheet2!B22</f>
        <v>698</v>
      </c>
      <c r="E22" s="3">
        <f t="shared" si="1"/>
        <v>29</v>
      </c>
    </row>
    <row r="23" ht="14.25" customHeight="1">
      <c r="A23" s="6" t="str">
        <f>Sheet2!A23</f>
        <v>KRC32</v>
      </c>
      <c r="B23" s="7">
        <f>Sheet2!F23</f>
        <v>43948</v>
      </c>
      <c r="C23" s="7">
        <f>Sheet2!G23</f>
        <v>43985</v>
      </c>
      <c r="D23" s="6">
        <f>Sheet2!B23</f>
        <v>880</v>
      </c>
      <c r="E23" s="3">
        <f t="shared" si="1"/>
        <v>37</v>
      </c>
    </row>
    <row r="24" ht="14.25" customHeight="1">
      <c r="A24" s="6" t="str">
        <f>Sheet2!A24</f>
        <v>KRC33</v>
      </c>
      <c r="B24" s="7">
        <f>Sheet2!F24</f>
        <v>43975</v>
      </c>
      <c r="C24" s="7">
        <f>Sheet2!G24</f>
        <v>43992</v>
      </c>
      <c r="D24" s="6">
        <f>Sheet2!B24</f>
        <v>400</v>
      </c>
      <c r="E24" s="3">
        <f t="shared" si="1"/>
        <v>17</v>
      </c>
    </row>
    <row r="25" ht="14.25" customHeight="1">
      <c r="A25" s="6" t="str">
        <f>Sheet2!A25</f>
        <v>KRC34</v>
      </c>
      <c r="B25" s="7">
        <f>Sheet2!F25</f>
        <v>43979</v>
      </c>
      <c r="C25" s="7">
        <f>Sheet2!G25</f>
        <v>43999</v>
      </c>
      <c r="D25" s="6">
        <f>Sheet2!B25</f>
        <v>488</v>
      </c>
      <c r="E25" s="3">
        <f t="shared" si="1"/>
        <v>20</v>
      </c>
    </row>
    <row r="26" ht="14.25" customHeight="1">
      <c r="A26" s="6" t="str">
        <f>Sheet2!A26</f>
        <v>KRC35</v>
      </c>
      <c r="B26" s="7">
        <f>Sheet2!F26</f>
        <v>43973</v>
      </c>
      <c r="C26" s="7">
        <f>Sheet2!G26</f>
        <v>44006</v>
      </c>
      <c r="D26" s="6">
        <f>Sheet2!B26</f>
        <v>802</v>
      </c>
      <c r="E26" s="3">
        <f t="shared" si="1"/>
        <v>33</v>
      </c>
    </row>
    <row r="27" ht="14.25" customHeight="1">
      <c r="A27" s="6" t="str">
        <f>Sheet2!A27</f>
        <v>KRC36</v>
      </c>
      <c r="B27" s="7">
        <f>Sheet2!F27</f>
        <v>43980</v>
      </c>
      <c r="C27" s="7">
        <f>Sheet2!G27</f>
        <v>44013</v>
      </c>
      <c r="D27" s="6">
        <f>Sheet2!B27</f>
        <v>782</v>
      </c>
      <c r="E27" s="3">
        <f t="shared" si="1"/>
        <v>33</v>
      </c>
    </row>
    <row r="28" ht="14.25" customHeight="1">
      <c r="A28" s="6" t="str">
        <f>Sheet2!A28</f>
        <v>KRC37</v>
      </c>
      <c r="B28" s="7">
        <f>Sheet2!F28</f>
        <v>43992</v>
      </c>
      <c r="C28" s="7">
        <f>Sheet2!G28</f>
        <v>44020</v>
      </c>
      <c r="D28" s="6">
        <f>Sheet2!B28</f>
        <v>680</v>
      </c>
      <c r="E28" s="3">
        <f t="shared" si="1"/>
        <v>28</v>
      </c>
    </row>
    <row r="29" ht="14.25" customHeight="1">
      <c r="A29" s="6" t="str">
        <f>Sheet2!A29</f>
        <v>KRC38</v>
      </c>
      <c r="B29" s="7">
        <f>Sheet2!F29</f>
        <v>44006</v>
      </c>
      <c r="C29" s="7">
        <f>Sheet2!G29</f>
        <v>44027</v>
      </c>
      <c r="D29" s="6">
        <f>Sheet2!B29</f>
        <v>494</v>
      </c>
      <c r="E29" s="3">
        <f t="shared" si="1"/>
        <v>21</v>
      </c>
    </row>
    <row r="30" ht="14.25" customHeight="1">
      <c r="A30" s="6" t="str">
        <f>Sheet2!A30</f>
        <v>KRC39</v>
      </c>
      <c r="B30" s="7">
        <f>Sheet2!F30</f>
        <v>44003</v>
      </c>
      <c r="C30" s="7">
        <f>Sheet2!G30</f>
        <v>44034</v>
      </c>
      <c r="D30" s="6">
        <f>Sheet2!B30</f>
        <v>740</v>
      </c>
      <c r="E30" s="3">
        <f t="shared" si="1"/>
        <v>31</v>
      </c>
    </row>
    <row r="31" ht="14.25" customHeight="1">
      <c r="A31" s="6" t="str">
        <f>Sheet2!A31</f>
        <v>KRC40</v>
      </c>
      <c r="B31" s="7">
        <f>Sheet2!F31</f>
        <v>44012</v>
      </c>
      <c r="C31" s="7">
        <f>Sheet2!G31</f>
        <v>44041</v>
      </c>
      <c r="D31" s="6">
        <f>Sheet2!B31</f>
        <v>698</v>
      </c>
      <c r="E31" s="3">
        <f t="shared" si="1"/>
        <v>29</v>
      </c>
    </row>
    <row r="32" ht="14.25" customHeight="1">
      <c r="A32" s="6" t="str">
        <f>Sheet2!A32</f>
        <v>KRC41</v>
      </c>
      <c r="B32" s="7">
        <f>Sheet2!F32</f>
        <v>44014</v>
      </c>
      <c r="C32" s="7">
        <f>Sheet2!G32</f>
        <v>44048</v>
      </c>
      <c r="D32" s="6">
        <f>Sheet2!B32</f>
        <v>810</v>
      </c>
      <c r="E32" s="3">
        <f t="shared" si="1"/>
        <v>34</v>
      </c>
    </row>
    <row r="33" ht="14.25" customHeight="1">
      <c r="A33" s="6" t="str">
        <f>Sheet2!A33</f>
        <v>KRC42</v>
      </c>
      <c r="B33" s="7">
        <f>Sheet2!F33</f>
        <v>44033</v>
      </c>
      <c r="C33" s="7">
        <f>Sheet2!G33</f>
        <v>44055</v>
      </c>
      <c r="D33" s="6">
        <f>Sheet2!B33</f>
        <v>526</v>
      </c>
      <c r="E33" s="3">
        <f t="shared" si="1"/>
        <v>22</v>
      </c>
    </row>
    <row r="34" ht="14.25" customHeight="1">
      <c r="A34" s="6" t="str">
        <f>Sheet2!A34</f>
        <v>KRC43</v>
      </c>
      <c r="B34" s="7">
        <f>Sheet2!F34</f>
        <v>44038</v>
      </c>
      <c r="C34" s="7">
        <f>Sheet2!G34</f>
        <v>44062</v>
      </c>
      <c r="D34" s="6">
        <f>Sheet2!B34</f>
        <v>582</v>
      </c>
      <c r="E34" s="3">
        <f t="shared" si="1"/>
        <v>24</v>
      </c>
    </row>
    <row r="35" ht="14.25" customHeight="1">
      <c r="A35" s="6" t="str">
        <f>Sheet2!A35</f>
        <v>KRC44</v>
      </c>
      <c r="B35" s="7">
        <f>Sheet2!F35</f>
        <v>44041</v>
      </c>
      <c r="C35" s="7">
        <f>Sheet2!G35</f>
        <v>44069</v>
      </c>
      <c r="D35" s="6">
        <f>Sheet2!B35</f>
        <v>660</v>
      </c>
      <c r="E35" s="3">
        <f t="shared" si="1"/>
        <v>28</v>
      </c>
    </row>
    <row r="36" ht="14.25" customHeight="1">
      <c r="A36" s="6" t="str">
        <f>Sheet2!A36</f>
        <v>KRC45</v>
      </c>
      <c r="B36" s="7">
        <f>Sheet2!F36</f>
        <v>44044</v>
      </c>
      <c r="C36" s="7">
        <f>Sheet2!G36</f>
        <v>44076</v>
      </c>
      <c r="D36" s="6">
        <f>Sheet2!B36</f>
        <v>768</v>
      </c>
      <c r="E36" s="3">
        <f t="shared" si="1"/>
        <v>32</v>
      </c>
    </row>
    <row r="37" ht="14.25" customHeight="1">
      <c r="A37" s="6" t="str">
        <f>Sheet2!A37</f>
        <v>KRC46</v>
      </c>
      <c r="B37" s="7">
        <f>Sheet2!F37</f>
        <v>44058</v>
      </c>
      <c r="C37" s="7">
        <f>Sheet2!G37</f>
        <v>44083</v>
      </c>
      <c r="D37" s="6">
        <f>Sheet2!B37</f>
        <v>608</v>
      </c>
      <c r="E37" s="3">
        <f t="shared" si="1"/>
        <v>25</v>
      </c>
    </row>
    <row r="38" ht="14.25" customHeight="1">
      <c r="A38" s="6" t="str">
        <f>Sheet2!A38</f>
        <v>KRC47</v>
      </c>
      <c r="B38" s="7">
        <f>Sheet2!F38</f>
        <v>44064</v>
      </c>
      <c r="C38" s="7">
        <f>Sheet2!G38</f>
        <v>44090</v>
      </c>
      <c r="D38" s="6">
        <f>Sheet2!B38</f>
        <v>626</v>
      </c>
      <c r="E38" s="3">
        <f t="shared" si="1"/>
        <v>26</v>
      </c>
    </row>
    <row r="39" ht="14.25" customHeight="1">
      <c r="A39" s="6" t="str">
        <f>Sheet2!A39</f>
        <v>KRC48</v>
      </c>
      <c r="B39" s="7">
        <f>Sheet2!F39</f>
        <v>44072</v>
      </c>
      <c r="C39" s="7">
        <f>Sheet2!G39</f>
        <v>44097</v>
      </c>
      <c r="D39" s="6">
        <f>Sheet2!B39</f>
        <v>604</v>
      </c>
      <c r="E39" s="3">
        <f t="shared" si="1"/>
        <v>25</v>
      </c>
    </row>
    <row r="40" ht="14.25" customHeight="1">
      <c r="A40" s="6" t="str">
        <f>Sheet2!A40</f>
        <v>KRC49</v>
      </c>
      <c r="B40" s="7">
        <f>Sheet2!F40</f>
        <v>44081</v>
      </c>
      <c r="C40" s="7">
        <f>Sheet2!G40</f>
        <v>44104</v>
      </c>
      <c r="D40" s="6">
        <f>Sheet2!B40</f>
        <v>560</v>
      </c>
      <c r="E40" s="3">
        <f t="shared" si="1"/>
        <v>23</v>
      </c>
    </row>
    <row r="41" ht="14.25" customHeight="1">
      <c r="A41" s="6" t="str">
        <f>Sheet2!A41</f>
        <v>KRC50</v>
      </c>
      <c r="B41" s="7">
        <f>Sheet2!F41</f>
        <v>44078</v>
      </c>
      <c r="C41" s="7">
        <f>Sheet2!G41</f>
        <v>44111</v>
      </c>
      <c r="D41" s="6">
        <f>Sheet2!B41</f>
        <v>792</v>
      </c>
      <c r="E41" s="3">
        <f t="shared" si="1"/>
        <v>33</v>
      </c>
    </row>
    <row r="42" ht="14.25" customHeight="1">
      <c r="A42" s="6" t="str">
        <f>Sheet2!A42</f>
        <v>KRC51</v>
      </c>
      <c r="B42" s="7">
        <f>Sheet2!F42</f>
        <v>44108</v>
      </c>
      <c r="C42" s="7">
        <f>Sheet2!G42</f>
        <v>44118</v>
      </c>
      <c r="D42" s="6">
        <f>Sheet2!B42</f>
        <v>242</v>
      </c>
      <c r="E42" s="3">
        <f t="shared" si="1"/>
        <v>10</v>
      </c>
    </row>
    <row r="43" ht="14.25" customHeight="1">
      <c r="A43" s="6" t="str">
        <f>Sheet2!A43</f>
        <v>KRC52</v>
      </c>
      <c r="B43" s="7">
        <f>Sheet2!F43</f>
        <v>44102</v>
      </c>
      <c r="C43" s="7">
        <f>Sheet2!G43</f>
        <v>44125</v>
      </c>
      <c r="D43" s="6">
        <f>Sheet2!B43</f>
        <v>554</v>
      </c>
      <c r="E43" s="3">
        <f t="shared" si="1"/>
        <v>23</v>
      </c>
    </row>
    <row r="44" ht="14.25" customHeight="1">
      <c r="A44" s="6" t="str">
        <f>Sheet2!A44</f>
        <v>KRC53</v>
      </c>
      <c r="B44" s="7">
        <f>Sheet2!F44</f>
        <v>44107</v>
      </c>
      <c r="C44" s="7">
        <f>Sheet2!G44</f>
        <v>44132</v>
      </c>
      <c r="D44" s="6">
        <f>Sheet2!B44</f>
        <v>602</v>
      </c>
      <c r="E44" s="3">
        <f t="shared" si="1"/>
        <v>25</v>
      </c>
    </row>
    <row r="45" ht="14.25" customHeight="1">
      <c r="A45" s="6" t="str">
        <f>Sheet2!A45</f>
        <v>KRC54</v>
      </c>
      <c r="B45" s="7">
        <f>Sheet2!F45</f>
        <v>44110</v>
      </c>
      <c r="C45" s="7">
        <f>Sheet2!G45</f>
        <v>44139</v>
      </c>
      <c r="D45" s="6">
        <f>Sheet2!B45</f>
        <v>684</v>
      </c>
      <c r="E45" s="3">
        <f t="shared" si="1"/>
        <v>29</v>
      </c>
    </row>
    <row r="46" ht="14.25" customHeight="1">
      <c r="A46" s="6" t="str">
        <f>Sheet2!A46</f>
        <v>KRC55</v>
      </c>
      <c r="B46" s="7">
        <f>Sheet2!F46</f>
        <v>44113</v>
      </c>
      <c r="C46" s="7">
        <f>Sheet2!G46</f>
        <v>44146</v>
      </c>
      <c r="D46" s="6">
        <f>Sheet2!B46</f>
        <v>796</v>
      </c>
      <c r="E46" s="3">
        <f t="shared" si="1"/>
        <v>33</v>
      </c>
    </row>
    <row r="47" ht="14.25" customHeight="1">
      <c r="A47" s="6" t="str">
        <f>Sheet2!A47</f>
        <v>KRC56</v>
      </c>
      <c r="B47" s="7">
        <f>Sheet2!F47</f>
        <v>44127</v>
      </c>
      <c r="C47" s="7">
        <f>Sheet2!G47</f>
        <v>44153</v>
      </c>
      <c r="D47" s="6">
        <f>Sheet2!B47</f>
        <v>632</v>
      </c>
      <c r="E47" s="3">
        <f t="shared" si="1"/>
        <v>26</v>
      </c>
    </row>
    <row r="48" ht="14.25" customHeight="1">
      <c r="A48" s="6" t="str">
        <f>Sheet2!A48</f>
        <v>KRC57</v>
      </c>
      <c r="B48" s="7">
        <f>Sheet2!F48</f>
        <v>44133</v>
      </c>
      <c r="C48" s="7">
        <f>Sheet2!G48</f>
        <v>44160</v>
      </c>
      <c r="D48" s="6">
        <f>Sheet2!B48</f>
        <v>648</v>
      </c>
      <c r="E48" s="3">
        <f t="shared" si="1"/>
        <v>27</v>
      </c>
    </row>
    <row r="49" ht="14.25" customHeight="1">
      <c r="A49" s="6" t="str">
        <f>Sheet2!A49</f>
        <v>KRC58</v>
      </c>
      <c r="B49" s="7">
        <f>Sheet2!F49</f>
        <v>44134</v>
      </c>
      <c r="C49" s="7">
        <f>Sheet2!G49</f>
        <v>44167</v>
      </c>
      <c r="D49" s="6">
        <f>Sheet2!B49</f>
        <v>784</v>
      </c>
      <c r="E49" s="3">
        <f t="shared" si="1"/>
        <v>33</v>
      </c>
    </row>
    <row r="50" ht="14.25" customHeight="1">
      <c r="A50" s="6" t="str">
        <f>Sheet2!A50</f>
        <v>KRC59</v>
      </c>
      <c r="B50" s="7">
        <f>Sheet2!F50</f>
        <v>44142</v>
      </c>
      <c r="C50" s="7">
        <f>Sheet2!G50</f>
        <v>44174</v>
      </c>
      <c r="D50" s="6">
        <f>Sheet2!B50</f>
        <v>766</v>
      </c>
      <c r="E50" s="3">
        <f t="shared" si="1"/>
        <v>32</v>
      </c>
    </row>
    <row r="51" ht="14.25" customHeight="1">
      <c r="A51" s="6" t="str">
        <f>Sheet2!A51</f>
        <v>KRC60</v>
      </c>
      <c r="B51" s="7">
        <f>Sheet2!F51</f>
        <v>44154</v>
      </c>
      <c r="C51" s="7">
        <f>Sheet2!G51</f>
        <v>44181</v>
      </c>
      <c r="D51" s="6">
        <f>Sheet2!B51</f>
        <v>648</v>
      </c>
      <c r="E51" s="3">
        <f t="shared" si="1"/>
        <v>27</v>
      </c>
    </row>
    <row r="52" ht="14.25" customHeight="1">
      <c r="A52" s="6" t="str">
        <f>Sheet2!A52</f>
        <v>KRC61</v>
      </c>
      <c r="B52" s="7">
        <f>Sheet2!F52</f>
        <v>44157</v>
      </c>
      <c r="C52" s="7">
        <f>Sheet2!G52</f>
        <v>44188</v>
      </c>
      <c r="D52" s="6">
        <f>Sheet2!B52</f>
        <v>746</v>
      </c>
      <c r="E52" s="3">
        <f t="shared" si="1"/>
        <v>31</v>
      </c>
    </row>
    <row r="53" ht="14.25" customHeight="1">
      <c r="A53" s="6" t="str">
        <f>Sheet2!A53</f>
        <v>KRC62</v>
      </c>
      <c r="B53" s="7">
        <f>Sheet2!F53</f>
        <v>44169</v>
      </c>
      <c r="C53" s="7">
        <f>Sheet2!G53</f>
        <v>44195</v>
      </c>
      <c r="D53" s="6">
        <f>Sheet2!B53</f>
        <v>630</v>
      </c>
      <c r="E53" s="3">
        <f t="shared" si="1"/>
        <v>26</v>
      </c>
    </row>
    <row r="54" ht="14.25" customHeight="1">
      <c r="A54" s="6" t="str">
        <f>Sheet2!A54</f>
        <v>TBCC16</v>
      </c>
      <c r="B54" s="7">
        <f>Sheet2!F54</f>
        <v>43810</v>
      </c>
      <c r="C54" s="7">
        <f>Sheet2!G54</f>
        <v>43838</v>
      </c>
      <c r="D54" s="6">
        <f>Sheet2!B54</f>
        <v>680</v>
      </c>
      <c r="E54" s="3">
        <f t="shared" si="1"/>
        <v>28</v>
      </c>
    </row>
    <row r="55" ht="14.25" customHeight="1">
      <c r="A55" s="6" t="str">
        <f>Sheet2!A55</f>
        <v>TBCC17</v>
      </c>
      <c r="B55" s="7">
        <f>Sheet2!F55</f>
        <v>43816</v>
      </c>
      <c r="C55" s="7">
        <f>Sheet2!G55</f>
        <v>43845</v>
      </c>
      <c r="D55" s="6">
        <f>Sheet2!B55</f>
        <v>690</v>
      </c>
      <c r="E55" s="3">
        <f t="shared" si="1"/>
        <v>29</v>
      </c>
    </row>
    <row r="56" ht="14.25" customHeight="1">
      <c r="A56" s="6" t="str">
        <f>Sheet2!A56</f>
        <v>TBCC18</v>
      </c>
      <c r="B56" s="7">
        <f>Sheet2!F56</f>
        <v>43822</v>
      </c>
      <c r="C56" s="7">
        <f>Sheet2!G56</f>
        <v>43852</v>
      </c>
      <c r="D56" s="6">
        <f>Sheet2!B56</f>
        <v>720</v>
      </c>
      <c r="E56" s="3">
        <f t="shared" si="1"/>
        <v>30</v>
      </c>
    </row>
    <row r="57" ht="14.25" customHeight="1">
      <c r="A57" s="6" t="str">
        <f>Sheet2!A57</f>
        <v>TBCC19</v>
      </c>
      <c r="B57" s="7">
        <f>Sheet2!F57</f>
        <v>43829</v>
      </c>
      <c r="C57" s="7">
        <f>Sheet2!G57</f>
        <v>43859</v>
      </c>
      <c r="D57" s="6">
        <f>Sheet2!B57</f>
        <v>725</v>
      </c>
      <c r="E57" s="3">
        <f t="shared" si="1"/>
        <v>30</v>
      </c>
    </row>
    <row r="58" ht="14.25" customHeight="1">
      <c r="A58" s="6" t="str">
        <f>Sheet2!A58</f>
        <v>TBCC20</v>
      </c>
      <c r="B58" s="7">
        <f>Sheet2!F58</f>
        <v>43834</v>
      </c>
      <c r="C58" s="7">
        <f>Sheet2!G58</f>
        <v>43866</v>
      </c>
      <c r="D58" s="6">
        <f>Sheet2!B58</f>
        <v>770</v>
      </c>
      <c r="E58" s="3">
        <f t="shared" si="1"/>
        <v>32</v>
      </c>
    </row>
    <row r="59" ht="14.25" customHeight="1">
      <c r="A59" s="6" t="str">
        <f>Sheet2!A59</f>
        <v>TBCC21</v>
      </c>
      <c r="B59" s="7">
        <f>Sheet2!F59</f>
        <v>43841</v>
      </c>
      <c r="C59" s="7">
        <f>Sheet2!G59</f>
        <v>43873</v>
      </c>
      <c r="D59" s="6">
        <f>Sheet2!B59</f>
        <v>775</v>
      </c>
      <c r="E59" s="3">
        <f t="shared" si="1"/>
        <v>32</v>
      </c>
    </row>
    <row r="60" ht="14.25" customHeight="1">
      <c r="A60" s="6" t="str">
        <f>Sheet2!A60</f>
        <v>TBCC22</v>
      </c>
      <c r="B60" s="7">
        <f>Sheet2!F60</f>
        <v>43847</v>
      </c>
      <c r="C60" s="7">
        <f>Sheet2!G60</f>
        <v>43880</v>
      </c>
      <c r="D60" s="6">
        <f>Sheet2!B60</f>
        <v>800</v>
      </c>
      <c r="E60" s="3">
        <f t="shared" si="1"/>
        <v>33</v>
      </c>
    </row>
    <row r="61" ht="14.25" customHeight="1">
      <c r="A61" s="6" t="str">
        <f>Sheet2!A61</f>
        <v>TBCC23</v>
      </c>
      <c r="B61" s="7">
        <f>Sheet2!F61</f>
        <v>43853</v>
      </c>
      <c r="C61" s="7">
        <f>Sheet2!G61</f>
        <v>43887</v>
      </c>
      <c r="D61" s="6">
        <f>Sheet2!B61</f>
        <v>805</v>
      </c>
      <c r="E61" s="3">
        <f t="shared" si="1"/>
        <v>34</v>
      </c>
    </row>
    <row r="62" ht="14.25" customHeight="1">
      <c r="A62" s="6" t="str">
        <f>Sheet2!A62</f>
        <v>TBCC24</v>
      </c>
      <c r="B62" s="7">
        <f>Sheet2!F62</f>
        <v>43860</v>
      </c>
      <c r="C62" s="7">
        <f>Sheet2!G62</f>
        <v>43894</v>
      </c>
      <c r="D62" s="6">
        <f>Sheet2!B62</f>
        <v>810</v>
      </c>
      <c r="E62" s="3">
        <f t="shared" si="1"/>
        <v>34</v>
      </c>
    </row>
    <row r="63" ht="14.25" customHeight="1">
      <c r="A63" s="6" t="str">
        <f>Sheet2!A63</f>
        <v>TBCC25</v>
      </c>
      <c r="B63" s="7">
        <f>Sheet2!F63</f>
        <v>43868</v>
      </c>
      <c r="C63" s="7">
        <f>Sheet2!G63</f>
        <v>43901</v>
      </c>
      <c r="D63" s="6">
        <f>Sheet2!B63</f>
        <v>800</v>
      </c>
      <c r="E63" s="3">
        <f t="shared" si="1"/>
        <v>33</v>
      </c>
    </row>
    <row r="64" ht="14.25" customHeight="1">
      <c r="A64" s="6" t="str">
        <f>Sheet2!A64</f>
        <v>TBCC26</v>
      </c>
      <c r="B64" s="7">
        <f>Sheet2!F64</f>
        <v>43874</v>
      </c>
      <c r="C64" s="7">
        <f>Sheet2!G64</f>
        <v>43908</v>
      </c>
      <c r="D64" s="6">
        <f>Sheet2!B64</f>
        <v>805</v>
      </c>
      <c r="E64" s="3">
        <f t="shared" si="1"/>
        <v>34</v>
      </c>
    </row>
    <row r="65" ht="14.25" customHeight="1">
      <c r="A65" s="6" t="str">
        <f>Sheet2!A65</f>
        <v>TBCC27</v>
      </c>
      <c r="B65" s="7">
        <f>Sheet2!F65</f>
        <v>43880</v>
      </c>
      <c r="C65" s="7">
        <f>Sheet2!G65</f>
        <v>43915</v>
      </c>
      <c r="D65" s="6">
        <f>Sheet2!B65</f>
        <v>830</v>
      </c>
      <c r="E65" s="3">
        <f t="shared" si="1"/>
        <v>35</v>
      </c>
    </row>
    <row r="66" ht="14.25" customHeight="1">
      <c r="A66" s="6" t="str">
        <f>Sheet2!A66</f>
        <v>TBCC28</v>
      </c>
      <c r="B66" s="7">
        <f>Sheet2!F66</f>
        <v>43888</v>
      </c>
      <c r="C66" s="7">
        <f>Sheet2!G66</f>
        <v>43922</v>
      </c>
      <c r="D66" s="6">
        <f>Sheet2!B66</f>
        <v>825</v>
      </c>
      <c r="E66" s="3">
        <f t="shared" si="1"/>
        <v>34</v>
      </c>
    </row>
    <row r="67" ht="14.25" customHeight="1">
      <c r="A67" s="6" t="str">
        <f>Sheet2!A67</f>
        <v>TBCC29</v>
      </c>
      <c r="B67" s="7">
        <f>Sheet2!F67</f>
        <v>43893</v>
      </c>
      <c r="C67" s="7">
        <f>Sheet2!G67</f>
        <v>43929</v>
      </c>
      <c r="D67" s="6">
        <f>Sheet2!B67</f>
        <v>855</v>
      </c>
      <c r="E67" s="3">
        <f t="shared" si="1"/>
        <v>36</v>
      </c>
    </row>
    <row r="68" ht="14.25" customHeight="1">
      <c r="A68" s="6" t="str">
        <f>Sheet2!A68</f>
        <v>TBCC30</v>
      </c>
      <c r="B68" s="7">
        <f>Sheet2!F68</f>
        <v>43901</v>
      </c>
      <c r="C68" s="7">
        <f>Sheet2!G68</f>
        <v>43936</v>
      </c>
      <c r="D68" s="6">
        <f>Sheet2!B68</f>
        <v>830</v>
      </c>
      <c r="E68" s="3">
        <f t="shared" si="1"/>
        <v>35</v>
      </c>
    </row>
    <row r="69" ht="14.25" customHeight="1">
      <c r="A69" s="6" t="str">
        <f>Sheet2!A69</f>
        <v>TBCC31</v>
      </c>
      <c r="B69" s="7">
        <f>Sheet2!F69</f>
        <v>43909</v>
      </c>
      <c r="C69" s="7">
        <f>Sheet2!G69</f>
        <v>43943</v>
      </c>
      <c r="D69" s="6">
        <f>Sheet2!B69</f>
        <v>815</v>
      </c>
      <c r="E69" s="3">
        <f t="shared" si="1"/>
        <v>34</v>
      </c>
    </row>
    <row r="70" ht="14.25" customHeight="1">
      <c r="A70" s="6" t="str">
        <f>Sheet2!A70</f>
        <v>TBCC32</v>
      </c>
      <c r="B70" s="7">
        <f>Sheet2!F70</f>
        <v>43923</v>
      </c>
      <c r="C70" s="7">
        <f>Sheet2!G70</f>
        <v>43950</v>
      </c>
      <c r="D70" s="6">
        <f>Sheet2!B70</f>
        <v>645</v>
      </c>
      <c r="E70" s="3">
        <f t="shared" si="1"/>
        <v>27</v>
      </c>
    </row>
    <row r="71" ht="14.25" customHeight="1">
      <c r="A71" s="6" t="str">
        <f>Sheet2!A71</f>
        <v>TBCC33</v>
      </c>
      <c r="B71" s="7">
        <f>Sheet2!F71</f>
        <v>43931</v>
      </c>
      <c r="C71" s="7">
        <f>Sheet2!G71</f>
        <v>43957</v>
      </c>
      <c r="D71" s="6">
        <f>Sheet2!B71</f>
        <v>625</v>
      </c>
      <c r="E71" s="3">
        <f t="shared" si="1"/>
        <v>26</v>
      </c>
    </row>
    <row r="72" ht="14.25" customHeight="1">
      <c r="A72" s="6" t="str">
        <f>Sheet2!A72</f>
        <v>TBCC34</v>
      </c>
      <c r="B72" s="7">
        <f>Sheet2!F72</f>
        <v>43925</v>
      </c>
      <c r="C72" s="7">
        <f>Sheet2!G72</f>
        <v>43964</v>
      </c>
      <c r="D72" s="6">
        <f>Sheet2!B72</f>
        <v>940</v>
      </c>
      <c r="E72" s="3">
        <f t="shared" si="1"/>
        <v>39</v>
      </c>
    </row>
    <row r="73" ht="14.25" customHeight="1">
      <c r="A73" s="6" t="str">
        <f>Sheet2!A73</f>
        <v>TBCC35</v>
      </c>
      <c r="B73" s="7">
        <f>Sheet2!F73</f>
        <v>43937</v>
      </c>
      <c r="C73" s="7">
        <f>Sheet2!G73</f>
        <v>43971</v>
      </c>
      <c r="D73" s="6">
        <f>Sheet2!B73</f>
        <v>825</v>
      </c>
      <c r="E73" s="3">
        <f t="shared" si="1"/>
        <v>34</v>
      </c>
    </row>
    <row r="74" ht="14.25" customHeight="1">
      <c r="A74" s="6" t="str">
        <f>Sheet2!A74</f>
        <v>TBCC36</v>
      </c>
      <c r="B74" s="7">
        <f>Sheet2!F74</f>
        <v>43945</v>
      </c>
      <c r="C74" s="7">
        <f>Sheet2!G74</f>
        <v>43978</v>
      </c>
      <c r="D74" s="6">
        <f>Sheet2!B74</f>
        <v>780</v>
      </c>
      <c r="E74" s="3">
        <f t="shared" si="1"/>
        <v>33</v>
      </c>
    </row>
    <row r="75" ht="14.25" customHeight="1">
      <c r="A75" s="6" t="str">
        <f>Sheet2!A75</f>
        <v>TBCC37</v>
      </c>
      <c r="B75" s="7">
        <f>Sheet2!F75</f>
        <v>43950</v>
      </c>
      <c r="C75" s="7">
        <f>Sheet2!G75</f>
        <v>43985</v>
      </c>
      <c r="D75" s="6">
        <f>Sheet2!B75</f>
        <v>835</v>
      </c>
      <c r="E75" s="3">
        <f t="shared" si="1"/>
        <v>35</v>
      </c>
    </row>
    <row r="76" ht="14.25" customHeight="1">
      <c r="A76" s="6" t="str">
        <f>Sheet2!A76</f>
        <v>TBCC38</v>
      </c>
      <c r="B76" s="7">
        <f>Sheet2!F76</f>
        <v>43958</v>
      </c>
      <c r="C76" s="7">
        <f>Sheet2!G76</f>
        <v>43992</v>
      </c>
      <c r="D76" s="6">
        <f>Sheet2!B76</f>
        <v>815</v>
      </c>
      <c r="E76" s="3">
        <f t="shared" si="1"/>
        <v>34</v>
      </c>
    </row>
    <row r="77" ht="14.25" customHeight="1">
      <c r="A77" s="6" t="str">
        <f>Sheet2!A77</f>
        <v>TBCC39</v>
      </c>
      <c r="B77" s="7">
        <f>Sheet2!F77</f>
        <v>43963</v>
      </c>
      <c r="C77" s="7">
        <f>Sheet2!G77</f>
        <v>43999</v>
      </c>
      <c r="D77" s="6">
        <f>Sheet2!B77</f>
        <v>855</v>
      </c>
      <c r="E77" s="3">
        <f t="shared" si="1"/>
        <v>36</v>
      </c>
    </row>
    <row r="78" ht="14.25" customHeight="1">
      <c r="A78" s="6" t="str">
        <f>Sheet2!A78</f>
        <v>TBCC40</v>
      </c>
      <c r="B78" s="7">
        <f>Sheet2!F78</f>
        <v>43971</v>
      </c>
      <c r="C78" s="7">
        <f>Sheet2!G78</f>
        <v>44006</v>
      </c>
      <c r="D78" s="6">
        <f>Sheet2!B78</f>
        <v>850</v>
      </c>
      <c r="E78" s="3">
        <f t="shared" si="1"/>
        <v>35</v>
      </c>
    </row>
    <row r="79" ht="14.25" customHeight="1">
      <c r="A79" s="6" t="str">
        <f>Sheet2!A79</f>
        <v>TBCC41</v>
      </c>
      <c r="B79" s="7">
        <f>Sheet2!F79</f>
        <v>43977</v>
      </c>
      <c r="C79" s="7">
        <f>Sheet2!G79</f>
        <v>44013</v>
      </c>
      <c r="D79" s="6">
        <f>Sheet2!B79</f>
        <v>855</v>
      </c>
      <c r="E79" s="3">
        <f t="shared" si="1"/>
        <v>36</v>
      </c>
    </row>
    <row r="80" ht="14.25" customHeight="1">
      <c r="A80" s="6" t="str">
        <f>Sheet2!A80</f>
        <v>TBCC42</v>
      </c>
      <c r="B80" s="7">
        <f>Sheet2!F80</f>
        <v>43982</v>
      </c>
      <c r="C80" s="7">
        <f>Sheet2!G80</f>
        <v>44020</v>
      </c>
      <c r="D80" s="6">
        <f>Sheet2!B80</f>
        <v>910</v>
      </c>
      <c r="E80" s="3">
        <f t="shared" si="1"/>
        <v>38</v>
      </c>
    </row>
    <row r="81" ht="14.25" customHeight="1">
      <c r="A81" s="6" t="str">
        <f>Sheet2!A81</f>
        <v>TBCC43</v>
      </c>
      <c r="B81" s="7">
        <f>Sheet2!F81</f>
        <v>43989</v>
      </c>
      <c r="C81" s="7">
        <f>Sheet2!G81</f>
        <v>44027</v>
      </c>
      <c r="D81" s="6">
        <f>Sheet2!B81</f>
        <v>905</v>
      </c>
      <c r="E81" s="3">
        <f t="shared" si="1"/>
        <v>38</v>
      </c>
    </row>
    <row r="82" ht="14.25" customHeight="1">
      <c r="A82" s="6" t="str">
        <f>Sheet2!A82</f>
        <v>TBCC44</v>
      </c>
      <c r="B82" s="7">
        <f>Sheet2!F82</f>
        <v>43997</v>
      </c>
      <c r="C82" s="7">
        <f>Sheet2!G82</f>
        <v>44034</v>
      </c>
      <c r="D82" s="6">
        <f>Sheet2!B82</f>
        <v>880</v>
      </c>
      <c r="E82" s="3">
        <f t="shared" si="1"/>
        <v>37</v>
      </c>
    </row>
    <row r="83" ht="14.25" customHeight="1">
      <c r="A83" s="6" t="str">
        <f>Sheet2!A83</f>
        <v>TBCC45</v>
      </c>
      <c r="B83" s="7">
        <f>Sheet2!F83</f>
        <v>44004</v>
      </c>
      <c r="C83" s="7">
        <f>Sheet2!G83</f>
        <v>44041</v>
      </c>
      <c r="D83" s="6">
        <f>Sheet2!B83</f>
        <v>880</v>
      </c>
      <c r="E83" s="3">
        <f t="shared" si="1"/>
        <v>37</v>
      </c>
    </row>
    <row r="84" ht="14.25" customHeight="1">
      <c r="A84" s="6" t="str">
        <f>Sheet2!A84</f>
        <v>TBCC46</v>
      </c>
      <c r="B84" s="7">
        <f>Sheet2!F84</f>
        <v>44013</v>
      </c>
      <c r="C84" s="7">
        <f>Sheet2!G84</f>
        <v>44048</v>
      </c>
      <c r="D84" s="6">
        <f>Sheet2!B84</f>
        <v>840</v>
      </c>
      <c r="E84" s="3">
        <f t="shared" si="1"/>
        <v>35</v>
      </c>
    </row>
    <row r="85" ht="14.25" customHeight="1">
      <c r="A85" s="6" t="str">
        <f>Sheet2!A85</f>
        <v>TBCC47</v>
      </c>
      <c r="B85" s="7">
        <f>Sheet2!F85</f>
        <v>44022</v>
      </c>
      <c r="C85" s="7">
        <f>Sheet2!G85</f>
        <v>44055</v>
      </c>
      <c r="D85" s="6">
        <f>Sheet2!B85</f>
        <v>800</v>
      </c>
      <c r="E85" s="3">
        <f t="shared" si="1"/>
        <v>33</v>
      </c>
    </row>
    <row r="86" ht="14.25" customHeight="1">
      <c r="A86" s="6" t="str">
        <f>Sheet2!A86</f>
        <v>TBCC48</v>
      </c>
      <c r="B86" s="7">
        <f>Sheet2!F86</f>
        <v>44027</v>
      </c>
      <c r="C86" s="7">
        <f>Sheet2!G86</f>
        <v>44062</v>
      </c>
      <c r="D86" s="6">
        <f>Sheet2!B86</f>
        <v>845</v>
      </c>
      <c r="E86" s="3">
        <f t="shared" si="1"/>
        <v>35</v>
      </c>
    </row>
    <row r="87" ht="14.25" customHeight="1">
      <c r="A87" s="6" t="str">
        <f>Sheet2!A87</f>
        <v>TBCC49</v>
      </c>
      <c r="B87" s="7">
        <f>Sheet2!F87</f>
        <v>44034</v>
      </c>
      <c r="C87" s="7">
        <f>Sheet2!G87</f>
        <v>44069</v>
      </c>
      <c r="D87" s="6">
        <f>Sheet2!B87</f>
        <v>845</v>
      </c>
      <c r="E87" s="3">
        <f t="shared" si="1"/>
        <v>35</v>
      </c>
    </row>
    <row r="88" ht="14.25" customHeight="1">
      <c r="A88" s="6" t="str">
        <f>Sheet2!A88</f>
        <v>TBCC50</v>
      </c>
      <c r="B88" s="7">
        <f>Sheet2!F88</f>
        <v>44041</v>
      </c>
      <c r="C88" s="7">
        <f>Sheet2!G88</f>
        <v>44076</v>
      </c>
      <c r="D88" s="6">
        <f>Sheet2!B88</f>
        <v>830</v>
      </c>
      <c r="E88" s="3">
        <f t="shared" si="1"/>
        <v>35</v>
      </c>
    </row>
    <row r="89" ht="14.25" customHeight="1">
      <c r="A89" s="6" t="str">
        <f>Sheet2!A89</f>
        <v>TBCC51</v>
      </c>
      <c r="B89" s="7">
        <f>Sheet2!F89</f>
        <v>44047</v>
      </c>
      <c r="C89" s="7">
        <f>Sheet2!G89</f>
        <v>44083</v>
      </c>
      <c r="D89" s="6">
        <f>Sheet2!B89</f>
        <v>855</v>
      </c>
      <c r="E89" s="3">
        <f t="shared" si="1"/>
        <v>36</v>
      </c>
    </row>
    <row r="90" ht="14.25" customHeight="1">
      <c r="A90" s="6" t="str">
        <f>Sheet2!A90</f>
        <v>TBCC52</v>
      </c>
      <c r="B90" s="7">
        <f>Sheet2!F90</f>
        <v>44056</v>
      </c>
      <c r="C90" s="7">
        <f>Sheet2!G90</f>
        <v>44090</v>
      </c>
      <c r="D90" s="6">
        <f>Sheet2!B90</f>
        <v>815</v>
      </c>
      <c r="E90" s="3">
        <f t="shared" si="1"/>
        <v>34</v>
      </c>
    </row>
    <row r="91" ht="14.25" customHeight="1">
      <c r="A91" s="6" t="str">
        <f>Sheet2!A91</f>
        <v>TBCC53</v>
      </c>
      <c r="B91" s="7">
        <f>Sheet2!F91</f>
        <v>44063</v>
      </c>
      <c r="C91" s="7">
        <f>Sheet2!G91</f>
        <v>44097</v>
      </c>
      <c r="D91" s="6">
        <f>Sheet2!B91</f>
        <v>825</v>
      </c>
      <c r="E91" s="3">
        <f t="shared" si="1"/>
        <v>34</v>
      </c>
    </row>
    <row r="92" ht="14.25" customHeight="1">
      <c r="A92" s="6" t="str">
        <f>Sheet2!A92</f>
        <v>TBCC54</v>
      </c>
      <c r="B92" s="7">
        <f>Sheet2!F92</f>
        <v>44070</v>
      </c>
      <c r="C92" s="7">
        <f>Sheet2!G92</f>
        <v>44104</v>
      </c>
      <c r="D92" s="6">
        <f>Sheet2!B92</f>
        <v>825</v>
      </c>
      <c r="E92" s="3">
        <f t="shared" si="1"/>
        <v>34</v>
      </c>
    </row>
    <row r="93" ht="14.25" customHeight="1">
      <c r="A93" s="6" t="str">
        <f>Sheet2!A93</f>
        <v>TBCC55</v>
      </c>
      <c r="B93" s="7">
        <f>Sheet2!F93</f>
        <v>44074</v>
      </c>
      <c r="C93" s="7">
        <f>Sheet2!G93</f>
        <v>44111</v>
      </c>
      <c r="D93" s="6">
        <f>Sheet2!B93</f>
        <v>880</v>
      </c>
      <c r="E93" s="3">
        <f t="shared" si="1"/>
        <v>37</v>
      </c>
    </row>
    <row r="94" ht="14.25" customHeight="1">
      <c r="A94" s="6" t="str">
        <f>Sheet2!A94</f>
        <v>TBCC56</v>
      </c>
      <c r="B94" s="7">
        <f>Sheet2!F94</f>
        <v>44081</v>
      </c>
      <c r="C94" s="7">
        <f>Sheet2!G94</f>
        <v>44118</v>
      </c>
      <c r="D94" s="6">
        <f>Sheet2!B94</f>
        <v>890</v>
      </c>
      <c r="E94" s="3">
        <f t="shared" si="1"/>
        <v>37</v>
      </c>
    </row>
    <row r="95" ht="14.25" customHeight="1">
      <c r="A95" s="6" t="str">
        <f>Sheet2!A95</f>
        <v>TBCC57</v>
      </c>
      <c r="B95" s="7">
        <f>Sheet2!F95</f>
        <v>44090</v>
      </c>
      <c r="C95" s="7">
        <f>Sheet2!G95</f>
        <v>44125</v>
      </c>
      <c r="D95" s="6">
        <f>Sheet2!B95</f>
        <v>830</v>
      </c>
      <c r="E95" s="3">
        <f t="shared" si="1"/>
        <v>35</v>
      </c>
    </row>
    <row r="96" ht="14.25" customHeight="1">
      <c r="A96" s="6" t="str">
        <f>Sheet2!A96</f>
        <v>TBCC58</v>
      </c>
      <c r="B96" s="7">
        <f>Sheet2!F96</f>
        <v>44096</v>
      </c>
      <c r="C96" s="7">
        <f>Sheet2!G96</f>
        <v>44132</v>
      </c>
      <c r="D96" s="6">
        <f>Sheet2!B96</f>
        <v>865</v>
      </c>
      <c r="E96" s="3">
        <f t="shared" si="1"/>
        <v>36</v>
      </c>
    </row>
    <row r="97" ht="14.25" customHeight="1">
      <c r="A97" s="6" t="str">
        <f>Sheet2!A97</f>
        <v>TBCC59</v>
      </c>
      <c r="B97" s="7">
        <f>Sheet2!F97</f>
        <v>44101</v>
      </c>
      <c r="C97" s="7">
        <f>Sheet2!G97</f>
        <v>44139</v>
      </c>
      <c r="D97" s="6">
        <f>Sheet2!B97</f>
        <v>910</v>
      </c>
      <c r="E97" s="3">
        <f t="shared" si="1"/>
        <v>38</v>
      </c>
    </row>
    <row r="98" ht="14.25" customHeight="1">
      <c r="A98" s="6" t="str">
        <f>Sheet2!A98</f>
        <v>TBCC60</v>
      </c>
      <c r="B98" s="7">
        <f>Sheet2!F98</f>
        <v>44108</v>
      </c>
      <c r="C98" s="7">
        <f>Sheet2!G98</f>
        <v>44146</v>
      </c>
      <c r="D98" s="6">
        <f>Sheet2!B98</f>
        <v>910</v>
      </c>
      <c r="E98" s="3">
        <f t="shared" si="1"/>
        <v>38</v>
      </c>
    </row>
    <row r="99" ht="14.25" customHeight="1">
      <c r="A99" s="6" t="str">
        <f>Sheet2!A99</f>
        <v>TBCC61</v>
      </c>
      <c r="B99" s="7">
        <f>Sheet2!F99</f>
        <v>44116</v>
      </c>
      <c r="C99" s="7">
        <f>Sheet2!G99</f>
        <v>44153</v>
      </c>
      <c r="D99" s="6">
        <f>Sheet2!B99</f>
        <v>895</v>
      </c>
      <c r="E99" s="3">
        <f t="shared" si="1"/>
        <v>37</v>
      </c>
    </row>
    <row r="100" ht="14.25" customHeight="1">
      <c r="A100" s="6" t="str">
        <f>Sheet2!A100</f>
        <v>TBCC62</v>
      </c>
      <c r="B100" s="7">
        <f>Sheet2!F100</f>
        <v>44122</v>
      </c>
      <c r="C100" s="7">
        <f>Sheet2!G100</f>
        <v>44160</v>
      </c>
      <c r="D100" s="6">
        <f>Sheet2!B100</f>
        <v>915</v>
      </c>
      <c r="E100" s="3">
        <f t="shared" si="1"/>
        <v>38</v>
      </c>
    </row>
    <row r="101" ht="14.25" customHeight="1">
      <c r="A101" s="6" t="str">
        <f>Sheet2!A101</f>
        <v>TBCC63</v>
      </c>
      <c r="B101" s="7">
        <f>Sheet2!F101</f>
        <v>44138</v>
      </c>
      <c r="C101" s="7">
        <f>Sheet2!G101</f>
        <v>44167</v>
      </c>
      <c r="D101" s="6">
        <f>Sheet2!B101</f>
        <v>705</v>
      </c>
      <c r="E101" s="3">
        <f t="shared" si="1"/>
        <v>29</v>
      </c>
    </row>
    <row r="102" ht="14.25" customHeight="1">
      <c r="A102" s="6" t="str">
        <f>Sheet2!A102</f>
        <v>TBCC64</v>
      </c>
      <c r="B102" s="7">
        <f>Sheet2!F102</f>
        <v>44130</v>
      </c>
      <c r="C102" s="7">
        <f>Sheet2!G102</f>
        <v>44174</v>
      </c>
      <c r="D102" s="6">
        <f>Sheet2!B102</f>
        <v>1055</v>
      </c>
      <c r="E102" s="3">
        <f t="shared" si="1"/>
        <v>44</v>
      </c>
    </row>
    <row r="103" ht="14.25" customHeight="1">
      <c r="A103" s="6" t="str">
        <f>Sheet2!A103</f>
        <v>TBCC65</v>
      </c>
      <c r="B103" s="7">
        <f>Sheet2!F103</f>
        <v>44142</v>
      </c>
      <c r="C103" s="7">
        <f>Sheet2!G103</f>
        <v>44181</v>
      </c>
      <c r="D103" s="6">
        <f>Sheet2!B103</f>
        <v>930</v>
      </c>
      <c r="E103" s="3">
        <f t="shared" si="1"/>
        <v>39</v>
      </c>
    </row>
    <row r="104" ht="14.25" customHeight="1">
      <c r="A104" s="6" t="str">
        <f>Sheet2!A104</f>
        <v>TBCC66</v>
      </c>
      <c r="B104" s="7">
        <f>Sheet2!F104</f>
        <v>44151</v>
      </c>
      <c r="C104" s="7">
        <f>Sheet2!G104</f>
        <v>44188</v>
      </c>
      <c r="D104" s="6">
        <f>Sheet2!B104</f>
        <v>880</v>
      </c>
      <c r="E104" s="3">
        <f t="shared" si="1"/>
        <v>37</v>
      </c>
    </row>
    <row r="105" ht="14.25" customHeight="1">
      <c r="A105" s="6" t="str">
        <f>Sheet2!A105</f>
        <v>TBCC67</v>
      </c>
      <c r="B105" s="7">
        <f>Sheet2!F105</f>
        <v>44156</v>
      </c>
      <c r="C105" s="7">
        <f>Sheet2!G105</f>
        <v>44195</v>
      </c>
      <c r="D105" s="6">
        <f>Sheet2!B105</f>
        <v>940</v>
      </c>
      <c r="E105" s="3">
        <f t="shared" si="1"/>
        <v>39</v>
      </c>
    </row>
    <row r="106" ht="14.25" customHeight="1">
      <c r="B106" s="11"/>
      <c r="C106" s="11"/>
    </row>
    <row r="107" ht="14.25" customHeight="1">
      <c r="B107" s="11"/>
      <c r="C107" s="11"/>
    </row>
    <row r="108" ht="14.25" customHeight="1">
      <c r="B108" s="11"/>
      <c r="C108" s="11"/>
    </row>
    <row r="109" ht="14.25" customHeight="1">
      <c r="B109" s="11"/>
      <c r="C109" s="11"/>
    </row>
    <row r="110" ht="14.25" customHeight="1">
      <c r="B110" s="11"/>
      <c r="C110" s="11"/>
    </row>
    <row r="111" ht="14.25" customHeight="1">
      <c r="B111" s="11"/>
      <c r="C111" s="11"/>
    </row>
    <row r="112" ht="14.25" customHeight="1">
      <c r="B112" s="11"/>
      <c r="C112" s="11"/>
    </row>
    <row r="113" ht="14.25" customHeight="1">
      <c r="B113" s="11"/>
      <c r="C113" s="11"/>
    </row>
    <row r="114" ht="14.25" customHeight="1">
      <c r="B114" s="11"/>
      <c r="C114" s="11"/>
    </row>
    <row r="115" ht="14.25" customHeight="1">
      <c r="B115" s="11"/>
      <c r="C115" s="11"/>
    </row>
    <row r="116" ht="14.25" customHeight="1">
      <c r="B116" s="11"/>
      <c r="C116" s="11"/>
    </row>
    <row r="117" ht="14.25" customHeight="1">
      <c r="B117" s="11"/>
      <c r="C117" s="11"/>
    </row>
    <row r="118" ht="14.25" customHeight="1">
      <c r="B118" s="11"/>
      <c r="C118" s="11"/>
    </row>
    <row r="119" ht="14.25" customHeight="1">
      <c r="B119" s="11"/>
      <c r="C119" s="11"/>
    </row>
    <row r="120" ht="14.25" customHeight="1">
      <c r="B120" s="11"/>
      <c r="C120" s="11"/>
    </row>
    <row r="121" ht="14.25" customHeight="1">
      <c r="B121" s="11"/>
      <c r="C121" s="11"/>
    </row>
    <row r="122" ht="14.25" customHeight="1">
      <c r="B122" s="11"/>
      <c r="C122" s="11"/>
    </row>
    <row r="123" ht="14.25" customHeight="1">
      <c r="B123" s="11"/>
      <c r="C123" s="11"/>
    </row>
    <row r="124" ht="14.25" customHeight="1">
      <c r="B124" s="11"/>
      <c r="C124" s="11"/>
    </row>
    <row r="125" ht="14.25" customHeight="1">
      <c r="B125" s="11"/>
      <c r="C125" s="11"/>
    </row>
    <row r="126" ht="14.25" customHeight="1">
      <c r="B126" s="11"/>
      <c r="C126" s="11"/>
    </row>
    <row r="127" ht="14.25" customHeight="1">
      <c r="B127" s="11"/>
      <c r="C127" s="11"/>
    </row>
    <row r="128" ht="14.25" customHeight="1">
      <c r="B128" s="11"/>
      <c r="C128" s="11"/>
    </row>
    <row r="129" ht="14.25" customHeight="1">
      <c r="B129" s="11"/>
      <c r="C129" s="11"/>
    </row>
    <row r="130" ht="14.25" customHeight="1">
      <c r="B130" s="11"/>
      <c r="C130" s="11"/>
    </row>
    <row r="131" ht="14.25" customHeight="1">
      <c r="B131" s="11"/>
      <c r="C131" s="11"/>
    </row>
    <row r="132" ht="14.25" customHeight="1">
      <c r="B132" s="11"/>
      <c r="C132" s="11"/>
    </row>
    <row r="133" ht="14.25" customHeight="1">
      <c r="B133" s="11"/>
      <c r="C133" s="11"/>
    </row>
    <row r="134" ht="14.25" customHeight="1">
      <c r="B134" s="11"/>
      <c r="C134" s="11"/>
    </row>
    <row r="135" ht="14.25" customHeight="1">
      <c r="B135" s="11"/>
      <c r="C135" s="11"/>
    </row>
    <row r="136" ht="14.25" customHeight="1">
      <c r="B136" s="11"/>
      <c r="C136" s="11"/>
    </row>
    <row r="137" ht="14.25" customHeight="1">
      <c r="B137" s="11"/>
      <c r="C137" s="11"/>
    </row>
    <row r="138" ht="14.25" customHeight="1">
      <c r="B138" s="11"/>
      <c r="C138" s="11"/>
    </row>
    <row r="139" ht="14.25" customHeight="1">
      <c r="B139" s="11"/>
      <c r="C139" s="11"/>
    </row>
    <row r="140" ht="14.25" customHeight="1">
      <c r="B140" s="11"/>
      <c r="C140" s="11"/>
    </row>
    <row r="141" ht="14.25" customHeight="1">
      <c r="B141" s="11"/>
      <c r="C141" s="11"/>
    </row>
    <row r="142" ht="14.25" customHeight="1">
      <c r="B142" s="11"/>
      <c r="C142" s="11"/>
    </row>
    <row r="143" ht="14.25" customHeight="1">
      <c r="B143" s="11"/>
      <c r="C143" s="11"/>
    </row>
    <row r="144" ht="14.25" customHeight="1">
      <c r="B144" s="11"/>
      <c r="C144" s="11"/>
    </row>
    <row r="145" ht="14.25" customHeight="1">
      <c r="B145" s="11"/>
      <c r="C145" s="11"/>
    </row>
    <row r="146" ht="14.25" customHeight="1">
      <c r="B146" s="11"/>
      <c r="C146" s="11"/>
    </row>
    <row r="147" ht="14.25" customHeight="1">
      <c r="B147" s="11"/>
      <c r="C147" s="11"/>
    </row>
    <row r="148" ht="14.25" customHeight="1">
      <c r="B148" s="11"/>
      <c r="C148" s="11"/>
    </row>
    <row r="149" ht="14.25" customHeight="1">
      <c r="B149" s="11"/>
      <c r="C149" s="11"/>
    </row>
    <row r="150" ht="14.25" customHeight="1">
      <c r="B150" s="11"/>
      <c r="C150" s="11"/>
    </row>
    <row r="151" ht="14.25" customHeight="1">
      <c r="B151" s="11"/>
      <c r="C151" s="11"/>
    </row>
    <row r="152" ht="14.25" customHeight="1">
      <c r="B152" s="11"/>
      <c r="C152" s="11"/>
    </row>
    <row r="153" ht="14.25" customHeight="1">
      <c r="B153" s="11"/>
      <c r="C153" s="11"/>
    </row>
    <row r="154" ht="14.25" customHeight="1">
      <c r="B154" s="11"/>
      <c r="C154" s="11"/>
    </row>
    <row r="155" ht="14.25" customHeight="1">
      <c r="B155" s="11"/>
      <c r="C155" s="11"/>
    </row>
    <row r="156" ht="14.25" customHeight="1">
      <c r="B156" s="11"/>
      <c r="C156" s="11"/>
    </row>
    <row r="157" ht="14.25" customHeight="1">
      <c r="B157" s="11"/>
      <c r="C157" s="11"/>
    </row>
    <row r="158" ht="14.25" customHeight="1">
      <c r="B158" s="11"/>
      <c r="C158" s="11"/>
    </row>
    <row r="159" ht="14.25" customHeight="1">
      <c r="B159" s="11"/>
      <c r="C159" s="11"/>
    </row>
    <row r="160" ht="14.25" customHeight="1">
      <c r="B160" s="11"/>
      <c r="C160" s="11"/>
    </row>
    <row r="161" ht="14.25" customHeight="1">
      <c r="B161" s="11"/>
      <c r="C161" s="11"/>
    </row>
    <row r="162" ht="14.25" customHeight="1">
      <c r="B162" s="11"/>
      <c r="C162" s="11"/>
    </row>
    <row r="163" ht="14.25" customHeight="1">
      <c r="B163" s="11"/>
      <c r="C163" s="11"/>
    </row>
    <row r="164" ht="14.25" customHeight="1">
      <c r="B164" s="11"/>
      <c r="C164" s="11"/>
    </row>
    <row r="165" ht="14.25" customHeight="1">
      <c r="B165" s="11"/>
      <c r="C165" s="11"/>
    </row>
    <row r="166" ht="14.25" customHeight="1">
      <c r="B166" s="11"/>
      <c r="C166" s="11"/>
    </row>
    <row r="167" ht="14.25" customHeight="1">
      <c r="B167" s="11"/>
      <c r="C167" s="11"/>
    </row>
    <row r="168" ht="14.25" customHeight="1">
      <c r="B168" s="11"/>
      <c r="C168" s="11"/>
    </row>
    <row r="169" ht="14.25" customHeight="1">
      <c r="B169" s="11"/>
      <c r="C169" s="11"/>
    </row>
    <row r="170" ht="14.25" customHeight="1">
      <c r="B170" s="11"/>
      <c r="C170" s="11"/>
    </row>
    <row r="171" ht="14.25" customHeight="1">
      <c r="B171" s="11"/>
      <c r="C171" s="11"/>
    </row>
    <row r="172" ht="14.25" customHeight="1">
      <c r="B172" s="11"/>
      <c r="C172" s="11"/>
    </row>
    <row r="173" ht="14.25" customHeight="1">
      <c r="B173" s="11"/>
      <c r="C173" s="11"/>
    </row>
    <row r="174" ht="14.25" customHeight="1">
      <c r="B174" s="11"/>
      <c r="C174" s="11"/>
    </row>
    <row r="175" ht="14.25" customHeight="1">
      <c r="B175" s="11"/>
      <c r="C175" s="11"/>
    </row>
    <row r="176" ht="14.25" customHeight="1">
      <c r="B176" s="11"/>
      <c r="C176" s="11"/>
    </row>
    <row r="177" ht="14.25" customHeight="1">
      <c r="B177" s="11"/>
      <c r="C177" s="11"/>
    </row>
    <row r="178" ht="14.25" customHeight="1">
      <c r="B178" s="11"/>
      <c r="C178" s="11"/>
    </row>
    <row r="179" ht="14.25" customHeight="1">
      <c r="B179" s="11"/>
      <c r="C179" s="11"/>
    </row>
    <row r="180" ht="14.25" customHeight="1">
      <c r="B180" s="11"/>
      <c r="C180" s="11"/>
    </row>
    <row r="181" ht="14.25" customHeight="1">
      <c r="B181" s="11"/>
      <c r="C181" s="11"/>
    </row>
    <row r="182" ht="14.25" customHeight="1">
      <c r="B182" s="11"/>
      <c r="C182" s="11"/>
    </row>
    <row r="183" ht="14.25" customHeight="1">
      <c r="B183" s="11"/>
      <c r="C183" s="11"/>
    </row>
    <row r="184" ht="14.25" customHeight="1">
      <c r="B184" s="11"/>
      <c r="C184" s="11"/>
    </row>
    <row r="185" ht="14.25" customHeight="1">
      <c r="B185" s="11"/>
      <c r="C185" s="11"/>
    </row>
    <row r="186" ht="14.25" customHeight="1">
      <c r="B186" s="11"/>
      <c r="C186" s="11"/>
    </row>
    <row r="187" ht="14.25" customHeight="1">
      <c r="B187" s="11"/>
      <c r="C187" s="11"/>
    </row>
    <row r="188" ht="14.25" customHeight="1">
      <c r="B188" s="11"/>
      <c r="C188" s="11"/>
    </row>
    <row r="189" ht="14.25" customHeight="1">
      <c r="B189" s="11"/>
      <c r="C189" s="11"/>
    </row>
    <row r="190" ht="14.25" customHeight="1">
      <c r="B190" s="11"/>
      <c r="C190" s="11"/>
    </row>
    <row r="191" ht="14.25" customHeight="1">
      <c r="B191" s="11"/>
      <c r="C191" s="11"/>
    </row>
    <row r="192" ht="14.25" customHeight="1">
      <c r="B192" s="11"/>
      <c r="C192" s="11"/>
    </row>
    <row r="193" ht="14.25" customHeight="1">
      <c r="B193" s="11"/>
      <c r="C193" s="11"/>
    </row>
    <row r="194" ht="14.25" customHeight="1">
      <c r="B194" s="11"/>
      <c r="C194" s="11"/>
    </row>
    <row r="195" ht="14.25" customHeight="1">
      <c r="B195" s="11"/>
      <c r="C195" s="11"/>
    </row>
    <row r="196" ht="14.25" customHeight="1">
      <c r="B196" s="11"/>
      <c r="C196" s="11"/>
    </row>
    <row r="197" ht="14.25" customHeight="1">
      <c r="B197" s="11"/>
      <c r="C197" s="11"/>
    </row>
    <row r="198" ht="14.25" customHeight="1">
      <c r="B198" s="11"/>
      <c r="C198" s="11"/>
    </row>
    <row r="199" ht="14.25" customHeight="1">
      <c r="B199" s="11"/>
      <c r="C199" s="11"/>
    </row>
    <row r="200" ht="14.25" customHeight="1">
      <c r="B200" s="11"/>
      <c r="C200" s="11"/>
    </row>
    <row r="201" ht="14.25" customHeight="1">
      <c r="B201" s="11"/>
      <c r="C201" s="11"/>
    </row>
    <row r="202" ht="14.25" customHeight="1">
      <c r="B202" s="11"/>
      <c r="C202" s="11"/>
    </row>
    <row r="203" ht="14.25" customHeight="1">
      <c r="B203" s="11"/>
      <c r="C203" s="11"/>
    </row>
    <row r="204" ht="14.25" customHeight="1">
      <c r="B204" s="11"/>
      <c r="C204" s="11"/>
    </row>
    <row r="205" ht="14.25" customHeight="1">
      <c r="B205" s="11"/>
      <c r="C205" s="11"/>
    </row>
    <row r="206" ht="14.25" customHeight="1">
      <c r="B206" s="11"/>
      <c r="C206" s="11"/>
    </row>
    <row r="207" ht="14.25" customHeight="1">
      <c r="B207" s="11"/>
      <c r="C207" s="11"/>
    </row>
    <row r="208" ht="14.25" customHeight="1">
      <c r="B208" s="11"/>
      <c r="C208" s="11"/>
    </row>
    <row r="209" ht="14.25" customHeight="1">
      <c r="B209" s="11"/>
      <c r="C209" s="11"/>
    </row>
    <row r="210" ht="14.25" customHeight="1">
      <c r="B210" s="11"/>
      <c r="C210" s="11"/>
    </row>
    <row r="211" ht="14.25" customHeight="1">
      <c r="B211" s="11"/>
      <c r="C211" s="11"/>
    </row>
    <row r="212" ht="14.25" customHeight="1">
      <c r="B212" s="11"/>
      <c r="C212" s="11"/>
    </row>
    <row r="213" ht="14.25" customHeight="1">
      <c r="B213" s="11"/>
      <c r="C213" s="11"/>
    </row>
    <row r="214" ht="14.25" customHeight="1">
      <c r="B214" s="11"/>
      <c r="C214" s="11"/>
    </row>
    <row r="215" ht="14.25" customHeight="1">
      <c r="B215" s="11"/>
      <c r="C215" s="11"/>
    </row>
    <row r="216" ht="14.25" customHeight="1">
      <c r="B216" s="11"/>
      <c r="C216" s="11"/>
    </row>
    <row r="217" ht="14.25" customHeight="1">
      <c r="B217" s="11"/>
      <c r="C217" s="11"/>
    </row>
    <row r="218" ht="14.25" customHeight="1">
      <c r="B218" s="11"/>
      <c r="C218" s="11"/>
    </row>
    <row r="219" ht="14.25" customHeight="1">
      <c r="B219" s="11"/>
      <c r="C219" s="11"/>
    </row>
    <row r="220" ht="14.25" customHeight="1">
      <c r="B220" s="11"/>
      <c r="C220" s="11"/>
    </row>
    <row r="221" ht="14.25" customHeight="1">
      <c r="B221" s="11"/>
      <c r="C221" s="11"/>
    </row>
    <row r="222" ht="14.25" customHeight="1">
      <c r="B222" s="11"/>
      <c r="C222" s="11"/>
    </row>
    <row r="223" ht="14.25" customHeight="1">
      <c r="B223" s="11"/>
      <c r="C223" s="11"/>
    </row>
    <row r="224" ht="14.25" customHeight="1">
      <c r="B224" s="11"/>
      <c r="C224" s="11"/>
    </row>
    <row r="225" ht="14.25" customHeight="1">
      <c r="B225" s="11"/>
      <c r="C225" s="11"/>
    </row>
    <row r="226" ht="14.25" customHeight="1">
      <c r="B226" s="11"/>
      <c r="C226" s="11"/>
    </row>
    <row r="227" ht="14.25" customHeight="1">
      <c r="B227" s="11"/>
      <c r="C227" s="11"/>
    </row>
    <row r="228" ht="14.25" customHeight="1">
      <c r="B228" s="11"/>
      <c r="C228" s="11"/>
    </row>
    <row r="229" ht="14.25" customHeight="1">
      <c r="B229" s="11"/>
      <c r="C229" s="11"/>
    </row>
    <row r="230" ht="14.25" customHeight="1">
      <c r="B230" s="11"/>
      <c r="C230" s="11"/>
    </row>
    <row r="231" ht="14.25" customHeight="1">
      <c r="B231" s="11"/>
      <c r="C231" s="11"/>
    </row>
    <row r="232" ht="14.25" customHeight="1">
      <c r="B232" s="11"/>
      <c r="C232" s="11"/>
    </row>
    <row r="233" ht="14.25" customHeight="1">
      <c r="B233" s="11"/>
      <c r="C233" s="11"/>
    </row>
    <row r="234" ht="14.25" customHeight="1">
      <c r="B234" s="11"/>
      <c r="C234" s="11"/>
    </row>
    <row r="235" ht="14.25" customHeight="1">
      <c r="B235" s="11"/>
      <c r="C235" s="11"/>
    </row>
    <row r="236" ht="14.25" customHeight="1">
      <c r="B236" s="11"/>
      <c r="C236" s="11"/>
    </row>
    <row r="237" ht="14.25" customHeight="1">
      <c r="B237" s="11"/>
      <c r="C237" s="11"/>
    </row>
    <row r="238" ht="14.25" customHeight="1">
      <c r="B238" s="11"/>
      <c r="C238" s="11"/>
    </row>
    <row r="239" ht="14.25" customHeight="1">
      <c r="B239" s="11"/>
      <c r="C239" s="11"/>
    </row>
    <row r="240" ht="14.25" customHeight="1">
      <c r="B240" s="11"/>
      <c r="C240" s="11"/>
    </row>
    <row r="241" ht="14.25" customHeight="1">
      <c r="B241" s="11"/>
      <c r="C241" s="11"/>
    </row>
    <row r="242" ht="14.25" customHeight="1">
      <c r="B242" s="11"/>
      <c r="C242" s="11"/>
    </row>
    <row r="243" ht="14.25" customHeight="1">
      <c r="B243" s="11"/>
      <c r="C243" s="11"/>
    </row>
    <row r="244" ht="14.25" customHeight="1">
      <c r="B244" s="11"/>
      <c r="C244" s="11"/>
    </row>
    <row r="245" ht="14.25" customHeight="1">
      <c r="B245" s="11"/>
      <c r="C245" s="11"/>
    </row>
    <row r="246" ht="14.25" customHeight="1">
      <c r="B246" s="11"/>
      <c r="C246" s="11"/>
    </row>
    <row r="247" ht="14.25" customHeight="1">
      <c r="B247" s="11"/>
      <c r="C247" s="11"/>
    </row>
    <row r="248" ht="14.25" customHeight="1">
      <c r="B248" s="11"/>
      <c r="C248" s="11"/>
    </row>
    <row r="249" ht="14.25" customHeight="1">
      <c r="B249" s="11"/>
      <c r="C249" s="11"/>
    </row>
    <row r="250" ht="14.25" customHeight="1">
      <c r="B250" s="11"/>
      <c r="C250" s="11"/>
    </row>
    <row r="251" ht="14.25" customHeight="1">
      <c r="B251" s="11"/>
      <c r="C251" s="11"/>
    </row>
    <row r="252" ht="14.25" customHeight="1">
      <c r="B252" s="11"/>
      <c r="C252" s="11"/>
    </row>
    <row r="253" ht="14.25" customHeight="1">
      <c r="B253" s="11"/>
      <c r="C253" s="11"/>
    </row>
    <row r="254" ht="14.25" customHeight="1">
      <c r="B254" s="11"/>
      <c r="C254" s="11"/>
    </row>
    <row r="255" ht="14.25" customHeight="1">
      <c r="B255" s="11"/>
      <c r="C255" s="11"/>
    </row>
    <row r="256" ht="14.25" customHeight="1">
      <c r="B256" s="11"/>
      <c r="C256" s="11"/>
    </row>
    <row r="257" ht="14.25" customHeight="1">
      <c r="B257" s="11"/>
      <c r="C257" s="11"/>
    </row>
    <row r="258" ht="14.25" customHeight="1">
      <c r="B258" s="11"/>
      <c r="C258" s="11"/>
    </row>
    <row r="259" ht="14.25" customHeight="1">
      <c r="B259" s="11"/>
      <c r="C259" s="11"/>
    </row>
    <row r="260" ht="14.25" customHeight="1">
      <c r="B260" s="11"/>
      <c r="C260" s="11"/>
    </row>
    <row r="261" ht="14.25" customHeight="1">
      <c r="B261" s="11"/>
      <c r="C261" s="11"/>
    </row>
    <row r="262" ht="14.25" customHeight="1">
      <c r="B262" s="11"/>
      <c r="C262" s="11"/>
    </row>
    <row r="263" ht="14.25" customHeight="1">
      <c r="B263" s="11"/>
      <c r="C263" s="11"/>
    </row>
    <row r="264" ht="14.25" customHeight="1">
      <c r="B264" s="11"/>
      <c r="C264" s="11"/>
    </row>
    <row r="265" ht="14.25" customHeight="1">
      <c r="B265" s="11"/>
      <c r="C265" s="11"/>
    </row>
    <row r="266" ht="14.25" customHeight="1">
      <c r="B266" s="11"/>
      <c r="C266" s="11"/>
    </row>
    <row r="267" ht="14.25" customHeight="1">
      <c r="B267" s="11"/>
      <c r="C267" s="11"/>
    </row>
    <row r="268" ht="14.25" customHeight="1">
      <c r="B268" s="11"/>
      <c r="C268" s="11"/>
    </row>
    <row r="269" ht="14.25" customHeight="1">
      <c r="B269" s="11"/>
      <c r="C269" s="11"/>
    </row>
    <row r="270" ht="14.25" customHeight="1">
      <c r="B270" s="11"/>
      <c r="C270" s="11"/>
    </row>
    <row r="271" ht="14.25" customHeight="1">
      <c r="B271" s="11"/>
      <c r="C271" s="11"/>
    </row>
    <row r="272" ht="14.25" customHeight="1">
      <c r="B272" s="11"/>
      <c r="C272" s="11"/>
    </row>
    <row r="273" ht="14.25" customHeight="1">
      <c r="B273" s="11"/>
      <c r="C273" s="11"/>
    </row>
    <row r="274" ht="14.25" customHeight="1">
      <c r="B274" s="11"/>
      <c r="C274" s="11"/>
    </row>
    <row r="275" ht="14.25" customHeight="1">
      <c r="B275" s="11"/>
      <c r="C275" s="11"/>
    </row>
    <row r="276" ht="14.25" customHeight="1">
      <c r="B276" s="11"/>
      <c r="C276" s="11"/>
    </row>
    <row r="277" ht="14.25" customHeight="1">
      <c r="B277" s="11"/>
      <c r="C277" s="11"/>
    </row>
    <row r="278" ht="14.25" customHeight="1">
      <c r="B278" s="11"/>
      <c r="C278" s="11"/>
    </row>
    <row r="279" ht="14.25" customHeight="1">
      <c r="B279" s="11"/>
      <c r="C279" s="11"/>
    </row>
    <row r="280" ht="14.25" customHeight="1">
      <c r="B280" s="11"/>
      <c r="C280" s="11"/>
    </row>
    <row r="281" ht="14.25" customHeight="1">
      <c r="B281" s="11"/>
      <c r="C281" s="11"/>
    </row>
    <row r="282" ht="14.25" customHeight="1">
      <c r="B282" s="11"/>
      <c r="C282" s="11"/>
    </row>
    <row r="283" ht="14.25" customHeight="1">
      <c r="B283" s="11"/>
      <c r="C283" s="11"/>
    </row>
    <row r="284" ht="14.25" customHeight="1">
      <c r="B284" s="11"/>
      <c r="C284" s="11"/>
    </row>
    <row r="285" ht="14.25" customHeight="1">
      <c r="B285" s="11"/>
      <c r="C285" s="11"/>
    </row>
    <row r="286" ht="14.25" customHeight="1">
      <c r="B286" s="11"/>
      <c r="C286" s="11"/>
    </row>
    <row r="287" ht="14.25" customHeight="1">
      <c r="B287" s="11"/>
      <c r="C287" s="11"/>
    </row>
    <row r="288" ht="14.25" customHeight="1">
      <c r="B288" s="11"/>
      <c r="C288" s="11"/>
    </row>
    <row r="289" ht="14.25" customHeight="1">
      <c r="B289" s="11"/>
      <c r="C289" s="11"/>
    </row>
    <row r="290" ht="14.25" customHeight="1">
      <c r="B290" s="11"/>
      <c r="C290" s="11"/>
    </row>
    <row r="291" ht="14.25" customHeight="1">
      <c r="B291" s="11"/>
      <c r="C291" s="11"/>
    </row>
    <row r="292" ht="14.25" customHeight="1">
      <c r="B292" s="11"/>
      <c r="C292" s="11"/>
    </row>
    <row r="293" ht="14.25" customHeight="1">
      <c r="B293" s="11"/>
      <c r="C293" s="11"/>
    </row>
    <row r="294" ht="14.25" customHeight="1">
      <c r="B294" s="11"/>
      <c r="C294" s="11"/>
    </row>
    <row r="295" ht="14.25" customHeight="1">
      <c r="B295" s="11"/>
      <c r="C295" s="11"/>
    </row>
    <row r="296" ht="14.25" customHeight="1">
      <c r="B296" s="11"/>
      <c r="C296" s="11"/>
    </row>
    <row r="297" ht="14.25" customHeight="1">
      <c r="B297" s="11"/>
      <c r="C297" s="11"/>
    </row>
    <row r="298" ht="14.25" customHeight="1">
      <c r="B298" s="11"/>
      <c r="C298" s="11"/>
    </row>
    <row r="299" ht="14.25" customHeight="1">
      <c r="B299" s="11"/>
      <c r="C299" s="11"/>
    </row>
    <row r="300" ht="14.25" customHeight="1">
      <c r="B300" s="11"/>
      <c r="C300" s="11"/>
    </row>
    <row r="301" ht="14.25" customHeight="1">
      <c r="B301" s="11"/>
      <c r="C301" s="11"/>
    </row>
    <row r="302" ht="14.25" customHeight="1">
      <c r="B302" s="11"/>
      <c r="C302" s="11"/>
    </row>
    <row r="303" ht="14.25" customHeight="1">
      <c r="B303" s="11"/>
      <c r="C303" s="11"/>
    </row>
    <row r="304" ht="14.25" customHeight="1">
      <c r="B304" s="11"/>
      <c r="C304" s="11"/>
    </row>
    <row r="305" ht="14.25" customHeight="1">
      <c r="B305" s="11"/>
      <c r="C305" s="11"/>
    </row>
    <row r="306" ht="14.25" customHeight="1">
      <c r="B306" s="11"/>
      <c r="C306" s="11"/>
    </row>
    <row r="307" ht="14.25" customHeight="1">
      <c r="B307" s="11"/>
      <c r="C307" s="11"/>
    </row>
    <row r="308" ht="14.25" customHeight="1">
      <c r="B308" s="11"/>
      <c r="C308" s="11"/>
    </row>
    <row r="309" ht="14.25" customHeight="1">
      <c r="B309" s="11"/>
      <c r="C309" s="11"/>
    </row>
    <row r="310" ht="14.25" customHeight="1">
      <c r="B310" s="11"/>
      <c r="C310" s="11"/>
    </row>
    <row r="311" ht="14.25" customHeight="1">
      <c r="B311" s="11"/>
      <c r="C311" s="11"/>
    </row>
    <row r="312" ht="14.25" customHeight="1">
      <c r="B312" s="11"/>
      <c r="C312" s="11"/>
    </row>
    <row r="313" ht="14.25" customHeight="1">
      <c r="B313" s="11"/>
      <c r="C313" s="11"/>
    </row>
    <row r="314" ht="14.25" customHeight="1">
      <c r="B314" s="11"/>
      <c r="C314" s="11"/>
    </row>
    <row r="315" ht="14.25" customHeight="1">
      <c r="B315" s="11"/>
      <c r="C315" s="11"/>
    </row>
    <row r="316" ht="14.25" customHeight="1">
      <c r="B316" s="11"/>
      <c r="C316" s="11"/>
    </row>
    <row r="317" ht="14.25" customHeight="1">
      <c r="B317" s="11"/>
      <c r="C317" s="11"/>
    </row>
    <row r="318" ht="14.25" customHeight="1">
      <c r="B318" s="11"/>
      <c r="C318" s="11"/>
    </row>
    <row r="319" ht="14.25" customHeight="1">
      <c r="B319" s="11"/>
      <c r="C319" s="11"/>
    </row>
    <row r="320" ht="14.25" customHeight="1">
      <c r="B320" s="11"/>
      <c r="C320" s="11"/>
    </row>
    <row r="321" ht="14.25" customHeight="1">
      <c r="B321" s="11"/>
      <c r="C321" s="11"/>
    </row>
    <row r="322" ht="14.25" customHeight="1">
      <c r="B322" s="11"/>
      <c r="C322" s="11"/>
    </row>
    <row r="323" ht="14.25" customHeight="1">
      <c r="B323" s="11"/>
      <c r="C323" s="11"/>
    </row>
    <row r="324" ht="14.25" customHeight="1">
      <c r="B324" s="11"/>
      <c r="C324" s="11"/>
    </row>
    <row r="325" ht="14.25" customHeight="1">
      <c r="B325" s="11"/>
      <c r="C325" s="11"/>
    </row>
    <row r="326" ht="14.25" customHeight="1">
      <c r="B326" s="11"/>
      <c r="C326" s="11"/>
    </row>
    <row r="327" ht="14.25" customHeight="1">
      <c r="B327" s="11"/>
      <c r="C327" s="11"/>
    </row>
    <row r="328" ht="14.25" customHeight="1">
      <c r="B328" s="11"/>
      <c r="C328" s="11"/>
    </row>
    <row r="329" ht="14.25" customHeight="1">
      <c r="B329" s="11"/>
      <c r="C329" s="11"/>
    </row>
    <row r="330" ht="14.25" customHeight="1">
      <c r="B330" s="11"/>
      <c r="C330" s="11"/>
    </row>
    <row r="331" ht="14.25" customHeight="1">
      <c r="B331" s="11"/>
      <c r="C331" s="11"/>
    </row>
    <row r="332" ht="14.25" customHeight="1">
      <c r="B332" s="11"/>
      <c r="C332" s="11"/>
    </row>
    <row r="333" ht="14.25" customHeight="1">
      <c r="B333" s="11"/>
      <c r="C333" s="11"/>
    </row>
    <row r="334" ht="14.25" customHeight="1">
      <c r="B334" s="11"/>
      <c r="C334" s="11"/>
    </row>
    <row r="335" ht="14.25" customHeight="1">
      <c r="B335" s="11"/>
      <c r="C335" s="11"/>
    </row>
    <row r="336" ht="14.25" customHeight="1">
      <c r="B336" s="11"/>
      <c r="C336" s="11"/>
    </row>
    <row r="337" ht="14.25" customHeight="1">
      <c r="B337" s="11"/>
      <c r="C337" s="11"/>
    </row>
    <row r="338" ht="14.25" customHeight="1">
      <c r="B338" s="11"/>
      <c r="C338" s="11"/>
    </row>
    <row r="339" ht="14.25" customHeight="1">
      <c r="B339" s="11"/>
      <c r="C339" s="11"/>
    </row>
    <row r="340" ht="14.25" customHeight="1">
      <c r="B340" s="11"/>
      <c r="C340" s="11"/>
    </row>
    <row r="341" ht="14.25" customHeight="1">
      <c r="B341" s="11"/>
      <c r="C341" s="11"/>
    </row>
    <row r="342" ht="14.25" customHeight="1">
      <c r="B342" s="11"/>
      <c r="C342" s="11"/>
    </row>
    <row r="343" ht="14.25" customHeight="1">
      <c r="B343" s="11"/>
      <c r="C343" s="11"/>
    </row>
    <row r="344" ht="14.25" customHeight="1">
      <c r="B344" s="11"/>
      <c r="C344" s="11"/>
    </row>
    <row r="345" ht="14.25" customHeight="1">
      <c r="B345" s="11"/>
      <c r="C345" s="11"/>
    </row>
    <row r="346" ht="14.25" customHeight="1">
      <c r="B346" s="11"/>
      <c r="C346" s="11"/>
    </row>
    <row r="347" ht="14.25" customHeight="1">
      <c r="B347" s="11"/>
      <c r="C347" s="11"/>
    </row>
    <row r="348" ht="14.25" customHeight="1">
      <c r="B348" s="11"/>
      <c r="C348" s="11"/>
    </row>
    <row r="349" ht="14.25" customHeight="1">
      <c r="B349" s="11"/>
      <c r="C349" s="11"/>
    </row>
    <row r="350" ht="14.25" customHeight="1">
      <c r="B350" s="11"/>
      <c r="C350" s="11"/>
    </row>
    <row r="351" ht="14.25" customHeight="1">
      <c r="B351" s="11"/>
      <c r="C351" s="11"/>
    </row>
    <row r="352" ht="14.25" customHeight="1">
      <c r="B352" s="11"/>
      <c r="C352" s="11"/>
    </row>
    <row r="353" ht="14.25" customHeight="1">
      <c r="B353" s="11"/>
      <c r="C353" s="11"/>
    </row>
    <row r="354" ht="14.25" customHeight="1">
      <c r="B354" s="11"/>
      <c r="C354" s="11"/>
    </row>
    <row r="355" ht="14.25" customHeight="1">
      <c r="B355" s="11"/>
      <c r="C355" s="11"/>
    </row>
    <row r="356" ht="14.25" customHeight="1">
      <c r="B356" s="11"/>
      <c r="C356" s="11"/>
    </row>
    <row r="357" ht="14.25" customHeight="1">
      <c r="B357" s="11"/>
      <c r="C357" s="11"/>
    </row>
    <row r="358" ht="14.25" customHeight="1">
      <c r="B358" s="11"/>
      <c r="C358" s="11"/>
    </row>
    <row r="359" ht="14.25" customHeight="1">
      <c r="B359" s="11"/>
      <c r="C359" s="11"/>
    </row>
    <row r="360" ht="14.25" customHeight="1">
      <c r="B360" s="11"/>
      <c r="C360" s="11"/>
    </row>
    <row r="361" ht="14.25" customHeight="1">
      <c r="B361" s="11"/>
      <c r="C361" s="11"/>
    </row>
    <row r="362" ht="14.25" customHeight="1">
      <c r="B362" s="11"/>
      <c r="C362" s="11"/>
    </row>
    <row r="363" ht="14.25" customHeight="1">
      <c r="B363" s="11"/>
      <c r="C363" s="11"/>
    </row>
    <row r="364" ht="14.25" customHeight="1">
      <c r="B364" s="11"/>
      <c r="C364" s="11"/>
    </row>
    <row r="365" ht="14.25" customHeight="1">
      <c r="B365" s="11"/>
      <c r="C365" s="11"/>
    </row>
    <row r="366" ht="14.25" customHeight="1">
      <c r="B366" s="11"/>
      <c r="C366" s="11"/>
    </row>
    <row r="367" ht="14.25" customHeight="1">
      <c r="B367" s="11"/>
      <c r="C367" s="11"/>
    </row>
    <row r="368" ht="14.25" customHeight="1">
      <c r="B368" s="11"/>
      <c r="C368" s="11"/>
    </row>
    <row r="369" ht="14.25" customHeight="1">
      <c r="B369" s="11"/>
      <c r="C369" s="11"/>
    </row>
    <row r="370" ht="14.25" customHeight="1">
      <c r="B370" s="11"/>
      <c r="C370" s="11"/>
    </row>
    <row r="371" ht="14.25" customHeight="1">
      <c r="B371" s="11"/>
      <c r="C371" s="11"/>
    </row>
    <row r="372" ht="14.25" customHeight="1">
      <c r="B372" s="11"/>
      <c r="C372" s="11"/>
    </row>
    <row r="373" ht="14.25" customHeight="1">
      <c r="B373" s="11"/>
      <c r="C373" s="11"/>
    </row>
    <row r="374" ht="14.25" customHeight="1">
      <c r="B374" s="11"/>
      <c r="C374" s="11"/>
    </row>
    <row r="375" ht="14.25" customHeight="1">
      <c r="B375" s="11"/>
      <c r="C375" s="11"/>
    </row>
    <row r="376" ht="14.25" customHeight="1">
      <c r="B376" s="11"/>
      <c r="C376" s="11"/>
    </row>
    <row r="377" ht="14.25" customHeight="1">
      <c r="B377" s="11"/>
      <c r="C377" s="11"/>
    </row>
    <row r="378" ht="14.25" customHeight="1">
      <c r="B378" s="11"/>
      <c r="C378" s="11"/>
    </row>
    <row r="379" ht="14.25" customHeight="1">
      <c r="B379" s="11"/>
      <c r="C379" s="11"/>
    </row>
    <row r="380" ht="14.25" customHeight="1">
      <c r="B380" s="11"/>
      <c r="C380" s="11"/>
    </row>
    <row r="381" ht="14.25" customHeight="1">
      <c r="B381" s="11"/>
      <c r="C381" s="11"/>
    </row>
    <row r="382" ht="14.25" customHeight="1">
      <c r="B382" s="11"/>
      <c r="C382" s="11"/>
    </row>
    <row r="383" ht="14.25" customHeight="1">
      <c r="B383" s="11"/>
      <c r="C383" s="11"/>
    </row>
    <row r="384" ht="14.25" customHeight="1">
      <c r="B384" s="11"/>
      <c r="C384" s="11"/>
    </row>
    <row r="385" ht="14.25" customHeight="1">
      <c r="B385" s="11"/>
      <c r="C385" s="11"/>
    </row>
    <row r="386" ht="14.25" customHeight="1">
      <c r="B386" s="11"/>
      <c r="C386" s="11"/>
    </row>
    <row r="387" ht="14.25" customHeight="1">
      <c r="B387" s="11"/>
      <c r="C387" s="11"/>
    </row>
    <row r="388" ht="14.25" customHeight="1">
      <c r="B388" s="11"/>
      <c r="C388" s="11"/>
    </row>
    <row r="389" ht="14.25" customHeight="1">
      <c r="B389" s="11"/>
      <c r="C389" s="11"/>
    </row>
    <row r="390" ht="14.25" customHeight="1">
      <c r="B390" s="11"/>
      <c r="C390" s="11"/>
    </row>
    <row r="391" ht="14.25" customHeight="1">
      <c r="B391" s="11"/>
      <c r="C391" s="11"/>
    </row>
    <row r="392" ht="14.25" customHeight="1">
      <c r="B392" s="11"/>
      <c r="C392" s="11"/>
    </row>
    <row r="393" ht="14.25" customHeight="1">
      <c r="B393" s="11"/>
      <c r="C393" s="11"/>
    </row>
    <row r="394" ht="14.25" customHeight="1">
      <c r="B394" s="11"/>
      <c r="C394" s="11"/>
    </row>
    <row r="395" ht="14.25" customHeight="1">
      <c r="B395" s="11"/>
      <c r="C395" s="11"/>
    </row>
    <row r="396" ht="14.25" customHeight="1">
      <c r="B396" s="11"/>
      <c r="C396" s="11"/>
    </row>
    <row r="397" ht="14.25" customHeight="1">
      <c r="B397" s="11"/>
      <c r="C397" s="11"/>
    </row>
    <row r="398" ht="14.25" customHeight="1">
      <c r="B398" s="11"/>
      <c r="C398" s="11"/>
    </row>
    <row r="399" ht="14.25" customHeight="1">
      <c r="B399" s="11"/>
      <c r="C399" s="11"/>
    </row>
    <row r="400" ht="14.25" customHeight="1">
      <c r="B400" s="11"/>
      <c r="C400" s="11"/>
    </row>
    <row r="401" ht="14.25" customHeight="1">
      <c r="B401" s="11"/>
      <c r="C401" s="11"/>
    </row>
    <row r="402" ht="14.25" customHeight="1">
      <c r="B402" s="11"/>
      <c r="C402" s="11"/>
    </row>
    <row r="403" ht="14.25" customHeight="1">
      <c r="B403" s="11"/>
      <c r="C403" s="11"/>
    </row>
    <row r="404" ht="14.25" customHeight="1">
      <c r="B404" s="11"/>
      <c r="C404" s="11"/>
    </row>
    <row r="405" ht="14.25" customHeight="1">
      <c r="B405" s="11"/>
      <c r="C405" s="11"/>
    </row>
    <row r="406" ht="14.25" customHeight="1">
      <c r="B406" s="11"/>
      <c r="C406" s="11"/>
    </row>
    <row r="407" ht="14.25" customHeight="1">
      <c r="B407" s="11"/>
      <c r="C407" s="11"/>
    </row>
    <row r="408" ht="14.25" customHeight="1">
      <c r="B408" s="11"/>
      <c r="C408" s="11"/>
    </row>
    <row r="409" ht="14.25" customHeight="1">
      <c r="B409" s="11"/>
      <c r="C409" s="11"/>
    </row>
    <row r="410" ht="14.25" customHeight="1">
      <c r="B410" s="11"/>
      <c r="C410" s="11"/>
    </row>
    <row r="411" ht="14.25" customHeight="1">
      <c r="B411" s="11"/>
      <c r="C411" s="11"/>
    </row>
    <row r="412" ht="14.25" customHeight="1">
      <c r="B412" s="11"/>
      <c r="C412" s="11"/>
    </row>
    <row r="413" ht="14.25" customHeight="1">
      <c r="B413" s="11"/>
      <c r="C413" s="11"/>
    </row>
    <row r="414" ht="14.25" customHeight="1">
      <c r="B414" s="11"/>
      <c r="C414" s="11"/>
    </row>
    <row r="415" ht="14.25" customHeight="1">
      <c r="B415" s="11"/>
      <c r="C415" s="11"/>
    </row>
    <row r="416" ht="14.25" customHeight="1">
      <c r="B416" s="11"/>
      <c r="C416" s="11"/>
    </row>
    <row r="417" ht="14.25" customHeight="1">
      <c r="B417" s="11"/>
      <c r="C417" s="11"/>
    </row>
    <row r="418" ht="14.25" customHeight="1">
      <c r="B418" s="11"/>
      <c r="C418" s="11"/>
    </row>
    <row r="419" ht="14.25" customHeight="1">
      <c r="B419" s="11"/>
      <c r="C419" s="11"/>
    </row>
    <row r="420" ht="14.25" customHeight="1">
      <c r="B420" s="11"/>
      <c r="C420" s="11"/>
    </row>
    <row r="421" ht="14.25" customHeight="1">
      <c r="B421" s="11"/>
      <c r="C421" s="11"/>
    </row>
    <row r="422" ht="14.25" customHeight="1">
      <c r="B422" s="11"/>
      <c r="C422" s="11"/>
    </row>
    <row r="423" ht="14.25" customHeight="1">
      <c r="B423" s="11"/>
      <c r="C423" s="11"/>
    </row>
    <row r="424" ht="14.25" customHeight="1">
      <c r="B424" s="11"/>
      <c r="C424" s="11"/>
    </row>
    <row r="425" ht="14.25" customHeight="1">
      <c r="B425" s="11"/>
      <c r="C425" s="11"/>
    </row>
    <row r="426" ht="14.25" customHeight="1">
      <c r="B426" s="11"/>
      <c r="C426" s="11"/>
    </row>
    <row r="427" ht="14.25" customHeight="1">
      <c r="B427" s="11"/>
      <c r="C427" s="11"/>
    </row>
    <row r="428" ht="14.25" customHeight="1">
      <c r="B428" s="11"/>
      <c r="C428" s="11"/>
    </row>
    <row r="429" ht="14.25" customHeight="1">
      <c r="B429" s="11"/>
      <c r="C429" s="11"/>
    </row>
    <row r="430" ht="14.25" customHeight="1">
      <c r="B430" s="11"/>
      <c r="C430" s="11"/>
    </row>
    <row r="431" ht="14.25" customHeight="1">
      <c r="B431" s="11"/>
      <c r="C431" s="11"/>
    </row>
    <row r="432" ht="14.25" customHeight="1">
      <c r="B432" s="11"/>
      <c r="C432" s="11"/>
    </row>
    <row r="433" ht="14.25" customHeight="1">
      <c r="B433" s="11"/>
      <c r="C433" s="11"/>
    </row>
    <row r="434" ht="14.25" customHeight="1">
      <c r="B434" s="11"/>
      <c r="C434" s="11"/>
    </row>
    <row r="435" ht="14.25" customHeight="1">
      <c r="B435" s="11"/>
      <c r="C435" s="11"/>
    </row>
    <row r="436" ht="14.25" customHeight="1">
      <c r="B436" s="11"/>
      <c r="C436" s="11"/>
    </row>
    <row r="437" ht="14.25" customHeight="1">
      <c r="B437" s="11"/>
      <c r="C437" s="11"/>
    </row>
    <row r="438" ht="14.25" customHeight="1">
      <c r="B438" s="11"/>
      <c r="C438" s="11"/>
    </row>
    <row r="439" ht="14.25" customHeight="1">
      <c r="B439" s="11"/>
      <c r="C439" s="11"/>
    </row>
    <row r="440" ht="14.25" customHeight="1">
      <c r="B440" s="11"/>
      <c r="C440" s="11"/>
    </row>
    <row r="441" ht="14.25" customHeight="1">
      <c r="B441" s="11"/>
      <c r="C441" s="11"/>
    </row>
    <row r="442" ht="14.25" customHeight="1">
      <c r="B442" s="11"/>
      <c r="C442" s="11"/>
    </row>
    <row r="443" ht="14.25" customHeight="1">
      <c r="B443" s="11"/>
      <c r="C443" s="11"/>
    </row>
    <row r="444" ht="14.25" customHeight="1">
      <c r="B444" s="11"/>
      <c r="C444" s="11"/>
    </row>
    <row r="445" ht="14.25" customHeight="1">
      <c r="B445" s="11"/>
      <c r="C445" s="11"/>
    </row>
    <row r="446" ht="14.25" customHeight="1">
      <c r="B446" s="11"/>
      <c r="C446" s="11"/>
    </row>
    <row r="447" ht="14.25" customHeight="1">
      <c r="B447" s="11"/>
      <c r="C447" s="11"/>
    </row>
    <row r="448" ht="14.25" customHeight="1">
      <c r="B448" s="11"/>
      <c r="C448" s="11"/>
    </row>
    <row r="449" ht="14.25" customHeight="1">
      <c r="B449" s="11"/>
      <c r="C449" s="11"/>
    </row>
    <row r="450" ht="14.25" customHeight="1">
      <c r="B450" s="11"/>
      <c r="C450" s="11"/>
    </row>
    <row r="451" ht="14.25" customHeight="1">
      <c r="B451" s="11"/>
      <c r="C451" s="11"/>
    </row>
    <row r="452" ht="14.25" customHeight="1">
      <c r="B452" s="11"/>
      <c r="C452" s="11"/>
    </row>
    <row r="453" ht="14.25" customHeight="1">
      <c r="B453" s="11"/>
      <c r="C453" s="11"/>
    </row>
    <row r="454" ht="14.25" customHeight="1">
      <c r="B454" s="11"/>
      <c r="C454" s="11"/>
    </row>
    <row r="455" ht="14.25" customHeight="1">
      <c r="B455" s="11"/>
      <c r="C455" s="11"/>
    </row>
    <row r="456" ht="14.25" customHeight="1">
      <c r="B456" s="11"/>
      <c r="C456" s="11"/>
    </row>
    <row r="457" ht="14.25" customHeight="1">
      <c r="B457" s="11"/>
      <c r="C457" s="11"/>
    </row>
    <row r="458" ht="14.25" customHeight="1">
      <c r="B458" s="11"/>
      <c r="C458" s="11"/>
    </row>
    <row r="459" ht="14.25" customHeight="1">
      <c r="B459" s="11"/>
      <c r="C459" s="11"/>
    </row>
    <row r="460" ht="14.25" customHeight="1">
      <c r="B460" s="11"/>
      <c r="C460" s="11"/>
    </row>
    <row r="461" ht="14.25" customHeight="1">
      <c r="B461" s="11"/>
      <c r="C461" s="11"/>
    </row>
    <row r="462" ht="14.25" customHeight="1">
      <c r="B462" s="11"/>
      <c r="C462" s="11"/>
    </row>
    <row r="463" ht="14.25" customHeight="1">
      <c r="B463" s="11"/>
      <c r="C463" s="11"/>
    </row>
    <row r="464" ht="14.25" customHeight="1">
      <c r="B464" s="11"/>
      <c r="C464" s="11"/>
    </row>
    <row r="465" ht="14.25" customHeight="1">
      <c r="B465" s="11"/>
      <c r="C465" s="11"/>
    </row>
    <row r="466" ht="14.25" customHeight="1">
      <c r="B466" s="11"/>
      <c r="C466" s="11"/>
    </row>
    <row r="467" ht="14.25" customHeight="1">
      <c r="B467" s="11"/>
      <c r="C467" s="11"/>
    </row>
    <row r="468" ht="14.25" customHeight="1">
      <c r="B468" s="11"/>
      <c r="C468" s="11"/>
    </row>
    <row r="469" ht="14.25" customHeight="1">
      <c r="B469" s="11"/>
      <c r="C469" s="11"/>
    </row>
    <row r="470" ht="14.25" customHeight="1">
      <c r="B470" s="11"/>
      <c r="C470" s="11"/>
    </row>
    <row r="471" ht="14.25" customHeight="1">
      <c r="B471" s="11"/>
      <c r="C471" s="11"/>
    </row>
    <row r="472" ht="14.25" customHeight="1">
      <c r="B472" s="11"/>
      <c r="C472" s="11"/>
    </row>
    <row r="473" ht="14.25" customHeight="1">
      <c r="B473" s="11"/>
      <c r="C473" s="11"/>
    </row>
    <row r="474" ht="14.25" customHeight="1">
      <c r="B474" s="11"/>
      <c r="C474" s="11"/>
    </row>
    <row r="475" ht="14.25" customHeight="1">
      <c r="B475" s="11"/>
      <c r="C475" s="11"/>
    </row>
    <row r="476" ht="14.25" customHeight="1">
      <c r="B476" s="11"/>
      <c r="C476" s="11"/>
    </row>
    <row r="477" ht="14.25" customHeight="1">
      <c r="B477" s="11"/>
      <c r="C477" s="11"/>
    </row>
    <row r="478" ht="14.25" customHeight="1">
      <c r="B478" s="11"/>
      <c r="C478" s="11"/>
    </row>
    <row r="479" ht="14.25" customHeight="1">
      <c r="B479" s="11"/>
      <c r="C479" s="11"/>
    </row>
    <row r="480" ht="14.25" customHeight="1">
      <c r="B480" s="11"/>
      <c r="C480" s="11"/>
    </row>
    <row r="481" ht="14.25" customHeight="1">
      <c r="B481" s="11"/>
      <c r="C481" s="11"/>
    </row>
    <row r="482" ht="14.25" customHeight="1">
      <c r="B482" s="11"/>
      <c r="C482" s="11"/>
    </row>
    <row r="483" ht="14.25" customHeight="1">
      <c r="B483" s="11"/>
      <c r="C483" s="11"/>
    </row>
    <row r="484" ht="14.25" customHeight="1">
      <c r="B484" s="11"/>
      <c r="C484" s="11"/>
    </row>
    <row r="485" ht="14.25" customHeight="1">
      <c r="B485" s="11"/>
      <c r="C485" s="11"/>
    </row>
    <row r="486" ht="14.25" customHeight="1">
      <c r="B486" s="11"/>
      <c r="C486" s="11"/>
    </row>
    <row r="487" ht="14.25" customHeight="1">
      <c r="B487" s="11"/>
      <c r="C487" s="11"/>
    </row>
    <row r="488" ht="14.25" customHeight="1">
      <c r="B488" s="11"/>
      <c r="C488" s="11"/>
    </row>
    <row r="489" ht="14.25" customHeight="1">
      <c r="B489" s="11"/>
      <c r="C489" s="11"/>
    </row>
    <row r="490" ht="14.25" customHeight="1">
      <c r="B490" s="11"/>
      <c r="C490" s="11"/>
    </row>
    <row r="491" ht="14.25" customHeight="1">
      <c r="B491" s="11"/>
      <c r="C491" s="11"/>
    </row>
    <row r="492" ht="14.25" customHeight="1">
      <c r="B492" s="11"/>
      <c r="C492" s="11"/>
    </row>
    <row r="493" ht="14.25" customHeight="1">
      <c r="B493" s="11"/>
      <c r="C493" s="11"/>
    </row>
    <row r="494" ht="14.25" customHeight="1">
      <c r="B494" s="11"/>
      <c r="C494" s="11"/>
    </row>
    <row r="495" ht="14.25" customHeight="1">
      <c r="B495" s="11"/>
      <c r="C495" s="11"/>
    </row>
    <row r="496" ht="14.25" customHeight="1">
      <c r="B496" s="11"/>
      <c r="C496" s="11"/>
    </row>
    <row r="497" ht="14.25" customHeight="1">
      <c r="B497" s="11"/>
      <c r="C497" s="11"/>
    </row>
    <row r="498" ht="14.25" customHeight="1">
      <c r="B498" s="11"/>
      <c r="C498" s="11"/>
    </row>
    <row r="499" ht="14.25" customHeight="1">
      <c r="B499" s="11"/>
      <c r="C499" s="11"/>
    </row>
    <row r="500" ht="14.25" customHeight="1">
      <c r="B500" s="11"/>
      <c r="C500" s="11"/>
    </row>
    <row r="501" ht="14.25" customHeight="1">
      <c r="B501" s="11"/>
      <c r="C501" s="11"/>
    </row>
    <row r="502" ht="14.25" customHeight="1">
      <c r="B502" s="11"/>
      <c r="C502" s="11"/>
    </row>
    <row r="503" ht="14.25" customHeight="1">
      <c r="B503" s="11"/>
      <c r="C503" s="11"/>
    </row>
    <row r="504" ht="14.25" customHeight="1">
      <c r="B504" s="11"/>
      <c r="C504" s="11"/>
    </row>
    <row r="505" ht="14.25" customHeight="1">
      <c r="B505" s="11"/>
      <c r="C505" s="11"/>
    </row>
    <row r="506" ht="14.25" customHeight="1">
      <c r="B506" s="11"/>
      <c r="C506" s="11"/>
    </row>
    <row r="507" ht="14.25" customHeight="1">
      <c r="B507" s="11"/>
      <c r="C507" s="11"/>
    </row>
    <row r="508" ht="14.25" customHeight="1">
      <c r="B508" s="11"/>
      <c r="C508" s="11"/>
    </row>
    <row r="509" ht="14.25" customHeight="1">
      <c r="B509" s="11"/>
      <c r="C509" s="11"/>
    </row>
    <row r="510" ht="14.25" customHeight="1">
      <c r="B510" s="11"/>
      <c r="C510" s="11"/>
    </row>
    <row r="511" ht="14.25" customHeight="1">
      <c r="B511" s="11"/>
      <c r="C511" s="11"/>
    </row>
    <row r="512" ht="14.25" customHeight="1">
      <c r="B512" s="11"/>
      <c r="C512" s="11"/>
    </row>
    <row r="513" ht="14.25" customHeight="1">
      <c r="B513" s="11"/>
      <c r="C513" s="11"/>
    </row>
    <row r="514" ht="14.25" customHeight="1">
      <c r="B514" s="11"/>
      <c r="C514" s="11"/>
    </row>
    <row r="515" ht="14.25" customHeight="1">
      <c r="B515" s="11"/>
      <c r="C515" s="11"/>
    </row>
    <row r="516" ht="14.25" customHeight="1">
      <c r="B516" s="11"/>
      <c r="C516" s="11"/>
    </row>
    <row r="517" ht="14.25" customHeight="1">
      <c r="B517" s="11"/>
      <c r="C517" s="11"/>
    </row>
    <row r="518" ht="14.25" customHeight="1">
      <c r="B518" s="11"/>
      <c r="C518" s="11"/>
    </row>
    <row r="519" ht="14.25" customHeight="1">
      <c r="B519" s="11"/>
      <c r="C519" s="11"/>
    </row>
    <row r="520" ht="14.25" customHeight="1">
      <c r="B520" s="11"/>
      <c r="C520" s="11"/>
    </row>
    <row r="521" ht="14.25" customHeight="1">
      <c r="B521" s="11"/>
      <c r="C521" s="11"/>
    </row>
    <row r="522" ht="14.25" customHeight="1">
      <c r="B522" s="11"/>
      <c r="C522" s="11"/>
    </row>
    <row r="523" ht="14.25" customHeight="1">
      <c r="B523" s="11"/>
      <c r="C523" s="11"/>
    </row>
    <row r="524" ht="14.25" customHeight="1">
      <c r="B524" s="11"/>
      <c r="C524" s="11"/>
    </row>
    <row r="525" ht="14.25" customHeight="1">
      <c r="B525" s="11"/>
      <c r="C525" s="11"/>
    </row>
    <row r="526" ht="14.25" customHeight="1">
      <c r="B526" s="11"/>
      <c r="C526" s="11"/>
    </row>
    <row r="527" ht="14.25" customHeight="1">
      <c r="B527" s="11"/>
      <c r="C527" s="11"/>
    </row>
    <row r="528" ht="14.25" customHeight="1">
      <c r="B528" s="11"/>
      <c r="C528" s="11"/>
    </row>
    <row r="529" ht="14.25" customHeight="1">
      <c r="B529" s="11"/>
      <c r="C529" s="11"/>
    </row>
    <row r="530" ht="14.25" customHeight="1">
      <c r="B530" s="11"/>
      <c r="C530" s="11"/>
    </row>
    <row r="531" ht="14.25" customHeight="1">
      <c r="B531" s="11"/>
      <c r="C531" s="11"/>
    </row>
    <row r="532" ht="14.25" customHeight="1">
      <c r="B532" s="11"/>
      <c r="C532" s="11"/>
    </row>
    <row r="533" ht="14.25" customHeight="1">
      <c r="B533" s="11"/>
      <c r="C533" s="11"/>
    </row>
    <row r="534" ht="14.25" customHeight="1">
      <c r="B534" s="11"/>
      <c r="C534" s="11"/>
    </row>
    <row r="535" ht="14.25" customHeight="1">
      <c r="B535" s="11"/>
      <c r="C535" s="11"/>
    </row>
    <row r="536" ht="14.25" customHeight="1">
      <c r="B536" s="11"/>
      <c r="C536" s="11"/>
    </row>
    <row r="537" ht="14.25" customHeight="1">
      <c r="B537" s="11"/>
      <c r="C537" s="11"/>
    </row>
    <row r="538" ht="14.25" customHeight="1">
      <c r="B538" s="11"/>
      <c r="C538" s="11"/>
    </row>
    <row r="539" ht="14.25" customHeight="1">
      <c r="B539" s="11"/>
      <c r="C539" s="11"/>
    </row>
    <row r="540" ht="14.25" customHeight="1">
      <c r="B540" s="11"/>
      <c r="C540" s="11"/>
    </row>
    <row r="541" ht="14.25" customHeight="1">
      <c r="B541" s="11"/>
      <c r="C541" s="11"/>
    </row>
    <row r="542" ht="14.25" customHeight="1">
      <c r="B542" s="11"/>
      <c r="C542" s="11"/>
    </row>
    <row r="543" ht="14.25" customHeight="1">
      <c r="B543" s="11"/>
      <c r="C543" s="11"/>
    </row>
    <row r="544" ht="14.25" customHeight="1">
      <c r="B544" s="11"/>
      <c r="C544" s="11"/>
    </row>
    <row r="545" ht="14.25" customHeight="1">
      <c r="B545" s="11"/>
      <c r="C545" s="11"/>
    </row>
    <row r="546" ht="14.25" customHeight="1">
      <c r="B546" s="11"/>
      <c r="C546" s="11"/>
    </row>
    <row r="547" ht="14.25" customHeight="1">
      <c r="B547" s="11"/>
      <c r="C547" s="11"/>
    </row>
    <row r="548" ht="14.25" customHeight="1">
      <c r="B548" s="11"/>
      <c r="C548" s="11"/>
    </row>
    <row r="549" ht="14.25" customHeight="1">
      <c r="B549" s="11"/>
      <c r="C549" s="11"/>
    </row>
    <row r="550" ht="14.25" customHeight="1">
      <c r="B550" s="11"/>
      <c r="C550" s="11"/>
    </row>
    <row r="551" ht="14.25" customHeight="1">
      <c r="B551" s="11"/>
      <c r="C551" s="11"/>
    </row>
    <row r="552" ht="14.25" customHeight="1">
      <c r="B552" s="11"/>
      <c r="C552" s="11"/>
    </row>
    <row r="553" ht="14.25" customHeight="1">
      <c r="B553" s="11"/>
      <c r="C553" s="11"/>
    </row>
    <row r="554" ht="14.25" customHeight="1">
      <c r="B554" s="11"/>
      <c r="C554" s="11"/>
    </row>
    <row r="555" ht="14.25" customHeight="1">
      <c r="B555" s="11"/>
      <c r="C555" s="11"/>
    </row>
    <row r="556" ht="14.25" customHeight="1">
      <c r="B556" s="11"/>
      <c r="C556" s="11"/>
    </row>
    <row r="557" ht="14.25" customHeight="1">
      <c r="B557" s="11"/>
      <c r="C557" s="11"/>
    </row>
    <row r="558" ht="14.25" customHeight="1">
      <c r="B558" s="11"/>
      <c r="C558" s="11"/>
    </row>
    <row r="559" ht="14.25" customHeight="1">
      <c r="B559" s="11"/>
      <c r="C559" s="11"/>
    </row>
    <row r="560" ht="14.25" customHeight="1">
      <c r="B560" s="11"/>
      <c r="C560" s="11"/>
    </row>
    <row r="561" ht="14.25" customHeight="1">
      <c r="B561" s="11"/>
      <c r="C561" s="11"/>
    </row>
    <row r="562" ht="14.25" customHeight="1">
      <c r="B562" s="11"/>
      <c r="C562" s="11"/>
    </row>
    <row r="563" ht="14.25" customHeight="1">
      <c r="B563" s="11"/>
      <c r="C563" s="11"/>
    </row>
    <row r="564" ht="14.25" customHeight="1">
      <c r="B564" s="11"/>
      <c r="C564" s="11"/>
    </row>
    <row r="565" ht="14.25" customHeight="1">
      <c r="B565" s="11"/>
      <c r="C565" s="11"/>
    </row>
    <row r="566" ht="14.25" customHeight="1">
      <c r="B566" s="11"/>
      <c r="C566" s="11"/>
    </row>
    <row r="567" ht="14.25" customHeight="1">
      <c r="B567" s="11"/>
      <c r="C567" s="11"/>
    </row>
    <row r="568" ht="14.25" customHeight="1">
      <c r="B568" s="11"/>
      <c r="C568" s="11"/>
    </row>
    <row r="569" ht="14.25" customHeight="1">
      <c r="B569" s="11"/>
      <c r="C569" s="11"/>
    </row>
    <row r="570" ht="14.25" customHeight="1">
      <c r="B570" s="11"/>
      <c r="C570" s="11"/>
    </row>
    <row r="571" ht="14.25" customHeight="1">
      <c r="B571" s="11"/>
      <c r="C571" s="11"/>
    </row>
    <row r="572" ht="14.25" customHeight="1">
      <c r="B572" s="11"/>
      <c r="C572" s="11"/>
    </row>
    <row r="573" ht="14.25" customHeight="1">
      <c r="B573" s="11"/>
      <c r="C573" s="11"/>
    </row>
    <row r="574" ht="14.25" customHeight="1">
      <c r="B574" s="11"/>
      <c r="C574" s="11"/>
    </row>
    <row r="575" ht="14.25" customHeight="1">
      <c r="B575" s="11"/>
      <c r="C575" s="11"/>
    </row>
    <row r="576" ht="14.25" customHeight="1">
      <c r="B576" s="11"/>
      <c r="C576" s="11"/>
    </row>
    <row r="577" ht="14.25" customHeight="1">
      <c r="B577" s="11"/>
      <c r="C577" s="11"/>
    </row>
    <row r="578" ht="14.25" customHeight="1">
      <c r="B578" s="11"/>
      <c r="C578" s="11"/>
    </row>
    <row r="579" ht="14.25" customHeight="1">
      <c r="B579" s="11"/>
      <c r="C579" s="11"/>
    </row>
    <row r="580" ht="14.25" customHeight="1">
      <c r="B580" s="11"/>
      <c r="C580" s="11"/>
    </row>
    <row r="581" ht="14.25" customHeight="1">
      <c r="B581" s="11"/>
      <c r="C581" s="11"/>
    </row>
    <row r="582" ht="14.25" customHeight="1">
      <c r="B582" s="11"/>
      <c r="C582" s="11"/>
    </row>
    <row r="583" ht="14.25" customHeight="1">
      <c r="B583" s="11"/>
      <c r="C583" s="11"/>
    </row>
    <row r="584" ht="14.25" customHeight="1">
      <c r="B584" s="11"/>
      <c r="C584" s="11"/>
    </row>
    <row r="585" ht="14.25" customHeight="1">
      <c r="B585" s="11"/>
      <c r="C585" s="11"/>
    </row>
    <row r="586" ht="14.25" customHeight="1">
      <c r="B586" s="11"/>
      <c r="C586" s="11"/>
    </row>
    <row r="587" ht="14.25" customHeight="1">
      <c r="B587" s="11"/>
      <c r="C587" s="11"/>
    </row>
    <row r="588" ht="14.25" customHeight="1">
      <c r="B588" s="11"/>
      <c r="C588" s="11"/>
    </row>
    <row r="589" ht="14.25" customHeight="1">
      <c r="B589" s="11"/>
      <c r="C589" s="11"/>
    </row>
    <row r="590" ht="14.25" customHeight="1">
      <c r="B590" s="11"/>
      <c r="C590" s="11"/>
    </row>
    <row r="591" ht="14.25" customHeight="1">
      <c r="B591" s="11"/>
      <c r="C591" s="11"/>
    </row>
    <row r="592" ht="14.25" customHeight="1">
      <c r="B592" s="11"/>
      <c r="C592" s="11"/>
    </row>
    <row r="593" ht="14.25" customHeight="1">
      <c r="B593" s="11"/>
      <c r="C593" s="11"/>
    </row>
    <row r="594" ht="14.25" customHeight="1">
      <c r="B594" s="11"/>
      <c r="C594" s="11"/>
    </row>
    <row r="595" ht="14.25" customHeight="1">
      <c r="B595" s="11"/>
      <c r="C595" s="11"/>
    </row>
    <row r="596" ht="14.25" customHeight="1">
      <c r="B596" s="11"/>
      <c r="C596" s="11"/>
    </row>
    <row r="597" ht="14.25" customHeight="1">
      <c r="B597" s="11"/>
      <c r="C597" s="11"/>
    </row>
    <row r="598" ht="14.25" customHeight="1">
      <c r="B598" s="11"/>
      <c r="C598" s="11"/>
    </row>
    <row r="599" ht="14.25" customHeight="1">
      <c r="B599" s="11"/>
      <c r="C599" s="11"/>
    </row>
    <row r="600" ht="14.25" customHeight="1">
      <c r="B600" s="11"/>
      <c r="C600" s="11"/>
    </row>
    <row r="601" ht="14.25" customHeight="1">
      <c r="B601" s="11"/>
      <c r="C601" s="11"/>
    </row>
    <row r="602" ht="14.25" customHeight="1">
      <c r="B602" s="11"/>
      <c r="C602" s="11"/>
    </row>
    <row r="603" ht="14.25" customHeight="1">
      <c r="B603" s="11"/>
      <c r="C603" s="11"/>
    </row>
    <row r="604" ht="14.25" customHeight="1">
      <c r="B604" s="11"/>
      <c r="C604" s="11"/>
    </row>
    <row r="605" ht="14.25" customHeight="1">
      <c r="B605" s="11"/>
      <c r="C605" s="11"/>
    </row>
    <row r="606" ht="14.25" customHeight="1">
      <c r="B606" s="11"/>
      <c r="C606" s="11"/>
    </row>
    <row r="607" ht="14.25" customHeight="1">
      <c r="B607" s="11"/>
      <c r="C607" s="11"/>
    </row>
    <row r="608" ht="14.25" customHeight="1">
      <c r="B608" s="11"/>
      <c r="C608" s="11"/>
    </row>
    <row r="609" ht="14.25" customHeight="1">
      <c r="B609" s="11"/>
      <c r="C609" s="11"/>
    </row>
    <row r="610" ht="14.25" customHeight="1">
      <c r="B610" s="11"/>
      <c r="C610" s="11"/>
    </row>
    <row r="611" ht="14.25" customHeight="1">
      <c r="B611" s="11"/>
      <c r="C611" s="11"/>
    </row>
    <row r="612" ht="14.25" customHeight="1">
      <c r="B612" s="11"/>
      <c r="C612" s="11"/>
    </row>
    <row r="613" ht="14.25" customHeight="1">
      <c r="B613" s="11"/>
      <c r="C613" s="11"/>
    </row>
    <row r="614" ht="14.25" customHeight="1">
      <c r="B614" s="11"/>
      <c r="C614" s="11"/>
    </row>
    <row r="615" ht="14.25" customHeight="1">
      <c r="B615" s="11"/>
      <c r="C615" s="11"/>
    </row>
    <row r="616" ht="14.25" customHeight="1">
      <c r="B616" s="11"/>
      <c r="C616" s="11"/>
    </row>
    <row r="617" ht="14.25" customHeight="1">
      <c r="B617" s="11"/>
      <c r="C617" s="11"/>
    </row>
    <row r="618" ht="14.25" customHeight="1">
      <c r="B618" s="11"/>
      <c r="C618" s="11"/>
    </row>
    <row r="619" ht="14.25" customHeight="1">
      <c r="B619" s="11"/>
      <c r="C619" s="11"/>
    </row>
    <row r="620" ht="14.25" customHeight="1">
      <c r="B620" s="11"/>
      <c r="C620" s="11"/>
    </row>
    <row r="621" ht="14.25" customHeight="1">
      <c r="B621" s="11"/>
      <c r="C621" s="11"/>
    </row>
    <row r="622" ht="14.25" customHeight="1">
      <c r="B622" s="11"/>
      <c r="C622" s="11"/>
    </row>
    <row r="623" ht="14.25" customHeight="1">
      <c r="B623" s="11"/>
      <c r="C623" s="11"/>
    </row>
    <row r="624" ht="14.25" customHeight="1">
      <c r="B624" s="11"/>
      <c r="C624" s="11"/>
    </row>
    <row r="625" ht="14.25" customHeight="1">
      <c r="B625" s="11"/>
      <c r="C625" s="11"/>
    </row>
    <row r="626" ht="14.25" customHeight="1">
      <c r="B626" s="11"/>
      <c r="C626" s="11"/>
    </row>
    <row r="627" ht="14.25" customHeight="1">
      <c r="B627" s="11"/>
      <c r="C627" s="11"/>
    </row>
    <row r="628" ht="14.25" customHeight="1">
      <c r="B628" s="11"/>
      <c r="C628" s="11"/>
    </row>
    <row r="629" ht="14.25" customHeight="1">
      <c r="B629" s="11"/>
      <c r="C629" s="11"/>
    </row>
    <row r="630" ht="14.25" customHeight="1">
      <c r="B630" s="11"/>
      <c r="C630" s="11"/>
    </row>
    <row r="631" ht="14.25" customHeight="1">
      <c r="B631" s="11"/>
      <c r="C631" s="11"/>
    </row>
    <row r="632" ht="14.25" customHeight="1">
      <c r="B632" s="11"/>
      <c r="C632" s="11"/>
    </row>
    <row r="633" ht="14.25" customHeight="1">
      <c r="B633" s="11"/>
      <c r="C633" s="11"/>
    </row>
    <row r="634" ht="14.25" customHeight="1">
      <c r="B634" s="11"/>
      <c r="C634" s="11"/>
    </row>
    <row r="635" ht="14.25" customHeight="1">
      <c r="B635" s="11"/>
      <c r="C635" s="11"/>
    </row>
    <row r="636" ht="14.25" customHeight="1">
      <c r="B636" s="11"/>
      <c r="C636" s="11"/>
    </row>
    <row r="637" ht="14.25" customHeight="1">
      <c r="B637" s="11"/>
      <c r="C637" s="11"/>
    </row>
    <row r="638" ht="14.25" customHeight="1">
      <c r="B638" s="11"/>
      <c r="C638" s="11"/>
    </row>
    <row r="639" ht="14.25" customHeight="1">
      <c r="B639" s="11"/>
      <c r="C639" s="11"/>
    </row>
    <row r="640" ht="14.25" customHeight="1">
      <c r="B640" s="11"/>
      <c r="C640" s="11"/>
    </row>
    <row r="641" ht="14.25" customHeight="1">
      <c r="B641" s="11"/>
      <c r="C641" s="11"/>
    </row>
    <row r="642" ht="14.25" customHeight="1">
      <c r="B642" s="11"/>
      <c r="C642" s="11"/>
    </row>
    <row r="643" ht="14.25" customHeight="1">
      <c r="B643" s="11"/>
      <c r="C643" s="11"/>
    </row>
    <row r="644" ht="14.25" customHeight="1">
      <c r="B644" s="11"/>
      <c r="C644" s="11"/>
    </row>
    <row r="645" ht="14.25" customHeight="1">
      <c r="B645" s="11"/>
      <c r="C645" s="11"/>
    </row>
    <row r="646" ht="14.25" customHeight="1">
      <c r="B646" s="11"/>
      <c r="C646" s="11"/>
    </row>
    <row r="647" ht="14.25" customHeight="1">
      <c r="B647" s="11"/>
      <c r="C647" s="11"/>
    </row>
    <row r="648" ht="14.25" customHeight="1">
      <c r="B648" s="11"/>
      <c r="C648" s="11"/>
    </row>
    <row r="649" ht="14.25" customHeight="1">
      <c r="B649" s="11"/>
      <c r="C649" s="11"/>
    </row>
    <row r="650" ht="14.25" customHeight="1">
      <c r="B650" s="11"/>
      <c r="C650" s="11"/>
    </row>
    <row r="651" ht="14.25" customHeight="1">
      <c r="B651" s="11"/>
      <c r="C651" s="11"/>
    </row>
    <row r="652" ht="14.25" customHeight="1">
      <c r="B652" s="11"/>
      <c r="C652" s="11"/>
    </row>
    <row r="653" ht="14.25" customHeight="1">
      <c r="B653" s="11"/>
      <c r="C653" s="11"/>
    </row>
    <row r="654" ht="14.25" customHeight="1">
      <c r="B654" s="11"/>
      <c r="C654" s="11"/>
    </row>
    <row r="655" ht="14.25" customHeight="1">
      <c r="B655" s="11"/>
      <c r="C655" s="11"/>
    </row>
    <row r="656" ht="14.25" customHeight="1">
      <c r="B656" s="11"/>
      <c r="C656" s="11"/>
    </row>
    <row r="657" ht="14.25" customHeight="1">
      <c r="B657" s="11"/>
      <c r="C657" s="11"/>
    </row>
    <row r="658" ht="14.25" customHeight="1">
      <c r="B658" s="11"/>
      <c r="C658" s="11"/>
    </row>
    <row r="659" ht="14.25" customHeight="1">
      <c r="B659" s="11"/>
      <c r="C659" s="11"/>
    </row>
    <row r="660" ht="14.25" customHeight="1">
      <c r="B660" s="11"/>
      <c r="C660" s="11"/>
    </row>
    <row r="661" ht="14.25" customHeight="1">
      <c r="B661" s="11"/>
      <c r="C661" s="11"/>
    </row>
    <row r="662" ht="14.25" customHeight="1">
      <c r="B662" s="11"/>
      <c r="C662" s="11"/>
    </row>
    <row r="663" ht="14.25" customHeight="1">
      <c r="B663" s="11"/>
      <c r="C663" s="11"/>
    </row>
    <row r="664" ht="14.25" customHeight="1">
      <c r="B664" s="11"/>
      <c r="C664" s="11"/>
    </row>
    <row r="665" ht="14.25" customHeight="1">
      <c r="B665" s="11"/>
      <c r="C665" s="11"/>
    </row>
    <row r="666" ht="14.25" customHeight="1">
      <c r="B666" s="11"/>
      <c r="C666" s="11"/>
    </row>
    <row r="667" ht="14.25" customHeight="1">
      <c r="B667" s="11"/>
      <c r="C667" s="11"/>
    </row>
    <row r="668" ht="14.25" customHeight="1">
      <c r="B668" s="11"/>
      <c r="C668" s="11"/>
    </row>
    <row r="669" ht="14.25" customHeight="1">
      <c r="B669" s="11"/>
      <c r="C669" s="11"/>
    </row>
    <row r="670" ht="14.25" customHeight="1">
      <c r="B670" s="11"/>
      <c r="C670" s="11"/>
    </row>
    <row r="671" ht="14.25" customHeight="1">
      <c r="B671" s="11"/>
      <c r="C671" s="11"/>
    </row>
    <row r="672" ht="14.25" customHeight="1">
      <c r="B672" s="11"/>
      <c r="C672" s="11"/>
    </row>
    <row r="673" ht="14.25" customHeight="1">
      <c r="B673" s="11"/>
      <c r="C673" s="11"/>
    </row>
    <row r="674" ht="14.25" customHeight="1">
      <c r="B674" s="11"/>
      <c r="C674" s="11"/>
    </row>
    <row r="675" ht="14.25" customHeight="1">
      <c r="B675" s="11"/>
      <c r="C675" s="11"/>
    </row>
    <row r="676" ht="14.25" customHeight="1">
      <c r="B676" s="11"/>
      <c r="C676" s="11"/>
    </row>
    <row r="677" ht="14.25" customHeight="1">
      <c r="B677" s="11"/>
      <c r="C677" s="11"/>
    </row>
    <row r="678" ht="14.25" customHeight="1">
      <c r="B678" s="11"/>
      <c r="C678" s="11"/>
    </row>
    <row r="679" ht="14.25" customHeight="1">
      <c r="B679" s="11"/>
      <c r="C679" s="11"/>
    </row>
    <row r="680" ht="14.25" customHeight="1">
      <c r="B680" s="11"/>
      <c r="C680" s="11"/>
    </row>
    <row r="681" ht="14.25" customHeight="1">
      <c r="B681" s="11"/>
      <c r="C681" s="11"/>
    </row>
    <row r="682" ht="14.25" customHeight="1">
      <c r="B682" s="11"/>
      <c r="C682" s="11"/>
    </row>
    <row r="683" ht="14.25" customHeight="1">
      <c r="B683" s="11"/>
      <c r="C683" s="11"/>
    </row>
    <row r="684" ht="14.25" customHeight="1">
      <c r="B684" s="11"/>
      <c r="C684" s="11"/>
    </row>
    <row r="685" ht="14.25" customHeight="1">
      <c r="B685" s="11"/>
      <c r="C685" s="11"/>
    </row>
    <row r="686" ht="14.25" customHeight="1">
      <c r="B686" s="11"/>
      <c r="C686" s="11"/>
    </row>
    <row r="687" ht="14.25" customHeight="1">
      <c r="B687" s="11"/>
      <c r="C687" s="11"/>
    </row>
    <row r="688" ht="14.25" customHeight="1">
      <c r="B688" s="11"/>
      <c r="C688" s="11"/>
    </row>
    <row r="689" ht="14.25" customHeight="1">
      <c r="B689" s="11"/>
      <c r="C689" s="11"/>
    </row>
    <row r="690" ht="14.25" customHeight="1">
      <c r="B690" s="11"/>
      <c r="C690" s="11"/>
    </row>
    <row r="691" ht="14.25" customHeight="1">
      <c r="B691" s="11"/>
      <c r="C691" s="11"/>
    </row>
    <row r="692" ht="14.25" customHeight="1">
      <c r="B692" s="11"/>
      <c r="C692" s="11"/>
    </row>
    <row r="693" ht="14.25" customHeight="1">
      <c r="B693" s="11"/>
      <c r="C693" s="11"/>
    </row>
    <row r="694" ht="14.25" customHeight="1">
      <c r="B694" s="11"/>
      <c r="C694" s="11"/>
    </row>
    <row r="695" ht="14.25" customHeight="1">
      <c r="B695" s="11"/>
      <c r="C695" s="11"/>
    </row>
    <row r="696" ht="14.25" customHeight="1">
      <c r="B696" s="11"/>
      <c r="C696" s="11"/>
    </row>
    <row r="697" ht="14.25" customHeight="1">
      <c r="B697" s="11"/>
      <c r="C697" s="11"/>
    </row>
    <row r="698" ht="14.25" customHeight="1">
      <c r="B698" s="11"/>
      <c r="C698" s="11"/>
    </row>
    <row r="699" ht="14.25" customHeight="1">
      <c r="B699" s="11"/>
      <c r="C699" s="11"/>
    </row>
    <row r="700" ht="14.25" customHeight="1">
      <c r="B700" s="11"/>
      <c r="C700" s="11"/>
    </row>
    <row r="701" ht="14.25" customHeight="1">
      <c r="B701" s="11"/>
      <c r="C701" s="11"/>
    </row>
    <row r="702" ht="14.25" customHeight="1">
      <c r="B702" s="11"/>
      <c r="C702" s="11"/>
    </row>
    <row r="703" ht="14.25" customHeight="1">
      <c r="B703" s="11"/>
      <c r="C703" s="11"/>
    </row>
    <row r="704" ht="14.25" customHeight="1">
      <c r="B704" s="11"/>
      <c r="C704" s="11"/>
    </row>
    <row r="705" ht="14.25" customHeight="1">
      <c r="B705" s="11"/>
      <c r="C705" s="11"/>
    </row>
    <row r="706" ht="14.25" customHeight="1">
      <c r="B706" s="11"/>
      <c r="C706" s="11"/>
    </row>
    <row r="707" ht="14.25" customHeight="1">
      <c r="B707" s="11"/>
      <c r="C707" s="11"/>
    </row>
    <row r="708" ht="14.25" customHeight="1">
      <c r="B708" s="11"/>
      <c r="C708" s="11"/>
    </row>
    <row r="709" ht="14.25" customHeight="1">
      <c r="B709" s="11"/>
      <c r="C709" s="11"/>
    </row>
    <row r="710" ht="14.25" customHeight="1">
      <c r="B710" s="11"/>
      <c r="C710" s="11"/>
    </row>
    <row r="711" ht="14.25" customHeight="1">
      <c r="B711" s="11"/>
      <c r="C711" s="11"/>
    </row>
    <row r="712" ht="14.25" customHeight="1">
      <c r="B712" s="11"/>
      <c r="C712" s="11"/>
    </row>
    <row r="713" ht="14.25" customHeight="1">
      <c r="B713" s="11"/>
      <c r="C713" s="11"/>
    </row>
    <row r="714" ht="14.25" customHeight="1">
      <c r="B714" s="11"/>
      <c r="C714" s="11"/>
    </row>
    <row r="715" ht="14.25" customHeight="1">
      <c r="B715" s="11"/>
      <c r="C715" s="11"/>
    </row>
    <row r="716" ht="14.25" customHeight="1">
      <c r="B716" s="11"/>
      <c r="C716" s="11"/>
    </row>
    <row r="717" ht="14.25" customHeight="1">
      <c r="B717" s="11"/>
      <c r="C717" s="11"/>
    </row>
    <row r="718" ht="14.25" customHeight="1">
      <c r="B718" s="11"/>
      <c r="C718" s="11"/>
    </row>
    <row r="719" ht="14.25" customHeight="1">
      <c r="B719" s="11"/>
      <c r="C719" s="11"/>
    </row>
    <row r="720" ht="14.25" customHeight="1">
      <c r="B720" s="11"/>
      <c r="C720" s="11"/>
    </row>
    <row r="721" ht="14.25" customHeight="1">
      <c r="B721" s="11"/>
      <c r="C721" s="11"/>
    </row>
    <row r="722" ht="14.25" customHeight="1">
      <c r="B722" s="11"/>
      <c r="C722" s="11"/>
    </row>
    <row r="723" ht="14.25" customHeight="1">
      <c r="B723" s="11"/>
      <c r="C723" s="11"/>
    </row>
    <row r="724" ht="14.25" customHeight="1">
      <c r="B724" s="11"/>
      <c r="C724" s="11"/>
    </row>
    <row r="725" ht="14.25" customHeight="1">
      <c r="B725" s="11"/>
      <c r="C725" s="11"/>
    </row>
    <row r="726" ht="14.25" customHeight="1">
      <c r="B726" s="11"/>
      <c r="C726" s="11"/>
    </row>
    <row r="727" ht="14.25" customHeight="1">
      <c r="B727" s="11"/>
      <c r="C727" s="11"/>
    </row>
    <row r="728" ht="14.25" customHeight="1">
      <c r="B728" s="11"/>
      <c r="C728" s="11"/>
    </row>
    <row r="729" ht="14.25" customHeight="1">
      <c r="B729" s="11"/>
      <c r="C729" s="11"/>
    </row>
    <row r="730" ht="14.25" customHeight="1">
      <c r="B730" s="11"/>
      <c r="C730" s="11"/>
    </row>
    <row r="731" ht="14.25" customHeight="1">
      <c r="B731" s="11"/>
      <c r="C731" s="11"/>
    </row>
    <row r="732" ht="14.25" customHeight="1">
      <c r="B732" s="11"/>
      <c r="C732" s="11"/>
    </row>
    <row r="733" ht="14.25" customHeight="1">
      <c r="B733" s="11"/>
      <c r="C733" s="11"/>
    </row>
    <row r="734" ht="14.25" customHeight="1">
      <c r="B734" s="11"/>
      <c r="C734" s="11"/>
    </row>
    <row r="735" ht="14.25" customHeight="1">
      <c r="B735" s="11"/>
      <c r="C735" s="11"/>
    </row>
    <row r="736" ht="14.25" customHeight="1">
      <c r="B736" s="11"/>
      <c r="C736" s="11"/>
    </row>
    <row r="737" ht="14.25" customHeight="1">
      <c r="B737" s="11"/>
      <c r="C737" s="11"/>
    </row>
    <row r="738" ht="14.25" customHeight="1">
      <c r="B738" s="11"/>
      <c r="C738" s="11"/>
    </row>
    <row r="739" ht="14.25" customHeight="1">
      <c r="B739" s="11"/>
      <c r="C739" s="11"/>
    </row>
    <row r="740" ht="14.25" customHeight="1">
      <c r="B740" s="11"/>
      <c r="C740" s="11"/>
    </row>
    <row r="741" ht="14.25" customHeight="1">
      <c r="B741" s="11"/>
      <c r="C741" s="11"/>
    </row>
    <row r="742" ht="14.25" customHeight="1">
      <c r="B742" s="11"/>
      <c r="C742" s="11"/>
    </row>
    <row r="743" ht="14.25" customHeight="1">
      <c r="B743" s="11"/>
      <c r="C743" s="11"/>
    </row>
    <row r="744" ht="14.25" customHeight="1">
      <c r="B744" s="11"/>
      <c r="C744" s="11"/>
    </row>
    <row r="745" ht="14.25" customHeight="1">
      <c r="B745" s="11"/>
      <c r="C745" s="11"/>
    </row>
    <row r="746" ht="14.25" customHeight="1">
      <c r="B746" s="11"/>
      <c r="C746" s="11"/>
    </row>
    <row r="747" ht="14.25" customHeight="1">
      <c r="B747" s="11"/>
      <c r="C747" s="11"/>
    </row>
    <row r="748" ht="14.25" customHeight="1">
      <c r="B748" s="11"/>
      <c r="C748" s="11"/>
    </row>
    <row r="749" ht="14.25" customHeight="1">
      <c r="B749" s="11"/>
      <c r="C749" s="11"/>
    </row>
    <row r="750" ht="14.25" customHeight="1">
      <c r="B750" s="11"/>
      <c r="C750" s="11"/>
    </row>
    <row r="751" ht="14.25" customHeight="1">
      <c r="B751" s="11"/>
      <c r="C751" s="11"/>
    </row>
    <row r="752" ht="14.25" customHeight="1">
      <c r="B752" s="11"/>
      <c r="C752" s="11"/>
    </row>
    <row r="753" ht="14.25" customHeight="1">
      <c r="B753" s="11"/>
      <c r="C753" s="11"/>
    </row>
    <row r="754" ht="14.25" customHeight="1">
      <c r="B754" s="11"/>
      <c r="C754" s="11"/>
    </row>
    <row r="755" ht="14.25" customHeight="1">
      <c r="B755" s="11"/>
      <c r="C755" s="11"/>
    </row>
    <row r="756" ht="14.25" customHeight="1">
      <c r="B756" s="11"/>
      <c r="C756" s="11"/>
    </row>
    <row r="757" ht="14.25" customHeight="1">
      <c r="B757" s="11"/>
      <c r="C757" s="11"/>
    </row>
    <row r="758" ht="14.25" customHeight="1">
      <c r="B758" s="11"/>
      <c r="C758" s="11"/>
    </row>
    <row r="759" ht="14.25" customHeight="1">
      <c r="B759" s="11"/>
      <c r="C759" s="11"/>
    </row>
    <row r="760" ht="14.25" customHeight="1">
      <c r="B760" s="11"/>
      <c r="C760" s="11"/>
    </row>
    <row r="761" ht="14.25" customHeight="1">
      <c r="B761" s="11"/>
      <c r="C761" s="11"/>
    </row>
    <row r="762" ht="14.25" customHeight="1">
      <c r="B762" s="11"/>
      <c r="C762" s="11"/>
    </row>
    <row r="763" ht="14.25" customHeight="1">
      <c r="B763" s="11"/>
      <c r="C763" s="11"/>
    </row>
    <row r="764" ht="14.25" customHeight="1">
      <c r="B764" s="11"/>
      <c r="C764" s="11"/>
    </row>
    <row r="765" ht="14.25" customHeight="1">
      <c r="B765" s="11"/>
      <c r="C765" s="11"/>
    </row>
    <row r="766" ht="14.25" customHeight="1">
      <c r="B766" s="11"/>
      <c r="C766" s="11"/>
    </row>
    <row r="767" ht="14.25" customHeight="1">
      <c r="B767" s="11"/>
      <c r="C767" s="11"/>
    </row>
    <row r="768" ht="14.25" customHeight="1">
      <c r="B768" s="11"/>
      <c r="C768" s="11"/>
    </row>
    <row r="769" ht="14.25" customHeight="1">
      <c r="B769" s="11"/>
      <c r="C769" s="11"/>
    </row>
    <row r="770" ht="14.25" customHeight="1">
      <c r="B770" s="11"/>
      <c r="C770" s="11"/>
    </row>
    <row r="771" ht="14.25" customHeight="1">
      <c r="B771" s="11"/>
      <c r="C771" s="11"/>
    </row>
    <row r="772" ht="14.25" customHeight="1">
      <c r="B772" s="11"/>
      <c r="C772" s="11"/>
    </row>
    <row r="773" ht="14.25" customHeight="1">
      <c r="B773" s="11"/>
      <c r="C773" s="11"/>
    </row>
    <row r="774" ht="14.25" customHeight="1">
      <c r="B774" s="11"/>
      <c r="C774" s="11"/>
    </row>
    <row r="775" ht="14.25" customHeight="1">
      <c r="B775" s="11"/>
      <c r="C775" s="11"/>
    </row>
    <row r="776" ht="14.25" customHeight="1">
      <c r="B776" s="11"/>
      <c r="C776" s="11"/>
    </row>
    <row r="777" ht="14.25" customHeight="1">
      <c r="B777" s="11"/>
      <c r="C777" s="11"/>
    </row>
    <row r="778" ht="14.25" customHeight="1">
      <c r="B778" s="11"/>
      <c r="C778" s="11"/>
    </row>
    <row r="779" ht="14.25" customHeight="1">
      <c r="B779" s="11"/>
      <c r="C779" s="11"/>
    </row>
    <row r="780" ht="14.25" customHeight="1">
      <c r="B780" s="11"/>
      <c r="C780" s="11"/>
    </row>
    <row r="781" ht="14.25" customHeight="1">
      <c r="B781" s="11"/>
      <c r="C781" s="11"/>
    </row>
    <row r="782" ht="14.25" customHeight="1">
      <c r="B782" s="11"/>
      <c r="C782" s="11"/>
    </row>
    <row r="783" ht="14.25" customHeight="1">
      <c r="B783" s="11"/>
      <c r="C783" s="11"/>
    </row>
    <row r="784" ht="14.25" customHeight="1">
      <c r="B784" s="11"/>
      <c r="C784" s="11"/>
    </row>
    <row r="785" ht="14.25" customHeight="1">
      <c r="B785" s="11"/>
      <c r="C785" s="11"/>
    </row>
    <row r="786" ht="14.25" customHeight="1">
      <c r="B786" s="11"/>
      <c r="C786" s="11"/>
    </row>
    <row r="787" ht="14.25" customHeight="1">
      <c r="B787" s="11"/>
      <c r="C787" s="11"/>
    </row>
    <row r="788" ht="14.25" customHeight="1">
      <c r="B788" s="11"/>
      <c r="C788" s="11"/>
    </row>
    <row r="789" ht="14.25" customHeight="1">
      <c r="B789" s="11"/>
      <c r="C789" s="11"/>
    </row>
    <row r="790" ht="14.25" customHeight="1">
      <c r="B790" s="11"/>
      <c r="C790" s="11"/>
    </row>
    <row r="791" ht="14.25" customHeight="1">
      <c r="B791" s="11"/>
      <c r="C791" s="11"/>
    </row>
    <row r="792" ht="14.25" customHeight="1">
      <c r="B792" s="11"/>
      <c r="C792" s="11"/>
    </row>
    <row r="793" ht="14.25" customHeight="1">
      <c r="B793" s="11"/>
      <c r="C793" s="11"/>
    </row>
    <row r="794" ht="14.25" customHeight="1">
      <c r="B794" s="11"/>
      <c r="C794" s="11"/>
    </row>
    <row r="795" ht="14.25" customHeight="1">
      <c r="B795" s="11"/>
      <c r="C795" s="11"/>
    </row>
    <row r="796" ht="14.25" customHeight="1">
      <c r="B796" s="11"/>
      <c r="C796" s="11"/>
    </row>
    <row r="797" ht="14.25" customHeight="1">
      <c r="B797" s="11"/>
      <c r="C797" s="11"/>
    </row>
    <row r="798" ht="14.25" customHeight="1">
      <c r="B798" s="11"/>
      <c r="C798" s="11"/>
    </row>
    <row r="799" ht="14.25" customHeight="1">
      <c r="B799" s="11"/>
      <c r="C799" s="11"/>
    </row>
    <row r="800" ht="14.25" customHeight="1">
      <c r="B800" s="11"/>
      <c r="C800" s="11"/>
    </row>
    <row r="801" ht="14.25" customHeight="1">
      <c r="B801" s="11"/>
      <c r="C801" s="11"/>
    </row>
    <row r="802" ht="14.25" customHeight="1">
      <c r="B802" s="11"/>
      <c r="C802" s="11"/>
    </row>
    <row r="803" ht="14.25" customHeight="1">
      <c r="B803" s="11"/>
      <c r="C803" s="11"/>
    </row>
    <row r="804" ht="14.25" customHeight="1">
      <c r="B804" s="11"/>
      <c r="C804" s="11"/>
    </row>
    <row r="805" ht="14.25" customHeight="1">
      <c r="B805" s="11"/>
      <c r="C805" s="11"/>
    </row>
    <row r="806" ht="14.25" customHeight="1">
      <c r="B806" s="11"/>
      <c r="C806" s="11"/>
    </row>
    <row r="807" ht="14.25" customHeight="1">
      <c r="B807" s="11"/>
      <c r="C807" s="11"/>
    </row>
    <row r="808" ht="14.25" customHeight="1">
      <c r="B808" s="11"/>
      <c r="C808" s="11"/>
    </row>
    <row r="809" ht="14.25" customHeight="1">
      <c r="B809" s="11"/>
      <c r="C809" s="11"/>
    </row>
    <row r="810" ht="14.25" customHeight="1">
      <c r="B810" s="11"/>
      <c r="C810" s="11"/>
    </row>
    <row r="811" ht="14.25" customHeight="1">
      <c r="B811" s="11"/>
      <c r="C811" s="11"/>
    </row>
    <row r="812" ht="14.25" customHeight="1">
      <c r="B812" s="11"/>
      <c r="C812" s="11"/>
    </row>
    <row r="813" ht="14.25" customHeight="1">
      <c r="B813" s="11"/>
      <c r="C813" s="11"/>
    </row>
    <row r="814" ht="14.25" customHeight="1">
      <c r="B814" s="11"/>
      <c r="C814" s="11"/>
    </row>
    <row r="815" ht="14.25" customHeight="1">
      <c r="B815" s="11"/>
      <c r="C815" s="11"/>
    </row>
    <row r="816" ht="14.25" customHeight="1">
      <c r="B816" s="11"/>
      <c r="C816" s="11"/>
    </row>
    <row r="817" ht="14.25" customHeight="1">
      <c r="B817" s="11"/>
      <c r="C817" s="11"/>
    </row>
    <row r="818" ht="14.25" customHeight="1">
      <c r="B818" s="11"/>
      <c r="C818" s="11"/>
    </row>
    <row r="819" ht="14.25" customHeight="1">
      <c r="B819" s="11"/>
      <c r="C819" s="11"/>
    </row>
    <row r="820" ht="14.25" customHeight="1">
      <c r="B820" s="11"/>
      <c r="C820" s="11"/>
    </row>
    <row r="821" ht="14.25" customHeight="1">
      <c r="B821" s="11"/>
      <c r="C821" s="11"/>
    </row>
    <row r="822" ht="14.25" customHeight="1">
      <c r="B822" s="11"/>
      <c r="C822" s="11"/>
    </row>
    <row r="823" ht="14.25" customHeight="1">
      <c r="B823" s="11"/>
      <c r="C823" s="11"/>
    </row>
    <row r="824" ht="14.25" customHeight="1">
      <c r="B824" s="11"/>
      <c r="C824" s="11"/>
    </row>
    <row r="825" ht="14.25" customHeight="1">
      <c r="B825" s="11"/>
      <c r="C825" s="11"/>
    </row>
    <row r="826" ht="14.25" customHeight="1">
      <c r="B826" s="11"/>
      <c r="C826" s="11"/>
    </row>
    <row r="827" ht="14.25" customHeight="1">
      <c r="B827" s="11"/>
      <c r="C827" s="11"/>
    </row>
    <row r="828" ht="14.25" customHeight="1">
      <c r="B828" s="11"/>
      <c r="C828" s="11"/>
    </row>
    <row r="829" ht="14.25" customHeight="1">
      <c r="B829" s="11"/>
      <c r="C829" s="11"/>
    </row>
    <row r="830" ht="14.25" customHeight="1">
      <c r="B830" s="11"/>
      <c r="C830" s="11"/>
    </row>
    <row r="831" ht="14.25" customHeight="1">
      <c r="B831" s="11"/>
      <c r="C831" s="11"/>
    </row>
    <row r="832" ht="14.25" customHeight="1">
      <c r="B832" s="11"/>
      <c r="C832" s="11"/>
    </row>
    <row r="833" ht="14.25" customHeight="1">
      <c r="B833" s="11"/>
      <c r="C833" s="11"/>
    </row>
    <row r="834" ht="14.25" customHeight="1">
      <c r="B834" s="11"/>
      <c r="C834" s="11"/>
    </row>
    <row r="835" ht="14.25" customHeight="1">
      <c r="B835" s="11"/>
      <c r="C835" s="11"/>
    </row>
    <row r="836" ht="14.25" customHeight="1">
      <c r="B836" s="11"/>
      <c r="C836" s="11"/>
    </row>
    <row r="837" ht="14.25" customHeight="1">
      <c r="B837" s="11"/>
      <c r="C837" s="11"/>
    </row>
    <row r="838" ht="14.25" customHeight="1">
      <c r="B838" s="11"/>
      <c r="C838" s="11"/>
    </row>
    <row r="839" ht="14.25" customHeight="1">
      <c r="B839" s="11"/>
      <c r="C839" s="11"/>
    </row>
    <row r="840" ht="14.25" customHeight="1">
      <c r="B840" s="11"/>
      <c r="C840" s="11"/>
    </row>
    <row r="841" ht="14.25" customHeight="1">
      <c r="B841" s="11"/>
      <c r="C841" s="11"/>
    </row>
    <row r="842" ht="14.25" customHeight="1">
      <c r="B842" s="11"/>
      <c r="C842" s="11"/>
    </row>
    <row r="843" ht="14.25" customHeight="1">
      <c r="B843" s="11"/>
      <c r="C843" s="11"/>
    </row>
    <row r="844" ht="14.25" customHeight="1">
      <c r="B844" s="11"/>
      <c r="C844" s="11"/>
    </row>
    <row r="845" ht="14.25" customHeight="1">
      <c r="B845" s="11"/>
      <c r="C845" s="11"/>
    </row>
    <row r="846" ht="14.25" customHeight="1">
      <c r="B846" s="11"/>
      <c r="C846" s="11"/>
    </row>
    <row r="847" ht="14.25" customHeight="1">
      <c r="B847" s="11"/>
      <c r="C847" s="11"/>
    </row>
    <row r="848" ht="14.25" customHeight="1">
      <c r="B848" s="11"/>
      <c r="C848" s="11"/>
    </row>
    <row r="849" ht="14.25" customHeight="1">
      <c r="B849" s="11"/>
      <c r="C849" s="11"/>
    </row>
    <row r="850" ht="14.25" customHeight="1">
      <c r="B850" s="11"/>
      <c r="C850" s="11"/>
    </row>
    <row r="851" ht="14.25" customHeight="1">
      <c r="B851" s="11"/>
      <c r="C851" s="11"/>
    </row>
    <row r="852" ht="14.25" customHeight="1">
      <c r="B852" s="11"/>
      <c r="C852" s="11"/>
    </row>
    <row r="853" ht="14.25" customHeight="1">
      <c r="B853" s="11"/>
      <c r="C853" s="11"/>
    </row>
    <row r="854" ht="14.25" customHeight="1">
      <c r="B854" s="11"/>
      <c r="C854" s="11"/>
    </row>
    <row r="855" ht="14.25" customHeight="1">
      <c r="B855" s="11"/>
      <c r="C855" s="11"/>
    </row>
    <row r="856" ht="14.25" customHeight="1">
      <c r="B856" s="11"/>
      <c r="C856" s="11"/>
    </row>
    <row r="857" ht="14.25" customHeight="1">
      <c r="B857" s="11"/>
      <c r="C857" s="11"/>
    </row>
    <row r="858" ht="14.25" customHeight="1">
      <c r="B858" s="11"/>
      <c r="C858" s="11"/>
    </row>
    <row r="859" ht="14.25" customHeight="1">
      <c r="B859" s="11"/>
      <c r="C859" s="11"/>
    </row>
    <row r="860" ht="14.25" customHeight="1">
      <c r="B860" s="11"/>
      <c r="C860" s="11"/>
    </row>
    <row r="861" ht="14.25" customHeight="1">
      <c r="B861" s="11"/>
      <c r="C861" s="11"/>
    </row>
    <row r="862" ht="14.25" customHeight="1">
      <c r="B862" s="11"/>
      <c r="C862" s="11"/>
    </row>
    <row r="863" ht="14.25" customHeight="1">
      <c r="B863" s="11"/>
      <c r="C863" s="11"/>
    </row>
    <row r="864" ht="14.25" customHeight="1">
      <c r="B864" s="11"/>
      <c r="C864" s="11"/>
    </row>
    <row r="865" ht="14.25" customHeight="1">
      <c r="B865" s="11"/>
      <c r="C865" s="11"/>
    </row>
    <row r="866" ht="14.25" customHeight="1">
      <c r="B866" s="11"/>
      <c r="C866" s="11"/>
    </row>
    <row r="867" ht="14.25" customHeight="1">
      <c r="B867" s="11"/>
      <c r="C867" s="11"/>
    </row>
    <row r="868" ht="14.25" customHeight="1">
      <c r="B868" s="11"/>
      <c r="C868" s="11"/>
    </row>
    <row r="869" ht="14.25" customHeight="1">
      <c r="B869" s="11"/>
      <c r="C869" s="11"/>
    </row>
    <row r="870" ht="14.25" customHeight="1">
      <c r="B870" s="11"/>
      <c r="C870" s="11"/>
    </row>
    <row r="871" ht="14.25" customHeight="1">
      <c r="B871" s="11"/>
      <c r="C871" s="11"/>
    </row>
    <row r="872" ht="14.25" customHeight="1">
      <c r="B872" s="11"/>
      <c r="C872" s="11"/>
    </row>
    <row r="873" ht="14.25" customHeight="1">
      <c r="B873" s="11"/>
      <c r="C873" s="11"/>
    </row>
    <row r="874" ht="14.25" customHeight="1">
      <c r="B874" s="11"/>
      <c r="C874" s="11"/>
    </row>
    <row r="875" ht="14.25" customHeight="1">
      <c r="B875" s="11"/>
      <c r="C875" s="11"/>
    </row>
    <row r="876" ht="14.25" customHeight="1">
      <c r="B876" s="11"/>
      <c r="C876" s="11"/>
    </row>
    <row r="877" ht="14.25" customHeight="1">
      <c r="B877" s="11"/>
      <c r="C877" s="11"/>
    </row>
    <row r="878" ht="14.25" customHeight="1">
      <c r="B878" s="11"/>
      <c r="C878" s="11"/>
    </row>
    <row r="879" ht="14.25" customHeight="1">
      <c r="B879" s="11"/>
      <c r="C879" s="11"/>
    </row>
    <row r="880" ht="14.25" customHeight="1">
      <c r="B880" s="11"/>
      <c r="C880" s="11"/>
    </row>
    <row r="881" ht="14.25" customHeight="1">
      <c r="B881" s="11"/>
      <c r="C881" s="11"/>
    </row>
    <row r="882" ht="14.25" customHeight="1">
      <c r="B882" s="11"/>
      <c r="C882" s="11"/>
    </row>
    <row r="883" ht="14.25" customHeight="1">
      <c r="B883" s="11"/>
      <c r="C883" s="11"/>
    </row>
    <row r="884" ht="14.25" customHeight="1">
      <c r="B884" s="11"/>
      <c r="C884" s="11"/>
    </row>
    <row r="885" ht="14.25" customHeight="1">
      <c r="B885" s="11"/>
      <c r="C885" s="11"/>
    </row>
    <row r="886" ht="14.25" customHeight="1">
      <c r="B886" s="11"/>
      <c r="C886" s="11"/>
    </row>
    <row r="887" ht="14.25" customHeight="1">
      <c r="B887" s="11"/>
      <c r="C887" s="11"/>
    </row>
    <row r="888" ht="14.25" customHeight="1">
      <c r="B888" s="11"/>
      <c r="C888" s="11"/>
    </row>
    <row r="889" ht="14.25" customHeight="1">
      <c r="B889" s="11"/>
      <c r="C889" s="11"/>
    </row>
    <row r="890" ht="14.25" customHeight="1">
      <c r="B890" s="11"/>
      <c r="C890" s="11"/>
    </row>
    <row r="891" ht="14.25" customHeight="1">
      <c r="B891" s="11"/>
      <c r="C891" s="11"/>
    </row>
    <row r="892" ht="14.25" customHeight="1">
      <c r="B892" s="11"/>
      <c r="C892" s="11"/>
    </row>
    <row r="893" ht="14.25" customHeight="1">
      <c r="B893" s="11"/>
      <c r="C893" s="11"/>
    </row>
    <row r="894" ht="14.25" customHeight="1">
      <c r="B894" s="11"/>
      <c r="C894" s="11"/>
    </row>
    <row r="895" ht="14.25" customHeight="1">
      <c r="B895" s="11"/>
      <c r="C895" s="11"/>
    </row>
    <row r="896" ht="14.25" customHeight="1">
      <c r="B896" s="11"/>
      <c r="C896" s="11"/>
    </row>
    <row r="897" ht="14.25" customHeight="1">
      <c r="B897" s="11"/>
      <c r="C897" s="11"/>
    </row>
    <row r="898" ht="14.25" customHeight="1">
      <c r="B898" s="11"/>
      <c r="C898" s="11"/>
    </row>
    <row r="899" ht="14.25" customHeight="1">
      <c r="B899" s="11"/>
      <c r="C899" s="11"/>
    </row>
    <row r="900" ht="14.25" customHeight="1">
      <c r="B900" s="11"/>
      <c r="C900" s="11"/>
    </row>
    <row r="901" ht="14.25" customHeight="1">
      <c r="B901" s="11"/>
      <c r="C901" s="11"/>
    </row>
    <row r="902" ht="14.25" customHeight="1">
      <c r="B902" s="11"/>
      <c r="C902" s="11"/>
    </row>
    <row r="903" ht="14.25" customHeight="1">
      <c r="B903" s="11"/>
      <c r="C903" s="11"/>
    </row>
    <row r="904" ht="14.25" customHeight="1">
      <c r="B904" s="11"/>
      <c r="C904" s="11"/>
    </row>
    <row r="905" ht="14.25" customHeight="1">
      <c r="B905" s="11"/>
      <c r="C905" s="11"/>
    </row>
    <row r="906" ht="14.25" customHeight="1">
      <c r="B906" s="11"/>
      <c r="C906" s="11"/>
    </row>
    <row r="907" ht="14.25" customHeight="1">
      <c r="B907" s="11"/>
      <c r="C907" s="11"/>
    </row>
    <row r="908" ht="14.25" customHeight="1">
      <c r="B908" s="11"/>
      <c r="C908" s="11"/>
    </row>
    <row r="909" ht="14.25" customHeight="1">
      <c r="B909" s="11"/>
      <c r="C909" s="11"/>
    </row>
    <row r="910" ht="14.25" customHeight="1">
      <c r="B910" s="11"/>
      <c r="C910" s="11"/>
    </row>
    <row r="911" ht="14.25" customHeight="1">
      <c r="B911" s="11"/>
      <c r="C911" s="11"/>
    </row>
    <row r="912" ht="14.25" customHeight="1">
      <c r="B912" s="11"/>
      <c r="C912" s="11"/>
    </row>
    <row r="913" ht="14.25" customHeight="1">
      <c r="B913" s="11"/>
      <c r="C913" s="11"/>
    </row>
    <row r="914" ht="14.25" customHeight="1">
      <c r="B914" s="11"/>
      <c r="C914" s="11"/>
    </row>
    <row r="915" ht="14.25" customHeight="1">
      <c r="B915" s="11"/>
      <c r="C915" s="11"/>
    </row>
    <row r="916" ht="14.25" customHeight="1">
      <c r="B916" s="11"/>
      <c r="C916" s="11"/>
    </row>
    <row r="917" ht="14.25" customHeight="1">
      <c r="B917" s="11"/>
      <c r="C917" s="11"/>
    </row>
    <row r="918" ht="14.25" customHeight="1">
      <c r="B918" s="11"/>
      <c r="C918" s="11"/>
    </row>
    <row r="919" ht="14.25" customHeight="1">
      <c r="B919" s="11"/>
      <c r="C919" s="11"/>
    </row>
    <row r="920" ht="14.25" customHeight="1">
      <c r="B920" s="11"/>
      <c r="C920" s="11"/>
    </row>
    <row r="921" ht="14.25" customHeight="1">
      <c r="B921" s="11"/>
      <c r="C921" s="11"/>
    </row>
    <row r="922" ht="14.25" customHeight="1">
      <c r="B922" s="11"/>
      <c r="C922" s="11"/>
    </row>
    <row r="923" ht="14.25" customHeight="1">
      <c r="B923" s="11"/>
      <c r="C923" s="11"/>
    </row>
    <row r="924" ht="14.25" customHeight="1">
      <c r="B924" s="11"/>
      <c r="C924" s="11"/>
    </row>
    <row r="925" ht="14.25" customHeight="1">
      <c r="B925" s="11"/>
      <c r="C925" s="11"/>
    </row>
    <row r="926" ht="14.25" customHeight="1">
      <c r="B926" s="11"/>
      <c r="C926" s="11"/>
    </row>
    <row r="927" ht="14.25" customHeight="1">
      <c r="B927" s="11"/>
      <c r="C927" s="11"/>
    </row>
    <row r="928" ht="14.25" customHeight="1">
      <c r="B928" s="11"/>
      <c r="C928" s="11"/>
    </row>
    <row r="929" ht="14.25" customHeight="1">
      <c r="B929" s="11"/>
      <c r="C929" s="11"/>
    </row>
    <row r="930" ht="14.25" customHeight="1">
      <c r="B930" s="11"/>
      <c r="C930" s="11"/>
    </row>
    <row r="931" ht="14.25" customHeight="1">
      <c r="B931" s="11"/>
      <c r="C931" s="11"/>
    </row>
    <row r="932" ht="14.25" customHeight="1">
      <c r="B932" s="11"/>
      <c r="C932" s="11"/>
    </row>
    <row r="933" ht="14.25" customHeight="1">
      <c r="B933" s="11"/>
      <c r="C933" s="11"/>
    </row>
    <row r="934" ht="14.25" customHeight="1">
      <c r="B934" s="11"/>
      <c r="C934" s="11"/>
    </row>
    <row r="935" ht="14.25" customHeight="1">
      <c r="B935" s="11"/>
      <c r="C935" s="11"/>
    </row>
    <row r="936" ht="14.25" customHeight="1">
      <c r="B936" s="11"/>
      <c r="C936" s="11"/>
    </row>
    <row r="937" ht="14.25" customHeight="1">
      <c r="B937" s="11"/>
      <c r="C937" s="11"/>
    </row>
    <row r="938" ht="14.25" customHeight="1">
      <c r="B938" s="11"/>
      <c r="C938" s="11"/>
    </row>
    <row r="939" ht="14.25" customHeight="1">
      <c r="B939" s="11"/>
      <c r="C939" s="11"/>
    </row>
    <row r="940" ht="14.25" customHeight="1">
      <c r="B940" s="11"/>
      <c r="C940" s="11"/>
    </row>
    <row r="941" ht="14.25" customHeight="1">
      <c r="B941" s="11"/>
      <c r="C941" s="11"/>
    </row>
    <row r="942" ht="14.25" customHeight="1">
      <c r="B942" s="11"/>
      <c r="C942" s="11"/>
    </row>
    <row r="943" ht="14.25" customHeight="1">
      <c r="B943" s="11"/>
      <c r="C943" s="11"/>
    </row>
    <row r="944" ht="14.25" customHeight="1">
      <c r="B944" s="11"/>
      <c r="C944" s="11"/>
    </row>
    <row r="945" ht="14.25" customHeight="1">
      <c r="B945" s="11"/>
      <c r="C945" s="11"/>
    </row>
    <row r="946" ht="14.25" customHeight="1">
      <c r="B946" s="11"/>
      <c r="C946" s="11"/>
    </row>
    <row r="947" ht="14.25" customHeight="1">
      <c r="B947" s="11"/>
      <c r="C947" s="11"/>
    </row>
    <row r="948" ht="14.25" customHeight="1">
      <c r="B948" s="11"/>
      <c r="C948" s="11"/>
    </row>
    <row r="949" ht="14.25" customHeight="1">
      <c r="B949" s="11"/>
      <c r="C949" s="11"/>
    </row>
    <row r="950" ht="14.25" customHeight="1">
      <c r="B950" s="11"/>
      <c r="C950" s="11"/>
    </row>
    <row r="951" ht="14.25" customHeight="1">
      <c r="B951" s="11"/>
      <c r="C951" s="11"/>
    </row>
    <row r="952" ht="14.25" customHeight="1">
      <c r="B952" s="11"/>
      <c r="C952" s="11"/>
    </row>
    <row r="953" ht="14.25" customHeight="1">
      <c r="B953" s="11"/>
      <c r="C953" s="11"/>
    </row>
    <row r="954" ht="14.25" customHeight="1">
      <c r="B954" s="11"/>
      <c r="C954" s="11"/>
    </row>
    <row r="955" ht="14.25" customHeight="1">
      <c r="B955" s="11"/>
      <c r="C955" s="11"/>
    </row>
    <row r="956" ht="14.25" customHeight="1">
      <c r="B956" s="11"/>
      <c r="C956" s="11"/>
    </row>
    <row r="957" ht="14.25" customHeight="1">
      <c r="B957" s="11"/>
      <c r="C957" s="11"/>
    </row>
    <row r="958" ht="14.25" customHeight="1">
      <c r="B958" s="11"/>
      <c r="C958" s="11"/>
    </row>
    <row r="959" ht="14.25" customHeight="1">
      <c r="B959" s="11"/>
      <c r="C959" s="11"/>
    </row>
    <row r="960" ht="14.25" customHeight="1">
      <c r="B960" s="11"/>
      <c r="C960" s="11"/>
    </row>
    <row r="961" ht="14.25" customHeight="1">
      <c r="B961" s="11"/>
      <c r="C961" s="11"/>
    </row>
    <row r="962" ht="14.25" customHeight="1">
      <c r="B962" s="11"/>
      <c r="C962" s="11"/>
    </row>
    <row r="963" ht="14.25" customHeight="1">
      <c r="B963" s="11"/>
      <c r="C963" s="11"/>
    </row>
    <row r="964" ht="14.25" customHeight="1">
      <c r="B964" s="11"/>
      <c r="C964" s="11"/>
    </row>
    <row r="965" ht="14.25" customHeight="1">
      <c r="B965" s="11"/>
      <c r="C965" s="11"/>
    </row>
    <row r="966" ht="14.25" customHeight="1">
      <c r="B966" s="11"/>
      <c r="C966" s="11"/>
    </row>
    <row r="967" ht="14.25" customHeight="1">
      <c r="B967" s="11"/>
      <c r="C967" s="11"/>
    </row>
    <row r="968" ht="14.25" customHeight="1">
      <c r="B968" s="11"/>
      <c r="C968" s="11"/>
    </row>
    <row r="969" ht="14.25" customHeight="1">
      <c r="B969" s="11"/>
      <c r="C969" s="11"/>
    </row>
    <row r="970" ht="14.25" customHeight="1">
      <c r="B970" s="11"/>
      <c r="C970" s="11"/>
    </row>
    <row r="971" ht="14.25" customHeight="1">
      <c r="B971" s="11"/>
      <c r="C971" s="11"/>
    </row>
    <row r="972" ht="14.25" customHeight="1">
      <c r="B972" s="11"/>
      <c r="C972" s="11"/>
    </row>
    <row r="973" ht="14.25" customHeight="1">
      <c r="B973" s="11"/>
      <c r="C973" s="11"/>
    </row>
    <row r="974" ht="14.25" customHeight="1">
      <c r="B974" s="11"/>
      <c r="C974" s="11"/>
    </row>
    <row r="975" ht="14.25" customHeight="1">
      <c r="B975" s="11"/>
      <c r="C975" s="11"/>
    </row>
    <row r="976" ht="14.25" customHeight="1">
      <c r="B976" s="11"/>
      <c r="C976" s="11"/>
    </row>
    <row r="977" ht="14.25" customHeight="1">
      <c r="B977" s="11"/>
      <c r="C977" s="11"/>
    </row>
    <row r="978" ht="14.25" customHeight="1">
      <c r="B978" s="11"/>
      <c r="C978" s="11"/>
    </row>
    <row r="979" ht="14.25" customHeight="1">
      <c r="B979" s="11"/>
      <c r="C979" s="11"/>
    </row>
    <row r="980" ht="14.25" customHeight="1">
      <c r="B980" s="11"/>
      <c r="C980" s="11"/>
    </row>
    <row r="981" ht="14.25" customHeight="1">
      <c r="B981" s="11"/>
      <c r="C981" s="11"/>
    </row>
    <row r="982" ht="14.25" customHeight="1">
      <c r="B982" s="11"/>
      <c r="C982" s="11"/>
    </row>
    <row r="983" ht="14.25" customHeight="1">
      <c r="B983" s="11"/>
      <c r="C983" s="11"/>
    </row>
    <row r="984" ht="14.25" customHeight="1">
      <c r="B984" s="11"/>
      <c r="C984" s="11"/>
    </row>
    <row r="985" ht="14.25" customHeight="1">
      <c r="B985" s="11"/>
      <c r="C985" s="11"/>
    </row>
    <row r="986" ht="14.25" customHeight="1">
      <c r="B986" s="11"/>
      <c r="C986" s="11"/>
    </row>
    <row r="987" ht="14.25" customHeight="1">
      <c r="B987" s="11"/>
      <c r="C987" s="11"/>
    </row>
    <row r="988" ht="14.25" customHeight="1">
      <c r="B988" s="11"/>
      <c r="C988" s="11"/>
    </row>
    <row r="989" ht="14.25" customHeight="1">
      <c r="B989" s="11"/>
      <c r="C989" s="11"/>
    </row>
    <row r="990" ht="14.25" customHeight="1">
      <c r="B990" s="11"/>
      <c r="C990" s="11"/>
    </row>
    <row r="991" ht="14.25" customHeight="1">
      <c r="B991" s="11"/>
      <c r="C991" s="11"/>
    </row>
    <row r="992" ht="14.25" customHeight="1">
      <c r="B992" s="11"/>
      <c r="C992" s="11"/>
    </row>
    <row r="993" ht="14.25" customHeight="1">
      <c r="B993" s="11"/>
      <c r="C993" s="11"/>
    </row>
    <row r="994" ht="14.25" customHeight="1">
      <c r="B994" s="11"/>
      <c r="C994" s="11"/>
    </row>
    <row r="995" ht="14.25" customHeight="1">
      <c r="B995" s="11"/>
      <c r="C995" s="11"/>
    </row>
    <row r="996" ht="14.25" customHeight="1">
      <c r="B996" s="11"/>
      <c r="C996" s="11"/>
    </row>
    <row r="997" ht="14.25" customHeight="1">
      <c r="B997" s="11"/>
      <c r="C997" s="11"/>
    </row>
    <row r="998" ht="14.25" customHeight="1">
      <c r="B998" s="11"/>
      <c r="C998" s="11"/>
    </row>
    <row r="999" ht="14.25" customHeight="1">
      <c r="B999" s="11"/>
      <c r="C999" s="11"/>
    </row>
    <row r="1000" ht="14.25" customHeight="1">
      <c r="B1000" s="11"/>
      <c r="C1000" s="11"/>
    </row>
  </sheetData>
  <autoFilter ref="$A$1:$E$1">
    <sortState ref="A1:E1">
      <sortCondition ref="C1"/>
    </sortState>
  </autoFilter>
  <mergeCells count="1">
    <mergeCell ref="H1:I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4"/>
    </row>
    <row r="2" ht="14.25" customHeight="1">
      <c r="A2" s="15"/>
      <c r="B2" s="16"/>
      <c r="C2" s="16"/>
      <c r="D2" s="16"/>
      <c r="E2" s="16"/>
      <c r="F2" s="16"/>
      <c r="G2" s="16"/>
      <c r="H2" s="16"/>
      <c r="I2" s="16"/>
      <c r="J2" s="1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J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31.0"/>
    <col customWidth="1" min="11" max="11" width="7.63"/>
    <col customWidth="1" min="12" max="12" width="14.88"/>
    <col customWidth="1" min="13" max="13" width="8.38"/>
    <col customWidth="1" min="14" max="14" width="32.75"/>
    <col customWidth="1" min="15" max="26" width="7.63"/>
  </cols>
  <sheetData>
    <row r="1" ht="14.25" customHeight="1">
      <c r="A1" s="18" t="s">
        <v>18</v>
      </c>
      <c r="B1" s="19"/>
      <c r="C1" s="19"/>
      <c r="D1" s="19"/>
      <c r="E1" s="19"/>
      <c r="F1" s="20"/>
    </row>
    <row r="2" ht="14.25" customHeight="1"/>
    <row r="3" ht="14.25" customHeight="1">
      <c r="L3" s="21">
        <f>COUNT(InputData!C2:C105)</f>
        <v>104</v>
      </c>
      <c r="M3" s="22"/>
      <c r="N3" s="23" t="s">
        <v>19</v>
      </c>
    </row>
    <row r="4" ht="14.25" customHeight="1">
      <c r="N4" s="24"/>
    </row>
    <row r="5" ht="14.25" customHeight="1">
      <c r="L5" s="25">
        <f>CalcLOC!B5</f>
        <v>733.75</v>
      </c>
      <c r="M5" s="26" t="s">
        <v>10</v>
      </c>
      <c r="N5" s="27" t="s">
        <v>20</v>
      </c>
    </row>
    <row r="6" ht="14.25" customHeight="1">
      <c r="L6" s="28">
        <f>CalcLOC!B6</f>
        <v>209.9708542</v>
      </c>
      <c r="M6" s="29" t="s">
        <v>10</v>
      </c>
      <c r="N6" s="30" t="s">
        <v>21</v>
      </c>
    </row>
    <row r="7" ht="14.25" customHeight="1"/>
    <row r="8" ht="14.25" customHeight="1">
      <c r="L8" s="25">
        <f>CalcLOC!C31</f>
        <v>30.60576923</v>
      </c>
      <c r="M8" s="26" t="s">
        <v>22</v>
      </c>
      <c r="N8" s="27" t="s">
        <v>23</v>
      </c>
    </row>
    <row r="9" ht="14.25" customHeight="1">
      <c r="L9" s="28">
        <f>CalcLOC!C30</f>
        <v>31.77307902</v>
      </c>
      <c r="M9" s="29" t="s">
        <v>22</v>
      </c>
      <c r="N9" s="30" t="s">
        <v>24</v>
      </c>
    </row>
    <row r="10" ht="14.25" customHeight="1"/>
    <row r="11" ht="14.25" customHeight="1">
      <c r="L11" s="31"/>
      <c r="M11" s="26" t="s">
        <v>8</v>
      </c>
      <c r="N11" s="27" t="s">
        <v>25</v>
      </c>
    </row>
    <row r="12" ht="14.25" customHeight="1">
      <c r="L12" s="32">
        <f>CalcLOC!C29</f>
        <v>199.7643979</v>
      </c>
      <c r="M12" s="33" t="s">
        <v>8</v>
      </c>
      <c r="N12" s="34" t="s">
        <v>26</v>
      </c>
    </row>
    <row r="13" ht="14.25" customHeight="1">
      <c r="L13" s="35">
        <f>CalcLOC!C21</f>
        <v>628.25</v>
      </c>
      <c r="M13" s="29" t="s">
        <v>8</v>
      </c>
      <c r="N13" s="30" t="s">
        <v>27</v>
      </c>
    </row>
    <row r="14" ht="14.25" customHeight="1">
      <c r="A14" s="18" t="s">
        <v>28</v>
      </c>
      <c r="B14" s="19"/>
      <c r="C14" s="19"/>
      <c r="D14" s="19"/>
      <c r="E14" s="19"/>
      <c r="F14" s="20"/>
    </row>
    <row r="15" ht="14.25" customHeight="1">
      <c r="L15" s="21">
        <f>CalcLOC!B3*CalcLOC!B2</f>
        <v>1000</v>
      </c>
      <c r="M15" s="22" t="s">
        <v>8</v>
      </c>
      <c r="N15" s="23" t="s">
        <v>29</v>
      </c>
    </row>
    <row r="16" ht="14.25" customHeight="1"/>
    <row r="17" ht="14.25" customHeight="1">
      <c r="L17" s="36">
        <f>CalcLOC!B28</f>
        <v>6347.13</v>
      </c>
      <c r="M17" s="26" t="s">
        <v>10</v>
      </c>
      <c r="N17" s="27" t="s">
        <v>30</v>
      </c>
    </row>
    <row r="18" ht="14.25" customHeight="1">
      <c r="L18" s="32">
        <f>CalcLOC!B9</f>
        <v>19886.46</v>
      </c>
      <c r="M18" s="33" t="s">
        <v>10</v>
      </c>
      <c r="N18" s="34" t="s">
        <v>31</v>
      </c>
    </row>
    <row r="19" ht="14.25" customHeight="1">
      <c r="L19" s="28">
        <f>CalcLOC!J21</f>
        <v>31.9</v>
      </c>
      <c r="M19" s="29" t="s">
        <v>32</v>
      </c>
      <c r="N19" s="30" t="s">
        <v>33</v>
      </c>
    </row>
    <row r="20" ht="14.25" customHeight="1"/>
    <row r="21" ht="14.25" customHeight="1">
      <c r="L21" s="37">
        <f>CalcLOC!J24</f>
        <v>31.8</v>
      </c>
      <c r="M21" s="22" t="s">
        <v>32</v>
      </c>
      <c r="N21" s="23" t="s">
        <v>34</v>
      </c>
    </row>
    <row r="22" ht="14.25" customHeight="1"/>
    <row r="23" ht="14.25" customHeight="1">
      <c r="L23" s="38"/>
      <c r="M23" s="22"/>
      <c r="N23" s="23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F1"/>
    <mergeCell ref="A14:F1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4"/>
    </row>
    <row r="2" ht="14.25" customHeight="1">
      <c r="A2" s="15"/>
      <c r="B2" s="16"/>
      <c r="C2" s="16"/>
      <c r="D2" s="16"/>
      <c r="E2" s="16"/>
      <c r="F2" s="16"/>
      <c r="G2" s="16"/>
      <c r="H2" s="16"/>
      <c r="I2" s="16"/>
      <c r="J2" s="1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J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3" width="7.63"/>
    <col customWidth="1" min="4" max="4" width="8.0"/>
    <col customWidth="1" min="5" max="5" width="7.63"/>
    <col customWidth="1" min="6" max="6" width="23.25"/>
    <col customWidth="1" min="7" max="7" width="7.63"/>
    <col customWidth="1" min="8" max="8" width="11.5"/>
    <col customWidth="1" min="9" max="9" width="7.63"/>
    <col customWidth="1" min="10" max="10" width="5.63"/>
    <col customWidth="1" min="11" max="11" width="11.0"/>
    <col customWidth="1" min="12" max="15" width="7.63"/>
    <col customWidth="1" min="16" max="16" width="9.75"/>
    <col customWidth="1" min="17" max="26" width="7.63"/>
  </cols>
  <sheetData>
    <row r="1" ht="14.25" customHeight="1">
      <c r="A1" s="39" t="s">
        <v>35</v>
      </c>
      <c r="B1" s="40" t="s">
        <v>36</v>
      </c>
      <c r="C1" s="40" t="s">
        <v>37</v>
      </c>
      <c r="D1" s="41" t="s">
        <v>38</v>
      </c>
      <c r="F1" s="40" t="s">
        <v>39</v>
      </c>
      <c r="G1" s="42">
        <f>MIN(InputData!B2:B53)</f>
        <v>43814</v>
      </c>
      <c r="I1" s="40" t="s">
        <v>40</v>
      </c>
      <c r="J1" s="40" t="s">
        <v>41</v>
      </c>
      <c r="K1" s="40" t="s">
        <v>42</v>
      </c>
    </row>
    <row r="2" ht="14.25" customHeight="1">
      <c r="A2" s="42">
        <f>A3-1</f>
        <v>43813</v>
      </c>
      <c r="B2" s="43">
        <v>0.0</v>
      </c>
      <c r="C2" s="44">
        <f>InputData!H8</f>
        <v>0</v>
      </c>
      <c r="D2" s="45">
        <f>InputData!H8</f>
        <v>0</v>
      </c>
      <c r="F2" s="40" t="s">
        <v>43</v>
      </c>
      <c r="G2" s="42">
        <f>MAX(InputData!C3:C43890)</f>
        <v>44195</v>
      </c>
      <c r="I2" s="46">
        <f>CalcLOC!$B$5</f>
        <v>733.75</v>
      </c>
      <c r="J2" s="43">
        <f>InputData!D2</f>
        <v>414</v>
      </c>
      <c r="K2" s="43">
        <f t="shared" ref="K2:K105" si="2">(I2-J2)^2</f>
        <v>102240.0625</v>
      </c>
    </row>
    <row r="3" ht="14.25" customHeight="1">
      <c r="A3" s="47">
        <f>MIN(InputData!B2:B53)</f>
        <v>43814</v>
      </c>
      <c r="B3" s="43">
        <f t="shared" ref="B3:D3" si="1">B2</f>
        <v>0</v>
      </c>
      <c r="C3" s="43">
        <f t="shared" si="1"/>
        <v>0</v>
      </c>
      <c r="D3" s="46">
        <f t="shared" si="1"/>
        <v>0</v>
      </c>
      <c r="F3" s="48" t="s">
        <v>44</v>
      </c>
      <c r="G3" s="43">
        <f>InputData!H9</f>
        <v>0</v>
      </c>
      <c r="I3" s="46">
        <f>CalcLOC!$B$5</f>
        <v>733.75</v>
      </c>
      <c r="J3" s="43">
        <f>InputData!D3</f>
        <v>576</v>
      </c>
      <c r="K3" s="43">
        <f t="shared" si="2"/>
        <v>24885.0625</v>
      </c>
    </row>
    <row r="4" ht="14.25" customHeight="1">
      <c r="A4" s="49">
        <f>A3</f>
        <v>43814</v>
      </c>
      <c r="B4" s="50">
        <f>SUMIF(InputData!$C$2:$C$105,CalcThroughput!A4,InputData!$D$2:$D$105)</f>
        <v>0</v>
      </c>
      <c r="C4" s="50">
        <f>SUMIF(InputData!$B$2:$B$105,CalcThroughput!A4,InputData!$D$2:$D$105)</f>
        <v>414</v>
      </c>
      <c r="D4" s="51">
        <f>C4-B4</f>
        <v>414</v>
      </c>
      <c r="I4" s="46">
        <f>CalcLOC!$B$5</f>
        <v>733.75</v>
      </c>
      <c r="J4" s="43">
        <f>InputData!D4</f>
        <v>686</v>
      </c>
      <c r="K4" s="43">
        <f t="shared" si="2"/>
        <v>2280.0625</v>
      </c>
    </row>
    <row r="5" ht="14.25" customHeight="1">
      <c r="A5" s="52">
        <f>A4+1</f>
        <v>43815</v>
      </c>
      <c r="B5" s="53">
        <f t="shared" ref="B5:D5" si="3">B4</f>
        <v>0</v>
      </c>
      <c r="C5" s="53">
        <f t="shared" si="3"/>
        <v>414</v>
      </c>
      <c r="D5" s="54">
        <f t="shared" si="3"/>
        <v>414</v>
      </c>
      <c r="F5" s="55" t="s">
        <v>45</v>
      </c>
      <c r="G5" s="55"/>
      <c r="I5" s="46">
        <f>CalcLOC!$B$5</f>
        <v>733.75</v>
      </c>
      <c r="J5" s="43">
        <f>InputData!D5</f>
        <v>872</v>
      </c>
      <c r="K5" s="43">
        <f t="shared" si="2"/>
        <v>19113.0625</v>
      </c>
    </row>
    <row r="6" ht="14.25" customHeight="1">
      <c r="A6" s="49">
        <f>A5</f>
        <v>43815</v>
      </c>
      <c r="B6" s="50">
        <f>SUMIF(InputData!$C$2:$C$105,"&lt;="&amp;CalcThroughput!A6,InputData!$D$2:$D$105)-$G$3</f>
        <v>0</v>
      </c>
      <c r="C6" s="50">
        <f>SUMIF(InputData!$B$2:$B$105,"&lt;="&amp;CalcThroughput!A6,InputData!$D$2:$D$105)-CalcThroughput!$G$3</f>
        <v>1094</v>
      </c>
      <c r="D6" s="51">
        <f>C6-B6</f>
        <v>1094</v>
      </c>
      <c r="F6" s="56">
        <f>MIN(InputData!B:B)-1</f>
        <v>43809</v>
      </c>
      <c r="G6" s="43">
        <v>0.0</v>
      </c>
      <c r="I6" s="46">
        <f>CalcLOC!$B$5</f>
        <v>733.75</v>
      </c>
      <c r="J6" s="43">
        <f>InputData!D6</f>
        <v>564</v>
      </c>
      <c r="K6" s="43">
        <f t="shared" si="2"/>
        <v>28815.0625</v>
      </c>
    </row>
    <row r="7" ht="14.25" customHeight="1">
      <c r="A7" s="52">
        <f>A6+1</f>
        <v>43816</v>
      </c>
      <c r="B7" s="53">
        <f t="shared" ref="B7:D7" si="4">B6</f>
        <v>0</v>
      </c>
      <c r="C7" s="53">
        <f t="shared" si="4"/>
        <v>1094</v>
      </c>
      <c r="D7" s="54">
        <f t="shared" si="4"/>
        <v>1094</v>
      </c>
      <c r="F7" s="56">
        <f>MAX(InputData!C:C)</f>
        <v>44195</v>
      </c>
      <c r="G7" s="43">
        <f>(F7-F6)*InputData!H2*InputData!H3</f>
        <v>386000</v>
      </c>
      <c r="I7" s="46">
        <f>CalcLOC!$B$5</f>
        <v>733.75</v>
      </c>
      <c r="J7" s="43">
        <f>InputData!D7</f>
        <v>616</v>
      </c>
      <c r="K7" s="43">
        <f t="shared" si="2"/>
        <v>13865.0625</v>
      </c>
    </row>
    <row r="8" ht="14.25" customHeight="1">
      <c r="A8" s="49">
        <f>A7</f>
        <v>43816</v>
      </c>
      <c r="B8" s="50">
        <f>SUMIF(InputData!$C$2:$C$105,"&lt;="&amp;CalcThroughput!A8,InputData!$D$2:$D$105)-$G$3</f>
        <v>0</v>
      </c>
      <c r="C8" s="50">
        <f>SUMIF(InputData!$B$2:$B$105,"&lt;="&amp;CalcThroughput!A8,InputData!$D$2:$D$105)-CalcThroughput!$G$3</f>
        <v>1784</v>
      </c>
      <c r="D8" s="51">
        <f>C8-B8</f>
        <v>1784</v>
      </c>
      <c r="I8" s="46">
        <f>CalcLOC!$B$5</f>
        <v>733.75</v>
      </c>
      <c r="J8" s="43">
        <f>InputData!D8</f>
        <v>550</v>
      </c>
      <c r="K8" s="43">
        <f t="shared" si="2"/>
        <v>33764.0625</v>
      </c>
    </row>
    <row r="9" ht="14.25" customHeight="1">
      <c r="A9" s="52">
        <f>A8+1</f>
        <v>43817</v>
      </c>
      <c r="B9" s="53">
        <f t="shared" ref="B9:D9" si="5">B8</f>
        <v>0</v>
      </c>
      <c r="C9" s="53">
        <f t="shared" si="5"/>
        <v>1784</v>
      </c>
      <c r="D9" s="54">
        <f t="shared" si="5"/>
        <v>1784</v>
      </c>
      <c r="I9" s="46">
        <f>CalcLOC!$B$5</f>
        <v>733.75</v>
      </c>
      <c r="J9" s="43">
        <f>InputData!D9</f>
        <v>686</v>
      </c>
      <c r="K9" s="43">
        <f t="shared" si="2"/>
        <v>2280.0625</v>
      </c>
    </row>
    <row r="10" ht="14.25" customHeight="1">
      <c r="A10" s="49">
        <f>A9</f>
        <v>43817</v>
      </c>
      <c r="B10" s="50">
        <f>SUMIF(InputData!$C$2:$C$105,"&lt;="&amp;CalcThroughput!A10,InputData!$D$2:$D$105)-$G$3</f>
        <v>0</v>
      </c>
      <c r="C10" s="50">
        <f>SUMIF(InputData!$B$2:$B$105,"&lt;="&amp;CalcThroughput!A10,InputData!$D$2:$D$105)-CalcThroughput!$G$3</f>
        <v>1784</v>
      </c>
      <c r="D10" s="51">
        <f>C10-B10</f>
        <v>1784</v>
      </c>
      <c r="I10" s="46">
        <f>CalcLOC!$B$5</f>
        <v>733.75</v>
      </c>
      <c r="J10" s="43">
        <f>InputData!D10</f>
        <v>632</v>
      </c>
      <c r="K10" s="43">
        <f t="shared" si="2"/>
        <v>10353.0625</v>
      </c>
      <c r="P10" s="57"/>
    </row>
    <row r="11" ht="14.25" customHeight="1">
      <c r="A11" s="52">
        <f>A10+1</f>
        <v>43818</v>
      </c>
      <c r="B11" s="53">
        <f t="shared" ref="B11:D11" si="6">B10</f>
        <v>0</v>
      </c>
      <c r="C11" s="53">
        <f t="shared" si="6"/>
        <v>1784</v>
      </c>
      <c r="D11" s="54">
        <f t="shared" si="6"/>
        <v>1784</v>
      </c>
      <c r="I11" s="46">
        <f>CalcLOC!$B$5</f>
        <v>733.75</v>
      </c>
      <c r="J11" s="43">
        <f>InputData!D11</f>
        <v>470</v>
      </c>
      <c r="K11" s="43">
        <f t="shared" si="2"/>
        <v>69564.0625</v>
      </c>
    </row>
    <row r="12" ht="14.25" customHeight="1">
      <c r="A12" s="49">
        <f>A11</f>
        <v>43818</v>
      </c>
      <c r="B12" s="50">
        <f>SUMIF(InputData!$C$2:$C$105,"&lt;="&amp;CalcThroughput!A12,InputData!$D$2:$D$105)-$G$3</f>
        <v>0</v>
      </c>
      <c r="C12" s="50">
        <f>SUMIF(InputData!$B$2:$B$105,"&lt;="&amp;CalcThroughput!A12,InputData!$D$2:$D$105)-CalcThroughput!$G$3</f>
        <v>1784</v>
      </c>
      <c r="D12" s="51">
        <f>C12-B12</f>
        <v>1784</v>
      </c>
      <c r="I12" s="46">
        <f>CalcLOC!$B$5</f>
        <v>733.75</v>
      </c>
      <c r="J12" s="43">
        <f>InputData!D12</f>
        <v>698</v>
      </c>
      <c r="K12" s="43">
        <f t="shared" si="2"/>
        <v>1278.0625</v>
      </c>
    </row>
    <row r="13" ht="14.25" customHeight="1">
      <c r="A13" s="52">
        <f>A12+1</f>
        <v>43819</v>
      </c>
      <c r="B13" s="53">
        <f t="shared" ref="B13:D13" si="7">B12</f>
        <v>0</v>
      </c>
      <c r="C13" s="53">
        <f t="shared" si="7"/>
        <v>1784</v>
      </c>
      <c r="D13" s="54">
        <f t="shared" si="7"/>
        <v>1784</v>
      </c>
      <c r="I13" s="46">
        <f>CalcLOC!$B$5</f>
        <v>733.75</v>
      </c>
      <c r="J13" s="43">
        <f>InputData!D13</f>
        <v>680</v>
      </c>
      <c r="K13" s="43">
        <f t="shared" si="2"/>
        <v>2889.0625</v>
      </c>
    </row>
    <row r="14" ht="14.25" customHeight="1">
      <c r="A14" s="49">
        <f>A13</f>
        <v>43819</v>
      </c>
      <c r="B14" s="50">
        <f>SUMIF(InputData!$C$2:$C$105,"&lt;="&amp;CalcThroughput!A14,InputData!$D$2:$D$105)-$G$3</f>
        <v>0</v>
      </c>
      <c r="C14" s="50">
        <f>SUMIF(InputData!$B$2:$B$105,"&lt;="&amp;CalcThroughput!A14,InputData!$D$2:$D$105)-CalcThroughput!$G$3</f>
        <v>1784</v>
      </c>
      <c r="D14" s="51">
        <f>C14-B14</f>
        <v>1784</v>
      </c>
      <c r="I14" s="46">
        <f>CalcLOC!$B$5</f>
        <v>733.75</v>
      </c>
      <c r="J14" s="43">
        <f>InputData!D14</f>
        <v>574</v>
      </c>
      <c r="K14" s="43">
        <f t="shared" si="2"/>
        <v>25520.0625</v>
      </c>
    </row>
    <row r="15" ht="14.25" customHeight="1">
      <c r="A15" s="52">
        <f>A14+1</f>
        <v>43820</v>
      </c>
      <c r="B15" s="53">
        <f t="shared" ref="B15:D15" si="8">B14</f>
        <v>0</v>
      </c>
      <c r="C15" s="53">
        <f t="shared" si="8"/>
        <v>1784</v>
      </c>
      <c r="D15" s="54">
        <f t="shared" si="8"/>
        <v>1784</v>
      </c>
      <c r="I15" s="46">
        <f>CalcLOC!$B$5</f>
        <v>733.75</v>
      </c>
      <c r="J15" s="43">
        <f>InputData!D15</f>
        <v>790</v>
      </c>
      <c r="K15" s="43">
        <f t="shared" si="2"/>
        <v>3164.0625</v>
      </c>
    </row>
    <row r="16" ht="14.25" customHeight="1">
      <c r="A16" s="49">
        <f>A15</f>
        <v>43820</v>
      </c>
      <c r="B16" s="50">
        <f>SUMIF(InputData!$C$2:$C$105,"&lt;="&amp;CalcThroughput!A16,InputData!$D$2:$D$105)-$G$3</f>
        <v>0</v>
      </c>
      <c r="C16" s="50">
        <f>SUMIF(InputData!$B$2:$B$105,"&lt;="&amp;CalcThroughput!A16,InputData!$D$2:$D$105)-CalcThroughput!$G$3</f>
        <v>1784</v>
      </c>
      <c r="D16" s="51">
        <f>C16-B16</f>
        <v>1784</v>
      </c>
      <c r="F16" s="58"/>
      <c r="I16" s="46">
        <f>CalcLOC!$B$5</f>
        <v>733.75</v>
      </c>
      <c r="J16" s="43">
        <f>InputData!D16</f>
        <v>670</v>
      </c>
      <c r="K16" s="43">
        <f t="shared" si="2"/>
        <v>4064.0625</v>
      </c>
    </row>
    <row r="17" ht="14.25" customHeight="1">
      <c r="A17" s="52">
        <f>A16+1</f>
        <v>43821</v>
      </c>
      <c r="B17" s="53">
        <f t="shared" ref="B17:D17" si="9">B16</f>
        <v>0</v>
      </c>
      <c r="C17" s="53">
        <f t="shared" si="9"/>
        <v>1784</v>
      </c>
      <c r="D17" s="54">
        <f t="shared" si="9"/>
        <v>1784</v>
      </c>
      <c r="I17" s="46">
        <f>CalcLOC!$B$5</f>
        <v>733.75</v>
      </c>
      <c r="J17" s="43">
        <f>InputData!D17</f>
        <v>556</v>
      </c>
      <c r="K17" s="43">
        <f t="shared" si="2"/>
        <v>31595.0625</v>
      </c>
    </row>
    <row r="18" ht="14.25" customHeight="1">
      <c r="A18" s="49">
        <f>A17</f>
        <v>43821</v>
      </c>
      <c r="B18" s="50">
        <f>SUMIF(InputData!$C$2:$C$105,"&lt;="&amp;CalcThroughput!A18,InputData!$D$2:$D$105)-$G$3</f>
        <v>0</v>
      </c>
      <c r="C18" s="50">
        <f>SUMIF(InputData!$B$2:$B$105,"&lt;="&amp;CalcThroughput!A18,InputData!$D$2:$D$105)-CalcThroughput!$G$3</f>
        <v>2360</v>
      </c>
      <c r="D18" s="51">
        <f>C18-B18</f>
        <v>2360</v>
      </c>
      <c r="I18" s="46">
        <f>CalcLOC!$B$5</f>
        <v>733.75</v>
      </c>
      <c r="J18" s="43">
        <f>InputData!D18</f>
        <v>770</v>
      </c>
      <c r="K18" s="43">
        <f t="shared" si="2"/>
        <v>1314.0625</v>
      </c>
    </row>
    <row r="19" ht="14.25" customHeight="1">
      <c r="A19" s="52">
        <f>A18+1</f>
        <v>43822</v>
      </c>
      <c r="B19" s="53">
        <f t="shared" ref="B19:D19" si="10">B18</f>
        <v>0</v>
      </c>
      <c r="C19" s="53">
        <f t="shared" si="10"/>
        <v>2360</v>
      </c>
      <c r="D19" s="54">
        <f t="shared" si="10"/>
        <v>2360</v>
      </c>
      <c r="I19" s="46">
        <f>CalcLOC!$B$5</f>
        <v>733.75</v>
      </c>
      <c r="J19" s="43">
        <f>InputData!D19</f>
        <v>184</v>
      </c>
      <c r="K19" s="43">
        <f t="shared" si="2"/>
        <v>302225.0625</v>
      </c>
    </row>
    <row r="20" ht="14.25" customHeight="1">
      <c r="A20" s="49">
        <f>A19</f>
        <v>43822</v>
      </c>
      <c r="B20" s="50">
        <f>SUMIF(InputData!$C$2:$C$105,"&lt;="&amp;CalcThroughput!A20,InputData!$D$2:$D$105)-$G$3</f>
        <v>0</v>
      </c>
      <c r="C20" s="50">
        <f>SUMIF(InputData!$B$2:$B$105,"&lt;="&amp;CalcThroughput!A20,InputData!$D$2:$D$105)-CalcThroughput!$G$3</f>
        <v>3080</v>
      </c>
      <c r="D20" s="51">
        <f>C20-B20</f>
        <v>3080</v>
      </c>
      <c r="I20" s="46">
        <f>CalcLOC!$B$5</f>
        <v>733.75</v>
      </c>
      <c r="J20" s="43">
        <f>InputData!D20</f>
        <v>652</v>
      </c>
      <c r="K20" s="43">
        <f t="shared" si="2"/>
        <v>6683.0625</v>
      </c>
    </row>
    <row r="21" ht="14.25" customHeight="1">
      <c r="A21" s="52">
        <f>A20+1</f>
        <v>43823</v>
      </c>
      <c r="B21" s="53">
        <f t="shared" ref="B21:D21" si="11">B20</f>
        <v>0</v>
      </c>
      <c r="C21" s="53">
        <f t="shared" si="11"/>
        <v>3080</v>
      </c>
      <c r="D21" s="54">
        <f t="shared" si="11"/>
        <v>3080</v>
      </c>
      <c r="I21" s="46">
        <f>CalcLOC!$B$5</f>
        <v>733.75</v>
      </c>
      <c r="J21" s="43">
        <f>InputData!D21</f>
        <v>520</v>
      </c>
      <c r="K21" s="43">
        <f t="shared" si="2"/>
        <v>45689.0625</v>
      </c>
    </row>
    <row r="22" ht="14.25" customHeight="1">
      <c r="A22" s="49">
        <f>A21</f>
        <v>43823</v>
      </c>
      <c r="B22" s="50">
        <f>SUMIF(InputData!$C$2:$C$105,"&lt;="&amp;CalcThroughput!A22,InputData!$D$2:$D$105)-$G$3</f>
        <v>0</v>
      </c>
      <c r="C22" s="50">
        <f>SUMIF(InputData!$B$2:$B$105,"&lt;="&amp;CalcThroughput!A22,InputData!$D$2:$D$105)-CalcThroughput!$G$3</f>
        <v>4638</v>
      </c>
      <c r="D22" s="51">
        <f>C22-B22</f>
        <v>4638</v>
      </c>
      <c r="I22" s="46">
        <f>CalcLOC!$B$5</f>
        <v>733.75</v>
      </c>
      <c r="J22" s="43">
        <f>InputData!D22</f>
        <v>698</v>
      </c>
      <c r="K22" s="43">
        <f t="shared" si="2"/>
        <v>1278.0625</v>
      </c>
    </row>
    <row r="23" ht="14.25" customHeight="1">
      <c r="A23" s="52">
        <f>A22+1</f>
        <v>43824</v>
      </c>
      <c r="B23" s="53">
        <f t="shared" ref="B23:D23" si="12">B22</f>
        <v>0</v>
      </c>
      <c r="C23" s="53">
        <f t="shared" si="12"/>
        <v>4638</v>
      </c>
      <c r="D23" s="54">
        <f t="shared" si="12"/>
        <v>4638</v>
      </c>
      <c r="I23" s="46">
        <f>CalcLOC!$B$5</f>
        <v>733.75</v>
      </c>
      <c r="J23" s="43">
        <f>InputData!D23</f>
        <v>880</v>
      </c>
      <c r="K23" s="43">
        <f t="shared" si="2"/>
        <v>21389.0625</v>
      </c>
    </row>
    <row r="24" ht="14.25" customHeight="1">
      <c r="A24" s="49">
        <f>A23</f>
        <v>43824</v>
      </c>
      <c r="B24" s="50">
        <f>SUMIF(InputData!$C$2:$C$105,"&lt;="&amp;CalcThroughput!A24,InputData!$D$2:$D$105)-$G$3</f>
        <v>0</v>
      </c>
      <c r="C24" s="50">
        <f>SUMIF(InputData!$B$2:$B$105,"&lt;="&amp;CalcThroughput!A24,InputData!$D$2:$D$105)-CalcThroughput!$G$3</f>
        <v>4638</v>
      </c>
      <c r="D24" s="51">
        <f>C24-B24</f>
        <v>4638</v>
      </c>
      <c r="I24" s="46">
        <f>CalcLOC!$B$5</f>
        <v>733.75</v>
      </c>
      <c r="J24" s="43">
        <f>InputData!D24</f>
        <v>400</v>
      </c>
      <c r="K24" s="43">
        <f t="shared" si="2"/>
        <v>111389.0625</v>
      </c>
    </row>
    <row r="25" ht="14.25" customHeight="1">
      <c r="A25" s="52">
        <f>A24+1</f>
        <v>43825</v>
      </c>
      <c r="B25" s="53">
        <f t="shared" ref="B25:D25" si="13">B24</f>
        <v>0</v>
      </c>
      <c r="C25" s="53">
        <f t="shared" si="13"/>
        <v>4638</v>
      </c>
      <c r="D25" s="54">
        <f t="shared" si="13"/>
        <v>4638</v>
      </c>
      <c r="I25" s="46">
        <f>CalcLOC!$B$5</f>
        <v>733.75</v>
      </c>
      <c r="J25" s="43">
        <f>InputData!D25</f>
        <v>488</v>
      </c>
      <c r="K25" s="43">
        <f t="shared" si="2"/>
        <v>60393.0625</v>
      </c>
    </row>
    <row r="26" ht="14.25" customHeight="1">
      <c r="A26" s="49">
        <f>A25</f>
        <v>43825</v>
      </c>
      <c r="B26" s="50">
        <f>SUMIF(InputData!$C$2:$C$105,"&lt;="&amp;CalcThroughput!A26,InputData!$D$2:$D$105)-$G$3</f>
        <v>0</v>
      </c>
      <c r="C26" s="50">
        <f>SUMIF(InputData!$B$2:$B$105,"&lt;="&amp;CalcThroughput!A26,InputData!$D$2:$D$105)-CalcThroughput!$G$3</f>
        <v>4638</v>
      </c>
      <c r="D26" s="51">
        <f>C26-B26</f>
        <v>4638</v>
      </c>
      <c r="I26" s="46">
        <f>CalcLOC!$B$5</f>
        <v>733.75</v>
      </c>
      <c r="J26" s="43">
        <f>InputData!D26</f>
        <v>802</v>
      </c>
      <c r="K26" s="43">
        <f t="shared" si="2"/>
        <v>4658.0625</v>
      </c>
    </row>
    <row r="27" ht="14.25" customHeight="1">
      <c r="A27" s="52">
        <f>A26+1</f>
        <v>43826</v>
      </c>
      <c r="B27" s="53">
        <f t="shared" ref="B27:D27" si="14">B26</f>
        <v>0</v>
      </c>
      <c r="C27" s="53">
        <f t="shared" si="14"/>
        <v>4638</v>
      </c>
      <c r="D27" s="54">
        <f t="shared" si="14"/>
        <v>4638</v>
      </c>
      <c r="I27" s="46">
        <f>CalcLOC!$B$5</f>
        <v>733.75</v>
      </c>
      <c r="J27" s="43">
        <f>InputData!D27</f>
        <v>782</v>
      </c>
      <c r="K27" s="43">
        <f t="shared" si="2"/>
        <v>2328.0625</v>
      </c>
    </row>
    <row r="28" ht="14.25" customHeight="1">
      <c r="A28" s="49">
        <f>A27</f>
        <v>43826</v>
      </c>
      <c r="B28" s="50">
        <f>SUMIF(InputData!$C$2:$C$105,"&lt;="&amp;CalcThroughput!A28,InputData!$D$2:$D$105)-$G$3</f>
        <v>0</v>
      </c>
      <c r="C28" s="50">
        <f>SUMIF(InputData!$B$2:$B$105,"&lt;="&amp;CalcThroughput!A28,InputData!$D$2:$D$105)-CalcThroughput!$G$3</f>
        <v>4638</v>
      </c>
      <c r="D28" s="51">
        <f>C28-B28</f>
        <v>4638</v>
      </c>
      <c r="I28" s="46">
        <f>CalcLOC!$B$5</f>
        <v>733.75</v>
      </c>
      <c r="J28" s="43">
        <f>InputData!D28</f>
        <v>680</v>
      </c>
      <c r="K28" s="43">
        <f t="shared" si="2"/>
        <v>2889.0625</v>
      </c>
    </row>
    <row r="29" ht="14.25" customHeight="1">
      <c r="A29" s="52">
        <f>A28+1</f>
        <v>43827</v>
      </c>
      <c r="B29" s="53">
        <f t="shared" ref="B29:D29" si="15">B28</f>
        <v>0</v>
      </c>
      <c r="C29" s="53">
        <f t="shared" si="15"/>
        <v>4638</v>
      </c>
      <c r="D29" s="54">
        <f t="shared" si="15"/>
        <v>4638</v>
      </c>
      <c r="I29" s="46">
        <f>CalcLOC!$B$5</f>
        <v>733.75</v>
      </c>
      <c r="J29" s="43">
        <f>InputData!D29</f>
        <v>494</v>
      </c>
      <c r="K29" s="43">
        <f t="shared" si="2"/>
        <v>57480.0625</v>
      </c>
    </row>
    <row r="30" ht="14.25" customHeight="1">
      <c r="A30" s="49">
        <f>A29</f>
        <v>43827</v>
      </c>
      <c r="B30" s="50">
        <f>SUMIF(InputData!$C$2:$C$105,"&lt;="&amp;CalcThroughput!A30,InputData!$D$2:$D$105)-$G$3</f>
        <v>0</v>
      </c>
      <c r="C30" s="50">
        <f>SUMIF(InputData!$B$2:$B$105,"&lt;="&amp;CalcThroughput!A30,InputData!$D$2:$D$105)-CalcThroughput!$G$3</f>
        <v>4638</v>
      </c>
      <c r="D30" s="51">
        <f>C30-B30</f>
        <v>4638</v>
      </c>
      <c r="I30" s="46">
        <f>CalcLOC!$B$5</f>
        <v>733.75</v>
      </c>
      <c r="J30" s="43">
        <f>InputData!D30</f>
        <v>740</v>
      </c>
      <c r="K30" s="43">
        <f t="shared" si="2"/>
        <v>39.0625</v>
      </c>
    </row>
    <row r="31" ht="14.25" customHeight="1">
      <c r="A31" s="52">
        <f>A30+1</f>
        <v>43828</v>
      </c>
      <c r="B31" s="53">
        <f t="shared" ref="B31:D31" si="16">B30</f>
        <v>0</v>
      </c>
      <c r="C31" s="53">
        <f t="shared" si="16"/>
        <v>4638</v>
      </c>
      <c r="D31" s="54">
        <f t="shared" si="16"/>
        <v>4638</v>
      </c>
      <c r="I31" s="46">
        <f>CalcLOC!$B$5</f>
        <v>733.75</v>
      </c>
      <c r="J31" s="43">
        <f>InputData!D31</f>
        <v>698</v>
      </c>
      <c r="K31" s="43">
        <f t="shared" si="2"/>
        <v>1278.0625</v>
      </c>
    </row>
    <row r="32" ht="14.25" customHeight="1">
      <c r="A32" s="49">
        <f>A31</f>
        <v>43828</v>
      </c>
      <c r="B32" s="50">
        <f>SUMIF(InputData!$C$2:$C$105,"&lt;="&amp;CalcThroughput!A32,InputData!$D$2:$D$105)-$G$3</f>
        <v>0</v>
      </c>
      <c r="C32" s="50">
        <f>SUMIF(InputData!$B$2:$B$105,"&lt;="&amp;CalcThroughput!A32,InputData!$D$2:$D$105)-CalcThroughput!$G$3</f>
        <v>4638</v>
      </c>
      <c r="D32" s="51">
        <f>C32-B32</f>
        <v>4638</v>
      </c>
      <c r="I32" s="46">
        <f>CalcLOC!$B$5</f>
        <v>733.75</v>
      </c>
      <c r="J32" s="43">
        <f>InputData!D32</f>
        <v>810</v>
      </c>
      <c r="K32" s="43">
        <f t="shared" si="2"/>
        <v>5814.0625</v>
      </c>
    </row>
    <row r="33" ht="14.25" customHeight="1">
      <c r="A33" s="52">
        <f>A32+1</f>
        <v>43829</v>
      </c>
      <c r="B33" s="53">
        <f t="shared" ref="B33:D33" si="17">B32</f>
        <v>0</v>
      </c>
      <c r="C33" s="53">
        <f t="shared" si="17"/>
        <v>4638</v>
      </c>
      <c r="D33" s="54">
        <f t="shared" si="17"/>
        <v>4638</v>
      </c>
      <c r="I33" s="46">
        <f>CalcLOC!$B$5</f>
        <v>733.75</v>
      </c>
      <c r="J33" s="43">
        <f>InputData!D33</f>
        <v>526</v>
      </c>
      <c r="K33" s="43">
        <f t="shared" si="2"/>
        <v>43160.0625</v>
      </c>
    </row>
    <row r="34" ht="14.25" customHeight="1">
      <c r="A34" s="49">
        <f>A33</f>
        <v>43829</v>
      </c>
      <c r="B34" s="50">
        <f>SUMIF(InputData!$C$2:$C$105,"&lt;="&amp;CalcThroughput!A34,InputData!$D$2:$D$105)-$G$3</f>
        <v>0</v>
      </c>
      <c r="C34" s="50">
        <f>SUMIF(InputData!$B$2:$B$105,"&lt;="&amp;CalcThroughput!A34,InputData!$D$2:$D$105)-CalcThroughput!$G$3</f>
        <v>5363</v>
      </c>
      <c r="D34" s="51">
        <f>C34-B34</f>
        <v>5363</v>
      </c>
      <c r="I34" s="46">
        <f>CalcLOC!$B$5</f>
        <v>733.75</v>
      </c>
      <c r="J34" s="43">
        <f>InputData!D34</f>
        <v>582</v>
      </c>
      <c r="K34" s="43">
        <f t="shared" si="2"/>
        <v>23028.0625</v>
      </c>
    </row>
    <row r="35" ht="14.25" customHeight="1">
      <c r="A35" s="52">
        <f>A34+1</f>
        <v>43830</v>
      </c>
      <c r="B35" s="53">
        <f t="shared" ref="B35:D35" si="18">B34</f>
        <v>0</v>
      </c>
      <c r="C35" s="53">
        <f t="shared" si="18"/>
        <v>5363</v>
      </c>
      <c r="D35" s="54">
        <f t="shared" si="18"/>
        <v>5363</v>
      </c>
      <c r="I35" s="46">
        <f>CalcLOC!$B$5</f>
        <v>733.75</v>
      </c>
      <c r="J35" s="43">
        <f>InputData!D35</f>
        <v>660</v>
      </c>
      <c r="K35" s="43">
        <f t="shared" si="2"/>
        <v>5439.0625</v>
      </c>
    </row>
    <row r="36" ht="14.25" customHeight="1">
      <c r="A36" s="49">
        <f>A35</f>
        <v>43830</v>
      </c>
      <c r="B36" s="50">
        <f>SUMIF(InputData!$C$2:$C$105,"&lt;="&amp;CalcThroughput!A36,InputData!$D$2:$D$105)-$G$3</f>
        <v>0</v>
      </c>
      <c r="C36" s="50">
        <f>SUMIF(InputData!$B$2:$B$105,"&lt;="&amp;CalcThroughput!A36,InputData!$D$2:$D$105)-CalcThroughput!$G$3</f>
        <v>5363</v>
      </c>
      <c r="D36" s="51">
        <f>C36-B36</f>
        <v>5363</v>
      </c>
      <c r="I36" s="46">
        <f>CalcLOC!$B$5</f>
        <v>733.75</v>
      </c>
      <c r="J36" s="43">
        <f>InputData!D36</f>
        <v>768</v>
      </c>
      <c r="K36" s="43">
        <f t="shared" si="2"/>
        <v>1173.0625</v>
      </c>
    </row>
    <row r="37" ht="14.25" customHeight="1">
      <c r="A37" s="52">
        <f>A36+1</f>
        <v>43831</v>
      </c>
      <c r="B37" s="53">
        <f t="shared" ref="B37:D37" si="19">B36</f>
        <v>0</v>
      </c>
      <c r="C37" s="53">
        <f t="shared" si="19"/>
        <v>5363</v>
      </c>
      <c r="D37" s="54">
        <f t="shared" si="19"/>
        <v>5363</v>
      </c>
      <c r="I37" s="46">
        <f>CalcLOC!$B$5</f>
        <v>733.75</v>
      </c>
      <c r="J37" s="43">
        <f>InputData!D37</f>
        <v>608</v>
      </c>
      <c r="K37" s="43">
        <f t="shared" si="2"/>
        <v>15813.0625</v>
      </c>
    </row>
    <row r="38" ht="14.25" customHeight="1">
      <c r="A38" s="49">
        <f>A37</f>
        <v>43831</v>
      </c>
      <c r="B38" s="50">
        <f>SUMIF(InputData!$C$2:$C$105,"&lt;="&amp;CalcThroughput!A38,InputData!$D$2:$D$105)-$G$3</f>
        <v>414</v>
      </c>
      <c r="C38" s="50">
        <f>SUMIF(InputData!$B$2:$B$105,"&lt;="&amp;CalcThroughput!A38,InputData!$D$2:$D$105)-CalcThroughput!$G$3</f>
        <v>5363</v>
      </c>
      <c r="D38" s="51">
        <f>C38-B38</f>
        <v>4949</v>
      </c>
      <c r="I38" s="46">
        <f>CalcLOC!$B$5</f>
        <v>733.75</v>
      </c>
      <c r="J38" s="43">
        <f>InputData!D38</f>
        <v>626</v>
      </c>
      <c r="K38" s="43">
        <f t="shared" si="2"/>
        <v>11610.0625</v>
      </c>
    </row>
    <row r="39" ht="14.25" customHeight="1">
      <c r="A39" s="52">
        <f>A38+1</f>
        <v>43832</v>
      </c>
      <c r="B39" s="53">
        <f t="shared" ref="B39:D39" si="20">B38</f>
        <v>414</v>
      </c>
      <c r="C39" s="53">
        <f t="shared" si="20"/>
        <v>5363</v>
      </c>
      <c r="D39" s="54">
        <f t="shared" si="20"/>
        <v>4949</v>
      </c>
      <c r="I39" s="46">
        <f>CalcLOC!$B$5</f>
        <v>733.75</v>
      </c>
      <c r="J39" s="43">
        <f>InputData!D39</f>
        <v>604</v>
      </c>
      <c r="K39" s="43">
        <f t="shared" si="2"/>
        <v>16835.0625</v>
      </c>
    </row>
    <row r="40" ht="14.25" customHeight="1">
      <c r="A40" s="49">
        <f>A39</f>
        <v>43832</v>
      </c>
      <c r="B40" s="50">
        <f>SUMIF(InputData!$C$2:$C$105,"&lt;="&amp;CalcThroughput!A40,InputData!$D$2:$D$105)-$G$3</f>
        <v>414</v>
      </c>
      <c r="C40" s="50">
        <f>SUMIF(InputData!$B$2:$B$105,"&lt;="&amp;CalcThroughput!A40,InputData!$D$2:$D$105)-CalcThroughput!$G$3</f>
        <v>5363</v>
      </c>
      <c r="D40" s="51">
        <f>C40-B40</f>
        <v>4949</v>
      </c>
      <c r="I40" s="46">
        <f>CalcLOC!$B$5</f>
        <v>733.75</v>
      </c>
      <c r="J40" s="43">
        <f>InputData!D40</f>
        <v>560</v>
      </c>
      <c r="K40" s="43">
        <f t="shared" si="2"/>
        <v>30189.0625</v>
      </c>
    </row>
    <row r="41" ht="14.25" customHeight="1">
      <c r="A41" s="52">
        <f>A40+1</f>
        <v>43833</v>
      </c>
      <c r="B41" s="53">
        <f t="shared" ref="B41:D41" si="21">B40</f>
        <v>414</v>
      </c>
      <c r="C41" s="53">
        <f t="shared" si="21"/>
        <v>5363</v>
      </c>
      <c r="D41" s="54">
        <f t="shared" si="21"/>
        <v>4949</v>
      </c>
      <c r="I41" s="46">
        <f>CalcLOC!$B$5</f>
        <v>733.75</v>
      </c>
      <c r="J41" s="43">
        <f>InputData!D41</f>
        <v>792</v>
      </c>
      <c r="K41" s="43">
        <f t="shared" si="2"/>
        <v>3393.0625</v>
      </c>
    </row>
    <row r="42" ht="14.25" customHeight="1">
      <c r="A42" s="49">
        <f>A41</f>
        <v>43833</v>
      </c>
      <c r="B42" s="50">
        <f>SUMIF(InputData!$C$2:$C$105,"&lt;="&amp;CalcThroughput!A42,InputData!$D$2:$D$105)-$G$3</f>
        <v>414</v>
      </c>
      <c r="C42" s="50">
        <f>SUMIF(InputData!$B$2:$B$105,"&lt;="&amp;CalcThroughput!A42,InputData!$D$2:$D$105)-CalcThroughput!$G$3</f>
        <v>5363</v>
      </c>
      <c r="D42" s="51">
        <f>C42-B42</f>
        <v>4949</v>
      </c>
      <c r="I42" s="46">
        <f>CalcLOC!$B$5</f>
        <v>733.75</v>
      </c>
      <c r="J42" s="43">
        <f>InputData!D42</f>
        <v>242</v>
      </c>
      <c r="K42" s="43">
        <f t="shared" si="2"/>
        <v>241818.0625</v>
      </c>
    </row>
    <row r="43" ht="14.25" customHeight="1">
      <c r="A43" s="52">
        <f>A42+1</f>
        <v>43834</v>
      </c>
      <c r="B43" s="53">
        <f t="shared" ref="B43:D43" si="22">B42</f>
        <v>414</v>
      </c>
      <c r="C43" s="53">
        <f t="shared" si="22"/>
        <v>5363</v>
      </c>
      <c r="D43" s="54">
        <f t="shared" si="22"/>
        <v>4949</v>
      </c>
      <c r="I43" s="46">
        <f>CalcLOC!$B$5</f>
        <v>733.75</v>
      </c>
      <c r="J43" s="43">
        <f>InputData!D43</f>
        <v>554</v>
      </c>
      <c r="K43" s="43">
        <f t="shared" si="2"/>
        <v>32310.0625</v>
      </c>
    </row>
    <row r="44" ht="14.25" customHeight="1">
      <c r="A44" s="49">
        <f>A43</f>
        <v>43834</v>
      </c>
      <c r="B44" s="50">
        <f>SUMIF(InputData!$C$2:$C$105,"&lt;="&amp;CalcThroughput!A44,InputData!$D$2:$D$105)-$G$3</f>
        <v>414</v>
      </c>
      <c r="C44" s="50">
        <f>SUMIF(InputData!$B$2:$B$105,"&lt;="&amp;CalcThroughput!A44,InputData!$D$2:$D$105)-CalcThroughput!$G$3</f>
        <v>6133</v>
      </c>
      <c r="D44" s="51">
        <f>C44-B44</f>
        <v>5719</v>
      </c>
      <c r="I44" s="46">
        <f>CalcLOC!$B$5</f>
        <v>733.75</v>
      </c>
      <c r="J44" s="43">
        <f>InputData!D44</f>
        <v>602</v>
      </c>
      <c r="K44" s="43">
        <f t="shared" si="2"/>
        <v>17358.0625</v>
      </c>
    </row>
    <row r="45" ht="14.25" customHeight="1">
      <c r="A45" s="52">
        <f>A44+1</f>
        <v>43835</v>
      </c>
      <c r="B45" s="53">
        <f t="shared" ref="B45:D45" si="23">B44</f>
        <v>414</v>
      </c>
      <c r="C45" s="53">
        <f t="shared" si="23"/>
        <v>6133</v>
      </c>
      <c r="D45" s="54">
        <f t="shared" si="23"/>
        <v>5719</v>
      </c>
      <c r="I45" s="46">
        <f>CalcLOC!$B$5</f>
        <v>733.75</v>
      </c>
      <c r="J45" s="43">
        <f>InputData!D45</f>
        <v>684</v>
      </c>
      <c r="K45" s="43">
        <f t="shared" si="2"/>
        <v>2475.0625</v>
      </c>
    </row>
    <row r="46" ht="14.25" customHeight="1">
      <c r="A46" s="49">
        <f>A45</f>
        <v>43835</v>
      </c>
      <c r="B46" s="50">
        <f>SUMIF(InputData!$C$2:$C$105,"&lt;="&amp;CalcThroughput!A46,InputData!$D$2:$D$105)-$G$3</f>
        <v>414</v>
      </c>
      <c r="C46" s="50">
        <f>SUMIF(InputData!$B$2:$B$105,"&lt;="&amp;CalcThroughput!A46,InputData!$D$2:$D$105)-CalcThroughput!$G$3</f>
        <v>6133</v>
      </c>
      <c r="D46" s="51">
        <f>C46-B46</f>
        <v>5719</v>
      </c>
      <c r="I46" s="46">
        <f>CalcLOC!$B$5</f>
        <v>733.75</v>
      </c>
      <c r="J46" s="43">
        <f>InputData!D46</f>
        <v>796</v>
      </c>
      <c r="K46" s="43">
        <f t="shared" si="2"/>
        <v>3875.0625</v>
      </c>
    </row>
    <row r="47" ht="14.25" customHeight="1">
      <c r="A47" s="52">
        <f>A46+1</f>
        <v>43836</v>
      </c>
      <c r="B47" s="53">
        <f t="shared" ref="B47:D47" si="24">B46</f>
        <v>414</v>
      </c>
      <c r="C47" s="53">
        <f t="shared" si="24"/>
        <v>6133</v>
      </c>
      <c r="D47" s="54">
        <f t="shared" si="24"/>
        <v>5719</v>
      </c>
      <c r="I47" s="46">
        <f>CalcLOC!$B$5</f>
        <v>733.75</v>
      </c>
      <c r="J47" s="43">
        <f>InputData!D47</f>
        <v>632</v>
      </c>
      <c r="K47" s="43">
        <f t="shared" si="2"/>
        <v>10353.0625</v>
      </c>
    </row>
    <row r="48" ht="14.25" customHeight="1">
      <c r="A48" s="49">
        <f>A47</f>
        <v>43836</v>
      </c>
      <c r="B48" s="50">
        <f>SUMIF(InputData!$C$2:$C$105,"&lt;="&amp;CalcThroughput!A48,InputData!$D$2:$D$105)-$G$3</f>
        <v>414</v>
      </c>
      <c r="C48" s="50">
        <f>SUMIF(InputData!$B$2:$B$105,"&lt;="&amp;CalcThroughput!A48,InputData!$D$2:$D$105)-CalcThroughput!$G$3</f>
        <v>6133</v>
      </c>
      <c r="D48" s="51">
        <f>C48-B48</f>
        <v>5719</v>
      </c>
      <c r="I48" s="46">
        <f>CalcLOC!$B$5</f>
        <v>733.75</v>
      </c>
      <c r="J48" s="43">
        <f>InputData!D48</f>
        <v>648</v>
      </c>
      <c r="K48" s="43">
        <f t="shared" si="2"/>
        <v>7353.0625</v>
      </c>
    </row>
    <row r="49" ht="14.25" customHeight="1">
      <c r="A49" s="52">
        <f>A48+1</f>
        <v>43837</v>
      </c>
      <c r="B49" s="53">
        <f t="shared" ref="B49:D49" si="25">B48</f>
        <v>414</v>
      </c>
      <c r="C49" s="53">
        <f t="shared" si="25"/>
        <v>6133</v>
      </c>
      <c r="D49" s="54">
        <f t="shared" si="25"/>
        <v>5719</v>
      </c>
      <c r="I49" s="46">
        <f>CalcLOC!$B$5</f>
        <v>733.75</v>
      </c>
      <c r="J49" s="43">
        <f>InputData!D49</f>
        <v>784</v>
      </c>
      <c r="K49" s="43">
        <f t="shared" si="2"/>
        <v>2525.0625</v>
      </c>
    </row>
    <row r="50" ht="14.25" customHeight="1">
      <c r="A50" s="49">
        <f>A49</f>
        <v>43837</v>
      </c>
      <c r="B50" s="50">
        <f>SUMIF(InputData!$C$2:$C$105,"&lt;="&amp;CalcThroughput!A50,InputData!$D$2:$D$105)-$G$3</f>
        <v>414</v>
      </c>
      <c r="C50" s="50">
        <f>SUMIF(InputData!$B$2:$B$105,"&lt;="&amp;CalcThroughput!A50,InputData!$D$2:$D$105)-CalcThroughput!$G$3</f>
        <v>6133</v>
      </c>
      <c r="D50" s="51">
        <f>C50-B50</f>
        <v>5719</v>
      </c>
      <c r="I50" s="46">
        <f>CalcLOC!$B$5</f>
        <v>733.75</v>
      </c>
      <c r="J50" s="43">
        <f>InputData!D50</f>
        <v>766</v>
      </c>
      <c r="K50" s="43">
        <f t="shared" si="2"/>
        <v>1040.0625</v>
      </c>
    </row>
    <row r="51" ht="14.25" customHeight="1">
      <c r="A51" s="52">
        <f>A50+1</f>
        <v>43838</v>
      </c>
      <c r="B51" s="53">
        <f t="shared" ref="B51:D51" si="26">B50</f>
        <v>414</v>
      </c>
      <c r="C51" s="53">
        <f t="shared" si="26"/>
        <v>6133</v>
      </c>
      <c r="D51" s="54">
        <f t="shared" si="26"/>
        <v>5719</v>
      </c>
      <c r="I51" s="46">
        <f>CalcLOC!$B$5</f>
        <v>733.75</v>
      </c>
      <c r="J51" s="43">
        <f>InputData!D51</f>
        <v>648</v>
      </c>
      <c r="K51" s="43">
        <f t="shared" si="2"/>
        <v>7353.0625</v>
      </c>
    </row>
    <row r="52" ht="14.25" customHeight="1">
      <c r="A52" s="49">
        <f>A51</f>
        <v>43838</v>
      </c>
      <c r="B52" s="50">
        <f>SUMIF(InputData!$C$2:$C$105,"&lt;="&amp;CalcThroughput!A52,InputData!$D$2:$D$105)-$G$3</f>
        <v>1094</v>
      </c>
      <c r="C52" s="50">
        <f>SUMIF(InputData!$B$2:$B$105,"&lt;="&amp;CalcThroughput!A52,InputData!$D$2:$D$105)-CalcThroughput!$G$3</f>
        <v>6133</v>
      </c>
      <c r="D52" s="51">
        <f>C52-B52</f>
        <v>5039</v>
      </c>
      <c r="I52" s="46">
        <f>CalcLOC!$B$5</f>
        <v>733.75</v>
      </c>
      <c r="J52" s="43">
        <f>InputData!D52</f>
        <v>746</v>
      </c>
      <c r="K52" s="43">
        <f t="shared" si="2"/>
        <v>150.0625</v>
      </c>
    </row>
    <row r="53" ht="14.25" customHeight="1">
      <c r="A53" s="52">
        <f>A52+1</f>
        <v>43839</v>
      </c>
      <c r="B53" s="53">
        <f t="shared" ref="B53:D53" si="27">B52</f>
        <v>1094</v>
      </c>
      <c r="C53" s="53">
        <f t="shared" si="27"/>
        <v>6133</v>
      </c>
      <c r="D53" s="54">
        <f t="shared" si="27"/>
        <v>5039</v>
      </c>
      <c r="I53" s="46">
        <f>CalcLOC!$B$5</f>
        <v>733.75</v>
      </c>
      <c r="J53" s="43">
        <f>InputData!D53</f>
        <v>630</v>
      </c>
      <c r="K53" s="43">
        <f t="shared" si="2"/>
        <v>10764.0625</v>
      </c>
    </row>
    <row r="54" ht="14.25" customHeight="1">
      <c r="A54" s="49">
        <f>A53</f>
        <v>43839</v>
      </c>
      <c r="B54" s="50">
        <f>SUMIF(InputData!$C$2:$C$105,"&lt;="&amp;CalcThroughput!A54,InputData!$D$2:$D$105)-$G$3</f>
        <v>1094</v>
      </c>
      <c r="C54" s="50">
        <f>SUMIF(InputData!$B$2:$B$105,"&lt;="&amp;CalcThroughput!A54,InputData!$D$2:$D$105)-CalcThroughput!$G$3</f>
        <v>6133</v>
      </c>
      <c r="D54" s="51">
        <f>C54-B54</f>
        <v>5039</v>
      </c>
      <c r="I54" s="46">
        <f>CalcLOC!$B$5</f>
        <v>733.75</v>
      </c>
      <c r="J54" s="43">
        <f>InputData!D54</f>
        <v>680</v>
      </c>
      <c r="K54" s="43">
        <f t="shared" si="2"/>
        <v>2889.0625</v>
      </c>
    </row>
    <row r="55" ht="14.25" customHeight="1">
      <c r="A55" s="52">
        <f>A54+1</f>
        <v>43840</v>
      </c>
      <c r="B55" s="53">
        <f t="shared" ref="B55:D55" si="28">B54</f>
        <v>1094</v>
      </c>
      <c r="C55" s="53">
        <f t="shared" si="28"/>
        <v>6133</v>
      </c>
      <c r="D55" s="54">
        <f t="shared" si="28"/>
        <v>5039</v>
      </c>
      <c r="I55" s="46">
        <f>CalcLOC!$B$5</f>
        <v>733.75</v>
      </c>
      <c r="J55" s="43">
        <f>InputData!D55</f>
        <v>690</v>
      </c>
      <c r="K55" s="43">
        <f t="shared" si="2"/>
        <v>1914.0625</v>
      </c>
    </row>
    <row r="56" ht="14.25" customHeight="1">
      <c r="A56" s="49">
        <f>A55</f>
        <v>43840</v>
      </c>
      <c r="B56" s="50">
        <f>SUMIF(InputData!$C$2:$C$105,"&lt;="&amp;CalcThroughput!A56,InputData!$D$2:$D$105)-$G$3</f>
        <v>1094</v>
      </c>
      <c r="C56" s="50">
        <f>SUMIF(InputData!$B$2:$B$105,"&lt;="&amp;CalcThroughput!A56,InputData!$D$2:$D$105)-CalcThroughput!$G$3</f>
        <v>6133</v>
      </c>
      <c r="D56" s="51">
        <f>C56-B56</f>
        <v>5039</v>
      </c>
      <c r="I56" s="46">
        <f>CalcLOC!$B$5</f>
        <v>733.75</v>
      </c>
      <c r="J56" s="43">
        <f>InputData!D56</f>
        <v>720</v>
      </c>
      <c r="K56" s="43">
        <f t="shared" si="2"/>
        <v>189.0625</v>
      </c>
    </row>
    <row r="57" ht="14.25" customHeight="1">
      <c r="A57" s="52">
        <f>A56+1</f>
        <v>43841</v>
      </c>
      <c r="B57" s="53">
        <f t="shared" ref="B57:D57" si="29">B56</f>
        <v>1094</v>
      </c>
      <c r="C57" s="53">
        <f t="shared" si="29"/>
        <v>6133</v>
      </c>
      <c r="D57" s="54">
        <f t="shared" si="29"/>
        <v>5039</v>
      </c>
      <c r="I57" s="46">
        <f>CalcLOC!$B$5</f>
        <v>733.75</v>
      </c>
      <c r="J57" s="43">
        <f>InputData!D57</f>
        <v>725</v>
      </c>
      <c r="K57" s="43">
        <f t="shared" si="2"/>
        <v>76.5625</v>
      </c>
    </row>
    <row r="58" ht="14.25" customHeight="1">
      <c r="A58" s="49">
        <f>A57</f>
        <v>43841</v>
      </c>
      <c r="B58" s="50">
        <f>SUMIF(InputData!$C$2:$C$105,"&lt;="&amp;CalcThroughput!A58,InputData!$D$2:$D$105)-$G$3</f>
        <v>1094</v>
      </c>
      <c r="C58" s="50">
        <f>SUMIF(InputData!$B$2:$B$105,"&lt;="&amp;CalcThroughput!A58,InputData!$D$2:$D$105)-CalcThroughput!$G$3</f>
        <v>6908</v>
      </c>
      <c r="D58" s="51">
        <f>C58-B58</f>
        <v>5814</v>
      </c>
      <c r="I58" s="46">
        <f>CalcLOC!$B$5</f>
        <v>733.75</v>
      </c>
      <c r="J58" s="43">
        <f>InputData!D58</f>
        <v>770</v>
      </c>
      <c r="K58" s="43">
        <f t="shared" si="2"/>
        <v>1314.0625</v>
      </c>
    </row>
    <row r="59" ht="14.25" customHeight="1">
      <c r="A59" s="52">
        <f>A58+1</f>
        <v>43842</v>
      </c>
      <c r="B59" s="53">
        <f t="shared" ref="B59:D59" si="30">B58</f>
        <v>1094</v>
      </c>
      <c r="C59" s="53">
        <f t="shared" si="30"/>
        <v>6908</v>
      </c>
      <c r="D59" s="54">
        <f t="shared" si="30"/>
        <v>5814</v>
      </c>
      <c r="I59" s="46">
        <f>CalcLOC!$B$5</f>
        <v>733.75</v>
      </c>
      <c r="J59" s="43">
        <f>InputData!D59</f>
        <v>775</v>
      </c>
      <c r="K59" s="43">
        <f t="shared" si="2"/>
        <v>1701.5625</v>
      </c>
    </row>
    <row r="60" ht="14.25" customHeight="1">
      <c r="A60" s="49">
        <f>A59</f>
        <v>43842</v>
      </c>
      <c r="B60" s="50">
        <f>SUMIF(InputData!$C$2:$C$105,"&lt;="&amp;CalcThroughput!A60,InputData!$D$2:$D$105)-$G$3</f>
        <v>1094</v>
      </c>
      <c r="C60" s="50">
        <f>SUMIF(InputData!$B$2:$B$105,"&lt;="&amp;CalcThroughput!A60,InputData!$D$2:$D$105)-CalcThroughput!$G$3</f>
        <v>7472</v>
      </c>
      <c r="D60" s="51">
        <f>C60-B60</f>
        <v>6378</v>
      </c>
      <c r="I60" s="46">
        <f>CalcLOC!$B$5</f>
        <v>733.75</v>
      </c>
      <c r="J60" s="43">
        <f>InputData!D60</f>
        <v>800</v>
      </c>
      <c r="K60" s="43">
        <f t="shared" si="2"/>
        <v>4389.0625</v>
      </c>
    </row>
    <row r="61" ht="14.25" customHeight="1">
      <c r="A61" s="52">
        <f>A60+1</f>
        <v>43843</v>
      </c>
      <c r="B61" s="53">
        <f t="shared" ref="B61:D61" si="31">B60</f>
        <v>1094</v>
      </c>
      <c r="C61" s="53">
        <f t="shared" si="31"/>
        <v>7472</v>
      </c>
      <c r="D61" s="54">
        <f t="shared" si="31"/>
        <v>6378</v>
      </c>
      <c r="I61" s="46">
        <f>CalcLOC!$B$5</f>
        <v>733.75</v>
      </c>
      <c r="J61" s="43">
        <f>InputData!D61</f>
        <v>805</v>
      </c>
      <c r="K61" s="43">
        <f t="shared" si="2"/>
        <v>5076.5625</v>
      </c>
    </row>
    <row r="62" ht="14.25" customHeight="1">
      <c r="A62" s="49">
        <f>A61</f>
        <v>43843</v>
      </c>
      <c r="B62" s="50">
        <f>SUMIF(InputData!$C$2:$C$105,"&lt;="&amp;CalcThroughput!A62,InputData!$D$2:$D$105)-$G$3</f>
        <v>1094</v>
      </c>
      <c r="C62" s="50">
        <f>SUMIF(InputData!$B$2:$B$105,"&lt;="&amp;CalcThroughput!A62,InputData!$D$2:$D$105)-CalcThroughput!$G$3</f>
        <v>7472</v>
      </c>
      <c r="D62" s="51">
        <f>C62-B62</f>
        <v>6378</v>
      </c>
      <c r="I62" s="46">
        <f>CalcLOC!$B$5</f>
        <v>733.75</v>
      </c>
      <c r="J62" s="43">
        <f>InputData!D62</f>
        <v>810</v>
      </c>
      <c r="K62" s="43">
        <f t="shared" si="2"/>
        <v>5814.0625</v>
      </c>
    </row>
    <row r="63" ht="14.25" customHeight="1">
      <c r="A63" s="52">
        <f>A62+1</f>
        <v>43844</v>
      </c>
      <c r="B63" s="53">
        <f t="shared" ref="B63:D63" si="32">B62</f>
        <v>1094</v>
      </c>
      <c r="C63" s="53">
        <f t="shared" si="32"/>
        <v>7472</v>
      </c>
      <c r="D63" s="54">
        <f t="shared" si="32"/>
        <v>6378</v>
      </c>
      <c r="I63" s="46">
        <f>CalcLOC!$B$5</f>
        <v>733.75</v>
      </c>
      <c r="J63" s="43">
        <f>InputData!D63</f>
        <v>800</v>
      </c>
      <c r="K63" s="43">
        <f t="shared" si="2"/>
        <v>4389.0625</v>
      </c>
    </row>
    <row r="64" ht="14.25" customHeight="1">
      <c r="A64" s="49">
        <f>A63</f>
        <v>43844</v>
      </c>
      <c r="B64" s="50">
        <f>SUMIF(InputData!$C$2:$C$105,"&lt;="&amp;CalcThroughput!A64,InputData!$D$2:$D$105)-$G$3</f>
        <v>1094</v>
      </c>
      <c r="C64" s="50">
        <f>SUMIF(InputData!$B$2:$B$105,"&lt;="&amp;CalcThroughput!A64,InputData!$D$2:$D$105)-CalcThroughput!$G$3</f>
        <v>7472</v>
      </c>
      <c r="D64" s="51">
        <f>C64-B64</f>
        <v>6378</v>
      </c>
      <c r="I64" s="46">
        <f>CalcLOC!$B$5</f>
        <v>733.75</v>
      </c>
      <c r="J64" s="43">
        <f>InputData!D64</f>
        <v>805</v>
      </c>
      <c r="K64" s="43">
        <f t="shared" si="2"/>
        <v>5076.5625</v>
      </c>
    </row>
    <row r="65" ht="14.25" customHeight="1">
      <c r="A65" s="52">
        <f>A64+1</f>
        <v>43845</v>
      </c>
      <c r="B65" s="53">
        <f t="shared" ref="B65:D65" si="33">B64</f>
        <v>1094</v>
      </c>
      <c r="C65" s="53">
        <f t="shared" si="33"/>
        <v>7472</v>
      </c>
      <c r="D65" s="54">
        <f t="shared" si="33"/>
        <v>6378</v>
      </c>
      <c r="I65" s="46">
        <f>CalcLOC!$B$5</f>
        <v>733.75</v>
      </c>
      <c r="J65" s="43">
        <f>InputData!D65</f>
        <v>830</v>
      </c>
      <c r="K65" s="43">
        <f t="shared" si="2"/>
        <v>9264.0625</v>
      </c>
    </row>
    <row r="66" ht="14.25" customHeight="1">
      <c r="A66" s="49">
        <f>A65</f>
        <v>43845</v>
      </c>
      <c r="B66" s="50">
        <f>SUMIF(InputData!$C$2:$C$105,"&lt;="&amp;CalcThroughput!A66,InputData!$D$2:$D$105)-$G$3</f>
        <v>2360</v>
      </c>
      <c r="C66" s="50">
        <f>SUMIF(InputData!$B$2:$B$105,"&lt;="&amp;CalcThroughput!A66,InputData!$D$2:$D$105)-CalcThroughput!$G$3</f>
        <v>7472</v>
      </c>
      <c r="D66" s="51">
        <f>C66-B66</f>
        <v>5112</v>
      </c>
      <c r="I66" s="46">
        <f>CalcLOC!$B$5</f>
        <v>733.75</v>
      </c>
      <c r="J66" s="43">
        <f>InputData!D66</f>
        <v>825</v>
      </c>
      <c r="K66" s="43">
        <f t="shared" si="2"/>
        <v>8326.5625</v>
      </c>
    </row>
    <row r="67" ht="14.25" customHeight="1">
      <c r="A67" s="52">
        <f>A66+1</f>
        <v>43846</v>
      </c>
      <c r="B67" s="53">
        <f t="shared" ref="B67:D67" si="34">B66</f>
        <v>2360</v>
      </c>
      <c r="C67" s="53">
        <f t="shared" si="34"/>
        <v>7472</v>
      </c>
      <c r="D67" s="54">
        <f t="shared" si="34"/>
        <v>5112</v>
      </c>
      <c r="I67" s="46">
        <f>CalcLOC!$B$5</f>
        <v>733.75</v>
      </c>
      <c r="J67" s="43">
        <f>InputData!D67</f>
        <v>855</v>
      </c>
      <c r="K67" s="43">
        <f t="shared" si="2"/>
        <v>14701.5625</v>
      </c>
    </row>
    <row r="68" ht="14.25" customHeight="1">
      <c r="A68" s="49">
        <f>A67</f>
        <v>43846</v>
      </c>
      <c r="B68" s="50">
        <f>SUMIF(InputData!$C$2:$C$105,"&lt;="&amp;CalcThroughput!A68,InputData!$D$2:$D$105)-$G$3</f>
        <v>2360</v>
      </c>
      <c r="C68" s="50">
        <f>SUMIF(InputData!$B$2:$B$105,"&lt;="&amp;CalcThroughput!A68,InputData!$D$2:$D$105)-CalcThroughput!$G$3</f>
        <v>7472</v>
      </c>
      <c r="D68" s="51">
        <f>C68-B68</f>
        <v>5112</v>
      </c>
      <c r="I68" s="46">
        <f>CalcLOC!$B$5</f>
        <v>733.75</v>
      </c>
      <c r="J68" s="43">
        <f>InputData!D68</f>
        <v>830</v>
      </c>
      <c r="K68" s="43">
        <f t="shared" si="2"/>
        <v>9264.0625</v>
      </c>
    </row>
    <row r="69" ht="14.25" customHeight="1">
      <c r="A69" s="52">
        <f>A68+1</f>
        <v>43847</v>
      </c>
      <c r="B69" s="53">
        <f t="shared" ref="B69:D69" si="35">B68</f>
        <v>2360</v>
      </c>
      <c r="C69" s="53">
        <f t="shared" si="35"/>
        <v>7472</v>
      </c>
      <c r="D69" s="54">
        <f t="shared" si="35"/>
        <v>5112</v>
      </c>
      <c r="I69" s="46">
        <f>CalcLOC!$B$5</f>
        <v>733.75</v>
      </c>
      <c r="J69" s="43">
        <f>InputData!D69</f>
        <v>815</v>
      </c>
      <c r="K69" s="43">
        <f t="shared" si="2"/>
        <v>6601.5625</v>
      </c>
    </row>
    <row r="70" ht="14.25" customHeight="1">
      <c r="A70" s="49">
        <f>A69</f>
        <v>43847</v>
      </c>
      <c r="B70" s="50">
        <f>SUMIF(InputData!$C$2:$C$105,"&lt;="&amp;CalcThroughput!A70,InputData!$D$2:$D$105)-$G$3</f>
        <v>2360</v>
      </c>
      <c r="C70" s="50">
        <f>SUMIF(InputData!$B$2:$B$105,"&lt;="&amp;CalcThroughput!A70,InputData!$D$2:$D$105)-CalcThroughput!$G$3</f>
        <v>8888</v>
      </c>
      <c r="D70" s="51">
        <f>C70-B70</f>
        <v>6528</v>
      </c>
      <c r="I70" s="46">
        <f>CalcLOC!$B$5</f>
        <v>733.75</v>
      </c>
      <c r="J70" s="43">
        <f>InputData!D70</f>
        <v>645</v>
      </c>
      <c r="K70" s="43">
        <f t="shared" si="2"/>
        <v>7876.5625</v>
      </c>
    </row>
    <row r="71" ht="14.25" customHeight="1">
      <c r="A71" s="52">
        <f>A70+1</f>
        <v>43848</v>
      </c>
      <c r="B71" s="53">
        <f t="shared" ref="B71:D71" si="36">B70</f>
        <v>2360</v>
      </c>
      <c r="C71" s="53">
        <f t="shared" si="36"/>
        <v>8888</v>
      </c>
      <c r="D71" s="54">
        <f t="shared" si="36"/>
        <v>6528</v>
      </c>
      <c r="I71" s="46">
        <f>CalcLOC!$B$5</f>
        <v>733.75</v>
      </c>
      <c r="J71" s="43">
        <f>InputData!D71</f>
        <v>625</v>
      </c>
      <c r="K71" s="43">
        <f t="shared" si="2"/>
        <v>11826.5625</v>
      </c>
    </row>
    <row r="72" ht="14.25" customHeight="1">
      <c r="A72" s="49">
        <f>A71</f>
        <v>43848</v>
      </c>
      <c r="B72" s="50">
        <f>SUMIF(InputData!$C$2:$C$105,"&lt;="&amp;CalcThroughput!A72,InputData!$D$2:$D$105)-$G$3</f>
        <v>2360</v>
      </c>
      <c r="C72" s="50">
        <f>SUMIF(InputData!$B$2:$B$105,"&lt;="&amp;CalcThroughput!A72,InputData!$D$2:$D$105)-CalcThroughput!$G$3</f>
        <v>8888</v>
      </c>
      <c r="D72" s="51">
        <f>C72-B72</f>
        <v>6528</v>
      </c>
      <c r="I72" s="46">
        <f>CalcLOC!$B$5</f>
        <v>733.75</v>
      </c>
      <c r="J72" s="43">
        <f>InputData!D72</f>
        <v>940</v>
      </c>
      <c r="K72" s="43">
        <f t="shared" si="2"/>
        <v>42539.0625</v>
      </c>
    </row>
    <row r="73" ht="14.25" customHeight="1">
      <c r="A73" s="52">
        <f>A72+1</f>
        <v>43849</v>
      </c>
      <c r="B73" s="53">
        <f t="shared" ref="B73:D73" si="37">B72</f>
        <v>2360</v>
      </c>
      <c r="C73" s="53">
        <f t="shared" si="37"/>
        <v>8888</v>
      </c>
      <c r="D73" s="54">
        <f t="shared" si="37"/>
        <v>6528</v>
      </c>
      <c r="I73" s="46">
        <f>CalcLOC!$B$5</f>
        <v>733.75</v>
      </c>
      <c r="J73" s="43">
        <f>InputData!D73</f>
        <v>825</v>
      </c>
      <c r="K73" s="43">
        <f t="shared" si="2"/>
        <v>8326.5625</v>
      </c>
    </row>
    <row r="74" ht="14.25" customHeight="1">
      <c r="A74" s="49">
        <f>A73</f>
        <v>43849</v>
      </c>
      <c r="B74" s="50">
        <f>SUMIF(InputData!$C$2:$C$105,"&lt;="&amp;CalcThroughput!A74,InputData!$D$2:$D$105)-$G$3</f>
        <v>2360</v>
      </c>
      <c r="C74" s="50">
        <f>SUMIF(InputData!$B$2:$B$105,"&lt;="&amp;CalcThroughput!A74,InputData!$D$2:$D$105)-CalcThroughput!$G$3</f>
        <v>8888</v>
      </c>
      <c r="D74" s="51">
        <f>C74-B74</f>
        <v>6528</v>
      </c>
      <c r="I74" s="46">
        <f>CalcLOC!$B$5</f>
        <v>733.75</v>
      </c>
      <c r="J74" s="43">
        <f>InputData!D74</f>
        <v>780</v>
      </c>
      <c r="K74" s="43">
        <f t="shared" si="2"/>
        <v>2139.0625</v>
      </c>
    </row>
    <row r="75" ht="14.25" customHeight="1">
      <c r="A75" s="52">
        <f>A74+1</f>
        <v>43850</v>
      </c>
      <c r="B75" s="53">
        <f t="shared" ref="B75:D75" si="38">B74</f>
        <v>2360</v>
      </c>
      <c r="C75" s="53">
        <f t="shared" si="38"/>
        <v>8888</v>
      </c>
      <c r="D75" s="54">
        <f t="shared" si="38"/>
        <v>6528</v>
      </c>
      <c r="I75" s="46">
        <f>CalcLOC!$B$5</f>
        <v>733.75</v>
      </c>
      <c r="J75" s="43">
        <f>InputData!D75</f>
        <v>835</v>
      </c>
      <c r="K75" s="43">
        <f t="shared" si="2"/>
        <v>10251.5625</v>
      </c>
    </row>
    <row r="76" ht="14.25" customHeight="1">
      <c r="A76" s="49">
        <f>A75</f>
        <v>43850</v>
      </c>
      <c r="B76" s="50">
        <f>SUMIF(InputData!$C$2:$C$105,"&lt;="&amp;CalcThroughput!A76,InputData!$D$2:$D$105)-$G$3</f>
        <v>2360</v>
      </c>
      <c r="C76" s="50">
        <f>SUMIF(InputData!$B$2:$B$105,"&lt;="&amp;CalcThroughput!A76,InputData!$D$2:$D$105)-CalcThroughput!$G$3</f>
        <v>8888</v>
      </c>
      <c r="D76" s="51">
        <f>C76-B76</f>
        <v>6528</v>
      </c>
      <c r="I76" s="46">
        <f>CalcLOC!$B$5</f>
        <v>733.75</v>
      </c>
      <c r="J76" s="43">
        <f>InputData!D76</f>
        <v>815</v>
      </c>
      <c r="K76" s="43">
        <f t="shared" si="2"/>
        <v>6601.5625</v>
      </c>
    </row>
    <row r="77" ht="14.25" customHeight="1">
      <c r="A77" s="52">
        <f>A76+1</f>
        <v>43851</v>
      </c>
      <c r="B77" s="53">
        <f t="shared" ref="B77:D77" si="39">B76</f>
        <v>2360</v>
      </c>
      <c r="C77" s="53">
        <f t="shared" si="39"/>
        <v>8888</v>
      </c>
      <c r="D77" s="54">
        <f t="shared" si="39"/>
        <v>6528</v>
      </c>
      <c r="I77" s="46">
        <f>CalcLOC!$B$5</f>
        <v>733.75</v>
      </c>
      <c r="J77" s="43">
        <f>InputData!D77</f>
        <v>855</v>
      </c>
      <c r="K77" s="43">
        <f t="shared" si="2"/>
        <v>14701.5625</v>
      </c>
    </row>
    <row r="78" ht="14.25" customHeight="1">
      <c r="A78" s="49">
        <f>A77</f>
        <v>43851</v>
      </c>
      <c r="B78" s="50">
        <f>SUMIF(InputData!$C$2:$C$105,"&lt;="&amp;CalcThroughput!A78,InputData!$D$2:$D$105)-$G$3</f>
        <v>2360</v>
      </c>
      <c r="C78" s="50">
        <f>SUMIF(InputData!$B$2:$B$105,"&lt;="&amp;CalcThroughput!A78,InputData!$D$2:$D$105)-CalcThroughput!$G$3</f>
        <v>8888</v>
      </c>
      <c r="D78" s="51">
        <f>C78-B78</f>
        <v>6528</v>
      </c>
      <c r="I78" s="46">
        <f>CalcLOC!$B$5</f>
        <v>733.75</v>
      </c>
      <c r="J78" s="43">
        <f>InputData!D78</f>
        <v>850</v>
      </c>
      <c r="K78" s="43">
        <f t="shared" si="2"/>
        <v>13514.0625</v>
      </c>
    </row>
    <row r="79" ht="14.25" customHeight="1">
      <c r="A79" s="52">
        <f>A78+1</f>
        <v>43852</v>
      </c>
      <c r="B79" s="53">
        <f t="shared" ref="B79:D79" si="40">B78</f>
        <v>2360</v>
      </c>
      <c r="C79" s="53">
        <f t="shared" si="40"/>
        <v>8888</v>
      </c>
      <c r="D79" s="54">
        <f t="shared" si="40"/>
        <v>6528</v>
      </c>
      <c r="I79" s="46">
        <f>CalcLOC!$B$5</f>
        <v>733.75</v>
      </c>
      <c r="J79" s="43">
        <f>InputData!D79</f>
        <v>855</v>
      </c>
      <c r="K79" s="43">
        <f t="shared" si="2"/>
        <v>14701.5625</v>
      </c>
    </row>
    <row r="80" ht="14.25" customHeight="1">
      <c r="A80" s="49">
        <f>A79</f>
        <v>43852</v>
      </c>
      <c r="B80" s="50">
        <f>SUMIF(InputData!$C$2:$C$105,"&lt;="&amp;CalcThroughput!A80,InputData!$D$2:$D$105)-$G$3</f>
        <v>3766</v>
      </c>
      <c r="C80" s="50">
        <f>SUMIF(InputData!$B$2:$B$105,"&lt;="&amp;CalcThroughput!A80,InputData!$D$2:$D$105)-CalcThroughput!$G$3</f>
        <v>8888</v>
      </c>
      <c r="D80" s="51">
        <f>C80-B80</f>
        <v>5122</v>
      </c>
      <c r="I80" s="46">
        <f>CalcLOC!$B$5</f>
        <v>733.75</v>
      </c>
      <c r="J80" s="43">
        <f>InputData!D80</f>
        <v>910</v>
      </c>
      <c r="K80" s="43">
        <f t="shared" si="2"/>
        <v>31064.0625</v>
      </c>
    </row>
    <row r="81" ht="14.25" customHeight="1">
      <c r="A81" s="52">
        <f>A80+1</f>
        <v>43853</v>
      </c>
      <c r="B81" s="53">
        <f t="shared" ref="B81:D81" si="41">B80</f>
        <v>3766</v>
      </c>
      <c r="C81" s="53">
        <f t="shared" si="41"/>
        <v>8888</v>
      </c>
      <c r="D81" s="54">
        <f t="shared" si="41"/>
        <v>5122</v>
      </c>
      <c r="I81" s="46">
        <f>CalcLOC!$B$5</f>
        <v>733.75</v>
      </c>
      <c r="J81" s="43">
        <f>InputData!D81</f>
        <v>905</v>
      </c>
      <c r="K81" s="43">
        <f t="shared" si="2"/>
        <v>29326.5625</v>
      </c>
    </row>
    <row r="82" ht="14.25" customHeight="1">
      <c r="A82" s="49">
        <f>A81</f>
        <v>43853</v>
      </c>
      <c r="B82" s="50">
        <f>SUMIF(InputData!$C$2:$C$105,"&lt;="&amp;CalcThroughput!A82,InputData!$D$2:$D$105)-$G$3</f>
        <v>3766</v>
      </c>
      <c r="C82" s="50">
        <f>SUMIF(InputData!$B$2:$B$105,"&lt;="&amp;CalcThroughput!A82,InputData!$D$2:$D$105)-CalcThroughput!$G$3</f>
        <v>9693</v>
      </c>
      <c r="D82" s="51">
        <f>C82-B82</f>
        <v>5927</v>
      </c>
      <c r="I82" s="46">
        <f>CalcLOC!$B$5</f>
        <v>733.75</v>
      </c>
      <c r="J82" s="43">
        <f>InputData!D82</f>
        <v>880</v>
      </c>
      <c r="K82" s="43">
        <f t="shared" si="2"/>
        <v>21389.0625</v>
      </c>
    </row>
    <row r="83" ht="14.25" customHeight="1">
      <c r="A83" s="52">
        <f>A82+1</f>
        <v>43854</v>
      </c>
      <c r="B83" s="53">
        <f t="shared" ref="B83:D83" si="42">B82</f>
        <v>3766</v>
      </c>
      <c r="C83" s="53">
        <f t="shared" si="42"/>
        <v>9693</v>
      </c>
      <c r="D83" s="54">
        <f t="shared" si="42"/>
        <v>5927</v>
      </c>
      <c r="I83" s="46">
        <f>CalcLOC!$B$5</f>
        <v>733.75</v>
      </c>
      <c r="J83" s="43">
        <f>InputData!D83</f>
        <v>880</v>
      </c>
      <c r="K83" s="43">
        <f t="shared" si="2"/>
        <v>21389.0625</v>
      </c>
    </row>
    <row r="84" ht="14.25" customHeight="1">
      <c r="A84" s="49">
        <f>A83</f>
        <v>43854</v>
      </c>
      <c r="B84" s="50">
        <f>SUMIF(InputData!$C$2:$C$105,"&lt;="&amp;CalcThroughput!A84,InputData!$D$2:$D$105)-$G$3</f>
        <v>3766</v>
      </c>
      <c r="C84" s="50">
        <f>SUMIF(InputData!$B$2:$B$105,"&lt;="&amp;CalcThroughput!A84,InputData!$D$2:$D$105)-CalcThroughput!$G$3</f>
        <v>9693</v>
      </c>
      <c r="D84" s="51">
        <f>C84-B84</f>
        <v>5927</v>
      </c>
      <c r="I84" s="46">
        <f>CalcLOC!$B$5</f>
        <v>733.75</v>
      </c>
      <c r="J84" s="43">
        <f>InputData!D84</f>
        <v>840</v>
      </c>
      <c r="K84" s="43">
        <f t="shared" si="2"/>
        <v>11289.0625</v>
      </c>
    </row>
    <row r="85" ht="14.25" customHeight="1">
      <c r="A85" s="52">
        <f>A84+1</f>
        <v>43855</v>
      </c>
      <c r="B85" s="53">
        <f t="shared" ref="B85:D85" si="43">B84</f>
        <v>3766</v>
      </c>
      <c r="C85" s="53">
        <f t="shared" si="43"/>
        <v>9693</v>
      </c>
      <c r="D85" s="54">
        <f t="shared" si="43"/>
        <v>5927</v>
      </c>
      <c r="I85" s="46">
        <f>CalcLOC!$B$5</f>
        <v>733.75</v>
      </c>
      <c r="J85" s="43">
        <f>InputData!D85</f>
        <v>800</v>
      </c>
      <c r="K85" s="43">
        <f t="shared" si="2"/>
        <v>4389.0625</v>
      </c>
    </row>
    <row r="86" ht="14.25" customHeight="1">
      <c r="A86" s="49">
        <f>A85</f>
        <v>43855</v>
      </c>
      <c r="B86" s="50">
        <f>SUMIF(InputData!$C$2:$C$105,"&lt;="&amp;CalcThroughput!A86,InputData!$D$2:$D$105)-$G$3</f>
        <v>3766</v>
      </c>
      <c r="C86" s="50">
        <f>SUMIF(InputData!$B$2:$B$105,"&lt;="&amp;CalcThroughput!A86,InputData!$D$2:$D$105)-CalcThroughput!$G$3</f>
        <v>9693</v>
      </c>
      <c r="D86" s="51">
        <f>C86-B86</f>
        <v>5927</v>
      </c>
      <c r="I86" s="46">
        <f>CalcLOC!$B$5</f>
        <v>733.75</v>
      </c>
      <c r="J86" s="43">
        <f>InputData!D86</f>
        <v>845</v>
      </c>
      <c r="K86" s="43">
        <f t="shared" si="2"/>
        <v>12376.5625</v>
      </c>
    </row>
    <row r="87" ht="14.25" customHeight="1">
      <c r="A87" s="52">
        <f>A86+1</f>
        <v>43856</v>
      </c>
      <c r="B87" s="53">
        <f t="shared" ref="B87:D87" si="44">B86</f>
        <v>3766</v>
      </c>
      <c r="C87" s="53">
        <f t="shared" si="44"/>
        <v>9693</v>
      </c>
      <c r="D87" s="54">
        <f t="shared" si="44"/>
        <v>5927</v>
      </c>
      <c r="I87" s="46">
        <f>CalcLOC!$B$5</f>
        <v>733.75</v>
      </c>
      <c r="J87" s="43">
        <f>InputData!D87</f>
        <v>845</v>
      </c>
      <c r="K87" s="43">
        <f t="shared" si="2"/>
        <v>12376.5625</v>
      </c>
    </row>
    <row r="88" ht="14.25" customHeight="1">
      <c r="A88" s="49">
        <f>A87</f>
        <v>43856</v>
      </c>
      <c r="B88" s="50">
        <f>SUMIF(InputData!$C$2:$C$105,"&lt;="&amp;CalcThroughput!A88,InputData!$D$2:$D$105)-$G$3</f>
        <v>3766</v>
      </c>
      <c r="C88" s="50">
        <f>SUMIF(InputData!$B$2:$B$105,"&lt;="&amp;CalcThroughput!A88,InputData!$D$2:$D$105)-CalcThroughput!$G$3</f>
        <v>9693</v>
      </c>
      <c r="D88" s="51">
        <f>C88-B88</f>
        <v>5927</v>
      </c>
      <c r="I88" s="46">
        <f>CalcLOC!$B$5</f>
        <v>733.75</v>
      </c>
      <c r="J88" s="43">
        <f>InputData!D88</f>
        <v>830</v>
      </c>
      <c r="K88" s="43">
        <f t="shared" si="2"/>
        <v>9264.0625</v>
      </c>
    </row>
    <row r="89" ht="14.25" customHeight="1">
      <c r="A89" s="52">
        <f>A88+1</f>
        <v>43857</v>
      </c>
      <c r="B89" s="53">
        <f t="shared" ref="B89:D89" si="45">B88</f>
        <v>3766</v>
      </c>
      <c r="C89" s="53">
        <f t="shared" si="45"/>
        <v>9693</v>
      </c>
      <c r="D89" s="54">
        <f t="shared" si="45"/>
        <v>5927</v>
      </c>
      <c r="I89" s="46">
        <f>CalcLOC!$B$5</f>
        <v>733.75</v>
      </c>
      <c r="J89" s="43">
        <f>InputData!D89</f>
        <v>855</v>
      </c>
      <c r="K89" s="43">
        <f t="shared" si="2"/>
        <v>14701.5625</v>
      </c>
    </row>
    <row r="90" ht="14.25" customHeight="1">
      <c r="A90" s="49">
        <f>A89</f>
        <v>43857</v>
      </c>
      <c r="B90" s="50">
        <f>SUMIF(InputData!$C$2:$C$105,"&lt;="&amp;CalcThroughput!A90,InputData!$D$2:$D$105)-$G$3</f>
        <v>3766</v>
      </c>
      <c r="C90" s="50">
        <f>SUMIF(InputData!$B$2:$B$105,"&lt;="&amp;CalcThroughput!A90,InputData!$D$2:$D$105)-CalcThroughput!$G$3</f>
        <v>10243</v>
      </c>
      <c r="D90" s="51">
        <f>C90-B90</f>
        <v>6477</v>
      </c>
      <c r="I90" s="46">
        <f>CalcLOC!$B$5</f>
        <v>733.75</v>
      </c>
      <c r="J90" s="43">
        <f>InputData!D90</f>
        <v>815</v>
      </c>
      <c r="K90" s="43">
        <f t="shared" si="2"/>
        <v>6601.5625</v>
      </c>
    </row>
    <row r="91" ht="14.25" customHeight="1">
      <c r="A91" s="52">
        <f>A90+1</f>
        <v>43858</v>
      </c>
      <c r="B91" s="53">
        <f t="shared" ref="B91:D91" si="46">B90</f>
        <v>3766</v>
      </c>
      <c r="C91" s="53">
        <f t="shared" si="46"/>
        <v>10243</v>
      </c>
      <c r="D91" s="54">
        <f t="shared" si="46"/>
        <v>6477</v>
      </c>
      <c r="I91" s="46">
        <f>CalcLOC!$B$5</f>
        <v>733.75</v>
      </c>
      <c r="J91" s="43">
        <f>InputData!D91</f>
        <v>825</v>
      </c>
      <c r="K91" s="43">
        <f t="shared" si="2"/>
        <v>8326.5625</v>
      </c>
    </row>
    <row r="92" ht="14.25" customHeight="1">
      <c r="A92" s="49">
        <f>A91</f>
        <v>43858</v>
      </c>
      <c r="B92" s="50">
        <f>SUMIF(InputData!$C$2:$C$105,"&lt;="&amp;CalcThroughput!A92,InputData!$D$2:$D$105)-$G$3</f>
        <v>3766</v>
      </c>
      <c r="C92" s="50">
        <f>SUMIF(InputData!$B$2:$B$105,"&lt;="&amp;CalcThroughput!A92,InputData!$D$2:$D$105)-CalcThroughput!$G$3</f>
        <v>10929</v>
      </c>
      <c r="D92" s="51">
        <f>C92-B92</f>
        <v>7163</v>
      </c>
      <c r="I92" s="46">
        <f>CalcLOC!$B$5</f>
        <v>733.75</v>
      </c>
      <c r="J92" s="43">
        <f>InputData!D92</f>
        <v>825</v>
      </c>
      <c r="K92" s="43">
        <f t="shared" si="2"/>
        <v>8326.5625</v>
      </c>
    </row>
    <row r="93" ht="14.25" customHeight="1">
      <c r="A93" s="52">
        <f>A92+1</f>
        <v>43859</v>
      </c>
      <c r="B93" s="53">
        <f t="shared" ref="B93:D93" si="47">B92</f>
        <v>3766</v>
      </c>
      <c r="C93" s="53">
        <f t="shared" si="47"/>
        <v>10929</v>
      </c>
      <c r="D93" s="54">
        <f t="shared" si="47"/>
        <v>7163</v>
      </c>
      <c r="I93" s="46">
        <f>CalcLOC!$B$5</f>
        <v>733.75</v>
      </c>
      <c r="J93" s="43">
        <f>InputData!D93</f>
        <v>880</v>
      </c>
      <c r="K93" s="43">
        <f t="shared" si="2"/>
        <v>21389.0625</v>
      </c>
    </row>
    <row r="94" ht="14.25" customHeight="1">
      <c r="A94" s="49">
        <f>A93</f>
        <v>43859</v>
      </c>
      <c r="B94" s="50">
        <f>SUMIF(InputData!$C$2:$C$105,"&lt;="&amp;CalcThroughput!A94,InputData!$D$2:$D$105)-$G$3</f>
        <v>5363</v>
      </c>
      <c r="C94" s="50">
        <f>SUMIF(InputData!$B$2:$B$105,"&lt;="&amp;CalcThroughput!A94,InputData!$D$2:$D$105)-CalcThroughput!$G$3</f>
        <v>10929</v>
      </c>
      <c r="D94" s="51">
        <f>C94-B94</f>
        <v>5566</v>
      </c>
      <c r="I94" s="46">
        <f>CalcLOC!$B$5</f>
        <v>733.75</v>
      </c>
      <c r="J94" s="43">
        <f>InputData!D94</f>
        <v>890</v>
      </c>
      <c r="K94" s="43">
        <f t="shared" si="2"/>
        <v>24414.0625</v>
      </c>
    </row>
    <row r="95" ht="14.25" customHeight="1">
      <c r="A95" s="52">
        <f>A94+1</f>
        <v>43860</v>
      </c>
      <c r="B95" s="53">
        <f t="shared" ref="B95:D95" si="48">B94</f>
        <v>5363</v>
      </c>
      <c r="C95" s="53">
        <f t="shared" si="48"/>
        <v>10929</v>
      </c>
      <c r="D95" s="54">
        <f t="shared" si="48"/>
        <v>5566</v>
      </c>
      <c r="I95" s="46">
        <f>CalcLOC!$B$5</f>
        <v>733.75</v>
      </c>
      <c r="J95" s="43">
        <f>InputData!D95</f>
        <v>830</v>
      </c>
      <c r="K95" s="43">
        <f t="shared" si="2"/>
        <v>9264.0625</v>
      </c>
    </row>
    <row r="96" ht="14.25" customHeight="1">
      <c r="A96" s="49">
        <f>A95</f>
        <v>43860</v>
      </c>
      <c r="B96" s="50">
        <f>SUMIF(InputData!$C$2:$C$105,"&lt;="&amp;CalcThroughput!A96,InputData!$D$2:$D$105)-$G$3</f>
        <v>5363</v>
      </c>
      <c r="C96" s="50">
        <f>SUMIF(InputData!$B$2:$B$105,"&lt;="&amp;CalcThroughput!A96,InputData!$D$2:$D$105)-CalcThroughput!$G$3</f>
        <v>11739</v>
      </c>
      <c r="D96" s="51">
        <f>C96-B96</f>
        <v>6376</v>
      </c>
      <c r="I96" s="46">
        <f>CalcLOC!$B$5</f>
        <v>733.75</v>
      </c>
      <c r="J96" s="43">
        <f>InputData!D96</f>
        <v>865</v>
      </c>
      <c r="K96" s="43">
        <f t="shared" si="2"/>
        <v>17226.5625</v>
      </c>
    </row>
    <row r="97" ht="14.25" customHeight="1">
      <c r="A97" s="52">
        <f>A96+1</f>
        <v>43861</v>
      </c>
      <c r="B97" s="53">
        <f t="shared" ref="B97:D97" si="49">B96</f>
        <v>5363</v>
      </c>
      <c r="C97" s="53">
        <f t="shared" si="49"/>
        <v>11739</v>
      </c>
      <c r="D97" s="54">
        <f t="shared" si="49"/>
        <v>6376</v>
      </c>
      <c r="I97" s="46">
        <f>CalcLOC!$B$5</f>
        <v>733.75</v>
      </c>
      <c r="J97" s="43">
        <f>InputData!D97</f>
        <v>910</v>
      </c>
      <c r="K97" s="43">
        <f t="shared" si="2"/>
        <v>31064.0625</v>
      </c>
    </row>
    <row r="98" ht="14.25" customHeight="1">
      <c r="A98" s="49">
        <f>A97</f>
        <v>43861</v>
      </c>
      <c r="B98" s="50">
        <f>SUMIF(InputData!$C$2:$C$105,"&lt;="&amp;CalcThroughput!A98,InputData!$D$2:$D$105)-$G$3</f>
        <v>5363</v>
      </c>
      <c r="C98" s="50">
        <f>SUMIF(InputData!$B$2:$B$105,"&lt;="&amp;CalcThroughput!A98,InputData!$D$2:$D$105)-CalcThroughput!$G$3</f>
        <v>11739</v>
      </c>
      <c r="D98" s="51">
        <f>C98-B98</f>
        <v>6376</v>
      </c>
      <c r="I98" s="46">
        <f>CalcLOC!$B$5</f>
        <v>733.75</v>
      </c>
      <c r="J98" s="43">
        <f>InputData!D98</f>
        <v>910</v>
      </c>
      <c r="K98" s="43">
        <f t="shared" si="2"/>
        <v>31064.0625</v>
      </c>
    </row>
    <row r="99" ht="14.25" customHeight="1">
      <c r="A99" s="52">
        <f>A98+1</f>
        <v>43862</v>
      </c>
      <c r="B99" s="53">
        <f t="shared" ref="B99:D99" si="50">B98</f>
        <v>5363</v>
      </c>
      <c r="C99" s="53">
        <f t="shared" si="50"/>
        <v>11739</v>
      </c>
      <c r="D99" s="54">
        <f t="shared" si="50"/>
        <v>6376</v>
      </c>
      <c r="I99" s="46">
        <f>CalcLOC!$B$5</f>
        <v>733.75</v>
      </c>
      <c r="J99" s="43">
        <f>InputData!D99</f>
        <v>895</v>
      </c>
      <c r="K99" s="43">
        <f t="shared" si="2"/>
        <v>26001.5625</v>
      </c>
    </row>
    <row r="100" ht="14.25" customHeight="1">
      <c r="A100" s="49">
        <f>A99</f>
        <v>43862</v>
      </c>
      <c r="B100" s="50">
        <f>SUMIF(InputData!$C$2:$C$105,"&lt;="&amp;CalcThroughput!A100,InputData!$D$2:$D$105)-$G$3</f>
        <v>5363</v>
      </c>
      <c r="C100" s="50">
        <f>SUMIF(InputData!$B$2:$B$105,"&lt;="&amp;CalcThroughput!A100,InputData!$D$2:$D$105)-CalcThroughput!$G$3</f>
        <v>11739</v>
      </c>
      <c r="D100" s="51">
        <f>C100-B100</f>
        <v>6376</v>
      </c>
      <c r="I100" s="46">
        <f>CalcLOC!$B$5</f>
        <v>733.75</v>
      </c>
      <c r="J100" s="43">
        <f>InputData!D100</f>
        <v>915</v>
      </c>
      <c r="K100" s="43">
        <f t="shared" si="2"/>
        <v>32851.5625</v>
      </c>
    </row>
    <row r="101" ht="14.25" customHeight="1">
      <c r="A101" s="52">
        <f>A100+1</f>
        <v>43863</v>
      </c>
      <c r="B101" s="53">
        <f t="shared" ref="B101:D101" si="51">B100</f>
        <v>5363</v>
      </c>
      <c r="C101" s="53">
        <f t="shared" si="51"/>
        <v>11739</v>
      </c>
      <c r="D101" s="54">
        <f t="shared" si="51"/>
        <v>6376</v>
      </c>
      <c r="I101" s="46">
        <f>CalcLOC!$B$5</f>
        <v>733.75</v>
      </c>
      <c r="J101" s="43">
        <f>InputData!D101</f>
        <v>705</v>
      </c>
      <c r="K101" s="43">
        <f t="shared" si="2"/>
        <v>826.5625</v>
      </c>
    </row>
    <row r="102" ht="14.25" customHeight="1">
      <c r="A102" s="49">
        <f>A101</f>
        <v>43863</v>
      </c>
      <c r="B102" s="50">
        <f>SUMIF(InputData!$C$2:$C$105,"&lt;="&amp;CalcThroughput!A102,InputData!$D$2:$D$105)-$G$3</f>
        <v>5363</v>
      </c>
      <c r="C102" s="50">
        <f>SUMIF(InputData!$B$2:$B$105,"&lt;="&amp;CalcThroughput!A102,InputData!$D$2:$D$105)-CalcThroughput!$G$3</f>
        <v>11739</v>
      </c>
      <c r="D102" s="51">
        <f>C102-B102</f>
        <v>6376</v>
      </c>
      <c r="I102" s="46">
        <f>CalcLOC!$B$5</f>
        <v>733.75</v>
      </c>
      <c r="J102" s="43">
        <f>InputData!D102</f>
        <v>1055</v>
      </c>
      <c r="K102" s="43">
        <f t="shared" si="2"/>
        <v>103201.5625</v>
      </c>
    </row>
    <row r="103" ht="14.25" customHeight="1">
      <c r="A103" s="52">
        <f>A102+1</f>
        <v>43864</v>
      </c>
      <c r="B103" s="53">
        <f t="shared" ref="B103:D103" si="52">B102</f>
        <v>5363</v>
      </c>
      <c r="C103" s="53">
        <f t="shared" si="52"/>
        <v>11739</v>
      </c>
      <c r="D103" s="54">
        <f t="shared" si="52"/>
        <v>6376</v>
      </c>
      <c r="I103" s="46">
        <f>CalcLOC!$B$5</f>
        <v>733.75</v>
      </c>
      <c r="J103" s="43">
        <f>InputData!D103</f>
        <v>930</v>
      </c>
      <c r="K103" s="43">
        <f t="shared" si="2"/>
        <v>38514.0625</v>
      </c>
    </row>
    <row r="104" ht="14.25" customHeight="1">
      <c r="A104" s="49">
        <f>A103</f>
        <v>43864</v>
      </c>
      <c r="B104" s="50">
        <f>SUMIF(InputData!$C$2:$C$105,"&lt;="&amp;CalcThroughput!A104,InputData!$D$2:$D$105)-$G$3</f>
        <v>5363</v>
      </c>
      <c r="C104" s="50">
        <f>SUMIF(InputData!$B$2:$B$105,"&lt;="&amp;CalcThroughput!A104,InputData!$D$2:$D$105)-CalcThroughput!$G$3</f>
        <v>11739</v>
      </c>
      <c r="D104" s="51">
        <f>C104-B104</f>
        <v>6376</v>
      </c>
      <c r="I104" s="46">
        <f>CalcLOC!$B$5</f>
        <v>733.75</v>
      </c>
      <c r="J104" s="43">
        <f>InputData!D104</f>
        <v>880</v>
      </c>
      <c r="K104" s="43">
        <f t="shared" si="2"/>
        <v>21389.0625</v>
      </c>
    </row>
    <row r="105" ht="14.25" customHeight="1">
      <c r="A105" s="52">
        <f>A104+1</f>
        <v>43865</v>
      </c>
      <c r="B105" s="53">
        <f t="shared" ref="B105:D105" si="53">B104</f>
        <v>5363</v>
      </c>
      <c r="C105" s="53">
        <f t="shared" si="53"/>
        <v>11739</v>
      </c>
      <c r="D105" s="54">
        <f t="shared" si="53"/>
        <v>6376</v>
      </c>
      <c r="I105" s="46">
        <f>CalcLOC!$B$5</f>
        <v>733.75</v>
      </c>
      <c r="J105" s="43">
        <f>InputData!D105</f>
        <v>940</v>
      </c>
      <c r="K105" s="43">
        <f t="shared" si="2"/>
        <v>42539.0625</v>
      </c>
    </row>
    <row r="106" ht="14.25" customHeight="1">
      <c r="A106" s="49">
        <f>A105</f>
        <v>43865</v>
      </c>
      <c r="B106" s="50">
        <f>SUMIF(InputData!$C$2:$C$105,"&lt;="&amp;CalcThroughput!A106,InputData!$D$2:$D$105)-$G$3</f>
        <v>5363</v>
      </c>
      <c r="C106" s="50">
        <f>SUMIF(InputData!$B$2:$B$105,"&lt;="&amp;CalcThroughput!A106,InputData!$D$2:$D$105)-CalcThroughput!$G$3</f>
        <v>11739</v>
      </c>
      <c r="D106" s="51">
        <f>C106-B106</f>
        <v>6376</v>
      </c>
      <c r="I106" s="46"/>
      <c r="J106" s="43"/>
      <c r="K106" s="43"/>
    </row>
    <row r="107" ht="14.25" customHeight="1">
      <c r="A107" s="52">
        <f>A106+1</f>
        <v>43866</v>
      </c>
      <c r="B107" s="53">
        <f t="shared" ref="B107:D107" si="54">B106</f>
        <v>5363</v>
      </c>
      <c r="C107" s="53">
        <f t="shared" si="54"/>
        <v>11739</v>
      </c>
      <c r="D107" s="54">
        <f t="shared" si="54"/>
        <v>6376</v>
      </c>
      <c r="I107" s="46"/>
      <c r="J107" s="43"/>
      <c r="K107" s="43"/>
    </row>
    <row r="108" ht="14.25" customHeight="1">
      <c r="A108" s="49">
        <f>A107</f>
        <v>43866</v>
      </c>
      <c r="B108" s="50">
        <f>SUMIF(InputData!$C$2:$C$105,"&lt;="&amp;CalcThroughput!A108,InputData!$D$2:$D$105)-$G$3</f>
        <v>6697</v>
      </c>
      <c r="C108" s="50">
        <f>SUMIF(InputData!$B$2:$B$105,"&lt;="&amp;CalcThroughput!A108,InputData!$D$2:$D$105)-CalcThroughput!$G$3</f>
        <v>11739</v>
      </c>
      <c r="D108" s="51">
        <f>C108-B108</f>
        <v>5042</v>
      </c>
      <c r="I108" s="46"/>
      <c r="J108" s="43"/>
      <c r="K108" s="43"/>
    </row>
    <row r="109" ht="14.25" customHeight="1">
      <c r="A109" s="52">
        <f>A108+1</f>
        <v>43867</v>
      </c>
      <c r="B109" s="53">
        <f t="shared" ref="B109:D109" si="55">B108</f>
        <v>6697</v>
      </c>
      <c r="C109" s="53">
        <f t="shared" si="55"/>
        <v>11739</v>
      </c>
      <c r="D109" s="54">
        <f t="shared" si="55"/>
        <v>5042</v>
      </c>
      <c r="I109" s="46"/>
      <c r="J109" s="43"/>
      <c r="K109" s="43"/>
    </row>
    <row r="110" ht="14.25" customHeight="1">
      <c r="A110" s="49">
        <f>A109</f>
        <v>43867</v>
      </c>
      <c r="B110" s="50">
        <f>SUMIF(InputData!$C$2:$C$105,"&lt;="&amp;CalcThroughput!A110,InputData!$D$2:$D$105)-$G$3</f>
        <v>6697</v>
      </c>
      <c r="C110" s="50">
        <f>SUMIF(InputData!$B$2:$B$105,"&lt;="&amp;CalcThroughput!A110,InputData!$D$2:$D$105)-CalcThroughput!$G$3</f>
        <v>11739</v>
      </c>
      <c r="D110" s="51">
        <f>C110-B110</f>
        <v>5042</v>
      </c>
      <c r="I110" s="46"/>
      <c r="J110" s="43"/>
      <c r="K110" s="43"/>
    </row>
    <row r="111" ht="14.25" customHeight="1">
      <c r="A111" s="52">
        <f>A110+1</f>
        <v>43868</v>
      </c>
      <c r="B111" s="53">
        <f t="shared" ref="B111:D111" si="56">B110</f>
        <v>6697</v>
      </c>
      <c r="C111" s="53">
        <f t="shared" si="56"/>
        <v>11739</v>
      </c>
      <c r="D111" s="54">
        <f t="shared" si="56"/>
        <v>5042</v>
      </c>
      <c r="I111" s="46"/>
      <c r="J111" s="43"/>
      <c r="K111" s="43"/>
    </row>
    <row r="112" ht="14.25" customHeight="1">
      <c r="A112" s="49">
        <f>A111</f>
        <v>43868</v>
      </c>
      <c r="B112" s="50">
        <f>SUMIF(InputData!$C$2:$C$105,"&lt;="&amp;CalcThroughput!A112,InputData!$D$2:$D$105)-$G$3</f>
        <v>6697</v>
      </c>
      <c r="C112" s="50">
        <f>SUMIF(InputData!$B$2:$B$105,"&lt;="&amp;CalcThroughput!A112,InputData!$D$2:$D$105)-CalcThroughput!$G$3</f>
        <v>13171</v>
      </c>
      <c r="D112" s="51">
        <f>C112-B112</f>
        <v>6474</v>
      </c>
      <c r="I112" s="46"/>
      <c r="J112" s="43"/>
      <c r="K112" s="43"/>
    </row>
    <row r="113" ht="14.25" customHeight="1">
      <c r="A113" s="52">
        <f>A112+1</f>
        <v>43869</v>
      </c>
      <c r="B113" s="53">
        <f t="shared" ref="B113:D113" si="57">B112</f>
        <v>6697</v>
      </c>
      <c r="C113" s="53">
        <f t="shared" si="57"/>
        <v>13171</v>
      </c>
      <c r="D113" s="54">
        <f t="shared" si="57"/>
        <v>6474</v>
      </c>
      <c r="I113" s="46"/>
      <c r="J113" s="43"/>
      <c r="K113" s="43"/>
    </row>
    <row r="114" ht="14.25" customHeight="1">
      <c r="A114" s="49">
        <f>A113</f>
        <v>43869</v>
      </c>
      <c r="B114" s="50">
        <f>SUMIF(InputData!$C$2:$C$105,"&lt;="&amp;CalcThroughput!A114,InputData!$D$2:$D$105)-$G$3</f>
        <v>6697</v>
      </c>
      <c r="C114" s="50">
        <f>SUMIF(InputData!$B$2:$B$105,"&lt;="&amp;CalcThroughput!A114,InputData!$D$2:$D$105)-CalcThroughput!$G$3</f>
        <v>13171</v>
      </c>
      <c r="D114" s="51">
        <f>C114-B114</f>
        <v>6474</v>
      </c>
      <c r="I114" s="46"/>
      <c r="J114" s="43"/>
      <c r="K114" s="43"/>
    </row>
    <row r="115" ht="14.25" customHeight="1">
      <c r="A115" s="52">
        <f>A114+1</f>
        <v>43870</v>
      </c>
      <c r="B115" s="53">
        <f t="shared" ref="B115:D115" si="58">B114</f>
        <v>6697</v>
      </c>
      <c r="C115" s="53">
        <f t="shared" si="58"/>
        <v>13171</v>
      </c>
      <c r="D115" s="54">
        <f t="shared" si="58"/>
        <v>6474</v>
      </c>
      <c r="I115" s="46"/>
      <c r="J115" s="43"/>
      <c r="K115" s="43"/>
    </row>
    <row r="116" ht="14.25" customHeight="1">
      <c r="A116" s="7">
        <f>A115</f>
        <v>43870</v>
      </c>
      <c r="B116" s="6">
        <f>SUMIF(InputData!$C$2:$C$105,"&lt;="&amp;CalcThroughput!A116,InputData!$D$2:$D$105)-$G$3</f>
        <v>6697</v>
      </c>
      <c r="C116" s="6">
        <f>SUMIF(InputData!$B$2:$B$105,"&lt;="&amp;CalcThroughput!A116,InputData!$D$2:$D$105)-CalcThroughput!$G$3</f>
        <v>13171</v>
      </c>
      <c r="D116" s="59">
        <f>C116-B116</f>
        <v>6474</v>
      </c>
    </row>
    <row r="117" ht="14.25" customHeight="1">
      <c r="A117" s="7">
        <f>A116+1</f>
        <v>43871</v>
      </c>
      <c r="B117" s="6">
        <f t="shared" ref="B117:D117" si="59">B116</f>
        <v>6697</v>
      </c>
      <c r="C117" s="6">
        <f t="shared" si="59"/>
        <v>13171</v>
      </c>
      <c r="D117" s="59">
        <f t="shared" si="59"/>
        <v>6474</v>
      </c>
    </row>
    <row r="118" ht="14.25" customHeight="1">
      <c r="A118" s="7">
        <f>A117</f>
        <v>43871</v>
      </c>
      <c r="B118" s="6">
        <f>SUMIF(InputData!$C$2:$C$105,"&lt;="&amp;CalcThroughput!A118,InputData!$D$2:$D$105)-$G$3</f>
        <v>6697</v>
      </c>
      <c r="C118" s="6">
        <f>SUMIF(InputData!$B$2:$B$105,"&lt;="&amp;CalcThroughput!A118,InputData!$D$2:$D$105)-CalcThroughput!$G$3</f>
        <v>13171</v>
      </c>
      <c r="D118" s="59">
        <f>C118-B118</f>
        <v>6474</v>
      </c>
    </row>
    <row r="119" ht="14.25" customHeight="1">
      <c r="A119" s="7">
        <f>A118+1</f>
        <v>43872</v>
      </c>
      <c r="B119" s="6">
        <f t="shared" ref="B119:D119" si="60">B118</f>
        <v>6697</v>
      </c>
      <c r="C119" s="6">
        <f t="shared" si="60"/>
        <v>13171</v>
      </c>
      <c r="D119" s="59">
        <f t="shared" si="60"/>
        <v>6474</v>
      </c>
    </row>
    <row r="120" ht="14.25" customHeight="1">
      <c r="A120" s="7">
        <f>A119</f>
        <v>43872</v>
      </c>
      <c r="B120" s="6">
        <f>SUMIF(InputData!$C$2:$C$105,"&lt;="&amp;CalcThroughput!A120,InputData!$D$2:$D$105)-$G$3</f>
        <v>6697</v>
      </c>
      <c r="C120" s="6">
        <f>SUMIF(InputData!$B$2:$B$105,"&lt;="&amp;CalcThroughput!A120,InputData!$D$2:$D$105)-CalcThroughput!$G$3</f>
        <v>13171</v>
      </c>
      <c r="D120" s="59">
        <f>C120-B120</f>
        <v>6474</v>
      </c>
    </row>
    <row r="121" ht="14.25" customHeight="1">
      <c r="A121" s="7">
        <f>A120+1</f>
        <v>43873</v>
      </c>
      <c r="B121" s="6">
        <f t="shared" ref="B121:D121" si="61">B120</f>
        <v>6697</v>
      </c>
      <c r="C121" s="6">
        <f t="shared" si="61"/>
        <v>13171</v>
      </c>
      <c r="D121" s="59">
        <f t="shared" si="61"/>
        <v>6474</v>
      </c>
    </row>
    <row r="122" ht="14.25" customHeight="1">
      <c r="A122" s="7">
        <f>A121</f>
        <v>43873</v>
      </c>
      <c r="B122" s="6">
        <f>SUMIF(InputData!$C$2:$C$105,"&lt;="&amp;CalcThroughput!A122,InputData!$D$2:$D$105)-$G$3</f>
        <v>8088</v>
      </c>
      <c r="C122" s="6">
        <f>SUMIF(InputData!$B$2:$B$105,"&lt;="&amp;CalcThroughput!A122,InputData!$D$2:$D$105)-CalcThroughput!$G$3</f>
        <v>13171</v>
      </c>
      <c r="D122" s="59">
        <f>C122-B122</f>
        <v>5083</v>
      </c>
    </row>
    <row r="123" ht="14.25" customHeight="1">
      <c r="A123" s="7">
        <f>A122+1</f>
        <v>43874</v>
      </c>
      <c r="B123" s="6">
        <f t="shared" ref="B123:D123" si="62">B122</f>
        <v>8088</v>
      </c>
      <c r="C123" s="6">
        <f t="shared" si="62"/>
        <v>13171</v>
      </c>
      <c r="D123" s="59">
        <f t="shared" si="62"/>
        <v>5083</v>
      </c>
    </row>
    <row r="124" ht="14.25" customHeight="1">
      <c r="A124" s="7">
        <f>A123</f>
        <v>43874</v>
      </c>
      <c r="B124" s="6">
        <f>SUMIF(InputData!$C$2:$C$105,"&lt;="&amp;CalcThroughput!A124,InputData!$D$2:$D$105)-$G$3</f>
        <v>8088</v>
      </c>
      <c r="C124" s="6">
        <f>SUMIF(InputData!$B$2:$B$105,"&lt;="&amp;CalcThroughput!A124,InputData!$D$2:$D$105)-CalcThroughput!$G$3</f>
        <v>13976</v>
      </c>
      <c r="D124" s="59">
        <f>C124-B124</f>
        <v>5888</v>
      </c>
    </row>
    <row r="125" ht="14.25" customHeight="1">
      <c r="A125" s="7">
        <f>A124+1</f>
        <v>43875</v>
      </c>
      <c r="B125" s="6">
        <f t="shared" ref="B125:D125" si="63">B124</f>
        <v>8088</v>
      </c>
      <c r="C125" s="6">
        <f t="shared" si="63"/>
        <v>13976</v>
      </c>
      <c r="D125" s="59">
        <f t="shared" si="63"/>
        <v>5888</v>
      </c>
    </row>
    <row r="126" ht="14.25" customHeight="1">
      <c r="A126" s="7">
        <f>A125</f>
        <v>43875</v>
      </c>
      <c r="B126" s="6">
        <f>SUMIF(InputData!$C$2:$C$105,"&lt;="&amp;CalcThroughput!A126,InputData!$D$2:$D$105)-$G$3</f>
        <v>8088</v>
      </c>
      <c r="C126" s="6">
        <f>SUMIF(InputData!$B$2:$B$105,"&lt;="&amp;CalcThroughput!A126,InputData!$D$2:$D$105)-CalcThroughput!$G$3</f>
        <v>13976</v>
      </c>
      <c r="D126" s="59">
        <f>C126-B126</f>
        <v>5888</v>
      </c>
    </row>
    <row r="127" ht="14.25" customHeight="1">
      <c r="A127" s="7">
        <f>A126+1</f>
        <v>43876</v>
      </c>
      <c r="B127" s="6">
        <f t="shared" ref="B127:D127" si="64">B126</f>
        <v>8088</v>
      </c>
      <c r="C127" s="6">
        <f t="shared" si="64"/>
        <v>13976</v>
      </c>
      <c r="D127" s="59">
        <f t="shared" si="64"/>
        <v>5888</v>
      </c>
    </row>
    <row r="128" ht="14.25" customHeight="1">
      <c r="A128" s="7">
        <f>A127</f>
        <v>43876</v>
      </c>
      <c r="B128" s="6">
        <f>SUMIF(InputData!$C$2:$C$105,"&lt;="&amp;CalcThroughput!A128,InputData!$D$2:$D$105)-$G$3</f>
        <v>8088</v>
      </c>
      <c r="C128" s="6">
        <f>SUMIF(InputData!$B$2:$B$105,"&lt;="&amp;CalcThroughput!A128,InputData!$D$2:$D$105)-CalcThroughput!$G$3</f>
        <v>13976</v>
      </c>
      <c r="D128" s="59">
        <f>C128-B128</f>
        <v>5888</v>
      </c>
    </row>
    <row r="129" ht="14.25" customHeight="1">
      <c r="A129" s="7">
        <f>A128+1</f>
        <v>43877</v>
      </c>
      <c r="B129" s="6">
        <f t="shared" ref="B129:D129" si="65">B128</f>
        <v>8088</v>
      </c>
      <c r="C129" s="6">
        <f t="shared" si="65"/>
        <v>13976</v>
      </c>
      <c r="D129" s="59">
        <f t="shared" si="65"/>
        <v>5888</v>
      </c>
    </row>
    <row r="130" ht="14.25" customHeight="1">
      <c r="A130" s="7">
        <f>A129</f>
        <v>43877</v>
      </c>
      <c r="B130" s="6">
        <f>SUMIF(InputData!$C$2:$C$105,"&lt;="&amp;CalcThroughput!A130,InputData!$D$2:$D$105)-$G$3</f>
        <v>8088</v>
      </c>
      <c r="C130" s="6">
        <f>SUMIF(InputData!$B$2:$B$105,"&lt;="&amp;CalcThroughput!A130,InputData!$D$2:$D$105)-CalcThroughput!$G$3</f>
        <v>13976</v>
      </c>
      <c r="D130" s="59">
        <f>C130-B130</f>
        <v>5888</v>
      </c>
    </row>
    <row r="131" ht="14.25" customHeight="1">
      <c r="A131" s="7">
        <f>A130+1</f>
        <v>43878</v>
      </c>
      <c r="B131" s="6">
        <f t="shared" ref="B131:D131" si="66">B130</f>
        <v>8088</v>
      </c>
      <c r="C131" s="6">
        <f t="shared" si="66"/>
        <v>13976</v>
      </c>
      <c r="D131" s="59">
        <f t="shared" si="66"/>
        <v>5888</v>
      </c>
    </row>
    <row r="132" ht="14.25" customHeight="1">
      <c r="A132" s="7">
        <f>A131</f>
        <v>43878</v>
      </c>
      <c r="B132" s="6">
        <f>SUMIF(InputData!$C$2:$C$105,"&lt;="&amp;CalcThroughput!A132,InputData!$D$2:$D$105)-$G$3</f>
        <v>8088</v>
      </c>
      <c r="C132" s="6">
        <f>SUMIF(InputData!$B$2:$B$105,"&lt;="&amp;CalcThroughput!A132,InputData!$D$2:$D$105)-CalcThroughput!$G$3</f>
        <v>13976</v>
      </c>
      <c r="D132" s="59">
        <f>C132-B132</f>
        <v>5888</v>
      </c>
    </row>
    <row r="133" ht="14.25" customHeight="1">
      <c r="A133" s="7">
        <f>A132+1</f>
        <v>43879</v>
      </c>
      <c r="B133" s="6">
        <f t="shared" ref="B133:D133" si="67">B132</f>
        <v>8088</v>
      </c>
      <c r="C133" s="6">
        <f t="shared" si="67"/>
        <v>13976</v>
      </c>
      <c r="D133" s="59">
        <f t="shared" si="67"/>
        <v>5888</v>
      </c>
    </row>
    <row r="134" ht="14.25" customHeight="1">
      <c r="A134" s="7">
        <f>A133</f>
        <v>43879</v>
      </c>
      <c r="B134" s="6">
        <f>SUMIF(InputData!$C$2:$C$105,"&lt;="&amp;CalcThroughput!A134,InputData!$D$2:$D$105)-$G$3</f>
        <v>8088</v>
      </c>
      <c r="C134" s="6">
        <f>SUMIF(InputData!$B$2:$B$105,"&lt;="&amp;CalcThroughput!A134,InputData!$D$2:$D$105)-CalcThroughput!$G$3</f>
        <v>14674</v>
      </c>
      <c r="D134" s="59">
        <f>C134-B134</f>
        <v>6586</v>
      </c>
    </row>
    <row r="135" ht="14.25" customHeight="1">
      <c r="A135" s="7">
        <f>A134+1</f>
        <v>43880</v>
      </c>
      <c r="B135" s="6">
        <f t="shared" ref="B135:D135" si="68">B134</f>
        <v>8088</v>
      </c>
      <c r="C135" s="6">
        <f t="shared" si="68"/>
        <v>14674</v>
      </c>
      <c r="D135" s="59">
        <f t="shared" si="68"/>
        <v>6586</v>
      </c>
    </row>
    <row r="136" ht="14.25" customHeight="1">
      <c r="A136" s="7">
        <f>A135</f>
        <v>43880</v>
      </c>
      <c r="B136" s="6">
        <f>SUMIF(InputData!$C$2:$C$105,"&lt;="&amp;CalcThroughput!A136,InputData!$D$2:$D$105)-$G$3</f>
        <v>9438</v>
      </c>
      <c r="C136" s="6">
        <f>SUMIF(InputData!$B$2:$B$105,"&lt;="&amp;CalcThroughput!A136,InputData!$D$2:$D$105)-CalcThroughput!$G$3</f>
        <v>15504</v>
      </c>
      <c r="D136" s="59">
        <f>C136-B136</f>
        <v>6066</v>
      </c>
    </row>
    <row r="137" ht="14.25" customHeight="1">
      <c r="A137" s="7">
        <f>A136+1</f>
        <v>43881</v>
      </c>
      <c r="B137" s="6">
        <f t="shared" ref="B137:D137" si="69">B136</f>
        <v>9438</v>
      </c>
      <c r="C137" s="6">
        <f t="shared" si="69"/>
        <v>15504</v>
      </c>
      <c r="D137" s="59">
        <f t="shared" si="69"/>
        <v>6066</v>
      </c>
    </row>
    <row r="138" ht="14.25" customHeight="1">
      <c r="A138" s="7">
        <f>A137</f>
        <v>43881</v>
      </c>
      <c r="B138" s="6">
        <f>SUMIF(InputData!$C$2:$C$105,"&lt;="&amp;CalcThroughput!A138,InputData!$D$2:$D$105)-$G$3</f>
        <v>9438</v>
      </c>
      <c r="C138" s="6">
        <f>SUMIF(InputData!$B$2:$B$105,"&lt;="&amp;CalcThroughput!A138,InputData!$D$2:$D$105)-CalcThroughput!$G$3</f>
        <v>15974</v>
      </c>
      <c r="D138" s="59">
        <f>C138-B138</f>
        <v>6536</v>
      </c>
    </row>
    <row r="139" ht="14.25" customHeight="1">
      <c r="A139" s="7">
        <f>A138+1</f>
        <v>43882</v>
      </c>
      <c r="B139" s="6">
        <f t="shared" ref="B139:D139" si="70">B138</f>
        <v>9438</v>
      </c>
      <c r="C139" s="6">
        <f t="shared" si="70"/>
        <v>15974</v>
      </c>
      <c r="D139" s="59">
        <f t="shared" si="70"/>
        <v>6536</v>
      </c>
    </row>
    <row r="140" ht="14.25" customHeight="1">
      <c r="A140" s="7">
        <f>A139</f>
        <v>43882</v>
      </c>
      <c r="B140" s="6">
        <f>SUMIF(InputData!$C$2:$C$105,"&lt;="&amp;CalcThroughput!A140,InputData!$D$2:$D$105)-$G$3</f>
        <v>9438</v>
      </c>
      <c r="C140" s="6">
        <f>SUMIF(InputData!$B$2:$B$105,"&lt;="&amp;CalcThroughput!A140,InputData!$D$2:$D$105)-CalcThroughput!$G$3</f>
        <v>15974</v>
      </c>
      <c r="D140" s="59">
        <f>C140-B140</f>
        <v>6536</v>
      </c>
    </row>
    <row r="141" ht="14.25" customHeight="1">
      <c r="A141" s="7">
        <f>A140+1</f>
        <v>43883</v>
      </c>
      <c r="B141" s="6">
        <f t="shared" ref="B141:D141" si="71">B140</f>
        <v>9438</v>
      </c>
      <c r="C141" s="6">
        <f t="shared" si="71"/>
        <v>15974</v>
      </c>
      <c r="D141" s="59">
        <f t="shared" si="71"/>
        <v>6536</v>
      </c>
    </row>
    <row r="142" ht="14.25" customHeight="1">
      <c r="A142" s="7">
        <f>A141</f>
        <v>43883</v>
      </c>
      <c r="B142" s="6">
        <f>SUMIF(InputData!$C$2:$C$105,"&lt;="&amp;CalcThroughput!A142,InputData!$D$2:$D$105)-$G$3</f>
        <v>9438</v>
      </c>
      <c r="C142" s="6">
        <f>SUMIF(InputData!$B$2:$B$105,"&lt;="&amp;CalcThroughput!A142,InputData!$D$2:$D$105)-CalcThroughput!$G$3</f>
        <v>15974</v>
      </c>
      <c r="D142" s="59">
        <f>C142-B142</f>
        <v>6536</v>
      </c>
    </row>
    <row r="143" ht="14.25" customHeight="1">
      <c r="A143" s="7">
        <f>A142+1</f>
        <v>43884</v>
      </c>
      <c r="B143" s="6">
        <f t="shared" ref="B143:D143" si="72">B142</f>
        <v>9438</v>
      </c>
      <c r="C143" s="6">
        <f t="shared" si="72"/>
        <v>15974</v>
      </c>
      <c r="D143" s="59">
        <f t="shared" si="72"/>
        <v>6536</v>
      </c>
    </row>
    <row r="144" ht="14.25" customHeight="1">
      <c r="A144" s="7">
        <f>A143</f>
        <v>43884</v>
      </c>
      <c r="B144" s="6">
        <f>SUMIF(InputData!$C$2:$C$105,"&lt;="&amp;CalcThroughput!A144,InputData!$D$2:$D$105)-$G$3</f>
        <v>9438</v>
      </c>
      <c r="C144" s="6">
        <f>SUMIF(InputData!$B$2:$B$105,"&lt;="&amp;CalcThroughput!A144,InputData!$D$2:$D$105)-CalcThroughput!$G$3</f>
        <v>15974</v>
      </c>
      <c r="D144" s="59">
        <f>C144-B144</f>
        <v>6536</v>
      </c>
    </row>
    <row r="145" ht="14.25" customHeight="1">
      <c r="A145" s="7">
        <f>A144+1</f>
        <v>43885</v>
      </c>
      <c r="B145" s="6">
        <f t="shared" ref="B145:D145" si="73">B144</f>
        <v>9438</v>
      </c>
      <c r="C145" s="6">
        <f t="shared" si="73"/>
        <v>15974</v>
      </c>
      <c r="D145" s="59">
        <f t="shared" si="73"/>
        <v>6536</v>
      </c>
    </row>
    <row r="146" ht="14.25" customHeight="1">
      <c r="A146" s="7">
        <f>A145</f>
        <v>43885</v>
      </c>
      <c r="B146" s="6">
        <f>SUMIF(InputData!$C$2:$C$105,"&lt;="&amp;CalcThroughput!A146,InputData!$D$2:$D$105)-$G$3</f>
        <v>9438</v>
      </c>
      <c r="C146" s="6">
        <f>SUMIF(InputData!$B$2:$B$105,"&lt;="&amp;CalcThroughput!A146,InputData!$D$2:$D$105)-CalcThroughput!$G$3</f>
        <v>15974</v>
      </c>
      <c r="D146" s="59">
        <f>C146-B146</f>
        <v>6536</v>
      </c>
    </row>
    <row r="147" ht="14.25" customHeight="1">
      <c r="A147" s="7">
        <f>A146+1</f>
        <v>43886</v>
      </c>
      <c r="B147" s="6">
        <f t="shared" ref="B147:D147" si="74">B146</f>
        <v>9438</v>
      </c>
      <c r="C147" s="6">
        <f t="shared" si="74"/>
        <v>15974</v>
      </c>
      <c r="D147" s="59">
        <f t="shared" si="74"/>
        <v>6536</v>
      </c>
    </row>
    <row r="148" ht="14.25" customHeight="1">
      <c r="A148" s="7">
        <f>A147</f>
        <v>43886</v>
      </c>
      <c r="B148" s="6">
        <f>SUMIF(InputData!$C$2:$C$105,"&lt;="&amp;CalcThroughput!A148,InputData!$D$2:$D$105)-$G$3</f>
        <v>9438</v>
      </c>
      <c r="C148" s="6">
        <f>SUMIF(InputData!$B$2:$B$105,"&lt;="&amp;CalcThroughput!A148,InputData!$D$2:$D$105)-CalcThroughput!$G$3</f>
        <v>15974</v>
      </c>
      <c r="D148" s="59">
        <f>C148-B148</f>
        <v>6536</v>
      </c>
    </row>
    <row r="149" ht="14.25" customHeight="1">
      <c r="A149" s="7">
        <f>A148+1</f>
        <v>43887</v>
      </c>
      <c r="B149" s="6">
        <f t="shared" ref="B149:D149" si="75">B148</f>
        <v>9438</v>
      </c>
      <c r="C149" s="6">
        <f t="shared" si="75"/>
        <v>15974</v>
      </c>
      <c r="D149" s="59">
        <f t="shared" si="75"/>
        <v>6536</v>
      </c>
    </row>
    <row r="150" ht="14.25" customHeight="1">
      <c r="A150" s="7">
        <f>A149</f>
        <v>43887</v>
      </c>
      <c r="B150" s="6">
        <f>SUMIF(InputData!$C$2:$C$105,"&lt;="&amp;CalcThroughput!A150,InputData!$D$2:$D$105)-$G$3</f>
        <v>10929</v>
      </c>
      <c r="C150" s="6">
        <f>SUMIF(InputData!$B$2:$B$105,"&lt;="&amp;CalcThroughput!A150,InputData!$D$2:$D$105)-CalcThroughput!$G$3</f>
        <v>16654</v>
      </c>
      <c r="D150" s="59">
        <f>C150-B150</f>
        <v>5725</v>
      </c>
    </row>
    <row r="151" ht="14.25" customHeight="1">
      <c r="A151" s="7">
        <f>A150+1</f>
        <v>43888</v>
      </c>
      <c r="B151" s="6">
        <f t="shared" ref="B151:D151" si="76">B150</f>
        <v>10929</v>
      </c>
      <c r="C151" s="6">
        <f t="shared" si="76"/>
        <v>16654</v>
      </c>
      <c r="D151" s="59">
        <f t="shared" si="76"/>
        <v>5725</v>
      </c>
    </row>
    <row r="152" ht="14.25" customHeight="1">
      <c r="A152" s="7">
        <f>A151</f>
        <v>43888</v>
      </c>
      <c r="B152" s="6">
        <f>SUMIF(InputData!$C$2:$C$105,"&lt;="&amp;CalcThroughput!A152,InputData!$D$2:$D$105)-$G$3</f>
        <v>10929</v>
      </c>
      <c r="C152" s="6">
        <f>SUMIF(InputData!$B$2:$B$105,"&lt;="&amp;CalcThroughput!A152,InputData!$D$2:$D$105)-CalcThroughput!$G$3</f>
        <v>17479</v>
      </c>
      <c r="D152" s="59">
        <f>C152-B152</f>
        <v>6550</v>
      </c>
    </row>
    <row r="153" ht="14.25" customHeight="1">
      <c r="A153" s="7">
        <f>A152+1</f>
        <v>43889</v>
      </c>
      <c r="B153" s="6">
        <f t="shared" ref="B153:D153" si="77">B152</f>
        <v>10929</v>
      </c>
      <c r="C153" s="6">
        <f t="shared" si="77"/>
        <v>17479</v>
      </c>
      <c r="D153" s="59">
        <f t="shared" si="77"/>
        <v>6550</v>
      </c>
    </row>
    <row r="154" ht="14.25" customHeight="1">
      <c r="A154" s="7">
        <f>A153</f>
        <v>43889</v>
      </c>
      <c r="B154" s="6">
        <f>SUMIF(InputData!$C$2:$C$105,"&lt;="&amp;CalcThroughput!A154,InputData!$D$2:$D$105)-$G$3</f>
        <v>10929</v>
      </c>
      <c r="C154" s="6">
        <f>SUMIF(InputData!$B$2:$B$105,"&lt;="&amp;CalcThroughput!A154,InputData!$D$2:$D$105)-CalcThroughput!$G$3</f>
        <v>17479</v>
      </c>
      <c r="D154" s="59">
        <f>C154-B154</f>
        <v>6550</v>
      </c>
    </row>
    <row r="155" ht="14.25" customHeight="1">
      <c r="A155" s="7">
        <f>A154+1</f>
        <v>43890</v>
      </c>
      <c r="B155" s="6">
        <f t="shared" ref="B155:D155" si="78">B154</f>
        <v>10929</v>
      </c>
      <c r="C155" s="6">
        <f t="shared" si="78"/>
        <v>17479</v>
      </c>
      <c r="D155" s="59">
        <f t="shared" si="78"/>
        <v>6550</v>
      </c>
    </row>
    <row r="156" ht="14.25" customHeight="1">
      <c r="A156" s="7">
        <f>A155</f>
        <v>43890</v>
      </c>
      <c r="B156" s="6">
        <f>SUMIF(InputData!$C$2:$C$105,"&lt;="&amp;CalcThroughput!A156,InputData!$D$2:$D$105)-$G$3</f>
        <v>10929</v>
      </c>
      <c r="C156" s="6">
        <f>SUMIF(InputData!$B$2:$B$105,"&lt;="&amp;CalcThroughput!A156,InputData!$D$2:$D$105)-CalcThroughput!$G$3</f>
        <v>17479</v>
      </c>
      <c r="D156" s="59">
        <f>C156-B156</f>
        <v>6550</v>
      </c>
    </row>
    <row r="157" ht="14.25" customHeight="1">
      <c r="A157" s="7">
        <f>A156+1</f>
        <v>43891</v>
      </c>
      <c r="B157" s="6">
        <f t="shared" ref="B157:D157" si="79">B156</f>
        <v>10929</v>
      </c>
      <c r="C157" s="6">
        <f t="shared" si="79"/>
        <v>17479</v>
      </c>
      <c r="D157" s="59">
        <f t="shared" si="79"/>
        <v>6550</v>
      </c>
    </row>
    <row r="158" ht="14.25" customHeight="1">
      <c r="A158" s="7">
        <f>A157</f>
        <v>43891</v>
      </c>
      <c r="B158" s="6">
        <f>SUMIF(InputData!$C$2:$C$105,"&lt;="&amp;CalcThroughput!A158,InputData!$D$2:$D$105)-$G$3</f>
        <v>10929</v>
      </c>
      <c r="C158" s="6">
        <f>SUMIF(InputData!$B$2:$B$105,"&lt;="&amp;CalcThroughput!A158,InputData!$D$2:$D$105)-CalcThroughput!$G$3</f>
        <v>17479</v>
      </c>
      <c r="D158" s="59">
        <f>C158-B158</f>
        <v>6550</v>
      </c>
    </row>
    <row r="159" ht="14.25" customHeight="1">
      <c r="A159" s="7">
        <f>A158+1</f>
        <v>43892</v>
      </c>
      <c r="B159" s="6">
        <f t="shared" ref="B159:D159" si="80">B158</f>
        <v>10929</v>
      </c>
      <c r="C159" s="6">
        <f t="shared" si="80"/>
        <v>17479</v>
      </c>
      <c r="D159" s="59">
        <f t="shared" si="80"/>
        <v>6550</v>
      </c>
    </row>
    <row r="160" ht="14.25" customHeight="1">
      <c r="A160" s="7">
        <f>A159</f>
        <v>43892</v>
      </c>
      <c r="B160" s="6">
        <f>SUMIF(InputData!$C$2:$C$105,"&lt;="&amp;CalcThroughput!A160,InputData!$D$2:$D$105)-$G$3</f>
        <v>10929</v>
      </c>
      <c r="C160" s="6">
        <f>SUMIF(InputData!$B$2:$B$105,"&lt;="&amp;CalcThroughput!A160,InputData!$D$2:$D$105)-CalcThroughput!$G$3</f>
        <v>17479</v>
      </c>
      <c r="D160" s="59">
        <f>C160-B160</f>
        <v>6550</v>
      </c>
    </row>
    <row r="161" ht="14.25" customHeight="1">
      <c r="A161" s="7">
        <f>A160+1</f>
        <v>43893</v>
      </c>
      <c r="B161" s="6">
        <f t="shared" ref="B161:D161" si="81">B160</f>
        <v>10929</v>
      </c>
      <c r="C161" s="6">
        <f t="shared" si="81"/>
        <v>17479</v>
      </c>
      <c r="D161" s="59">
        <f t="shared" si="81"/>
        <v>6550</v>
      </c>
    </row>
    <row r="162" ht="14.25" customHeight="1">
      <c r="A162" s="7">
        <f>A161</f>
        <v>43893</v>
      </c>
      <c r="B162" s="6">
        <f>SUMIF(InputData!$C$2:$C$105,"&lt;="&amp;CalcThroughput!A162,InputData!$D$2:$D$105)-$G$3</f>
        <v>10929</v>
      </c>
      <c r="C162" s="6">
        <f>SUMIF(InputData!$B$2:$B$105,"&lt;="&amp;CalcThroughput!A162,InputData!$D$2:$D$105)-CalcThroughput!$G$3</f>
        <v>18334</v>
      </c>
      <c r="D162" s="59">
        <f>C162-B162</f>
        <v>7405</v>
      </c>
    </row>
    <row r="163" ht="14.25" customHeight="1">
      <c r="A163" s="7">
        <f>A162+1</f>
        <v>43894</v>
      </c>
      <c r="B163" s="6">
        <f t="shared" ref="B163:D163" si="82">B162</f>
        <v>10929</v>
      </c>
      <c r="C163" s="6">
        <f t="shared" si="82"/>
        <v>18334</v>
      </c>
      <c r="D163" s="59">
        <f t="shared" si="82"/>
        <v>7405</v>
      </c>
    </row>
    <row r="164" ht="14.25" customHeight="1">
      <c r="A164" s="7">
        <f>A163</f>
        <v>43894</v>
      </c>
      <c r="B164" s="6">
        <f>SUMIF(InputData!$C$2:$C$105,"&lt;="&amp;CalcThroughput!A164,InputData!$D$2:$D$105)-$G$3</f>
        <v>12371</v>
      </c>
      <c r="C164" s="6">
        <f>SUMIF(InputData!$B$2:$B$105,"&lt;="&amp;CalcThroughput!A164,InputData!$D$2:$D$105)-CalcThroughput!$G$3</f>
        <v>18334</v>
      </c>
      <c r="D164" s="59">
        <f>C164-B164</f>
        <v>5963</v>
      </c>
    </row>
    <row r="165" ht="14.25" customHeight="1">
      <c r="A165" s="7">
        <f>A164+1</f>
        <v>43895</v>
      </c>
      <c r="B165" s="6">
        <f t="shared" ref="B165:D165" si="83">B164</f>
        <v>12371</v>
      </c>
      <c r="C165" s="6">
        <f t="shared" si="83"/>
        <v>18334</v>
      </c>
      <c r="D165" s="59">
        <f t="shared" si="83"/>
        <v>5963</v>
      </c>
    </row>
    <row r="166" ht="14.25" customHeight="1">
      <c r="A166" s="7">
        <f>A165</f>
        <v>43895</v>
      </c>
      <c r="B166" s="6">
        <f>SUMIF(InputData!$C$2:$C$105,"&lt;="&amp;CalcThroughput!A166,InputData!$D$2:$D$105)-$G$3</f>
        <v>12371</v>
      </c>
      <c r="C166" s="6">
        <f>SUMIF(InputData!$B$2:$B$105,"&lt;="&amp;CalcThroughput!A166,InputData!$D$2:$D$105)-CalcThroughput!$G$3</f>
        <v>18334</v>
      </c>
      <c r="D166" s="59">
        <f>C166-B166</f>
        <v>5963</v>
      </c>
    </row>
    <row r="167" ht="14.25" customHeight="1">
      <c r="A167" s="7">
        <f>A166+1</f>
        <v>43896</v>
      </c>
      <c r="B167" s="6">
        <f t="shared" ref="B167:D167" si="84">B166</f>
        <v>12371</v>
      </c>
      <c r="C167" s="6">
        <f t="shared" si="84"/>
        <v>18334</v>
      </c>
      <c r="D167" s="59">
        <f t="shared" si="84"/>
        <v>5963</v>
      </c>
    </row>
    <row r="168" ht="14.25" customHeight="1">
      <c r="A168" s="7">
        <f>A167</f>
        <v>43896</v>
      </c>
      <c r="B168" s="6">
        <f>SUMIF(InputData!$C$2:$C$105,"&lt;="&amp;CalcThroughput!A168,InputData!$D$2:$D$105)-$G$3</f>
        <v>12371</v>
      </c>
      <c r="C168" s="6">
        <f>SUMIF(InputData!$B$2:$B$105,"&lt;="&amp;CalcThroughput!A168,InputData!$D$2:$D$105)-CalcThroughput!$G$3</f>
        <v>19124</v>
      </c>
      <c r="D168" s="59">
        <f>C168-B168</f>
        <v>6753</v>
      </c>
    </row>
    <row r="169" ht="14.25" customHeight="1">
      <c r="A169" s="7">
        <f>A168+1</f>
        <v>43897</v>
      </c>
      <c r="B169" s="6">
        <f t="shared" ref="B169:D169" si="85">B168</f>
        <v>12371</v>
      </c>
      <c r="C169" s="6">
        <f t="shared" si="85"/>
        <v>19124</v>
      </c>
      <c r="D169" s="59">
        <f t="shared" si="85"/>
        <v>6753</v>
      </c>
    </row>
    <row r="170" ht="14.25" customHeight="1">
      <c r="A170" s="7">
        <f>A169</f>
        <v>43897</v>
      </c>
      <c r="B170" s="6">
        <f>SUMIF(InputData!$C$2:$C$105,"&lt;="&amp;CalcThroughput!A170,InputData!$D$2:$D$105)-$G$3</f>
        <v>12371</v>
      </c>
      <c r="C170" s="6">
        <f>SUMIF(InputData!$B$2:$B$105,"&lt;="&amp;CalcThroughput!A170,InputData!$D$2:$D$105)-CalcThroughput!$G$3</f>
        <v>19124</v>
      </c>
      <c r="D170" s="59">
        <f>C170-B170</f>
        <v>6753</v>
      </c>
    </row>
    <row r="171" ht="14.25" customHeight="1">
      <c r="A171" s="7">
        <f>A170+1</f>
        <v>43898</v>
      </c>
      <c r="B171" s="6">
        <f t="shared" ref="B171:D171" si="86">B170</f>
        <v>12371</v>
      </c>
      <c r="C171" s="6">
        <f t="shared" si="86"/>
        <v>19124</v>
      </c>
      <c r="D171" s="59">
        <f t="shared" si="86"/>
        <v>6753</v>
      </c>
    </row>
    <row r="172" ht="14.25" customHeight="1">
      <c r="A172" s="7">
        <f>A171</f>
        <v>43898</v>
      </c>
      <c r="B172" s="6">
        <f>SUMIF(InputData!$C$2:$C$105,"&lt;="&amp;CalcThroughput!A172,InputData!$D$2:$D$105)-$G$3</f>
        <v>12371</v>
      </c>
      <c r="C172" s="6">
        <f>SUMIF(InputData!$B$2:$B$105,"&lt;="&amp;CalcThroughput!A172,InputData!$D$2:$D$105)-CalcThroughput!$G$3</f>
        <v>19698</v>
      </c>
      <c r="D172" s="59">
        <f>C172-B172</f>
        <v>7327</v>
      </c>
    </row>
    <row r="173" ht="14.25" customHeight="1">
      <c r="A173" s="7">
        <f>A172+1</f>
        <v>43899</v>
      </c>
      <c r="B173" s="6">
        <f t="shared" ref="B173:D173" si="87">B172</f>
        <v>12371</v>
      </c>
      <c r="C173" s="6">
        <f t="shared" si="87"/>
        <v>19698</v>
      </c>
      <c r="D173" s="59">
        <f t="shared" si="87"/>
        <v>7327</v>
      </c>
    </row>
    <row r="174" ht="14.25" customHeight="1">
      <c r="A174" s="7">
        <f>A173</f>
        <v>43899</v>
      </c>
      <c r="B174" s="6">
        <f>SUMIF(InputData!$C$2:$C$105,"&lt;="&amp;CalcThroughput!A174,InputData!$D$2:$D$105)-$G$3</f>
        <v>12371</v>
      </c>
      <c r="C174" s="6">
        <f>SUMIF(InputData!$B$2:$B$105,"&lt;="&amp;CalcThroughput!A174,InputData!$D$2:$D$105)-CalcThroughput!$G$3</f>
        <v>19698</v>
      </c>
      <c r="D174" s="59">
        <f>C174-B174</f>
        <v>7327</v>
      </c>
    </row>
    <row r="175" ht="14.25" customHeight="1">
      <c r="A175" s="7">
        <f>A174+1</f>
        <v>43900</v>
      </c>
      <c r="B175" s="6">
        <f t="shared" ref="B175:D175" si="88">B174</f>
        <v>12371</v>
      </c>
      <c r="C175" s="6">
        <f t="shared" si="88"/>
        <v>19698</v>
      </c>
      <c r="D175" s="59">
        <f t="shared" si="88"/>
        <v>7327</v>
      </c>
    </row>
    <row r="176" ht="14.25" customHeight="1">
      <c r="A176" s="7">
        <f>A175</f>
        <v>43900</v>
      </c>
      <c r="B176" s="6">
        <f>SUMIF(InputData!$C$2:$C$105,"&lt;="&amp;CalcThroughput!A176,InputData!$D$2:$D$105)-$G$3</f>
        <v>12371</v>
      </c>
      <c r="C176" s="6">
        <f>SUMIF(InputData!$B$2:$B$105,"&lt;="&amp;CalcThroughput!A176,InputData!$D$2:$D$105)-CalcThroughput!$G$3</f>
        <v>19698</v>
      </c>
      <c r="D176" s="59">
        <f>C176-B176</f>
        <v>7327</v>
      </c>
    </row>
    <row r="177" ht="14.25" customHeight="1">
      <c r="A177" s="7">
        <f>A176+1</f>
        <v>43901</v>
      </c>
      <c r="B177" s="6">
        <f t="shared" ref="B177:D177" si="89">B176</f>
        <v>12371</v>
      </c>
      <c r="C177" s="6">
        <f t="shared" si="89"/>
        <v>19698</v>
      </c>
      <c r="D177" s="59">
        <f t="shared" si="89"/>
        <v>7327</v>
      </c>
    </row>
    <row r="178" ht="14.25" customHeight="1">
      <c r="A178" s="7">
        <f>A177</f>
        <v>43901</v>
      </c>
      <c r="B178" s="6">
        <f>SUMIF(InputData!$C$2:$C$105,"&lt;="&amp;CalcThroughput!A178,InputData!$D$2:$D$105)-$G$3</f>
        <v>13641</v>
      </c>
      <c r="C178" s="6">
        <f>SUMIF(InputData!$B$2:$B$105,"&lt;="&amp;CalcThroughput!A178,InputData!$D$2:$D$105)-CalcThroughput!$G$3</f>
        <v>20528</v>
      </c>
      <c r="D178" s="59">
        <f>C178-B178</f>
        <v>6887</v>
      </c>
    </row>
    <row r="179" ht="14.25" customHeight="1">
      <c r="A179" s="7">
        <f>A178+1</f>
        <v>43902</v>
      </c>
      <c r="B179" s="6">
        <f t="shared" ref="B179:D179" si="90">B178</f>
        <v>13641</v>
      </c>
      <c r="C179" s="6">
        <f t="shared" si="90"/>
        <v>20528</v>
      </c>
      <c r="D179" s="59">
        <f t="shared" si="90"/>
        <v>6887</v>
      </c>
    </row>
    <row r="180" ht="14.25" customHeight="1">
      <c r="A180" s="7">
        <f>A179</f>
        <v>43902</v>
      </c>
      <c r="B180" s="6">
        <f>SUMIF(InputData!$C$2:$C$105,"&lt;="&amp;CalcThroughput!A180,InputData!$D$2:$D$105)-$G$3</f>
        <v>13641</v>
      </c>
      <c r="C180" s="6">
        <f>SUMIF(InputData!$B$2:$B$105,"&lt;="&amp;CalcThroughput!A180,InputData!$D$2:$D$105)-CalcThroughput!$G$3</f>
        <v>20528</v>
      </c>
      <c r="D180" s="59">
        <f>C180-B180</f>
        <v>6887</v>
      </c>
    </row>
    <row r="181" ht="14.25" customHeight="1">
      <c r="A181" s="7">
        <f>A180+1</f>
        <v>43903</v>
      </c>
      <c r="B181" s="6">
        <f t="shared" ref="B181:D181" si="91">B180</f>
        <v>13641</v>
      </c>
      <c r="C181" s="6">
        <f t="shared" si="91"/>
        <v>20528</v>
      </c>
      <c r="D181" s="59">
        <f t="shared" si="91"/>
        <v>6887</v>
      </c>
    </row>
    <row r="182" ht="14.25" customHeight="1">
      <c r="A182" s="7">
        <f>A181</f>
        <v>43903</v>
      </c>
      <c r="B182" s="6">
        <f>SUMIF(InputData!$C$2:$C$105,"&lt;="&amp;CalcThroughput!A182,InputData!$D$2:$D$105)-$G$3</f>
        <v>13641</v>
      </c>
      <c r="C182" s="6">
        <f>SUMIF(InputData!$B$2:$B$105,"&lt;="&amp;CalcThroughput!A182,InputData!$D$2:$D$105)-CalcThroughput!$G$3</f>
        <v>20528</v>
      </c>
      <c r="D182" s="59">
        <f>C182-B182</f>
        <v>6887</v>
      </c>
    </row>
    <row r="183" ht="14.25" customHeight="1">
      <c r="A183" s="7">
        <f>A182+1</f>
        <v>43904</v>
      </c>
      <c r="B183" s="6">
        <f t="shared" ref="B183:D183" si="92">B182</f>
        <v>13641</v>
      </c>
      <c r="C183" s="6">
        <f t="shared" si="92"/>
        <v>20528</v>
      </c>
      <c r="D183" s="59">
        <f t="shared" si="92"/>
        <v>6887</v>
      </c>
    </row>
    <row r="184" ht="14.25" customHeight="1">
      <c r="A184" s="7">
        <f>A183</f>
        <v>43904</v>
      </c>
      <c r="B184" s="6">
        <f>SUMIF(InputData!$C$2:$C$105,"&lt;="&amp;CalcThroughput!A184,InputData!$D$2:$D$105)-$G$3</f>
        <v>13641</v>
      </c>
      <c r="C184" s="6">
        <f>SUMIF(InputData!$B$2:$B$105,"&lt;="&amp;CalcThroughput!A184,InputData!$D$2:$D$105)-CalcThroughput!$G$3</f>
        <v>20528</v>
      </c>
      <c r="D184" s="59">
        <f>C184-B184</f>
        <v>6887</v>
      </c>
    </row>
    <row r="185" ht="14.25" customHeight="1">
      <c r="A185" s="7">
        <f>A184+1</f>
        <v>43905</v>
      </c>
      <c r="B185" s="6">
        <f t="shared" ref="B185:D185" si="93">B184</f>
        <v>13641</v>
      </c>
      <c r="C185" s="6">
        <f t="shared" si="93"/>
        <v>20528</v>
      </c>
      <c r="D185" s="59">
        <f t="shared" si="93"/>
        <v>6887</v>
      </c>
    </row>
    <row r="186" ht="14.25" customHeight="1">
      <c r="A186" s="7">
        <f>A185</f>
        <v>43905</v>
      </c>
      <c r="B186" s="6">
        <f>SUMIF(InputData!$C$2:$C$105,"&lt;="&amp;CalcThroughput!A186,InputData!$D$2:$D$105)-$G$3</f>
        <v>13641</v>
      </c>
      <c r="C186" s="6">
        <f>SUMIF(InputData!$B$2:$B$105,"&lt;="&amp;CalcThroughput!A186,InputData!$D$2:$D$105)-CalcThroughput!$G$3</f>
        <v>20528</v>
      </c>
      <c r="D186" s="59">
        <f>C186-B186</f>
        <v>6887</v>
      </c>
    </row>
    <row r="187" ht="14.25" customHeight="1">
      <c r="A187" s="7">
        <f>A186+1</f>
        <v>43906</v>
      </c>
      <c r="B187" s="6">
        <f t="shared" ref="B187:D187" si="94">B186</f>
        <v>13641</v>
      </c>
      <c r="C187" s="6">
        <f t="shared" si="94"/>
        <v>20528</v>
      </c>
      <c r="D187" s="59">
        <f t="shared" si="94"/>
        <v>6887</v>
      </c>
    </row>
    <row r="188" ht="14.25" customHeight="1">
      <c r="A188" s="7">
        <f>A187</f>
        <v>43906</v>
      </c>
      <c r="B188" s="6">
        <f>SUMIF(InputData!$C$2:$C$105,"&lt;="&amp;CalcThroughput!A188,InputData!$D$2:$D$105)-$G$3</f>
        <v>13641</v>
      </c>
      <c r="C188" s="6">
        <f>SUMIF(InputData!$B$2:$B$105,"&lt;="&amp;CalcThroughput!A188,InputData!$D$2:$D$105)-CalcThroughput!$G$3</f>
        <v>20528</v>
      </c>
      <c r="D188" s="59">
        <f>C188-B188</f>
        <v>6887</v>
      </c>
    </row>
    <row r="189" ht="14.25" customHeight="1">
      <c r="A189" s="52">
        <f>A188+1</f>
        <v>43907</v>
      </c>
      <c r="B189" s="53">
        <f t="shared" ref="B189:D189" si="95">B188</f>
        <v>13641</v>
      </c>
      <c r="C189" s="53">
        <f t="shared" si="95"/>
        <v>20528</v>
      </c>
      <c r="D189" s="54">
        <f t="shared" si="95"/>
        <v>6887</v>
      </c>
    </row>
    <row r="190" ht="14.25" customHeight="1">
      <c r="A190" s="7">
        <f>A189</f>
        <v>43907</v>
      </c>
      <c r="B190" s="6">
        <f>SUMIF(InputData!$C$2:$C$105,"&lt;="&amp;CalcThroughput!A190,InputData!$D$2:$D$105)-$G$3</f>
        <v>13641</v>
      </c>
      <c r="C190" s="6">
        <f>SUMIF(InputData!$B$2:$B$105,"&lt;="&amp;CalcThroughput!A190,InputData!$D$2:$D$105)-CalcThroughput!$G$3</f>
        <v>20528</v>
      </c>
      <c r="D190" s="59">
        <f>C190-B190</f>
        <v>6887</v>
      </c>
    </row>
    <row r="191" ht="14.25" customHeight="1">
      <c r="A191" s="7">
        <f>A190+1</f>
        <v>43908</v>
      </c>
      <c r="B191" s="6">
        <f t="shared" ref="B191:D191" si="96">B190</f>
        <v>13641</v>
      </c>
      <c r="C191" s="6">
        <f t="shared" si="96"/>
        <v>20528</v>
      </c>
      <c r="D191" s="59">
        <f t="shared" si="96"/>
        <v>6887</v>
      </c>
    </row>
    <row r="192" ht="14.25" customHeight="1">
      <c r="A192" s="7">
        <f>A191</f>
        <v>43908</v>
      </c>
      <c r="B192" s="6">
        <f>SUMIF(InputData!$C$2:$C$105,"&lt;="&amp;CalcThroughput!A192,InputData!$D$2:$D$105)-$G$3</f>
        <v>15144</v>
      </c>
      <c r="C192" s="6">
        <f>SUMIF(InputData!$B$2:$B$105,"&lt;="&amp;CalcThroughput!A192,InputData!$D$2:$D$105)-CalcThroughput!$G$3</f>
        <v>21198</v>
      </c>
      <c r="D192" s="59">
        <f>C192-B192</f>
        <v>6054</v>
      </c>
    </row>
    <row r="193" ht="14.25" customHeight="1">
      <c r="A193" s="7">
        <f>A192+1</f>
        <v>43909</v>
      </c>
      <c r="B193" s="6">
        <f t="shared" ref="B193:D193" si="97">B192</f>
        <v>15144</v>
      </c>
      <c r="C193" s="6">
        <f t="shared" si="97"/>
        <v>21198</v>
      </c>
      <c r="D193" s="59">
        <f t="shared" si="97"/>
        <v>6054</v>
      </c>
    </row>
    <row r="194" ht="14.25" customHeight="1">
      <c r="A194" s="7">
        <f>A193</f>
        <v>43909</v>
      </c>
      <c r="B194" s="6">
        <f>SUMIF(InputData!$C$2:$C$105,"&lt;="&amp;CalcThroughput!A194,InputData!$D$2:$D$105)-$G$3</f>
        <v>15144</v>
      </c>
      <c r="C194" s="6">
        <f>SUMIF(InputData!$B$2:$B$105,"&lt;="&amp;CalcThroughput!A194,InputData!$D$2:$D$105)-CalcThroughput!$G$3</f>
        <v>22013</v>
      </c>
      <c r="D194" s="59">
        <f>C194-B194</f>
        <v>6869</v>
      </c>
    </row>
    <row r="195" ht="14.25" customHeight="1">
      <c r="A195" s="7">
        <f>A194+1</f>
        <v>43910</v>
      </c>
      <c r="B195" s="6">
        <f t="shared" ref="B195:D195" si="98">B194</f>
        <v>15144</v>
      </c>
      <c r="C195" s="6">
        <f t="shared" si="98"/>
        <v>22013</v>
      </c>
      <c r="D195" s="59">
        <f t="shared" si="98"/>
        <v>6869</v>
      </c>
    </row>
    <row r="196" ht="14.25" customHeight="1">
      <c r="A196" s="7">
        <f>A195</f>
        <v>43910</v>
      </c>
      <c r="B196" s="6">
        <f>SUMIF(InputData!$C$2:$C$105,"&lt;="&amp;CalcThroughput!A196,InputData!$D$2:$D$105)-$G$3</f>
        <v>15144</v>
      </c>
      <c r="C196" s="6">
        <f>SUMIF(InputData!$B$2:$B$105,"&lt;="&amp;CalcThroughput!A196,InputData!$D$2:$D$105)-CalcThroughput!$G$3</f>
        <v>22013</v>
      </c>
      <c r="D196" s="59">
        <f>C196-B196</f>
        <v>6869</v>
      </c>
    </row>
    <row r="197" ht="14.25" customHeight="1">
      <c r="A197" s="7">
        <f>A196+1</f>
        <v>43911</v>
      </c>
      <c r="B197" s="6">
        <f t="shared" ref="B197:D197" si="99">B196</f>
        <v>15144</v>
      </c>
      <c r="C197" s="6">
        <f t="shared" si="99"/>
        <v>22013</v>
      </c>
      <c r="D197" s="59">
        <f t="shared" si="99"/>
        <v>6869</v>
      </c>
    </row>
    <row r="198" ht="14.25" customHeight="1">
      <c r="A198" s="7">
        <f>A197</f>
        <v>43911</v>
      </c>
      <c r="B198" s="6">
        <f>SUMIF(InputData!$C$2:$C$105,"&lt;="&amp;CalcThroughput!A198,InputData!$D$2:$D$105)-$G$3</f>
        <v>15144</v>
      </c>
      <c r="C198" s="6">
        <f>SUMIF(InputData!$B$2:$B$105,"&lt;="&amp;CalcThroughput!A198,InputData!$D$2:$D$105)-CalcThroughput!$G$3</f>
        <v>22013</v>
      </c>
      <c r="D198" s="59">
        <f>C198-B198</f>
        <v>6869</v>
      </c>
    </row>
    <row r="199" ht="14.25" customHeight="1">
      <c r="A199" s="7">
        <f>A198+1</f>
        <v>43912</v>
      </c>
      <c r="B199" s="6">
        <f t="shared" ref="B199:D199" si="100">B198</f>
        <v>15144</v>
      </c>
      <c r="C199" s="6">
        <f t="shared" si="100"/>
        <v>22013</v>
      </c>
      <c r="D199" s="59">
        <f t="shared" si="100"/>
        <v>6869</v>
      </c>
    </row>
    <row r="200" ht="14.25" customHeight="1">
      <c r="A200" s="7">
        <f>A199</f>
        <v>43912</v>
      </c>
      <c r="B200" s="6">
        <f>SUMIF(InputData!$C$2:$C$105,"&lt;="&amp;CalcThroughput!A200,InputData!$D$2:$D$105)-$G$3</f>
        <v>15144</v>
      </c>
      <c r="C200" s="6">
        <f>SUMIF(InputData!$B$2:$B$105,"&lt;="&amp;CalcThroughput!A200,InputData!$D$2:$D$105)-CalcThroughput!$G$3</f>
        <v>22013</v>
      </c>
      <c r="D200" s="59">
        <f>C200-B200</f>
        <v>6869</v>
      </c>
    </row>
    <row r="201" ht="14.25" customHeight="1">
      <c r="A201" s="7">
        <f>A200+1</f>
        <v>43913</v>
      </c>
      <c r="B201" s="6">
        <f t="shared" ref="B201:D201" si="101">B200</f>
        <v>15144</v>
      </c>
      <c r="C201" s="6">
        <f t="shared" si="101"/>
        <v>22013</v>
      </c>
      <c r="D201" s="59">
        <f t="shared" si="101"/>
        <v>6869</v>
      </c>
    </row>
    <row r="202" ht="14.25" customHeight="1">
      <c r="A202" s="7">
        <f>A201</f>
        <v>43913</v>
      </c>
      <c r="B202" s="6">
        <f>SUMIF(InputData!$C$2:$C$105,"&lt;="&amp;CalcThroughput!A202,InputData!$D$2:$D$105)-$G$3</f>
        <v>15144</v>
      </c>
      <c r="C202" s="6">
        <f>SUMIF(InputData!$B$2:$B$105,"&lt;="&amp;CalcThroughput!A202,InputData!$D$2:$D$105)-CalcThroughput!$G$3</f>
        <v>22013</v>
      </c>
      <c r="D202" s="59">
        <f>C202-B202</f>
        <v>6869</v>
      </c>
    </row>
    <row r="203" ht="14.25" customHeight="1">
      <c r="A203" s="7">
        <f>A202+1</f>
        <v>43914</v>
      </c>
      <c r="B203" s="6">
        <f t="shared" ref="B203:D203" si="102">B202</f>
        <v>15144</v>
      </c>
      <c r="C203" s="6">
        <f t="shared" si="102"/>
        <v>22013</v>
      </c>
      <c r="D203" s="59">
        <f t="shared" si="102"/>
        <v>6869</v>
      </c>
    </row>
    <row r="204" ht="14.25" customHeight="1">
      <c r="A204" s="7">
        <f>A203</f>
        <v>43914</v>
      </c>
      <c r="B204" s="6">
        <f>SUMIF(InputData!$C$2:$C$105,"&lt;="&amp;CalcThroughput!A204,InputData!$D$2:$D$105)-$G$3</f>
        <v>15144</v>
      </c>
      <c r="C204" s="6">
        <f>SUMIF(InputData!$B$2:$B$105,"&lt;="&amp;CalcThroughput!A204,InputData!$D$2:$D$105)-CalcThroughput!$G$3</f>
        <v>22013</v>
      </c>
      <c r="D204" s="59">
        <f>C204-B204</f>
        <v>6869</v>
      </c>
    </row>
    <row r="205" ht="14.25" customHeight="1">
      <c r="A205" s="7">
        <f>A204+1</f>
        <v>43915</v>
      </c>
      <c r="B205" s="6">
        <f t="shared" ref="B205:D205" si="103">B204</f>
        <v>15144</v>
      </c>
      <c r="C205" s="6">
        <f t="shared" si="103"/>
        <v>22013</v>
      </c>
      <c r="D205" s="59">
        <f t="shared" si="103"/>
        <v>6869</v>
      </c>
    </row>
    <row r="206" ht="14.25" customHeight="1">
      <c r="A206" s="7">
        <f>A205</f>
        <v>43915</v>
      </c>
      <c r="B206" s="6">
        <f>SUMIF(InputData!$C$2:$C$105,"&lt;="&amp;CalcThroughput!A206,InputData!$D$2:$D$105)-$G$3</f>
        <v>16654</v>
      </c>
      <c r="C206" s="6">
        <f>SUMIF(InputData!$B$2:$B$105,"&lt;="&amp;CalcThroughput!A206,InputData!$D$2:$D$105)-CalcThroughput!$G$3</f>
        <v>22013</v>
      </c>
      <c r="D206" s="59">
        <f>C206-B206</f>
        <v>5359</v>
      </c>
    </row>
    <row r="207" ht="14.25" customHeight="1">
      <c r="A207" s="7">
        <f>A206+1</f>
        <v>43916</v>
      </c>
      <c r="B207" s="6">
        <f t="shared" ref="B207:D207" si="104">B206</f>
        <v>16654</v>
      </c>
      <c r="C207" s="6">
        <f t="shared" si="104"/>
        <v>22013</v>
      </c>
      <c r="D207" s="59">
        <f t="shared" si="104"/>
        <v>5359</v>
      </c>
    </row>
    <row r="208" ht="14.25" customHeight="1">
      <c r="A208" s="7">
        <f>A207</f>
        <v>43916</v>
      </c>
      <c r="B208" s="6">
        <f>SUMIF(InputData!$C$2:$C$105,"&lt;="&amp;CalcThroughput!A208,InputData!$D$2:$D$105)-$G$3</f>
        <v>16654</v>
      </c>
      <c r="C208" s="6">
        <f>SUMIF(InputData!$B$2:$B$105,"&lt;="&amp;CalcThroughput!A208,InputData!$D$2:$D$105)-CalcThroughput!$G$3</f>
        <v>22013</v>
      </c>
      <c r="D208" s="59">
        <f>C208-B208</f>
        <v>5359</v>
      </c>
    </row>
    <row r="209" ht="14.25" customHeight="1">
      <c r="A209" s="7">
        <f>A208+1</f>
        <v>43917</v>
      </c>
      <c r="B209" s="6">
        <f t="shared" ref="B209:D209" si="105">B208</f>
        <v>16654</v>
      </c>
      <c r="C209" s="6">
        <f t="shared" si="105"/>
        <v>22013</v>
      </c>
      <c r="D209" s="59">
        <f t="shared" si="105"/>
        <v>5359</v>
      </c>
    </row>
    <row r="210" ht="14.25" customHeight="1">
      <c r="A210" s="7">
        <f>A209</f>
        <v>43917</v>
      </c>
      <c r="B210" s="6">
        <f>SUMIF(InputData!$C$2:$C$105,"&lt;="&amp;CalcThroughput!A210,InputData!$D$2:$D$105)-$G$3</f>
        <v>16654</v>
      </c>
      <c r="C210" s="6">
        <f>SUMIF(InputData!$B$2:$B$105,"&lt;="&amp;CalcThroughput!A210,InputData!$D$2:$D$105)-CalcThroughput!$G$3</f>
        <v>22013</v>
      </c>
      <c r="D210" s="59">
        <f>C210-B210</f>
        <v>5359</v>
      </c>
    </row>
    <row r="211" ht="14.25" customHeight="1">
      <c r="A211" s="7">
        <f>A210+1</f>
        <v>43918</v>
      </c>
      <c r="B211" s="6">
        <f t="shared" ref="B211:D211" si="106">B210</f>
        <v>16654</v>
      </c>
      <c r="C211" s="6">
        <f t="shared" si="106"/>
        <v>22013</v>
      </c>
      <c r="D211" s="59">
        <f t="shared" si="106"/>
        <v>5359</v>
      </c>
    </row>
    <row r="212" ht="14.25" customHeight="1">
      <c r="A212" s="7">
        <f>A211</f>
        <v>43918</v>
      </c>
      <c r="B212" s="6">
        <f>SUMIF(InputData!$C$2:$C$105,"&lt;="&amp;CalcThroughput!A212,InputData!$D$2:$D$105)-$G$3</f>
        <v>16654</v>
      </c>
      <c r="C212" s="6">
        <f>SUMIF(InputData!$B$2:$B$105,"&lt;="&amp;CalcThroughput!A212,InputData!$D$2:$D$105)-CalcThroughput!$G$3</f>
        <v>22783</v>
      </c>
      <c r="D212" s="59">
        <f>C212-B212</f>
        <v>6129</v>
      </c>
    </row>
    <row r="213" ht="14.25" customHeight="1">
      <c r="A213" s="7">
        <f>A212+1</f>
        <v>43919</v>
      </c>
      <c r="B213" s="6">
        <f t="shared" ref="B213:D213" si="107">B212</f>
        <v>16654</v>
      </c>
      <c r="C213" s="6">
        <f t="shared" si="107"/>
        <v>22783</v>
      </c>
      <c r="D213" s="59">
        <f t="shared" si="107"/>
        <v>6129</v>
      </c>
    </row>
    <row r="214" ht="14.25" customHeight="1">
      <c r="A214" s="7">
        <f>A213</f>
        <v>43919</v>
      </c>
      <c r="B214" s="6">
        <f>SUMIF(InputData!$C$2:$C$105,"&lt;="&amp;CalcThroughput!A214,InputData!$D$2:$D$105)-$G$3</f>
        <v>16654</v>
      </c>
      <c r="C214" s="6">
        <f>SUMIF(InputData!$B$2:$B$105,"&lt;="&amp;CalcThroughput!A214,InputData!$D$2:$D$105)-CalcThroughput!$G$3</f>
        <v>22783</v>
      </c>
      <c r="D214" s="59">
        <f>C214-B214</f>
        <v>6129</v>
      </c>
    </row>
    <row r="215" ht="14.25" customHeight="1">
      <c r="A215" s="7">
        <f>A214+1</f>
        <v>43920</v>
      </c>
      <c r="B215" s="6">
        <f t="shared" ref="B215:D215" si="108">B214</f>
        <v>16654</v>
      </c>
      <c r="C215" s="6">
        <f t="shared" si="108"/>
        <v>22783</v>
      </c>
      <c r="D215" s="59">
        <f t="shared" si="108"/>
        <v>6129</v>
      </c>
    </row>
    <row r="216" ht="14.25" customHeight="1">
      <c r="A216" s="7">
        <f>A215</f>
        <v>43920</v>
      </c>
      <c r="B216" s="6">
        <f>SUMIF(InputData!$C$2:$C$105,"&lt;="&amp;CalcThroughput!A216,InputData!$D$2:$D$105)-$G$3</f>
        <v>16654</v>
      </c>
      <c r="C216" s="6">
        <f>SUMIF(InputData!$B$2:$B$105,"&lt;="&amp;CalcThroughput!A216,InputData!$D$2:$D$105)-CalcThroughput!$G$3</f>
        <v>23339</v>
      </c>
      <c r="D216" s="59">
        <f>C216-B216</f>
        <v>6685</v>
      </c>
    </row>
    <row r="217" ht="14.25" customHeight="1">
      <c r="A217" s="7">
        <f>A216+1</f>
        <v>43921</v>
      </c>
      <c r="B217" s="6">
        <f t="shared" ref="B217:D217" si="109">B216</f>
        <v>16654</v>
      </c>
      <c r="C217" s="6">
        <f t="shared" si="109"/>
        <v>23339</v>
      </c>
      <c r="D217" s="59">
        <f t="shared" si="109"/>
        <v>6685</v>
      </c>
    </row>
    <row r="218" ht="14.25" customHeight="1">
      <c r="A218" s="7">
        <f>A217</f>
        <v>43921</v>
      </c>
      <c r="B218" s="6">
        <f>SUMIF(InputData!$C$2:$C$105,"&lt;="&amp;CalcThroughput!A218,InputData!$D$2:$D$105)-$G$3</f>
        <v>16654</v>
      </c>
      <c r="C218" s="6">
        <f>SUMIF(InputData!$B$2:$B$105,"&lt;="&amp;CalcThroughput!A218,InputData!$D$2:$D$105)-CalcThroughput!$G$3</f>
        <v>23339</v>
      </c>
      <c r="D218" s="59">
        <f>C218-B218</f>
        <v>6685</v>
      </c>
    </row>
    <row r="219" ht="14.25" customHeight="1">
      <c r="A219" s="7">
        <f>A218+1</f>
        <v>43922</v>
      </c>
      <c r="B219" s="6">
        <f t="shared" ref="B219:D219" si="110">B218</f>
        <v>16654</v>
      </c>
      <c r="C219" s="6">
        <f t="shared" si="110"/>
        <v>23339</v>
      </c>
      <c r="D219" s="59">
        <f t="shared" si="110"/>
        <v>6685</v>
      </c>
    </row>
    <row r="220" ht="14.25" customHeight="1">
      <c r="A220" s="7">
        <f>A219</f>
        <v>43922</v>
      </c>
      <c r="B220" s="6">
        <f>SUMIF(InputData!$C$2:$C$105,"&lt;="&amp;CalcThroughput!A220,InputData!$D$2:$D$105)-$G$3</f>
        <v>18053</v>
      </c>
      <c r="C220" s="6">
        <f>SUMIF(InputData!$B$2:$B$105,"&lt;="&amp;CalcThroughput!A220,InputData!$D$2:$D$105)-CalcThroughput!$G$3</f>
        <v>23339</v>
      </c>
      <c r="D220" s="59">
        <f>C220-B220</f>
        <v>5286</v>
      </c>
    </row>
    <row r="221" ht="14.25" customHeight="1">
      <c r="A221" s="7">
        <f>A220+1</f>
        <v>43923</v>
      </c>
      <c r="B221" s="6">
        <f t="shared" ref="B221:D221" si="111">B220</f>
        <v>18053</v>
      </c>
      <c r="C221" s="6">
        <f t="shared" si="111"/>
        <v>23339</v>
      </c>
      <c r="D221" s="59">
        <f t="shared" si="111"/>
        <v>5286</v>
      </c>
    </row>
    <row r="222" ht="14.25" customHeight="1">
      <c r="A222" s="7">
        <f>A221</f>
        <v>43923</v>
      </c>
      <c r="B222" s="6">
        <f>SUMIF(InputData!$C$2:$C$105,"&lt;="&amp;CalcThroughput!A222,InputData!$D$2:$D$105)-$G$3</f>
        <v>18053</v>
      </c>
      <c r="C222" s="6">
        <f>SUMIF(InputData!$B$2:$B$105,"&lt;="&amp;CalcThroughput!A222,InputData!$D$2:$D$105)-CalcThroughput!$G$3</f>
        <v>23984</v>
      </c>
      <c r="D222" s="59">
        <f>C222-B222</f>
        <v>5931</v>
      </c>
    </row>
    <row r="223" ht="14.25" customHeight="1">
      <c r="A223" s="7">
        <f>A222+1</f>
        <v>43924</v>
      </c>
      <c r="B223" s="6">
        <f t="shared" ref="B223:D223" si="112">B222</f>
        <v>18053</v>
      </c>
      <c r="C223" s="6">
        <f t="shared" si="112"/>
        <v>23984</v>
      </c>
      <c r="D223" s="59">
        <f t="shared" si="112"/>
        <v>5931</v>
      </c>
    </row>
    <row r="224" ht="14.25" customHeight="1">
      <c r="A224" s="7">
        <f>A223</f>
        <v>43924</v>
      </c>
      <c r="B224" s="6">
        <f>SUMIF(InputData!$C$2:$C$105,"&lt;="&amp;CalcThroughput!A224,InputData!$D$2:$D$105)-$G$3</f>
        <v>18053</v>
      </c>
      <c r="C224" s="6">
        <f>SUMIF(InputData!$B$2:$B$105,"&lt;="&amp;CalcThroughput!A224,InputData!$D$2:$D$105)-CalcThroughput!$G$3</f>
        <v>23984</v>
      </c>
      <c r="D224" s="59">
        <f>C224-B224</f>
        <v>5931</v>
      </c>
    </row>
    <row r="225" ht="14.25" customHeight="1">
      <c r="A225" s="7">
        <f>A224+1</f>
        <v>43925</v>
      </c>
      <c r="B225" s="6">
        <f t="shared" ref="B225:D225" si="113">B224</f>
        <v>18053</v>
      </c>
      <c r="C225" s="6">
        <f t="shared" si="113"/>
        <v>23984</v>
      </c>
      <c r="D225" s="59">
        <f t="shared" si="113"/>
        <v>5931</v>
      </c>
    </row>
    <row r="226" ht="14.25" customHeight="1">
      <c r="A226" s="7">
        <f>A225</f>
        <v>43925</v>
      </c>
      <c r="B226" s="6">
        <f>SUMIF(InputData!$C$2:$C$105,"&lt;="&amp;CalcThroughput!A226,InputData!$D$2:$D$105)-$G$3</f>
        <v>18053</v>
      </c>
      <c r="C226" s="6">
        <f>SUMIF(InputData!$B$2:$B$105,"&lt;="&amp;CalcThroughput!A226,InputData!$D$2:$D$105)-CalcThroughput!$G$3</f>
        <v>24924</v>
      </c>
      <c r="D226" s="59">
        <f>C226-B226</f>
        <v>6871</v>
      </c>
    </row>
    <row r="227" ht="14.25" customHeight="1">
      <c r="A227" s="7">
        <f>A226+1</f>
        <v>43926</v>
      </c>
      <c r="B227" s="6">
        <f t="shared" ref="B227:D227" si="114">B226</f>
        <v>18053</v>
      </c>
      <c r="C227" s="6">
        <f t="shared" si="114"/>
        <v>24924</v>
      </c>
      <c r="D227" s="59">
        <f t="shared" si="114"/>
        <v>6871</v>
      </c>
    </row>
    <row r="228" ht="14.25" customHeight="1">
      <c r="A228" s="7">
        <f>A227</f>
        <v>43926</v>
      </c>
      <c r="B228" s="6">
        <f>SUMIF(InputData!$C$2:$C$105,"&lt;="&amp;CalcThroughput!A228,InputData!$D$2:$D$105)-$G$3</f>
        <v>18053</v>
      </c>
      <c r="C228" s="6">
        <f>SUMIF(InputData!$B$2:$B$105,"&lt;="&amp;CalcThroughput!A228,InputData!$D$2:$D$105)-CalcThroughput!$G$3</f>
        <v>24924</v>
      </c>
      <c r="D228" s="59">
        <f>C228-B228</f>
        <v>6871</v>
      </c>
    </row>
    <row r="229" ht="14.25" customHeight="1">
      <c r="A229" s="7">
        <f>A228+1</f>
        <v>43927</v>
      </c>
      <c r="B229" s="6">
        <f t="shared" ref="B229:D229" si="115">B228</f>
        <v>18053</v>
      </c>
      <c r="C229" s="6">
        <f t="shared" si="115"/>
        <v>24924</v>
      </c>
      <c r="D229" s="59">
        <f t="shared" si="115"/>
        <v>6871</v>
      </c>
    </row>
    <row r="230" ht="14.25" customHeight="1">
      <c r="A230" s="7">
        <f>A229</f>
        <v>43927</v>
      </c>
      <c r="B230" s="6">
        <f>SUMIF(InputData!$C$2:$C$105,"&lt;="&amp;CalcThroughput!A230,InputData!$D$2:$D$105)-$G$3</f>
        <v>18053</v>
      </c>
      <c r="C230" s="6">
        <f>SUMIF(InputData!$B$2:$B$105,"&lt;="&amp;CalcThroughput!A230,InputData!$D$2:$D$105)-CalcThroughput!$G$3</f>
        <v>24924</v>
      </c>
      <c r="D230" s="59">
        <f>C230-B230</f>
        <v>6871</v>
      </c>
    </row>
    <row r="231" ht="14.25" customHeight="1">
      <c r="A231" s="7">
        <f>A230+1</f>
        <v>43928</v>
      </c>
      <c r="B231" s="6">
        <f t="shared" ref="B231:D231" si="116">B230</f>
        <v>18053</v>
      </c>
      <c r="C231" s="6">
        <f t="shared" si="116"/>
        <v>24924</v>
      </c>
      <c r="D231" s="59">
        <f t="shared" si="116"/>
        <v>6871</v>
      </c>
    </row>
    <row r="232" ht="14.25" customHeight="1">
      <c r="A232" s="7">
        <f>A231</f>
        <v>43928</v>
      </c>
      <c r="B232" s="6">
        <f>SUMIF(InputData!$C$2:$C$105,"&lt;="&amp;CalcThroughput!A232,InputData!$D$2:$D$105)-$G$3</f>
        <v>18053</v>
      </c>
      <c r="C232" s="6">
        <f>SUMIF(InputData!$B$2:$B$105,"&lt;="&amp;CalcThroughput!A232,InputData!$D$2:$D$105)-CalcThroughput!$G$3</f>
        <v>24924</v>
      </c>
      <c r="D232" s="59">
        <f>C232-B232</f>
        <v>6871</v>
      </c>
    </row>
    <row r="233" ht="14.25" customHeight="1">
      <c r="A233" s="7">
        <f>A232+1</f>
        <v>43929</v>
      </c>
      <c r="B233" s="6">
        <f t="shared" ref="B233:D233" si="117">B232</f>
        <v>18053</v>
      </c>
      <c r="C233" s="6">
        <f t="shared" si="117"/>
        <v>24924</v>
      </c>
      <c r="D233" s="59">
        <f t="shared" si="117"/>
        <v>6871</v>
      </c>
    </row>
    <row r="234" ht="14.25" customHeight="1">
      <c r="A234" s="7">
        <f>A233</f>
        <v>43929</v>
      </c>
      <c r="B234" s="6">
        <f>SUMIF(InputData!$C$2:$C$105,"&lt;="&amp;CalcThroughput!A234,InputData!$D$2:$D$105)-$G$3</f>
        <v>19698</v>
      </c>
      <c r="C234" s="6">
        <f>SUMIF(InputData!$B$2:$B$105,"&lt;="&amp;CalcThroughput!A234,InputData!$D$2:$D$105)-CalcThroughput!$G$3</f>
        <v>24924</v>
      </c>
      <c r="D234" s="59">
        <f>C234-B234</f>
        <v>5226</v>
      </c>
    </row>
    <row r="235" ht="14.25" customHeight="1">
      <c r="A235" s="7">
        <f>A234+1</f>
        <v>43930</v>
      </c>
      <c r="B235" s="6">
        <f t="shared" ref="B235:D235" si="118">B234</f>
        <v>19698</v>
      </c>
      <c r="C235" s="6">
        <f t="shared" si="118"/>
        <v>24924</v>
      </c>
      <c r="D235" s="59">
        <f t="shared" si="118"/>
        <v>5226</v>
      </c>
    </row>
    <row r="236" ht="14.25" customHeight="1">
      <c r="A236" s="7">
        <f>A235</f>
        <v>43930</v>
      </c>
      <c r="B236" s="6">
        <f>SUMIF(InputData!$C$2:$C$105,"&lt;="&amp;CalcThroughput!A236,InputData!$D$2:$D$105)-$G$3</f>
        <v>19698</v>
      </c>
      <c r="C236" s="6">
        <f>SUMIF(InputData!$B$2:$B$105,"&lt;="&amp;CalcThroughput!A236,InputData!$D$2:$D$105)-CalcThroughput!$G$3</f>
        <v>24924</v>
      </c>
      <c r="D236" s="59">
        <f>C236-B236</f>
        <v>5226</v>
      </c>
    </row>
    <row r="237" ht="14.25" customHeight="1">
      <c r="A237" s="7">
        <f>A236+1</f>
        <v>43931</v>
      </c>
      <c r="B237" s="6">
        <f t="shared" ref="B237:D237" si="119">B236</f>
        <v>19698</v>
      </c>
      <c r="C237" s="6">
        <f t="shared" si="119"/>
        <v>24924</v>
      </c>
      <c r="D237" s="59">
        <f t="shared" si="119"/>
        <v>5226</v>
      </c>
    </row>
    <row r="238" ht="14.25" customHeight="1">
      <c r="A238" s="7">
        <f>A237</f>
        <v>43931</v>
      </c>
      <c r="B238" s="6">
        <f>SUMIF(InputData!$C$2:$C$105,"&lt;="&amp;CalcThroughput!A238,InputData!$D$2:$D$105)-$G$3</f>
        <v>19698</v>
      </c>
      <c r="C238" s="6">
        <f>SUMIF(InputData!$B$2:$B$105,"&lt;="&amp;CalcThroughput!A238,InputData!$D$2:$D$105)-CalcThroughput!$G$3</f>
        <v>25549</v>
      </c>
      <c r="D238" s="59">
        <f>C238-B238</f>
        <v>5851</v>
      </c>
    </row>
    <row r="239" ht="14.25" customHeight="1">
      <c r="A239" s="7">
        <f>A238+1</f>
        <v>43932</v>
      </c>
      <c r="B239" s="6">
        <f t="shared" ref="B239:D239" si="120">B238</f>
        <v>19698</v>
      </c>
      <c r="C239" s="6">
        <f t="shared" si="120"/>
        <v>25549</v>
      </c>
      <c r="D239" s="59">
        <f t="shared" si="120"/>
        <v>5851</v>
      </c>
    </row>
    <row r="240" ht="14.25" customHeight="1">
      <c r="A240" s="7">
        <f>A239</f>
        <v>43932</v>
      </c>
      <c r="B240" s="6">
        <f>SUMIF(InputData!$C$2:$C$105,"&lt;="&amp;CalcThroughput!A240,InputData!$D$2:$D$105)-$G$3</f>
        <v>19698</v>
      </c>
      <c r="C240" s="6">
        <f>SUMIF(InputData!$B$2:$B$105,"&lt;="&amp;CalcThroughput!A240,InputData!$D$2:$D$105)-CalcThroughput!$G$3</f>
        <v>25549</v>
      </c>
      <c r="D240" s="59">
        <f>C240-B240</f>
        <v>5851</v>
      </c>
    </row>
    <row r="241" ht="14.25" customHeight="1">
      <c r="A241" s="7">
        <f>A240+1</f>
        <v>43933</v>
      </c>
      <c r="B241" s="6">
        <f t="shared" ref="B241:D241" si="121">B240</f>
        <v>19698</v>
      </c>
      <c r="C241" s="6">
        <f t="shared" si="121"/>
        <v>25549</v>
      </c>
      <c r="D241" s="59">
        <f t="shared" si="121"/>
        <v>5851</v>
      </c>
    </row>
    <row r="242" ht="14.25" customHeight="1">
      <c r="A242" s="7">
        <f>A241</f>
        <v>43933</v>
      </c>
      <c r="B242" s="6">
        <f>SUMIF(InputData!$C$2:$C$105,"&lt;="&amp;CalcThroughput!A242,InputData!$D$2:$D$105)-$G$3</f>
        <v>19698</v>
      </c>
      <c r="C242" s="6">
        <f>SUMIF(InputData!$B$2:$B$105,"&lt;="&amp;CalcThroughput!A242,InputData!$D$2:$D$105)-CalcThroughput!$G$3</f>
        <v>25549</v>
      </c>
      <c r="D242" s="59">
        <f>C242-B242</f>
        <v>5851</v>
      </c>
    </row>
    <row r="243" ht="14.25" customHeight="1">
      <c r="A243" s="7">
        <f>A242+1</f>
        <v>43934</v>
      </c>
      <c r="B243" s="6">
        <f t="shared" ref="B243:D243" si="122">B242</f>
        <v>19698</v>
      </c>
      <c r="C243" s="6">
        <f t="shared" si="122"/>
        <v>25549</v>
      </c>
      <c r="D243" s="59">
        <f t="shared" si="122"/>
        <v>5851</v>
      </c>
    </row>
    <row r="244" ht="14.25" customHeight="1">
      <c r="A244" s="7">
        <f>A243</f>
        <v>43934</v>
      </c>
      <c r="B244" s="6">
        <f>SUMIF(InputData!$C$2:$C$105,"&lt;="&amp;CalcThroughput!A244,InputData!$D$2:$D$105)-$G$3</f>
        <v>19698</v>
      </c>
      <c r="C244" s="6">
        <f>SUMIF(InputData!$B$2:$B$105,"&lt;="&amp;CalcThroughput!A244,InputData!$D$2:$D$105)-CalcThroughput!$G$3</f>
        <v>25549</v>
      </c>
      <c r="D244" s="59">
        <f>C244-B244</f>
        <v>5851</v>
      </c>
    </row>
    <row r="245" ht="14.25" customHeight="1">
      <c r="A245" s="7">
        <f>A244+1</f>
        <v>43935</v>
      </c>
      <c r="B245" s="6">
        <f t="shared" ref="B245:D245" si="123">B244</f>
        <v>19698</v>
      </c>
      <c r="C245" s="6">
        <f t="shared" si="123"/>
        <v>25549</v>
      </c>
      <c r="D245" s="59">
        <f t="shared" si="123"/>
        <v>5851</v>
      </c>
    </row>
    <row r="246" ht="14.25" customHeight="1">
      <c r="A246" s="7">
        <f>A245</f>
        <v>43935</v>
      </c>
      <c r="B246" s="6">
        <f>SUMIF(InputData!$C$2:$C$105,"&lt;="&amp;CalcThroughput!A246,InputData!$D$2:$D$105)-$G$3</f>
        <v>19698</v>
      </c>
      <c r="C246" s="6">
        <f>SUMIF(InputData!$B$2:$B$105,"&lt;="&amp;CalcThroughput!A246,InputData!$D$2:$D$105)-CalcThroughput!$G$3</f>
        <v>25549</v>
      </c>
      <c r="D246" s="59">
        <f>C246-B246</f>
        <v>5851</v>
      </c>
    </row>
    <row r="247" ht="14.25" customHeight="1">
      <c r="A247" s="7">
        <f>A246+1</f>
        <v>43936</v>
      </c>
      <c r="B247" s="6">
        <f t="shared" ref="B247:D247" si="124">B246</f>
        <v>19698</v>
      </c>
      <c r="C247" s="6">
        <f t="shared" si="124"/>
        <v>25549</v>
      </c>
      <c r="D247" s="59">
        <f t="shared" si="124"/>
        <v>5851</v>
      </c>
    </row>
    <row r="248" ht="14.25" customHeight="1">
      <c r="A248" s="7">
        <f>A247</f>
        <v>43936</v>
      </c>
      <c r="B248" s="6">
        <f>SUMIF(InputData!$C$2:$C$105,"&lt;="&amp;CalcThroughput!A248,InputData!$D$2:$D$105)-$G$3</f>
        <v>21198</v>
      </c>
      <c r="C248" s="6">
        <f>SUMIF(InputData!$B$2:$B$105,"&lt;="&amp;CalcThroughput!A248,InputData!$D$2:$D$105)-CalcThroughput!$G$3</f>
        <v>25549</v>
      </c>
      <c r="D248" s="59">
        <f>C248-B248</f>
        <v>4351</v>
      </c>
    </row>
    <row r="249" ht="14.25" customHeight="1">
      <c r="A249" s="7">
        <f>A248+1</f>
        <v>43937</v>
      </c>
      <c r="B249" s="6">
        <f t="shared" ref="B249:D249" si="125">B248</f>
        <v>21198</v>
      </c>
      <c r="C249" s="6">
        <f t="shared" si="125"/>
        <v>25549</v>
      </c>
      <c r="D249" s="59">
        <f t="shared" si="125"/>
        <v>4351</v>
      </c>
    </row>
    <row r="250" ht="14.25" customHeight="1">
      <c r="A250" s="7">
        <f>A249</f>
        <v>43937</v>
      </c>
      <c r="B250" s="6">
        <f>SUMIF(InputData!$C$2:$C$105,"&lt;="&amp;CalcThroughput!A250,InputData!$D$2:$D$105)-$G$3</f>
        <v>21198</v>
      </c>
      <c r="C250" s="6">
        <f>SUMIF(InputData!$B$2:$B$105,"&lt;="&amp;CalcThroughput!A250,InputData!$D$2:$D$105)-CalcThroughput!$G$3</f>
        <v>27026</v>
      </c>
      <c r="D250" s="59">
        <f>C250-B250</f>
        <v>5828</v>
      </c>
    </row>
    <row r="251" ht="14.25" customHeight="1">
      <c r="A251" s="7">
        <f>A250+1</f>
        <v>43938</v>
      </c>
      <c r="B251" s="6">
        <f t="shared" ref="B251:D251" si="126">B250</f>
        <v>21198</v>
      </c>
      <c r="C251" s="6">
        <f t="shared" si="126"/>
        <v>27026</v>
      </c>
      <c r="D251" s="59">
        <f t="shared" si="126"/>
        <v>5828</v>
      </c>
    </row>
    <row r="252" ht="14.25" customHeight="1">
      <c r="A252" s="7">
        <f>A251</f>
        <v>43938</v>
      </c>
      <c r="B252" s="6">
        <f>SUMIF(InputData!$C$2:$C$105,"&lt;="&amp;CalcThroughput!A252,InputData!$D$2:$D$105)-$G$3</f>
        <v>21198</v>
      </c>
      <c r="C252" s="6">
        <f>SUMIF(InputData!$B$2:$B$105,"&lt;="&amp;CalcThroughput!A252,InputData!$D$2:$D$105)-CalcThroughput!$G$3</f>
        <v>27026</v>
      </c>
      <c r="D252" s="59">
        <f>C252-B252</f>
        <v>5828</v>
      </c>
    </row>
    <row r="253" ht="14.25" customHeight="1">
      <c r="A253" s="7">
        <f>A252+1</f>
        <v>43939</v>
      </c>
      <c r="B253" s="6">
        <f t="shared" ref="B253:D253" si="127">B252</f>
        <v>21198</v>
      </c>
      <c r="C253" s="6">
        <f t="shared" si="127"/>
        <v>27026</v>
      </c>
      <c r="D253" s="59">
        <f t="shared" si="127"/>
        <v>5828</v>
      </c>
    </row>
    <row r="254" ht="14.25" customHeight="1">
      <c r="A254" s="7">
        <f>A253</f>
        <v>43939</v>
      </c>
      <c r="B254" s="6">
        <f>SUMIF(InputData!$C$2:$C$105,"&lt;="&amp;CalcThroughput!A254,InputData!$D$2:$D$105)-$G$3</f>
        <v>21198</v>
      </c>
      <c r="C254" s="6">
        <f>SUMIF(InputData!$B$2:$B$105,"&lt;="&amp;CalcThroughput!A254,InputData!$D$2:$D$105)-CalcThroughput!$G$3</f>
        <v>27026</v>
      </c>
      <c r="D254" s="59">
        <f>C254-B254</f>
        <v>5828</v>
      </c>
    </row>
    <row r="255" ht="14.25" customHeight="1">
      <c r="A255" s="7">
        <f>A254+1</f>
        <v>43940</v>
      </c>
      <c r="B255" s="6">
        <f t="shared" ref="B255:D255" si="128">B254</f>
        <v>21198</v>
      </c>
      <c r="C255" s="6">
        <f t="shared" si="128"/>
        <v>27026</v>
      </c>
      <c r="D255" s="59">
        <f t="shared" si="128"/>
        <v>5828</v>
      </c>
    </row>
    <row r="256" ht="14.25" customHeight="1">
      <c r="A256" s="7">
        <f>A255</f>
        <v>43940</v>
      </c>
      <c r="B256" s="6">
        <f>SUMIF(InputData!$C$2:$C$105,"&lt;="&amp;CalcThroughput!A256,InputData!$D$2:$D$105)-$G$3</f>
        <v>21198</v>
      </c>
      <c r="C256" s="6">
        <f>SUMIF(InputData!$B$2:$B$105,"&lt;="&amp;CalcThroughput!A256,InputData!$D$2:$D$105)-CalcThroughput!$G$3</f>
        <v>27026</v>
      </c>
      <c r="D256" s="59">
        <f>C256-B256</f>
        <v>5828</v>
      </c>
    </row>
    <row r="257" ht="14.25" customHeight="1">
      <c r="A257" s="7">
        <f>A256+1</f>
        <v>43941</v>
      </c>
      <c r="B257" s="6">
        <f t="shared" ref="B257:D257" si="129">B256</f>
        <v>21198</v>
      </c>
      <c r="C257" s="6">
        <f t="shared" si="129"/>
        <v>27026</v>
      </c>
      <c r="D257" s="59">
        <f t="shared" si="129"/>
        <v>5828</v>
      </c>
    </row>
    <row r="258" ht="14.25" customHeight="1">
      <c r="A258" s="7">
        <f>A257</f>
        <v>43941</v>
      </c>
      <c r="B258" s="6">
        <f>SUMIF(InputData!$C$2:$C$105,"&lt;="&amp;CalcThroughput!A258,InputData!$D$2:$D$105)-$G$3</f>
        <v>21198</v>
      </c>
      <c r="C258" s="6">
        <f>SUMIF(InputData!$B$2:$B$105,"&lt;="&amp;CalcThroughput!A258,InputData!$D$2:$D$105)-CalcThroughput!$G$3</f>
        <v>27026</v>
      </c>
      <c r="D258" s="59">
        <f>C258-B258</f>
        <v>5828</v>
      </c>
    </row>
    <row r="259" ht="14.25" customHeight="1">
      <c r="A259" s="7">
        <f>A258+1</f>
        <v>43942</v>
      </c>
      <c r="B259" s="6">
        <f t="shared" ref="B259:D259" si="130">B258</f>
        <v>21198</v>
      </c>
      <c r="C259" s="6">
        <f t="shared" si="130"/>
        <v>27026</v>
      </c>
      <c r="D259" s="59">
        <f t="shared" si="130"/>
        <v>5828</v>
      </c>
    </row>
    <row r="260" ht="14.25" customHeight="1">
      <c r="A260" s="7">
        <f>A259</f>
        <v>43942</v>
      </c>
      <c r="B260" s="6">
        <f>SUMIF(InputData!$C$2:$C$105,"&lt;="&amp;CalcThroughput!A260,InputData!$D$2:$D$105)-$G$3</f>
        <v>21198</v>
      </c>
      <c r="C260" s="6">
        <f>SUMIF(InputData!$B$2:$B$105,"&lt;="&amp;CalcThroughput!A260,InputData!$D$2:$D$105)-CalcThroughput!$G$3</f>
        <v>27026</v>
      </c>
      <c r="D260" s="59">
        <f>C260-B260</f>
        <v>5828</v>
      </c>
    </row>
    <row r="261" ht="14.25" customHeight="1">
      <c r="A261" s="7">
        <f>A260+1</f>
        <v>43943</v>
      </c>
      <c r="B261" s="6">
        <f t="shared" ref="B261:D261" si="131">B260</f>
        <v>21198</v>
      </c>
      <c r="C261" s="6">
        <f t="shared" si="131"/>
        <v>27026</v>
      </c>
      <c r="D261" s="59">
        <f t="shared" si="131"/>
        <v>5828</v>
      </c>
    </row>
    <row r="262" ht="14.25" customHeight="1">
      <c r="A262" s="7">
        <f>A261</f>
        <v>43943</v>
      </c>
      <c r="B262" s="6">
        <f>SUMIF(InputData!$C$2:$C$105,"&lt;="&amp;CalcThroughput!A262,InputData!$D$2:$D$105)-$G$3</f>
        <v>22569</v>
      </c>
      <c r="C262" s="6">
        <f>SUMIF(InputData!$B$2:$B$105,"&lt;="&amp;CalcThroughput!A262,InputData!$D$2:$D$105)-CalcThroughput!$G$3</f>
        <v>27026</v>
      </c>
      <c r="D262" s="59">
        <f>C262-B262</f>
        <v>4457</v>
      </c>
    </row>
    <row r="263" ht="14.25" customHeight="1">
      <c r="A263" s="52">
        <f>A262+1</f>
        <v>43944</v>
      </c>
      <c r="B263" s="53">
        <f t="shared" ref="B263:D263" si="132">B262</f>
        <v>22569</v>
      </c>
      <c r="C263" s="53">
        <f t="shared" si="132"/>
        <v>27026</v>
      </c>
      <c r="D263" s="54">
        <f t="shared" si="132"/>
        <v>4457</v>
      </c>
    </row>
    <row r="264" ht="14.25" customHeight="1">
      <c r="A264" s="7">
        <f>A263</f>
        <v>43944</v>
      </c>
      <c r="B264" s="6">
        <f>SUMIF(InputData!$C$2:$C$105,"&lt;="&amp;CalcThroughput!A264,InputData!$D$2:$D$105)-$G$3</f>
        <v>22569</v>
      </c>
      <c r="C264" s="6">
        <f>SUMIF(InputData!$B$2:$B$105,"&lt;="&amp;CalcThroughput!A264,InputData!$D$2:$D$105)-CalcThroughput!$G$3</f>
        <v>27026</v>
      </c>
      <c r="D264" s="59">
        <f>C264-B264</f>
        <v>4457</v>
      </c>
    </row>
    <row r="265" ht="14.25" customHeight="1">
      <c r="A265" s="7">
        <f>A264+1</f>
        <v>43945</v>
      </c>
      <c r="B265" s="6">
        <f t="shared" ref="B265:D265" si="133">B264</f>
        <v>22569</v>
      </c>
      <c r="C265" s="6">
        <f t="shared" si="133"/>
        <v>27026</v>
      </c>
      <c r="D265" s="59">
        <f t="shared" si="133"/>
        <v>4457</v>
      </c>
    </row>
    <row r="266" ht="14.25" customHeight="1">
      <c r="A266" s="7">
        <f>A265</f>
        <v>43945</v>
      </c>
      <c r="B266" s="6">
        <f>SUMIF(InputData!$C$2:$C$105,"&lt;="&amp;CalcThroughput!A266,InputData!$D$2:$D$105)-$G$3</f>
        <v>22569</v>
      </c>
      <c r="C266" s="6">
        <f>SUMIF(InputData!$B$2:$B$105,"&lt;="&amp;CalcThroughput!A266,InputData!$D$2:$D$105)-CalcThroughput!$G$3</f>
        <v>27806</v>
      </c>
      <c r="D266" s="59">
        <f>C266-B266</f>
        <v>5237</v>
      </c>
    </row>
    <row r="267" ht="14.25" customHeight="1">
      <c r="A267" s="7">
        <f>A266+1</f>
        <v>43946</v>
      </c>
      <c r="B267" s="6">
        <f t="shared" ref="B267:D267" si="134">B266</f>
        <v>22569</v>
      </c>
      <c r="C267" s="6">
        <f t="shared" si="134"/>
        <v>27806</v>
      </c>
      <c r="D267" s="59">
        <f t="shared" si="134"/>
        <v>5237</v>
      </c>
    </row>
    <row r="268" ht="14.25" customHeight="1">
      <c r="A268" s="7">
        <f>A267</f>
        <v>43946</v>
      </c>
      <c r="B268" s="6">
        <f>SUMIF(InputData!$C$2:$C$105,"&lt;="&amp;CalcThroughput!A268,InputData!$D$2:$D$105)-$G$3</f>
        <v>22569</v>
      </c>
      <c r="C268" s="6">
        <f>SUMIF(InputData!$B$2:$B$105,"&lt;="&amp;CalcThroughput!A268,InputData!$D$2:$D$105)-CalcThroughput!$G$3</f>
        <v>27806</v>
      </c>
      <c r="D268" s="59">
        <f>C268-B268</f>
        <v>5237</v>
      </c>
    </row>
    <row r="269" ht="14.25" customHeight="1">
      <c r="A269" s="7">
        <f>A268+1</f>
        <v>43947</v>
      </c>
      <c r="B269" s="6">
        <f t="shared" ref="B269:D269" si="135">B268</f>
        <v>22569</v>
      </c>
      <c r="C269" s="6">
        <f t="shared" si="135"/>
        <v>27806</v>
      </c>
      <c r="D269" s="59">
        <f t="shared" si="135"/>
        <v>5237</v>
      </c>
    </row>
    <row r="270" ht="14.25" customHeight="1">
      <c r="A270" s="7">
        <f>A269</f>
        <v>43947</v>
      </c>
      <c r="B270" s="6">
        <f>SUMIF(InputData!$C$2:$C$105,"&lt;="&amp;CalcThroughput!A270,InputData!$D$2:$D$105)-$G$3</f>
        <v>22569</v>
      </c>
      <c r="C270" s="6">
        <f>SUMIF(InputData!$B$2:$B$105,"&lt;="&amp;CalcThroughput!A270,InputData!$D$2:$D$105)-CalcThroughput!$G$3</f>
        <v>27806</v>
      </c>
      <c r="D270" s="59">
        <f>C270-B270</f>
        <v>5237</v>
      </c>
    </row>
    <row r="271" ht="14.25" customHeight="1">
      <c r="A271" s="7">
        <f>A270+1</f>
        <v>43948</v>
      </c>
      <c r="B271" s="6">
        <f t="shared" ref="B271:D271" si="136">B270</f>
        <v>22569</v>
      </c>
      <c r="C271" s="6">
        <f t="shared" si="136"/>
        <v>27806</v>
      </c>
      <c r="D271" s="59">
        <f t="shared" si="136"/>
        <v>5237</v>
      </c>
    </row>
    <row r="272" ht="14.25" customHeight="1">
      <c r="A272" s="7">
        <f>A271</f>
        <v>43948</v>
      </c>
      <c r="B272" s="6">
        <f>SUMIF(InputData!$C$2:$C$105,"&lt;="&amp;CalcThroughput!A272,InputData!$D$2:$D$105)-$G$3</f>
        <v>22569</v>
      </c>
      <c r="C272" s="6">
        <f>SUMIF(InputData!$B$2:$B$105,"&lt;="&amp;CalcThroughput!A272,InputData!$D$2:$D$105)-CalcThroughput!$G$3</f>
        <v>28686</v>
      </c>
      <c r="D272" s="59">
        <f>C272-B272</f>
        <v>6117</v>
      </c>
    </row>
    <row r="273" ht="14.25" customHeight="1">
      <c r="A273" s="7">
        <f>A272+1</f>
        <v>43949</v>
      </c>
      <c r="B273" s="6">
        <f t="shared" ref="B273:D273" si="137">B272</f>
        <v>22569</v>
      </c>
      <c r="C273" s="6">
        <f t="shared" si="137"/>
        <v>28686</v>
      </c>
      <c r="D273" s="59">
        <f t="shared" si="137"/>
        <v>6117</v>
      </c>
    </row>
    <row r="274" ht="14.25" customHeight="1">
      <c r="A274" s="7">
        <f>A273</f>
        <v>43949</v>
      </c>
      <c r="B274" s="6">
        <f>SUMIF(InputData!$C$2:$C$105,"&lt;="&amp;CalcThroughput!A274,InputData!$D$2:$D$105)-$G$3</f>
        <v>22569</v>
      </c>
      <c r="C274" s="6">
        <f>SUMIF(InputData!$B$2:$B$105,"&lt;="&amp;CalcThroughput!A274,InputData!$D$2:$D$105)-CalcThroughput!$G$3</f>
        <v>30088</v>
      </c>
      <c r="D274" s="59">
        <f>C274-B274</f>
        <v>7519</v>
      </c>
    </row>
    <row r="275" ht="14.25" customHeight="1">
      <c r="A275" s="7">
        <f>A274+1</f>
        <v>43950</v>
      </c>
      <c r="B275" s="6">
        <f t="shared" ref="B275:D275" si="138">B274</f>
        <v>22569</v>
      </c>
      <c r="C275" s="6">
        <f t="shared" si="138"/>
        <v>30088</v>
      </c>
      <c r="D275" s="59">
        <f t="shared" si="138"/>
        <v>7519</v>
      </c>
    </row>
    <row r="276" ht="14.25" customHeight="1">
      <c r="A276" s="7">
        <f>A275</f>
        <v>43950</v>
      </c>
      <c r="B276" s="6">
        <f>SUMIF(InputData!$C$2:$C$105,"&lt;="&amp;CalcThroughput!A276,InputData!$D$2:$D$105)-$G$3</f>
        <v>23984</v>
      </c>
      <c r="C276" s="6">
        <f>SUMIF(InputData!$B$2:$B$105,"&lt;="&amp;CalcThroughput!A276,InputData!$D$2:$D$105)-CalcThroughput!$G$3</f>
        <v>30923</v>
      </c>
      <c r="D276" s="59">
        <f>C276-B276</f>
        <v>6939</v>
      </c>
    </row>
    <row r="277" ht="14.25" customHeight="1">
      <c r="A277" s="7">
        <f>A276+1</f>
        <v>43951</v>
      </c>
      <c r="B277" s="6">
        <f t="shared" ref="B277:D277" si="139">B276</f>
        <v>23984</v>
      </c>
      <c r="C277" s="6">
        <f t="shared" si="139"/>
        <v>30923</v>
      </c>
      <c r="D277" s="59">
        <f t="shared" si="139"/>
        <v>6939</v>
      </c>
    </row>
    <row r="278" ht="14.25" customHeight="1">
      <c r="A278" s="7">
        <f>A277</f>
        <v>43951</v>
      </c>
      <c r="B278" s="6">
        <f>SUMIF(InputData!$C$2:$C$105,"&lt;="&amp;CalcThroughput!A278,InputData!$D$2:$D$105)-$G$3</f>
        <v>23984</v>
      </c>
      <c r="C278" s="6">
        <f>SUMIF(InputData!$B$2:$B$105,"&lt;="&amp;CalcThroughput!A278,InputData!$D$2:$D$105)-CalcThroughput!$G$3</f>
        <v>30923</v>
      </c>
      <c r="D278" s="59">
        <f>C278-B278</f>
        <v>6939</v>
      </c>
    </row>
    <row r="279" ht="14.25" customHeight="1">
      <c r="A279" s="7">
        <f>A278+1</f>
        <v>43952</v>
      </c>
      <c r="B279" s="6">
        <f t="shared" ref="B279:D279" si="140">B278</f>
        <v>23984</v>
      </c>
      <c r="C279" s="6">
        <f t="shared" si="140"/>
        <v>30923</v>
      </c>
      <c r="D279" s="59">
        <f t="shared" si="140"/>
        <v>6939</v>
      </c>
    </row>
    <row r="280" ht="14.25" customHeight="1">
      <c r="A280" s="7">
        <f>A279</f>
        <v>43952</v>
      </c>
      <c r="B280" s="6">
        <f>SUMIF(InputData!$C$2:$C$105,"&lt;="&amp;CalcThroughput!A280,InputData!$D$2:$D$105)-$G$3</f>
        <v>23984</v>
      </c>
      <c r="C280" s="6">
        <f>SUMIF(InputData!$B$2:$B$105,"&lt;="&amp;CalcThroughput!A280,InputData!$D$2:$D$105)-CalcThroughput!$G$3</f>
        <v>30923</v>
      </c>
      <c r="D280" s="59">
        <f>C280-B280</f>
        <v>6939</v>
      </c>
    </row>
    <row r="281" ht="14.25" customHeight="1">
      <c r="A281" s="7">
        <f>A280+1</f>
        <v>43953</v>
      </c>
      <c r="B281" s="6">
        <f t="shared" ref="B281:D281" si="141">B280</f>
        <v>23984</v>
      </c>
      <c r="C281" s="6">
        <f t="shared" si="141"/>
        <v>30923</v>
      </c>
      <c r="D281" s="59">
        <f t="shared" si="141"/>
        <v>6939</v>
      </c>
    </row>
    <row r="282" ht="14.25" customHeight="1">
      <c r="A282" s="7">
        <f>A281</f>
        <v>43953</v>
      </c>
      <c r="B282" s="6">
        <f>SUMIF(InputData!$C$2:$C$105,"&lt;="&amp;CalcThroughput!A282,InputData!$D$2:$D$105)-$G$3</f>
        <v>23984</v>
      </c>
      <c r="C282" s="6">
        <f>SUMIF(InputData!$B$2:$B$105,"&lt;="&amp;CalcThroughput!A282,InputData!$D$2:$D$105)-CalcThroughput!$G$3</f>
        <v>30923</v>
      </c>
      <c r="D282" s="59">
        <f>C282-B282</f>
        <v>6939</v>
      </c>
    </row>
    <row r="283" ht="14.25" customHeight="1">
      <c r="A283" s="7">
        <f>A282+1</f>
        <v>43954</v>
      </c>
      <c r="B283" s="6">
        <f t="shared" ref="B283:D283" si="142">B282</f>
        <v>23984</v>
      </c>
      <c r="C283" s="6">
        <f t="shared" si="142"/>
        <v>30923</v>
      </c>
      <c r="D283" s="59">
        <f t="shared" si="142"/>
        <v>6939</v>
      </c>
    </row>
    <row r="284" ht="14.25" customHeight="1">
      <c r="A284" s="7">
        <f>A283</f>
        <v>43954</v>
      </c>
      <c r="B284" s="6">
        <f>SUMIF(InputData!$C$2:$C$105,"&lt;="&amp;CalcThroughput!A284,InputData!$D$2:$D$105)-$G$3</f>
        <v>23984</v>
      </c>
      <c r="C284" s="6">
        <f>SUMIF(InputData!$B$2:$B$105,"&lt;="&amp;CalcThroughput!A284,InputData!$D$2:$D$105)-CalcThroughput!$G$3</f>
        <v>30923</v>
      </c>
      <c r="D284" s="59">
        <f>C284-B284</f>
        <v>6939</v>
      </c>
    </row>
    <row r="285" ht="14.25" customHeight="1">
      <c r="A285" s="7">
        <f>A284+1</f>
        <v>43955</v>
      </c>
      <c r="B285" s="6">
        <f t="shared" ref="B285:D285" si="143">B284</f>
        <v>23984</v>
      </c>
      <c r="C285" s="6">
        <f t="shared" si="143"/>
        <v>30923</v>
      </c>
      <c r="D285" s="59">
        <f t="shared" si="143"/>
        <v>6939</v>
      </c>
    </row>
    <row r="286" ht="14.25" customHeight="1">
      <c r="A286" s="7">
        <f>A285</f>
        <v>43955</v>
      </c>
      <c r="B286" s="6">
        <f>SUMIF(InputData!$C$2:$C$105,"&lt;="&amp;CalcThroughput!A286,InputData!$D$2:$D$105)-$G$3</f>
        <v>23984</v>
      </c>
      <c r="C286" s="6">
        <f>SUMIF(InputData!$B$2:$B$105,"&lt;="&amp;CalcThroughput!A286,InputData!$D$2:$D$105)-CalcThroughput!$G$3</f>
        <v>30923</v>
      </c>
      <c r="D286" s="59">
        <f>C286-B286</f>
        <v>6939</v>
      </c>
    </row>
    <row r="287" ht="14.25" customHeight="1">
      <c r="A287" s="7">
        <f>A286+1</f>
        <v>43956</v>
      </c>
      <c r="B287" s="6">
        <f t="shared" ref="B287:D287" si="144">B286</f>
        <v>23984</v>
      </c>
      <c r="C287" s="6">
        <f t="shared" si="144"/>
        <v>30923</v>
      </c>
      <c r="D287" s="59">
        <f t="shared" si="144"/>
        <v>6939</v>
      </c>
    </row>
    <row r="288" ht="14.25" customHeight="1">
      <c r="A288" s="7">
        <f>A287</f>
        <v>43956</v>
      </c>
      <c r="B288" s="6">
        <f>SUMIF(InputData!$C$2:$C$105,"&lt;="&amp;CalcThroughput!A288,InputData!$D$2:$D$105)-$G$3</f>
        <v>23984</v>
      </c>
      <c r="C288" s="6">
        <f>SUMIF(InputData!$B$2:$B$105,"&lt;="&amp;CalcThroughput!A288,InputData!$D$2:$D$105)-CalcThroughput!$G$3</f>
        <v>30923</v>
      </c>
      <c r="D288" s="59">
        <f>C288-B288</f>
        <v>6939</v>
      </c>
    </row>
    <row r="289" ht="14.25" customHeight="1">
      <c r="A289" s="7">
        <f>A288+1</f>
        <v>43957</v>
      </c>
      <c r="B289" s="6">
        <f t="shared" ref="B289:D289" si="145">B288</f>
        <v>23984</v>
      </c>
      <c r="C289" s="6">
        <f t="shared" si="145"/>
        <v>30923</v>
      </c>
      <c r="D289" s="59">
        <f t="shared" si="145"/>
        <v>6939</v>
      </c>
    </row>
    <row r="290" ht="14.25" customHeight="1">
      <c r="A290" s="7">
        <f>A289</f>
        <v>43957</v>
      </c>
      <c r="B290" s="6">
        <f>SUMIF(InputData!$C$2:$C$105,"&lt;="&amp;CalcThroughput!A290,InputData!$D$2:$D$105)-$G$3</f>
        <v>24793</v>
      </c>
      <c r="C290" s="6">
        <f>SUMIF(InputData!$B$2:$B$105,"&lt;="&amp;CalcThroughput!A290,InputData!$D$2:$D$105)-CalcThroughput!$G$3</f>
        <v>30923</v>
      </c>
      <c r="D290" s="59">
        <f>C290-B290</f>
        <v>6130</v>
      </c>
    </row>
    <row r="291" ht="14.25" customHeight="1">
      <c r="A291" s="7">
        <f>A290+1</f>
        <v>43958</v>
      </c>
      <c r="B291" s="6">
        <f t="shared" ref="B291:D291" si="146">B290</f>
        <v>24793</v>
      </c>
      <c r="C291" s="6">
        <f t="shared" si="146"/>
        <v>30923</v>
      </c>
      <c r="D291" s="59">
        <f t="shared" si="146"/>
        <v>6130</v>
      </c>
    </row>
    <row r="292" ht="14.25" customHeight="1">
      <c r="A292" s="7">
        <f>A291</f>
        <v>43958</v>
      </c>
      <c r="B292" s="6">
        <f>SUMIF(InputData!$C$2:$C$105,"&lt;="&amp;CalcThroughput!A292,InputData!$D$2:$D$105)-$G$3</f>
        <v>24793</v>
      </c>
      <c r="C292" s="6">
        <f>SUMIF(InputData!$B$2:$B$105,"&lt;="&amp;CalcThroughput!A292,InputData!$D$2:$D$105)-CalcThroughput!$G$3</f>
        <v>31738</v>
      </c>
      <c r="D292" s="59">
        <f>C292-B292</f>
        <v>6945</v>
      </c>
    </row>
    <row r="293" ht="14.25" customHeight="1">
      <c r="A293" s="7">
        <f>A292+1</f>
        <v>43959</v>
      </c>
      <c r="B293" s="6">
        <f t="shared" ref="B293:D293" si="147">B292</f>
        <v>24793</v>
      </c>
      <c r="C293" s="6">
        <f t="shared" si="147"/>
        <v>31738</v>
      </c>
      <c r="D293" s="59">
        <f t="shared" si="147"/>
        <v>6945</v>
      </c>
    </row>
    <row r="294" ht="14.25" customHeight="1">
      <c r="A294" s="7">
        <f>A293</f>
        <v>43959</v>
      </c>
      <c r="B294" s="6">
        <f>SUMIF(InputData!$C$2:$C$105,"&lt;="&amp;CalcThroughput!A294,InputData!$D$2:$D$105)-$G$3</f>
        <v>24793</v>
      </c>
      <c r="C294" s="6">
        <f>SUMIF(InputData!$B$2:$B$105,"&lt;="&amp;CalcThroughput!A294,InputData!$D$2:$D$105)-CalcThroughput!$G$3</f>
        <v>31738</v>
      </c>
      <c r="D294" s="59">
        <f>C294-B294</f>
        <v>6945</v>
      </c>
    </row>
    <row r="295" ht="14.25" customHeight="1">
      <c r="A295" s="7">
        <f>A294+1</f>
        <v>43960</v>
      </c>
      <c r="B295" s="6">
        <f t="shared" ref="B295:D295" si="148">B294</f>
        <v>24793</v>
      </c>
      <c r="C295" s="6">
        <f t="shared" si="148"/>
        <v>31738</v>
      </c>
      <c r="D295" s="59">
        <f t="shared" si="148"/>
        <v>6945</v>
      </c>
    </row>
    <row r="296" ht="14.25" customHeight="1">
      <c r="A296" s="7">
        <f>A295</f>
        <v>43960</v>
      </c>
      <c r="B296" s="6">
        <f>SUMIF(InputData!$C$2:$C$105,"&lt;="&amp;CalcThroughput!A296,InputData!$D$2:$D$105)-$G$3</f>
        <v>24793</v>
      </c>
      <c r="C296" s="6">
        <f>SUMIF(InputData!$B$2:$B$105,"&lt;="&amp;CalcThroughput!A296,InputData!$D$2:$D$105)-CalcThroughput!$G$3</f>
        <v>31738</v>
      </c>
      <c r="D296" s="59">
        <f>C296-B296</f>
        <v>6945</v>
      </c>
    </row>
    <row r="297" ht="14.25" customHeight="1">
      <c r="A297" s="7">
        <f>A296+1</f>
        <v>43961</v>
      </c>
      <c r="B297" s="6">
        <f t="shared" ref="B297:D297" si="149">B296</f>
        <v>24793</v>
      </c>
      <c r="C297" s="6">
        <f t="shared" si="149"/>
        <v>31738</v>
      </c>
      <c r="D297" s="59">
        <f t="shared" si="149"/>
        <v>6945</v>
      </c>
    </row>
    <row r="298" ht="14.25" customHeight="1">
      <c r="A298" s="7">
        <f>A297</f>
        <v>43961</v>
      </c>
      <c r="B298" s="6">
        <f>SUMIF(InputData!$C$2:$C$105,"&lt;="&amp;CalcThroughput!A298,InputData!$D$2:$D$105)-$G$3</f>
        <v>24793</v>
      </c>
      <c r="C298" s="6">
        <f>SUMIF(InputData!$B$2:$B$105,"&lt;="&amp;CalcThroughput!A298,InputData!$D$2:$D$105)-CalcThroughput!$G$3</f>
        <v>31738</v>
      </c>
      <c r="D298" s="59">
        <f>C298-B298</f>
        <v>6945</v>
      </c>
    </row>
    <row r="299" ht="14.25" customHeight="1">
      <c r="A299" s="7">
        <f>A298+1</f>
        <v>43962</v>
      </c>
      <c r="B299" s="6">
        <f t="shared" ref="B299:D299" si="150">B298</f>
        <v>24793</v>
      </c>
      <c r="C299" s="6">
        <f t="shared" si="150"/>
        <v>31738</v>
      </c>
      <c r="D299" s="59">
        <f t="shared" si="150"/>
        <v>6945</v>
      </c>
    </row>
    <row r="300" ht="14.25" customHeight="1">
      <c r="A300" s="7">
        <f>A299</f>
        <v>43962</v>
      </c>
      <c r="B300" s="6">
        <f>SUMIF(InputData!$C$2:$C$105,"&lt;="&amp;CalcThroughput!A300,InputData!$D$2:$D$105)-$G$3</f>
        <v>24793</v>
      </c>
      <c r="C300" s="6">
        <f>SUMIF(InputData!$B$2:$B$105,"&lt;="&amp;CalcThroughput!A300,InputData!$D$2:$D$105)-CalcThroughput!$G$3</f>
        <v>31738</v>
      </c>
      <c r="D300" s="59">
        <f>C300-B300</f>
        <v>6945</v>
      </c>
    </row>
    <row r="301" ht="14.25" customHeight="1">
      <c r="A301" s="7">
        <f>A300+1</f>
        <v>43963</v>
      </c>
      <c r="B301" s="6">
        <f t="shared" ref="B301:D301" si="151">B300</f>
        <v>24793</v>
      </c>
      <c r="C301" s="6">
        <f t="shared" si="151"/>
        <v>31738</v>
      </c>
      <c r="D301" s="59">
        <f t="shared" si="151"/>
        <v>6945</v>
      </c>
    </row>
    <row r="302" ht="14.25" customHeight="1">
      <c r="A302" s="7">
        <f>A301</f>
        <v>43963</v>
      </c>
      <c r="B302" s="6">
        <f>SUMIF(InputData!$C$2:$C$105,"&lt;="&amp;CalcThroughput!A302,InputData!$D$2:$D$105)-$G$3</f>
        <v>24793</v>
      </c>
      <c r="C302" s="6">
        <f>SUMIF(InputData!$B$2:$B$105,"&lt;="&amp;CalcThroughput!A302,InputData!$D$2:$D$105)-CalcThroughput!$G$3</f>
        <v>32593</v>
      </c>
      <c r="D302" s="59">
        <f>C302-B302</f>
        <v>7800</v>
      </c>
    </row>
    <row r="303" ht="14.25" customHeight="1">
      <c r="A303" s="7">
        <f>A302+1</f>
        <v>43964</v>
      </c>
      <c r="B303" s="6">
        <f t="shared" ref="B303:D303" si="152">B302</f>
        <v>24793</v>
      </c>
      <c r="C303" s="6">
        <f t="shared" si="152"/>
        <v>32593</v>
      </c>
      <c r="D303" s="59">
        <f t="shared" si="152"/>
        <v>7800</v>
      </c>
    </row>
    <row r="304" ht="14.25" customHeight="1">
      <c r="A304" s="7">
        <f>A303</f>
        <v>43964</v>
      </c>
      <c r="B304" s="6">
        <f>SUMIF(InputData!$C$2:$C$105,"&lt;="&amp;CalcThroughput!A304,InputData!$D$2:$D$105)-$G$3</f>
        <v>26385</v>
      </c>
      <c r="C304" s="6">
        <f>SUMIF(InputData!$B$2:$B$105,"&lt;="&amp;CalcThroughput!A304,InputData!$D$2:$D$105)-CalcThroughput!$G$3</f>
        <v>32593</v>
      </c>
      <c r="D304" s="59">
        <f>C304-B304</f>
        <v>6208</v>
      </c>
    </row>
    <row r="305" ht="14.25" customHeight="1">
      <c r="A305" s="7">
        <f>A304+1</f>
        <v>43965</v>
      </c>
      <c r="B305" s="6">
        <f t="shared" ref="B305:D305" si="153">B304</f>
        <v>26385</v>
      </c>
      <c r="C305" s="6">
        <f t="shared" si="153"/>
        <v>32593</v>
      </c>
      <c r="D305" s="59">
        <f t="shared" si="153"/>
        <v>6208</v>
      </c>
    </row>
    <row r="306" ht="14.25" customHeight="1">
      <c r="A306" s="7">
        <f>A305</f>
        <v>43965</v>
      </c>
      <c r="B306" s="6">
        <f>SUMIF(InputData!$C$2:$C$105,"&lt;="&amp;CalcThroughput!A306,InputData!$D$2:$D$105)-$G$3</f>
        <v>26385</v>
      </c>
      <c r="C306" s="6">
        <f>SUMIF(InputData!$B$2:$B$105,"&lt;="&amp;CalcThroughput!A306,InputData!$D$2:$D$105)-CalcThroughput!$G$3</f>
        <v>32593</v>
      </c>
      <c r="D306" s="59">
        <f>C306-B306</f>
        <v>6208</v>
      </c>
    </row>
    <row r="307" ht="14.25" customHeight="1">
      <c r="A307" s="7">
        <f>A306+1</f>
        <v>43966</v>
      </c>
      <c r="B307" s="6">
        <f t="shared" ref="B307:D307" si="154">B306</f>
        <v>26385</v>
      </c>
      <c r="C307" s="6">
        <f t="shared" si="154"/>
        <v>32593</v>
      </c>
      <c r="D307" s="59">
        <f t="shared" si="154"/>
        <v>6208</v>
      </c>
    </row>
    <row r="308" ht="14.25" customHeight="1">
      <c r="A308" s="7">
        <f>A307</f>
        <v>43966</v>
      </c>
      <c r="B308" s="6">
        <f>SUMIF(InputData!$C$2:$C$105,"&lt;="&amp;CalcThroughput!A308,InputData!$D$2:$D$105)-$G$3</f>
        <v>26385</v>
      </c>
      <c r="C308" s="6">
        <f>SUMIF(InputData!$B$2:$B$105,"&lt;="&amp;CalcThroughput!A308,InputData!$D$2:$D$105)-CalcThroughput!$G$3</f>
        <v>32593</v>
      </c>
      <c r="D308" s="59">
        <f>C308-B308</f>
        <v>6208</v>
      </c>
    </row>
    <row r="309" ht="14.25" customHeight="1">
      <c r="A309" s="7">
        <f>A308+1</f>
        <v>43967</v>
      </c>
      <c r="B309" s="6">
        <f t="shared" ref="B309:D309" si="155">B308</f>
        <v>26385</v>
      </c>
      <c r="C309" s="6">
        <f t="shared" si="155"/>
        <v>32593</v>
      </c>
      <c r="D309" s="59">
        <f t="shared" si="155"/>
        <v>6208</v>
      </c>
    </row>
    <row r="310" ht="14.25" customHeight="1">
      <c r="A310" s="7">
        <f>A309</f>
        <v>43967</v>
      </c>
      <c r="B310" s="6">
        <f>SUMIF(InputData!$C$2:$C$105,"&lt;="&amp;CalcThroughput!A310,InputData!$D$2:$D$105)-$G$3</f>
        <v>26385</v>
      </c>
      <c r="C310" s="6">
        <f>SUMIF(InputData!$B$2:$B$105,"&lt;="&amp;CalcThroughput!A310,InputData!$D$2:$D$105)-CalcThroughput!$G$3</f>
        <v>32593</v>
      </c>
      <c r="D310" s="59">
        <f>C310-B310</f>
        <v>6208</v>
      </c>
    </row>
    <row r="311" ht="14.25" customHeight="1">
      <c r="A311" s="7">
        <f>A310+1</f>
        <v>43968</v>
      </c>
      <c r="B311" s="6">
        <f t="shared" ref="B311:D311" si="156">B310</f>
        <v>26385</v>
      </c>
      <c r="C311" s="6">
        <f t="shared" si="156"/>
        <v>32593</v>
      </c>
      <c r="D311" s="59">
        <f t="shared" si="156"/>
        <v>6208</v>
      </c>
    </row>
    <row r="312" ht="14.25" customHeight="1">
      <c r="A312" s="7">
        <f>A311</f>
        <v>43968</v>
      </c>
      <c r="B312" s="6">
        <f>SUMIF(InputData!$C$2:$C$105,"&lt;="&amp;CalcThroughput!A312,InputData!$D$2:$D$105)-$G$3</f>
        <v>26385</v>
      </c>
      <c r="C312" s="6">
        <f>SUMIF(InputData!$B$2:$B$105,"&lt;="&amp;CalcThroughput!A312,InputData!$D$2:$D$105)-CalcThroughput!$G$3</f>
        <v>32593</v>
      </c>
      <c r="D312" s="59">
        <f>C312-B312</f>
        <v>6208</v>
      </c>
    </row>
    <row r="313" ht="14.25" customHeight="1">
      <c r="A313" s="7">
        <f>A312+1</f>
        <v>43969</v>
      </c>
      <c r="B313" s="6">
        <f t="shared" ref="B313:D313" si="157">B312</f>
        <v>26385</v>
      </c>
      <c r="C313" s="6">
        <f t="shared" si="157"/>
        <v>32593</v>
      </c>
      <c r="D313" s="59">
        <f t="shared" si="157"/>
        <v>6208</v>
      </c>
    </row>
    <row r="314" ht="14.25" customHeight="1">
      <c r="A314" s="7">
        <f>A313</f>
        <v>43969</v>
      </c>
      <c r="B314" s="6">
        <f>SUMIF(InputData!$C$2:$C$105,"&lt;="&amp;CalcThroughput!A314,InputData!$D$2:$D$105)-$G$3</f>
        <v>26385</v>
      </c>
      <c r="C314" s="6">
        <f>SUMIF(InputData!$B$2:$B$105,"&lt;="&amp;CalcThroughput!A314,InputData!$D$2:$D$105)-CalcThroughput!$G$3</f>
        <v>32593</v>
      </c>
      <c r="D314" s="59">
        <f>C314-B314</f>
        <v>6208</v>
      </c>
    </row>
    <row r="315" ht="14.25" customHeight="1">
      <c r="A315" s="7">
        <f>A314+1</f>
        <v>43970</v>
      </c>
      <c r="B315" s="6">
        <f t="shared" ref="B315:D315" si="158">B314</f>
        <v>26385</v>
      </c>
      <c r="C315" s="6">
        <f t="shared" si="158"/>
        <v>32593</v>
      </c>
      <c r="D315" s="59">
        <f t="shared" si="158"/>
        <v>6208</v>
      </c>
    </row>
    <row r="316" ht="14.25" customHeight="1">
      <c r="A316" s="7">
        <f>A315</f>
        <v>43970</v>
      </c>
      <c r="B316" s="6">
        <f>SUMIF(InputData!$C$2:$C$105,"&lt;="&amp;CalcThroughput!A316,InputData!$D$2:$D$105)-$G$3</f>
        <v>26385</v>
      </c>
      <c r="C316" s="6">
        <f>SUMIF(InputData!$B$2:$B$105,"&lt;="&amp;CalcThroughput!A316,InputData!$D$2:$D$105)-CalcThroughput!$G$3</f>
        <v>32593</v>
      </c>
      <c r="D316" s="59">
        <f>C316-B316</f>
        <v>6208</v>
      </c>
    </row>
    <row r="317" ht="14.25" customHeight="1">
      <c r="A317" s="7">
        <f>A316+1</f>
        <v>43971</v>
      </c>
      <c r="B317" s="6">
        <f t="shared" ref="B317:D317" si="159">B316</f>
        <v>26385</v>
      </c>
      <c r="C317" s="6">
        <f t="shared" si="159"/>
        <v>32593</v>
      </c>
      <c r="D317" s="59">
        <f t="shared" si="159"/>
        <v>6208</v>
      </c>
    </row>
    <row r="318" ht="14.25" customHeight="1">
      <c r="A318" s="7">
        <f>A317</f>
        <v>43971</v>
      </c>
      <c r="B318" s="6">
        <f>SUMIF(InputData!$C$2:$C$105,"&lt;="&amp;CalcThroughput!A318,InputData!$D$2:$D$105)-$G$3</f>
        <v>27730</v>
      </c>
      <c r="C318" s="6">
        <f>SUMIF(InputData!$B$2:$B$105,"&lt;="&amp;CalcThroughput!A318,InputData!$D$2:$D$105)-CalcThroughput!$G$3</f>
        <v>33443</v>
      </c>
      <c r="D318" s="59">
        <f>C318-B318</f>
        <v>5713</v>
      </c>
    </row>
    <row r="319" ht="14.25" customHeight="1">
      <c r="A319" s="7">
        <f>A318+1</f>
        <v>43972</v>
      </c>
      <c r="B319" s="6">
        <f t="shared" ref="B319:D319" si="160">B318</f>
        <v>27730</v>
      </c>
      <c r="C319" s="6">
        <f t="shared" si="160"/>
        <v>33443</v>
      </c>
      <c r="D319" s="59">
        <f t="shared" si="160"/>
        <v>5713</v>
      </c>
    </row>
    <row r="320" ht="14.25" customHeight="1">
      <c r="A320" s="7">
        <f>A319</f>
        <v>43972</v>
      </c>
      <c r="B320" s="6">
        <f>SUMIF(InputData!$C$2:$C$105,"&lt;="&amp;CalcThroughput!A320,InputData!$D$2:$D$105)-$G$3</f>
        <v>27730</v>
      </c>
      <c r="C320" s="6">
        <f>SUMIF(InputData!$B$2:$B$105,"&lt;="&amp;CalcThroughput!A320,InputData!$D$2:$D$105)-CalcThroughput!$G$3</f>
        <v>33443</v>
      </c>
      <c r="D320" s="59">
        <f>C320-B320</f>
        <v>5713</v>
      </c>
    </row>
    <row r="321" ht="14.25" customHeight="1">
      <c r="A321" s="7">
        <f>A320+1</f>
        <v>43973</v>
      </c>
      <c r="B321" s="6">
        <f t="shared" ref="B321:D321" si="161">B320</f>
        <v>27730</v>
      </c>
      <c r="C321" s="6">
        <f t="shared" si="161"/>
        <v>33443</v>
      </c>
      <c r="D321" s="59">
        <f t="shared" si="161"/>
        <v>5713</v>
      </c>
    </row>
    <row r="322" ht="14.25" customHeight="1">
      <c r="A322" s="7">
        <f>A321</f>
        <v>43973</v>
      </c>
      <c r="B322" s="6">
        <f>SUMIF(InputData!$C$2:$C$105,"&lt;="&amp;CalcThroughput!A322,InputData!$D$2:$D$105)-$G$3</f>
        <v>27730</v>
      </c>
      <c r="C322" s="6">
        <f>SUMIF(InputData!$B$2:$B$105,"&lt;="&amp;CalcThroughput!A322,InputData!$D$2:$D$105)-CalcThroughput!$G$3</f>
        <v>34245</v>
      </c>
      <c r="D322" s="59">
        <f>C322-B322</f>
        <v>6515</v>
      </c>
    </row>
    <row r="323" ht="14.25" customHeight="1">
      <c r="A323" s="7">
        <f>A322+1</f>
        <v>43974</v>
      </c>
      <c r="B323" s="6">
        <f t="shared" ref="B323:D323" si="162">B322</f>
        <v>27730</v>
      </c>
      <c r="C323" s="6">
        <f t="shared" si="162"/>
        <v>34245</v>
      </c>
      <c r="D323" s="59">
        <f t="shared" si="162"/>
        <v>6515</v>
      </c>
    </row>
    <row r="324" ht="14.25" customHeight="1">
      <c r="A324" s="7">
        <f>A323</f>
        <v>43974</v>
      </c>
      <c r="B324" s="6">
        <f>SUMIF(InputData!$C$2:$C$105,"&lt;="&amp;CalcThroughput!A324,InputData!$D$2:$D$105)-$G$3</f>
        <v>27730</v>
      </c>
      <c r="C324" s="6">
        <f>SUMIF(InputData!$B$2:$B$105,"&lt;="&amp;CalcThroughput!A324,InputData!$D$2:$D$105)-CalcThroughput!$G$3</f>
        <v>34245</v>
      </c>
      <c r="D324" s="59">
        <f>C324-B324</f>
        <v>6515</v>
      </c>
    </row>
    <row r="325" ht="14.25" customHeight="1">
      <c r="A325" s="7">
        <f>A324+1</f>
        <v>43975</v>
      </c>
      <c r="B325" s="6">
        <f t="shared" ref="B325:D325" si="163">B324</f>
        <v>27730</v>
      </c>
      <c r="C325" s="6">
        <f t="shared" si="163"/>
        <v>34245</v>
      </c>
      <c r="D325" s="59">
        <f t="shared" si="163"/>
        <v>6515</v>
      </c>
    </row>
    <row r="326" ht="14.25" customHeight="1">
      <c r="A326" s="7">
        <f>A325</f>
        <v>43975</v>
      </c>
      <c r="B326" s="6">
        <f>SUMIF(InputData!$C$2:$C$105,"&lt;="&amp;CalcThroughput!A326,InputData!$D$2:$D$105)-$G$3</f>
        <v>27730</v>
      </c>
      <c r="C326" s="6">
        <f>SUMIF(InputData!$B$2:$B$105,"&lt;="&amp;CalcThroughput!A326,InputData!$D$2:$D$105)-CalcThroughput!$G$3</f>
        <v>34645</v>
      </c>
      <c r="D326" s="59">
        <f>C326-B326</f>
        <v>6915</v>
      </c>
    </row>
    <row r="327" ht="14.25" customHeight="1">
      <c r="A327" s="7">
        <f>A326+1</f>
        <v>43976</v>
      </c>
      <c r="B327" s="6">
        <f t="shared" ref="B327:D327" si="164">B326</f>
        <v>27730</v>
      </c>
      <c r="C327" s="6">
        <f t="shared" si="164"/>
        <v>34645</v>
      </c>
      <c r="D327" s="59">
        <f t="shared" si="164"/>
        <v>6915</v>
      </c>
    </row>
    <row r="328" ht="14.25" customHeight="1">
      <c r="A328" s="7">
        <f>A327</f>
        <v>43976</v>
      </c>
      <c r="B328" s="6">
        <f>SUMIF(InputData!$C$2:$C$105,"&lt;="&amp;CalcThroughput!A328,InputData!$D$2:$D$105)-$G$3</f>
        <v>27730</v>
      </c>
      <c r="C328" s="6">
        <f>SUMIF(InputData!$B$2:$B$105,"&lt;="&amp;CalcThroughput!A328,InputData!$D$2:$D$105)-CalcThroughput!$G$3</f>
        <v>34645</v>
      </c>
      <c r="D328" s="59">
        <f>C328-B328</f>
        <v>6915</v>
      </c>
    </row>
    <row r="329" ht="14.25" customHeight="1">
      <c r="A329" s="7">
        <f>A328+1</f>
        <v>43977</v>
      </c>
      <c r="B329" s="6">
        <f t="shared" ref="B329:D329" si="165">B328</f>
        <v>27730</v>
      </c>
      <c r="C329" s="6">
        <f t="shared" si="165"/>
        <v>34645</v>
      </c>
      <c r="D329" s="59">
        <f t="shared" si="165"/>
        <v>6915</v>
      </c>
    </row>
    <row r="330" ht="14.25" customHeight="1">
      <c r="A330" s="7">
        <f>A329</f>
        <v>43977</v>
      </c>
      <c r="B330" s="6">
        <f>SUMIF(InputData!$C$2:$C$105,"&lt;="&amp;CalcThroughput!A330,InputData!$D$2:$D$105)-$G$3</f>
        <v>27730</v>
      </c>
      <c r="C330" s="6">
        <f>SUMIF(InputData!$B$2:$B$105,"&lt;="&amp;CalcThroughput!A330,InputData!$D$2:$D$105)-CalcThroughput!$G$3</f>
        <v>35500</v>
      </c>
      <c r="D330" s="59">
        <f>C330-B330</f>
        <v>7770</v>
      </c>
    </row>
    <row r="331" ht="14.25" customHeight="1">
      <c r="A331" s="7">
        <f>A330+1</f>
        <v>43978</v>
      </c>
      <c r="B331" s="6">
        <f t="shared" ref="B331:D331" si="166">B330</f>
        <v>27730</v>
      </c>
      <c r="C331" s="6">
        <f t="shared" si="166"/>
        <v>35500</v>
      </c>
      <c r="D331" s="59">
        <f t="shared" si="166"/>
        <v>7770</v>
      </c>
    </row>
    <row r="332" ht="14.25" customHeight="1">
      <c r="A332" s="7">
        <f>A331</f>
        <v>43978</v>
      </c>
      <c r="B332" s="6">
        <f>SUMIF(InputData!$C$2:$C$105,"&lt;="&amp;CalcThroughput!A332,InputData!$D$2:$D$105)-$G$3</f>
        <v>29208</v>
      </c>
      <c r="C332" s="6">
        <f>SUMIF(InputData!$B$2:$B$105,"&lt;="&amp;CalcThroughput!A332,InputData!$D$2:$D$105)-CalcThroughput!$G$3</f>
        <v>35500</v>
      </c>
      <c r="D332" s="59">
        <f>C332-B332</f>
        <v>6292</v>
      </c>
    </row>
    <row r="333" ht="14.25" customHeight="1">
      <c r="A333" s="7">
        <f>A332+1</f>
        <v>43979</v>
      </c>
      <c r="B333" s="6">
        <f t="shared" ref="B333:D333" si="167">B332</f>
        <v>29208</v>
      </c>
      <c r="C333" s="6">
        <f t="shared" si="167"/>
        <v>35500</v>
      </c>
      <c r="D333" s="59">
        <f t="shared" si="167"/>
        <v>6292</v>
      </c>
    </row>
    <row r="334" ht="14.25" customHeight="1">
      <c r="A334" s="7">
        <f>A333</f>
        <v>43979</v>
      </c>
      <c r="B334" s="6">
        <f>SUMIF(InputData!$C$2:$C$105,"&lt;="&amp;CalcThroughput!A334,InputData!$D$2:$D$105)-$G$3</f>
        <v>29208</v>
      </c>
      <c r="C334" s="6">
        <f>SUMIF(InputData!$B$2:$B$105,"&lt;="&amp;CalcThroughput!A334,InputData!$D$2:$D$105)-CalcThroughput!$G$3</f>
        <v>35988</v>
      </c>
      <c r="D334" s="59">
        <f>C334-B334</f>
        <v>6780</v>
      </c>
    </row>
    <row r="335" ht="14.25" customHeight="1">
      <c r="A335" s="7">
        <f>A334+1</f>
        <v>43980</v>
      </c>
      <c r="B335" s="6">
        <f t="shared" ref="B335:D335" si="168">B334</f>
        <v>29208</v>
      </c>
      <c r="C335" s="6">
        <f t="shared" si="168"/>
        <v>35988</v>
      </c>
      <c r="D335" s="59">
        <f t="shared" si="168"/>
        <v>6780</v>
      </c>
    </row>
    <row r="336" ht="14.25" customHeight="1">
      <c r="A336" s="7">
        <f>A335</f>
        <v>43980</v>
      </c>
      <c r="B336" s="6">
        <f>SUMIF(InputData!$C$2:$C$105,"&lt;="&amp;CalcThroughput!A336,InputData!$D$2:$D$105)-$G$3</f>
        <v>29208</v>
      </c>
      <c r="C336" s="6">
        <f>SUMIF(InputData!$B$2:$B$105,"&lt;="&amp;CalcThroughput!A336,InputData!$D$2:$D$105)-CalcThroughput!$G$3</f>
        <v>36770</v>
      </c>
      <c r="D336" s="59">
        <f>C336-B336</f>
        <v>7562</v>
      </c>
    </row>
    <row r="337" ht="14.25" customHeight="1">
      <c r="A337" s="52">
        <f>A336+1</f>
        <v>43981</v>
      </c>
      <c r="B337" s="53">
        <f t="shared" ref="B337:D337" si="169">B336</f>
        <v>29208</v>
      </c>
      <c r="C337" s="53">
        <f t="shared" si="169"/>
        <v>36770</v>
      </c>
      <c r="D337" s="54">
        <f t="shared" si="169"/>
        <v>7562</v>
      </c>
    </row>
    <row r="338" ht="14.25" customHeight="1">
      <c r="A338" s="7">
        <f>A337</f>
        <v>43981</v>
      </c>
      <c r="B338" s="6">
        <f>SUMIF(InputData!$C$2:$C$105,"&lt;="&amp;CalcThroughput!A338,InputData!$D$2:$D$105)-$G$3</f>
        <v>29208</v>
      </c>
      <c r="C338" s="6">
        <f>SUMIF(InputData!$B$2:$B$105,"&lt;="&amp;CalcThroughput!A338,InputData!$D$2:$D$105)-CalcThroughput!$G$3</f>
        <v>36770</v>
      </c>
      <c r="D338" s="59">
        <f>C338-B338</f>
        <v>7562</v>
      </c>
    </row>
    <row r="339" ht="14.25" customHeight="1">
      <c r="A339" s="7">
        <f>A338+1</f>
        <v>43982</v>
      </c>
      <c r="B339" s="6">
        <f t="shared" ref="B339:D339" si="170">B338</f>
        <v>29208</v>
      </c>
      <c r="C339" s="6">
        <f t="shared" si="170"/>
        <v>36770</v>
      </c>
      <c r="D339" s="59">
        <f t="shared" si="170"/>
        <v>7562</v>
      </c>
    </row>
    <row r="340" ht="14.25" customHeight="1">
      <c r="A340" s="7">
        <f>A339</f>
        <v>43982</v>
      </c>
      <c r="B340" s="6">
        <f>SUMIF(InputData!$C$2:$C$105,"&lt;="&amp;CalcThroughput!A340,InputData!$D$2:$D$105)-$G$3</f>
        <v>29208</v>
      </c>
      <c r="C340" s="6">
        <f>SUMIF(InputData!$B$2:$B$105,"&lt;="&amp;CalcThroughput!A340,InputData!$D$2:$D$105)-CalcThroughput!$G$3</f>
        <v>37680</v>
      </c>
      <c r="D340" s="59">
        <f>C340-B340</f>
        <v>8472</v>
      </c>
    </row>
    <row r="341" ht="14.25" customHeight="1">
      <c r="A341" s="7">
        <f>A340+1</f>
        <v>43983</v>
      </c>
      <c r="B341" s="6">
        <f t="shared" ref="B341:D341" si="171">B340</f>
        <v>29208</v>
      </c>
      <c r="C341" s="6">
        <f t="shared" si="171"/>
        <v>37680</v>
      </c>
      <c r="D341" s="59">
        <f t="shared" si="171"/>
        <v>8472</v>
      </c>
    </row>
    <row r="342" ht="14.25" customHeight="1">
      <c r="A342" s="7">
        <f>A341</f>
        <v>43983</v>
      </c>
      <c r="B342" s="6">
        <f>SUMIF(InputData!$C$2:$C$105,"&lt;="&amp;CalcThroughput!A342,InputData!$D$2:$D$105)-$G$3</f>
        <v>29208</v>
      </c>
      <c r="C342" s="6">
        <f>SUMIF(InputData!$B$2:$B$105,"&lt;="&amp;CalcThroughput!A342,InputData!$D$2:$D$105)-CalcThroughput!$G$3</f>
        <v>37680</v>
      </c>
      <c r="D342" s="59">
        <f>C342-B342</f>
        <v>8472</v>
      </c>
    </row>
    <row r="343" ht="14.25" customHeight="1">
      <c r="A343" s="7">
        <f>A342+1</f>
        <v>43984</v>
      </c>
      <c r="B343" s="6">
        <f t="shared" ref="B343:D343" si="172">B342</f>
        <v>29208</v>
      </c>
      <c r="C343" s="6">
        <f t="shared" si="172"/>
        <v>37680</v>
      </c>
      <c r="D343" s="59">
        <f t="shared" si="172"/>
        <v>8472</v>
      </c>
    </row>
    <row r="344" ht="14.25" customHeight="1">
      <c r="A344" s="7">
        <f>A343</f>
        <v>43984</v>
      </c>
      <c r="B344" s="6">
        <f>SUMIF(InputData!$C$2:$C$105,"&lt;="&amp;CalcThroughput!A344,InputData!$D$2:$D$105)-$G$3</f>
        <v>29208</v>
      </c>
      <c r="C344" s="6">
        <f>SUMIF(InputData!$B$2:$B$105,"&lt;="&amp;CalcThroughput!A344,InputData!$D$2:$D$105)-CalcThroughput!$G$3</f>
        <v>37680</v>
      </c>
      <c r="D344" s="59">
        <f>C344-B344</f>
        <v>8472</v>
      </c>
    </row>
    <row r="345" ht="14.25" customHeight="1">
      <c r="A345" s="7">
        <f>A344+1</f>
        <v>43985</v>
      </c>
      <c r="B345" s="6">
        <f t="shared" ref="B345:D345" si="173">B344</f>
        <v>29208</v>
      </c>
      <c r="C345" s="6">
        <f t="shared" si="173"/>
        <v>37680</v>
      </c>
      <c r="D345" s="59">
        <f t="shared" si="173"/>
        <v>8472</v>
      </c>
    </row>
    <row r="346" ht="14.25" customHeight="1">
      <c r="A346" s="7">
        <f>A345</f>
        <v>43985</v>
      </c>
      <c r="B346" s="6">
        <f>SUMIF(InputData!$C$2:$C$105,"&lt;="&amp;CalcThroughput!A346,InputData!$D$2:$D$105)-$G$3</f>
        <v>30923</v>
      </c>
      <c r="C346" s="6">
        <f>SUMIF(InputData!$B$2:$B$105,"&lt;="&amp;CalcThroughput!A346,InputData!$D$2:$D$105)-CalcThroughput!$G$3</f>
        <v>37680</v>
      </c>
      <c r="D346" s="59">
        <f>C346-B346</f>
        <v>6757</v>
      </c>
    </row>
    <row r="347" ht="14.25" customHeight="1">
      <c r="A347" s="7">
        <f>A346+1</f>
        <v>43986</v>
      </c>
      <c r="B347" s="6">
        <f t="shared" ref="B347:D347" si="174">B346</f>
        <v>30923</v>
      </c>
      <c r="C347" s="6">
        <f t="shared" si="174"/>
        <v>37680</v>
      </c>
      <c r="D347" s="59">
        <f t="shared" si="174"/>
        <v>6757</v>
      </c>
    </row>
    <row r="348" ht="14.25" customHeight="1">
      <c r="A348" s="7">
        <f>A347</f>
        <v>43986</v>
      </c>
      <c r="B348" s="6">
        <f>SUMIF(InputData!$C$2:$C$105,"&lt;="&amp;CalcThroughput!A348,InputData!$D$2:$D$105)-$G$3</f>
        <v>30923</v>
      </c>
      <c r="C348" s="6">
        <f>SUMIF(InputData!$B$2:$B$105,"&lt;="&amp;CalcThroughput!A348,InputData!$D$2:$D$105)-CalcThroughput!$G$3</f>
        <v>37680</v>
      </c>
      <c r="D348" s="59">
        <f>C348-B348</f>
        <v>6757</v>
      </c>
    </row>
    <row r="349" ht="14.25" customHeight="1">
      <c r="A349" s="7">
        <f>A348+1</f>
        <v>43987</v>
      </c>
      <c r="B349" s="6">
        <f t="shared" ref="B349:D349" si="175">B348</f>
        <v>30923</v>
      </c>
      <c r="C349" s="6">
        <f t="shared" si="175"/>
        <v>37680</v>
      </c>
      <c r="D349" s="59">
        <f t="shared" si="175"/>
        <v>6757</v>
      </c>
    </row>
    <row r="350" ht="14.25" customHeight="1">
      <c r="A350" s="7">
        <f>A349</f>
        <v>43987</v>
      </c>
      <c r="B350" s="6">
        <f>SUMIF(InputData!$C$2:$C$105,"&lt;="&amp;CalcThroughput!A350,InputData!$D$2:$D$105)-$G$3</f>
        <v>30923</v>
      </c>
      <c r="C350" s="6">
        <f>SUMIF(InputData!$B$2:$B$105,"&lt;="&amp;CalcThroughput!A350,InputData!$D$2:$D$105)-CalcThroughput!$G$3</f>
        <v>37680</v>
      </c>
      <c r="D350" s="59">
        <f>C350-B350</f>
        <v>6757</v>
      </c>
    </row>
    <row r="351" ht="14.25" customHeight="1">
      <c r="A351" s="7">
        <f>A350+1</f>
        <v>43988</v>
      </c>
      <c r="B351" s="6">
        <f t="shared" ref="B351:D351" si="176">B350</f>
        <v>30923</v>
      </c>
      <c r="C351" s="6">
        <f t="shared" si="176"/>
        <v>37680</v>
      </c>
      <c r="D351" s="59">
        <f t="shared" si="176"/>
        <v>6757</v>
      </c>
    </row>
    <row r="352" ht="14.25" customHeight="1">
      <c r="A352" s="7">
        <f>A351</f>
        <v>43988</v>
      </c>
      <c r="B352" s="6">
        <f>SUMIF(InputData!$C$2:$C$105,"&lt;="&amp;CalcThroughput!A352,InputData!$D$2:$D$105)-$G$3</f>
        <v>30923</v>
      </c>
      <c r="C352" s="6">
        <f>SUMIF(InputData!$B$2:$B$105,"&lt;="&amp;CalcThroughput!A352,InputData!$D$2:$D$105)-CalcThroughput!$G$3</f>
        <v>37680</v>
      </c>
      <c r="D352" s="59">
        <f>C352-B352</f>
        <v>6757</v>
      </c>
    </row>
    <row r="353" ht="14.25" customHeight="1">
      <c r="A353" s="7">
        <f>A352+1</f>
        <v>43989</v>
      </c>
      <c r="B353" s="6">
        <f t="shared" ref="B353:D353" si="177">B352</f>
        <v>30923</v>
      </c>
      <c r="C353" s="6">
        <f t="shared" si="177"/>
        <v>37680</v>
      </c>
      <c r="D353" s="59">
        <f t="shared" si="177"/>
        <v>6757</v>
      </c>
    </row>
    <row r="354" ht="14.25" customHeight="1">
      <c r="A354" s="7">
        <f>A353</f>
        <v>43989</v>
      </c>
      <c r="B354" s="6">
        <f>SUMIF(InputData!$C$2:$C$105,"&lt;="&amp;CalcThroughput!A354,InputData!$D$2:$D$105)-$G$3</f>
        <v>30923</v>
      </c>
      <c r="C354" s="6">
        <f>SUMIF(InputData!$B$2:$B$105,"&lt;="&amp;CalcThroughput!A354,InputData!$D$2:$D$105)-CalcThroughput!$G$3</f>
        <v>38585</v>
      </c>
      <c r="D354" s="59">
        <f>C354-B354</f>
        <v>7662</v>
      </c>
    </row>
    <row r="355" ht="14.25" customHeight="1">
      <c r="A355" s="7">
        <f>A354+1</f>
        <v>43990</v>
      </c>
      <c r="B355" s="6">
        <f t="shared" ref="B355:D355" si="178">B354</f>
        <v>30923</v>
      </c>
      <c r="C355" s="6">
        <f t="shared" si="178"/>
        <v>38585</v>
      </c>
      <c r="D355" s="59">
        <f t="shared" si="178"/>
        <v>7662</v>
      </c>
    </row>
    <row r="356" ht="14.25" customHeight="1">
      <c r="A356" s="7">
        <f>A355</f>
        <v>43990</v>
      </c>
      <c r="B356" s="6">
        <f>SUMIF(InputData!$C$2:$C$105,"&lt;="&amp;CalcThroughput!A356,InputData!$D$2:$D$105)-$G$3</f>
        <v>30923</v>
      </c>
      <c r="C356" s="6">
        <f>SUMIF(InputData!$B$2:$B$105,"&lt;="&amp;CalcThroughput!A356,InputData!$D$2:$D$105)-CalcThroughput!$G$3</f>
        <v>38585</v>
      </c>
      <c r="D356" s="59">
        <f>C356-B356</f>
        <v>7662</v>
      </c>
    </row>
    <row r="357" ht="14.25" customHeight="1">
      <c r="A357" s="7">
        <f>A356+1</f>
        <v>43991</v>
      </c>
      <c r="B357" s="6">
        <f t="shared" ref="B357:D357" si="179">B356</f>
        <v>30923</v>
      </c>
      <c r="C357" s="6">
        <f t="shared" si="179"/>
        <v>38585</v>
      </c>
      <c r="D357" s="59">
        <f t="shared" si="179"/>
        <v>7662</v>
      </c>
    </row>
    <row r="358" ht="14.25" customHeight="1">
      <c r="A358" s="7">
        <f>A357</f>
        <v>43991</v>
      </c>
      <c r="B358" s="6">
        <f>SUMIF(InputData!$C$2:$C$105,"&lt;="&amp;CalcThroughput!A358,InputData!$D$2:$D$105)-$G$3</f>
        <v>30923</v>
      </c>
      <c r="C358" s="6">
        <f>SUMIF(InputData!$B$2:$B$105,"&lt;="&amp;CalcThroughput!A358,InputData!$D$2:$D$105)-CalcThroughput!$G$3</f>
        <v>38585</v>
      </c>
      <c r="D358" s="59">
        <f>C358-B358</f>
        <v>7662</v>
      </c>
    </row>
    <row r="359" ht="14.25" customHeight="1">
      <c r="A359" s="7">
        <f>A358+1</f>
        <v>43992</v>
      </c>
      <c r="B359" s="6">
        <f t="shared" ref="B359:D359" si="180">B358</f>
        <v>30923</v>
      </c>
      <c r="C359" s="6">
        <f t="shared" si="180"/>
        <v>38585</v>
      </c>
      <c r="D359" s="59">
        <f t="shared" si="180"/>
        <v>7662</v>
      </c>
    </row>
    <row r="360" ht="14.25" customHeight="1">
      <c r="A360" s="7">
        <f>A359</f>
        <v>43992</v>
      </c>
      <c r="B360" s="6">
        <f>SUMIF(InputData!$C$2:$C$105,"&lt;="&amp;CalcThroughput!A360,InputData!$D$2:$D$105)-$G$3</f>
        <v>32138</v>
      </c>
      <c r="C360" s="6">
        <f>SUMIF(InputData!$B$2:$B$105,"&lt;="&amp;CalcThroughput!A360,InputData!$D$2:$D$105)-CalcThroughput!$G$3</f>
        <v>39265</v>
      </c>
      <c r="D360" s="59">
        <f>C360-B360</f>
        <v>7127</v>
      </c>
    </row>
    <row r="361" ht="14.25" customHeight="1">
      <c r="A361" s="7">
        <f>A360+1</f>
        <v>43993</v>
      </c>
      <c r="B361" s="6">
        <f t="shared" ref="B361:D361" si="181">B360</f>
        <v>32138</v>
      </c>
      <c r="C361" s="6">
        <f t="shared" si="181"/>
        <v>39265</v>
      </c>
      <c r="D361" s="59">
        <f t="shared" si="181"/>
        <v>7127</v>
      </c>
    </row>
    <row r="362" ht="14.25" customHeight="1">
      <c r="A362" s="7">
        <f>A361</f>
        <v>43993</v>
      </c>
      <c r="B362" s="6">
        <f>SUMIF(InputData!$C$2:$C$105,"&lt;="&amp;CalcThroughput!A362,InputData!$D$2:$D$105)-$G$3</f>
        <v>32138</v>
      </c>
      <c r="C362" s="6">
        <f>SUMIF(InputData!$B$2:$B$105,"&lt;="&amp;CalcThroughput!A362,InputData!$D$2:$D$105)-CalcThroughput!$G$3</f>
        <v>39265</v>
      </c>
      <c r="D362" s="59">
        <f>C362-B362</f>
        <v>7127</v>
      </c>
    </row>
    <row r="363" ht="14.25" customHeight="1">
      <c r="A363" s="7">
        <f>A362+1</f>
        <v>43994</v>
      </c>
      <c r="B363" s="6">
        <f t="shared" ref="B363:D363" si="182">B362</f>
        <v>32138</v>
      </c>
      <c r="C363" s="6">
        <f t="shared" si="182"/>
        <v>39265</v>
      </c>
      <c r="D363" s="59">
        <f t="shared" si="182"/>
        <v>7127</v>
      </c>
    </row>
    <row r="364" ht="14.25" customHeight="1">
      <c r="A364" s="7">
        <f>A363</f>
        <v>43994</v>
      </c>
      <c r="B364" s="6">
        <f>SUMIF(InputData!$C$2:$C$105,"&lt;="&amp;CalcThroughput!A364,InputData!$D$2:$D$105)-$G$3</f>
        <v>32138</v>
      </c>
      <c r="C364" s="6">
        <f>SUMIF(InputData!$B$2:$B$105,"&lt;="&amp;CalcThroughput!A364,InputData!$D$2:$D$105)-CalcThroughput!$G$3</f>
        <v>39265</v>
      </c>
      <c r="D364" s="59">
        <f>C364-B364</f>
        <v>7127</v>
      </c>
    </row>
    <row r="365" ht="14.25" customHeight="1">
      <c r="A365" s="7">
        <f>A364+1</f>
        <v>43995</v>
      </c>
      <c r="B365" s="6">
        <f t="shared" ref="B365:D365" si="183">B364</f>
        <v>32138</v>
      </c>
      <c r="C365" s="6">
        <f t="shared" si="183"/>
        <v>39265</v>
      </c>
      <c r="D365" s="59">
        <f t="shared" si="183"/>
        <v>7127</v>
      </c>
    </row>
    <row r="366" ht="14.25" customHeight="1">
      <c r="A366" s="7">
        <f>A365</f>
        <v>43995</v>
      </c>
      <c r="B366" s="6">
        <f>SUMIF(InputData!$C$2:$C$105,"&lt;="&amp;CalcThroughput!A366,InputData!$D$2:$D$105)-$G$3</f>
        <v>32138</v>
      </c>
      <c r="C366" s="6">
        <f>SUMIF(InputData!$B$2:$B$105,"&lt;="&amp;CalcThroughput!A366,InputData!$D$2:$D$105)-CalcThroughput!$G$3</f>
        <v>39265</v>
      </c>
      <c r="D366" s="59">
        <f>C366-B366</f>
        <v>7127</v>
      </c>
    </row>
    <row r="367" ht="14.25" customHeight="1">
      <c r="A367" s="7">
        <f>A366+1</f>
        <v>43996</v>
      </c>
      <c r="B367" s="6">
        <f t="shared" ref="B367:D367" si="184">B366</f>
        <v>32138</v>
      </c>
      <c r="C367" s="6">
        <f t="shared" si="184"/>
        <v>39265</v>
      </c>
      <c r="D367" s="59">
        <f t="shared" si="184"/>
        <v>7127</v>
      </c>
    </row>
    <row r="368" ht="14.25" customHeight="1">
      <c r="A368" s="7">
        <f>A367</f>
        <v>43996</v>
      </c>
      <c r="B368" s="6">
        <f>SUMIF(InputData!$C$2:$C$105,"&lt;="&amp;CalcThroughput!A368,InputData!$D$2:$D$105)-$G$3</f>
        <v>32138</v>
      </c>
      <c r="C368" s="6">
        <f>SUMIF(InputData!$B$2:$B$105,"&lt;="&amp;CalcThroughput!A368,InputData!$D$2:$D$105)-CalcThroughput!$G$3</f>
        <v>39265</v>
      </c>
      <c r="D368" s="59">
        <f>C368-B368</f>
        <v>7127</v>
      </c>
    </row>
    <row r="369" ht="14.25" customHeight="1">
      <c r="A369" s="7">
        <f>A368+1</f>
        <v>43997</v>
      </c>
      <c r="B369" s="6">
        <f t="shared" ref="B369:D369" si="185">B368</f>
        <v>32138</v>
      </c>
      <c r="C369" s="6">
        <f t="shared" si="185"/>
        <v>39265</v>
      </c>
      <c r="D369" s="59">
        <f t="shared" si="185"/>
        <v>7127</v>
      </c>
    </row>
    <row r="370" ht="14.25" customHeight="1">
      <c r="A370" s="7">
        <f>A369</f>
        <v>43997</v>
      </c>
      <c r="B370" s="6">
        <f>SUMIF(InputData!$C$2:$C$105,"&lt;="&amp;CalcThroughput!A370,InputData!$D$2:$D$105)-$G$3</f>
        <v>32138</v>
      </c>
      <c r="C370" s="6">
        <f>SUMIF(InputData!$B$2:$B$105,"&lt;="&amp;CalcThroughput!A370,InputData!$D$2:$D$105)-CalcThroughput!$G$3</f>
        <v>40145</v>
      </c>
      <c r="D370" s="59">
        <f>C370-B370</f>
        <v>8007</v>
      </c>
    </row>
    <row r="371" ht="14.25" customHeight="1">
      <c r="A371" s="7">
        <f>A370+1</f>
        <v>43998</v>
      </c>
      <c r="B371" s="6">
        <f t="shared" ref="B371:D371" si="186">B370</f>
        <v>32138</v>
      </c>
      <c r="C371" s="6">
        <f t="shared" si="186"/>
        <v>40145</v>
      </c>
      <c r="D371" s="59">
        <f t="shared" si="186"/>
        <v>8007</v>
      </c>
    </row>
    <row r="372" ht="14.25" customHeight="1">
      <c r="A372" s="7">
        <f>A371</f>
        <v>43998</v>
      </c>
      <c r="B372" s="6">
        <f>SUMIF(InputData!$C$2:$C$105,"&lt;="&amp;CalcThroughput!A372,InputData!$D$2:$D$105)-$G$3</f>
        <v>32138</v>
      </c>
      <c r="C372" s="6">
        <f>SUMIF(InputData!$B$2:$B$105,"&lt;="&amp;CalcThroughput!A372,InputData!$D$2:$D$105)-CalcThroughput!$G$3</f>
        <v>40145</v>
      </c>
      <c r="D372" s="59">
        <f>C372-B372</f>
        <v>8007</v>
      </c>
    </row>
    <row r="373" ht="14.25" customHeight="1">
      <c r="A373" s="7">
        <f>A372+1</f>
        <v>43999</v>
      </c>
      <c r="B373" s="6">
        <f t="shared" ref="B373:D373" si="187">B372</f>
        <v>32138</v>
      </c>
      <c r="C373" s="6">
        <f t="shared" si="187"/>
        <v>40145</v>
      </c>
      <c r="D373" s="59">
        <f t="shared" si="187"/>
        <v>8007</v>
      </c>
    </row>
    <row r="374" ht="14.25" customHeight="1">
      <c r="A374" s="7">
        <f>A373</f>
        <v>43999</v>
      </c>
      <c r="B374" s="6">
        <f>SUMIF(InputData!$C$2:$C$105,"&lt;="&amp;CalcThroughput!A374,InputData!$D$2:$D$105)-$G$3</f>
        <v>33481</v>
      </c>
      <c r="C374" s="6">
        <f>SUMIF(InputData!$B$2:$B$105,"&lt;="&amp;CalcThroughput!A374,InputData!$D$2:$D$105)-CalcThroughput!$G$3</f>
        <v>40145</v>
      </c>
      <c r="D374" s="59">
        <f>C374-B374</f>
        <v>6664</v>
      </c>
    </row>
    <row r="375" ht="14.25" customHeight="1">
      <c r="A375" s="7">
        <f>A374+1</f>
        <v>44000</v>
      </c>
      <c r="B375" s="6">
        <f t="shared" ref="B375:D375" si="188">B374</f>
        <v>33481</v>
      </c>
      <c r="C375" s="6">
        <f t="shared" si="188"/>
        <v>40145</v>
      </c>
      <c r="D375" s="59">
        <f t="shared" si="188"/>
        <v>6664</v>
      </c>
    </row>
    <row r="376" ht="14.25" customHeight="1">
      <c r="A376" s="7">
        <f>A375</f>
        <v>44000</v>
      </c>
      <c r="B376" s="6">
        <f>SUMIF(InputData!$C$2:$C$105,"&lt;="&amp;CalcThroughput!A376,InputData!$D$2:$D$105)-$G$3</f>
        <v>33481</v>
      </c>
      <c r="C376" s="6">
        <f>SUMIF(InputData!$B$2:$B$105,"&lt;="&amp;CalcThroughput!A376,InputData!$D$2:$D$105)-CalcThroughput!$G$3</f>
        <v>40145</v>
      </c>
      <c r="D376" s="59">
        <f>C376-B376</f>
        <v>6664</v>
      </c>
    </row>
    <row r="377" ht="14.25" customHeight="1">
      <c r="A377" s="7">
        <f>A376+1</f>
        <v>44001</v>
      </c>
      <c r="B377" s="6">
        <f t="shared" ref="B377:D377" si="189">B376</f>
        <v>33481</v>
      </c>
      <c r="C377" s="6">
        <f t="shared" si="189"/>
        <v>40145</v>
      </c>
      <c r="D377" s="59">
        <f t="shared" si="189"/>
        <v>6664</v>
      </c>
    </row>
    <row r="378" ht="14.25" customHeight="1">
      <c r="A378" s="7">
        <f>A377</f>
        <v>44001</v>
      </c>
      <c r="B378" s="6">
        <f>SUMIF(InputData!$C$2:$C$105,"&lt;="&amp;CalcThroughput!A378,InputData!$D$2:$D$105)-$G$3</f>
        <v>33481</v>
      </c>
      <c r="C378" s="6">
        <f>SUMIF(InputData!$B$2:$B$105,"&lt;="&amp;CalcThroughput!A378,InputData!$D$2:$D$105)-CalcThroughput!$G$3</f>
        <v>40145</v>
      </c>
      <c r="D378" s="59">
        <f>C378-B378</f>
        <v>6664</v>
      </c>
    </row>
    <row r="379" ht="14.25" customHeight="1">
      <c r="A379" s="7">
        <f>A378+1</f>
        <v>44002</v>
      </c>
      <c r="B379" s="6">
        <f t="shared" ref="B379:D379" si="190">B378</f>
        <v>33481</v>
      </c>
      <c r="C379" s="6">
        <f t="shared" si="190"/>
        <v>40145</v>
      </c>
      <c r="D379" s="59">
        <f t="shared" si="190"/>
        <v>6664</v>
      </c>
    </row>
    <row r="380" ht="14.25" customHeight="1">
      <c r="A380" s="7">
        <f>A379</f>
        <v>44002</v>
      </c>
      <c r="B380" s="6">
        <f>SUMIF(InputData!$C$2:$C$105,"&lt;="&amp;CalcThroughput!A380,InputData!$D$2:$D$105)-$G$3</f>
        <v>33481</v>
      </c>
      <c r="C380" s="6">
        <f>SUMIF(InputData!$B$2:$B$105,"&lt;="&amp;CalcThroughput!A380,InputData!$D$2:$D$105)-CalcThroughput!$G$3</f>
        <v>40145</v>
      </c>
      <c r="D380" s="59">
        <f>C380-B380</f>
        <v>6664</v>
      </c>
    </row>
    <row r="381" ht="14.25" customHeight="1">
      <c r="A381" s="7">
        <f>A380+1</f>
        <v>44003</v>
      </c>
      <c r="B381" s="6">
        <f t="shared" ref="B381:D381" si="191">B380</f>
        <v>33481</v>
      </c>
      <c r="C381" s="6">
        <f t="shared" si="191"/>
        <v>40145</v>
      </c>
      <c r="D381" s="59">
        <f t="shared" si="191"/>
        <v>6664</v>
      </c>
    </row>
    <row r="382" ht="14.25" customHeight="1">
      <c r="A382" s="7">
        <f>A381</f>
        <v>44003</v>
      </c>
      <c r="B382" s="6">
        <f>SUMIF(InputData!$C$2:$C$105,"&lt;="&amp;CalcThroughput!A382,InputData!$D$2:$D$105)-$G$3</f>
        <v>33481</v>
      </c>
      <c r="C382" s="6">
        <f>SUMIF(InputData!$B$2:$B$105,"&lt;="&amp;CalcThroughput!A382,InputData!$D$2:$D$105)-CalcThroughput!$G$3</f>
        <v>40885</v>
      </c>
      <c r="D382" s="59">
        <f>C382-B382</f>
        <v>7404</v>
      </c>
    </row>
    <row r="383" ht="14.25" customHeight="1">
      <c r="A383" s="7">
        <f>A382+1</f>
        <v>44004</v>
      </c>
      <c r="B383" s="6">
        <f t="shared" ref="B383:D383" si="192">B382</f>
        <v>33481</v>
      </c>
      <c r="C383" s="6">
        <f t="shared" si="192"/>
        <v>40885</v>
      </c>
      <c r="D383" s="59">
        <f t="shared" si="192"/>
        <v>7404</v>
      </c>
    </row>
    <row r="384" ht="14.25" customHeight="1">
      <c r="A384" s="7">
        <f>A383</f>
        <v>44004</v>
      </c>
      <c r="B384" s="6">
        <f>SUMIF(InputData!$C$2:$C$105,"&lt;="&amp;CalcThroughput!A384,InputData!$D$2:$D$105)-$G$3</f>
        <v>33481</v>
      </c>
      <c r="C384" s="6">
        <f>SUMIF(InputData!$B$2:$B$105,"&lt;="&amp;CalcThroughput!A384,InputData!$D$2:$D$105)-CalcThroughput!$G$3</f>
        <v>41765</v>
      </c>
      <c r="D384" s="59">
        <f>C384-B384</f>
        <v>8284</v>
      </c>
    </row>
    <row r="385" ht="14.25" customHeight="1">
      <c r="A385" s="7">
        <f>A384+1</f>
        <v>44005</v>
      </c>
      <c r="B385" s="6">
        <f t="shared" ref="B385:D385" si="193">B384</f>
        <v>33481</v>
      </c>
      <c r="C385" s="6">
        <f t="shared" si="193"/>
        <v>41765</v>
      </c>
      <c r="D385" s="59">
        <f t="shared" si="193"/>
        <v>8284</v>
      </c>
    </row>
    <row r="386" ht="14.25" customHeight="1">
      <c r="A386" s="7">
        <f>A385</f>
        <v>44005</v>
      </c>
      <c r="B386" s="6">
        <f>SUMIF(InputData!$C$2:$C$105,"&lt;="&amp;CalcThroughput!A386,InputData!$D$2:$D$105)-$G$3</f>
        <v>33481</v>
      </c>
      <c r="C386" s="6">
        <f>SUMIF(InputData!$B$2:$B$105,"&lt;="&amp;CalcThroughput!A386,InputData!$D$2:$D$105)-CalcThroughput!$G$3</f>
        <v>41765</v>
      </c>
      <c r="D386" s="59">
        <f>C386-B386</f>
        <v>8284</v>
      </c>
    </row>
    <row r="387" ht="14.25" customHeight="1">
      <c r="A387" s="7">
        <f>A386+1</f>
        <v>44006</v>
      </c>
      <c r="B387" s="6">
        <f t="shared" ref="B387:D387" si="194">B386</f>
        <v>33481</v>
      </c>
      <c r="C387" s="6">
        <f t="shared" si="194"/>
        <v>41765</v>
      </c>
      <c r="D387" s="59">
        <f t="shared" si="194"/>
        <v>8284</v>
      </c>
    </row>
    <row r="388" ht="14.25" customHeight="1">
      <c r="A388" s="7">
        <f>A387</f>
        <v>44006</v>
      </c>
      <c r="B388" s="6">
        <f>SUMIF(InputData!$C$2:$C$105,"&lt;="&amp;CalcThroughput!A388,InputData!$D$2:$D$105)-$G$3</f>
        <v>35133</v>
      </c>
      <c r="C388" s="6">
        <f>SUMIF(InputData!$B$2:$B$105,"&lt;="&amp;CalcThroughput!A388,InputData!$D$2:$D$105)-CalcThroughput!$G$3</f>
        <v>42259</v>
      </c>
      <c r="D388" s="59">
        <f>C388-B388</f>
        <v>7126</v>
      </c>
    </row>
    <row r="389" ht="14.25" customHeight="1">
      <c r="A389" s="7">
        <f>A388+1</f>
        <v>44007</v>
      </c>
      <c r="B389" s="6">
        <f t="shared" ref="B389:D389" si="195">B388</f>
        <v>35133</v>
      </c>
      <c r="C389" s="6">
        <f t="shared" si="195"/>
        <v>42259</v>
      </c>
      <c r="D389" s="59">
        <f t="shared" si="195"/>
        <v>7126</v>
      </c>
    </row>
    <row r="390" ht="14.25" customHeight="1">
      <c r="A390" s="7">
        <f>A389</f>
        <v>44007</v>
      </c>
      <c r="B390" s="6">
        <f>SUMIF(InputData!$C$2:$C$105,"&lt;="&amp;CalcThroughput!A390,InputData!$D$2:$D$105)-$G$3</f>
        <v>35133</v>
      </c>
      <c r="C390" s="6">
        <f>SUMIF(InputData!$B$2:$B$105,"&lt;="&amp;CalcThroughput!A390,InputData!$D$2:$D$105)-CalcThroughput!$G$3</f>
        <v>42259</v>
      </c>
      <c r="D390" s="59">
        <f>C390-B390</f>
        <v>7126</v>
      </c>
    </row>
    <row r="391" ht="14.25" customHeight="1">
      <c r="A391" s="7">
        <f>A390+1</f>
        <v>44008</v>
      </c>
      <c r="B391" s="6">
        <f t="shared" ref="B391:D391" si="196">B390</f>
        <v>35133</v>
      </c>
      <c r="C391" s="6">
        <f t="shared" si="196"/>
        <v>42259</v>
      </c>
      <c r="D391" s="59">
        <f t="shared" si="196"/>
        <v>7126</v>
      </c>
    </row>
    <row r="392" ht="14.25" customHeight="1">
      <c r="A392" s="7">
        <f>A391</f>
        <v>44008</v>
      </c>
      <c r="B392" s="6">
        <f>SUMIF(InputData!$C$2:$C$105,"&lt;="&amp;CalcThroughput!A392,InputData!$D$2:$D$105)-$G$3</f>
        <v>35133</v>
      </c>
      <c r="C392" s="6">
        <f>SUMIF(InputData!$B$2:$B$105,"&lt;="&amp;CalcThroughput!A392,InputData!$D$2:$D$105)-CalcThroughput!$G$3</f>
        <v>42259</v>
      </c>
      <c r="D392" s="59">
        <f>C392-B392</f>
        <v>7126</v>
      </c>
    </row>
    <row r="393" ht="14.25" customHeight="1">
      <c r="A393" s="7">
        <f>A392+1</f>
        <v>44009</v>
      </c>
      <c r="B393" s="6">
        <f t="shared" ref="B393:D393" si="197">B392</f>
        <v>35133</v>
      </c>
      <c r="C393" s="6">
        <f t="shared" si="197"/>
        <v>42259</v>
      </c>
      <c r="D393" s="59">
        <f t="shared" si="197"/>
        <v>7126</v>
      </c>
    </row>
    <row r="394" ht="14.25" customHeight="1">
      <c r="A394" s="7">
        <f>A393</f>
        <v>44009</v>
      </c>
      <c r="B394" s="6">
        <f>SUMIF(InputData!$C$2:$C$105,"&lt;="&amp;CalcThroughput!A394,InputData!$D$2:$D$105)-$G$3</f>
        <v>35133</v>
      </c>
      <c r="C394" s="6">
        <f>SUMIF(InputData!$B$2:$B$105,"&lt;="&amp;CalcThroughput!A394,InputData!$D$2:$D$105)-CalcThroughput!$G$3</f>
        <v>42259</v>
      </c>
      <c r="D394" s="59">
        <f>C394-B394</f>
        <v>7126</v>
      </c>
    </row>
    <row r="395" ht="14.25" customHeight="1">
      <c r="A395" s="7">
        <f>A394+1</f>
        <v>44010</v>
      </c>
      <c r="B395" s="6">
        <f t="shared" ref="B395:D395" si="198">B394</f>
        <v>35133</v>
      </c>
      <c r="C395" s="6">
        <f t="shared" si="198"/>
        <v>42259</v>
      </c>
      <c r="D395" s="59">
        <f t="shared" si="198"/>
        <v>7126</v>
      </c>
    </row>
    <row r="396" ht="14.25" customHeight="1">
      <c r="A396" s="7">
        <f>A395</f>
        <v>44010</v>
      </c>
      <c r="B396" s="6">
        <f>SUMIF(InputData!$C$2:$C$105,"&lt;="&amp;CalcThroughput!A396,InputData!$D$2:$D$105)-$G$3</f>
        <v>35133</v>
      </c>
      <c r="C396" s="6">
        <f>SUMIF(InputData!$B$2:$B$105,"&lt;="&amp;CalcThroughput!A396,InputData!$D$2:$D$105)-CalcThroughput!$G$3</f>
        <v>42259</v>
      </c>
      <c r="D396" s="59">
        <f>C396-B396</f>
        <v>7126</v>
      </c>
    </row>
    <row r="397" ht="14.25" customHeight="1">
      <c r="A397" s="7">
        <f>A396+1</f>
        <v>44011</v>
      </c>
      <c r="B397" s="6">
        <f t="shared" ref="B397:D397" si="199">B396</f>
        <v>35133</v>
      </c>
      <c r="C397" s="6">
        <f t="shared" si="199"/>
        <v>42259</v>
      </c>
      <c r="D397" s="59">
        <f t="shared" si="199"/>
        <v>7126</v>
      </c>
    </row>
    <row r="398" ht="14.25" customHeight="1">
      <c r="A398" s="7">
        <f>A397</f>
        <v>44011</v>
      </c>
      <c r="B398" s="6">
        <f>SUMIF(InputData!$C$2:$C$105,"&lt;="&amp;CalcThroughput!A398,InputData!$D$2:$D$105)-$G$3</f>
        <v>35133</v>
      </c>
      <c r="C398" s="6">
        <f>SUMIF(InputData!$B$2:$B$105,"&lt;="&amp;CalcThroughput!A398,InputData!$D$2:$D$105)-CalcThroughput!$G$3</f>
        <v>42259</v>
      </c>
      <c r="D398" s="59">
        <f>C398-B398</f>
        <v>7126</v>
      </c>
    </row>
    <row r="399" ht="14.25" customHeight="1">
      <c r="A399" s="7">
        <f>A398+1</f>
        <v>44012</v>
      </c>
      <c r="B399" s="6">
        <f t="shared" ref="B399:D399" si="200">B398</f>
        <v>35133</v>
      </c>
      <c r="C399" s="6">
        <f t="shared" si="200"/>
        <v>42259</v>
      </c>
      <c r="D399" s="59">
        <f t="shared" si="200"/>
        <v>7126</v>
      </c>
    </row>
    <row r="400" ht="14.25" customHeight="1">
      <c r="A400" s="7">
        <f>A399</f>
        <v>44012</v>
      </c>
      <c r="B400" s="6">
        <f>SUMIF(InputData!$C$2:$C$105,"&lt;="&amp;CalcThroughput!A400,InputData!$D$2:$D$105)-$G$3</f>
        <v>35133</v>
      </c>
      <c r="C400" s="6">
        <f>SUMIF(InputData!$B$2:$B$105,"&lt;="&amp;CalcThroughput!A400,InputData!$D$2:$D$105)-CalcThroughput!$G$3</f>
        <v>42957</v>
      </c>
      <c r="D400" s="59">
        <f>C400-B400</f>
        <v>7824</v>
      </c>
    </row>
    <row r="401" ht="14.25" customHeight="1">
      <c r="A401" s="7">
        <f>A400+1</f>
        <v>44013</v>
      </c>
      <c r="B401" s="6">
        <f t="shared" ref="B401:D401" si="201">B400</f>
        <v>35133</v>
      </c>
      <c r="C401" s="6">
        <f t="shared" si="201"/>
        <v>42957</v>
      </c>
      <c r="D401" s="59">
        <f t="shared" si="201"/>
        <v>7824</v>
      </c>
    </row>
    <row r="402" ht="14.25" customHeight="1">
      <c r="A402" s="7">
        <f>A401</f>
        <v>44013</v>
      </c>
      <c r="B402" s="6">
        <f>SUMIF(InputData!$C$2:$C$105,"&lt;="&amp;CalcThroughput!A402,InputData!$D$2:$D$105)-$G$3</f>
        <v>36770</v>
      </c>
      <c r="C402" s="6">
        <f>SUMIF(InputData!$B$2:$B$105,"&lt;="&amp;CalcThroughput!A402,InputData!$D$2:$D$105)-CalcThroughput!$G$3</f>
        <v>43797</v>
      </c>
      <c r="D402" s="59">
        <f>C402-B402</f>
        <v>7027</v>
      </c>
    </row>
    <row r="403" ht="14.25" customHeight="1">
      <c r="A403" s="7">
        <f>A402+1</f>
        <v>44014</v>
      </c>
      <c r="B403" s="6">
        <f t="shared" ref="B403:D403" si="202">B402</f>
        <v>36770</v>
      </c>
      <c r="C403" s="6">
        <f t="shared" si="202"/>
        <v>43797</v>
      </c>
      <c r="D403" s="59">
        <f t="shared" si="202"/>
        <v>7027</v>
      </c>
    </row>
    <row r="404" ht="14.25" customHeight="1">
      <c r="A404" s="7">
        <f>A403</f>
        <v>44014</v>
      </c>
      <c r="B404" s="6">
        <f>SUMIF(InputData!$C$2:$C$105,"&lt;="&amp;CalcThroughput!A404,InputData!$D$2:$D$105)-$G$3</f>
        <v>36770</v>
      </c>
      <c r="C404" s="6">
        <f>SUMIF(InputData!$B$2:$B$105,"&lt;="&amp;CalcThroughput!A404,InputData!$D$2:$D$105)-CalcThroughput!$G$3</f>
        <v>44607</v>
      </c>
      <c r="D404" s="59">
        <f>C404-B404</f>
        <v>7837</v>
      </c>
    </row>
    <row r="405" ht="14.25" customHeight="1">
      <c r="A405" s="7">
        <f>A404+1</f>
        <v>44015</v>
      </c>
      <c r="B405" s="6">
        <f t="shared" ref="B405:D405" si="203">B404</f>
        <v>36770</v>
      </c>
      <c r="C405" s="6">
        <f t="shared" si="203"/>
        <v>44607</v>
      </c>
      <c r="D405" s="59">
        <f t="shared" si="203"/>
        <v>7837</v>
      </c>
    </row>
    <row r="406" ht="14.25" customHeight="1">
      <c r="A406" s="7">
        <f>A405</f>
        <v>44015</v>
      </c>
      <c r="B406" s="6">
        <f>SUMIF(InputData!$C$2:$C$105,"&lt;="&amp;CalcThroughput!A406,InputData!$D$2:$D$105)-$G$3</f>
        <v>36770</v>
      </c>
      <c r="C406" s="6">
        <f>SUMIF(InputData!$B$2:$B$105,"&lt;="&amp;CalcThroughput!A406,InputData!$D$2:$D$105)-CalcThroughput!$G$3</f>
        <v>44607</v>
      </c>
      <c r="D406" s="59">
        <f>C406-B406</f>
        <v>7837</v>
      </c>
    </row>
    <row r="407" ht="14.25" customHeight="1">
      <c r="A407" s="7">
        <f>A406+1</f>
        <v>44016</v>
      </c>
      <c r="B407" s="6">
        <f t="shared" ref="B407:D407" si="204">B406</f>
        <v>36770</v>
      </c>
      <c r="C407" s="6">
        <f t="shared" si="204"/>
        <v>44607</v>
      </c>
      <c r="D407" s="59">
        <f t="shared" si="204"/>
        <v>7837</v>
      </c>
    </row>
    <row r="408" ht="14.25" customHeight="1">
      <c r="A408" s="7">
        <f>A407</f>
        <v>44016</v>
      </c>
      <c r="B408" s="6">
        <f>SUMIF(InputData!$C$2:$C$105,"&lt;="&amp;CalcThroughput!A408,InputData!$D$2:$D$105)-$G$3</f>
        <v>36770</v>
      </c>
      <c r="C408" s="6">
        <f>SUMIF(InputData!$B$2:$B$105,"&lt;="&amp;CalcThroughput!A408,InputData!$D$2:$D$105)-CalcThroughput!$G$3</f>
        <v>44607</v>
      </c>
      <c r="D408" s="59">
        <f>C408-B408</f>
        <v>7837</v>
      </c>
    </row>
    <row r="409" ht="14.25" customHeight="1">
      <c r="A409" s="7">
        <f>A408+1</f>
        <v>44017</v>
      </c>
      <c r="B409" s="6">
        <f t="shared" ref="B409:D409" si="205">B408</f>
        <v>36770</v>
      </c>
      <c r="C409" s="6">
        <f t="shared" si="205"/>
        <v>44607</v>
      </c>
      <c r="D409" s="59">
        <f t="shared" si="205"/>
        <v>7837</v>
      </c>
    </row>
    <row r="410" ht="14.25" customHeight="1">
      <c r="A410" s="7">
        <f>A409</f>
        <v>44017</v>
      </c>
      <c r="B410" s="6">
        <f>SUMIF(InputData!$C$2:$C$105,"&lt;="&amp;CalcThroughput!A410,InputData!$D$2:$D$105)-$G$3</f>
        <v>36770</v>
      </c>
      <c r="C410" s="6">
        <f>SUMIF(InputData!$B$2:$B$105,"&lt;="&amp;CalcThroughput!A410,InputData!$D$2:$D$105)-CalcThroughput!$G$3</f>
        <v>44607</v>
      </c>
      <c r="D410" s="59">
        <f>C410-B410</f>
        <v>7837</v>
      </c>
    </row>
    <row r="411" ht="14.25" customHeight="1">
      <c r="A411" s="52">
        <f>A410+1</f>
        <v>44018</v>
      </c>
      <c r="B411" s="53">
        <f t="shared" ref="B411:D411" si="206">B410</f>
        <v>36770</v>
      </c>
      <c r="C411" s="53">
        <f t="shared" si="206"/>
        <v>44607</v>
      </c>
      <c r="D411" s="54">
        <f t="shared" si="206"/>
        <v>7837</v>
      </c>
    </row>
    <row r="412" ht="14.25" customHeight="1">
      <c r="A412" s="7">
        <f>A411</f>
        <v>44018</v>
      </c>
      <c r="B412" s="6">
        <f>SUMIF(InputData!$C$2:$C$105,"&lt;="&amp;CalcThroughput!A412,InputData!$D$2:$D$105)-$G$3</f>
        <v>36770</v>
      </c>
      <c r="C412" s="6">
        <f>SUMIF(InputData!$B$2:$B$105,"&lt;="&amp;CalcThroughput!A412,InputData!$D$2:$D$105)-CalcThroughput!$G$3</f>
        <v>44607</v>
      </c>
      <c r="D412" s="59">
        <f>C412-B412</f>
        <v>7837</v>
      </c>
    </row>
    <row r="413" ht="14.25" customHeight="1">
      <c r="A413" s="7">
        <f>A412+1</f>
        <v>44019</v>
      </c>
      <c r="B413" s="6">
        <f t="shared" ref="B413:D413" si="207">B412</f>
        <v>36770</v>
      </c>
      <c r="C413" s="6">
        <f t="shared" si="207"/>
        <v>44607</v>
      </c>
      <c r="D413" s="59">
        <f t="shared" si="207"/>
        <v>7837</v>
      </c>
    </row>
    <row r="414" ht="14.25" customHeight="1">
      <c r="A414" s="7">
        <f>A413</f>
        <v>44019</v>
      </c>
      <c r="B414" s="6">
        <f>SUMIF(InputData!$C$2:$C$105,"&lt;="&amp;CalcThroughput!A414,InputData!$D$2:$D$105)-$G$3</f>
        <v>36770</v>
      </c>
      <c r="C414" s="6">
        <f>SUMIF(InputData!$B$2:$B$105,"&lt;="&amp;CalcThroughput!A414,InputData!$D$2:$D$105)-CalcThroughput!$G$3</f>
        <v>44607</v>
      </c>
      <c r="D414" s="59">
        <f>C414-B414</f>
        <v>7837</v>
      </c>
    </row>
    <row r="415" ht="14.25" customHeight="1">
      <c r="A415" s="7">
        <f>A414+1</f>
        <v>44020</v>
      </c>
      <c r="B415" s="6">
        <f t="shared" ref="B415:D415" si="208">B414</f>
        <v>36770</v>
      </c>
      <c r="C415" s="6">
        <f t="shared" si="208"/>
        <v>44607</v>
      </c>
      <c r="D415" s="59">
        <f t="shared" si="208"/>
        <v>7837</v>
      </c>
    </row>
    <row r="416" ht="14.25" customHeight="1">
      <c r="A416" s="7">
        <f>A415</f>
        <v>44020</v>
      </c>
      <c r="B416" s="6">
        <f>SUMIF(InputData!$C$2:$C$105,"&lt;="&amp;CalcThroughput!A416,InputData!$D$2:$D$105)-$G$3</f>
        <v>38360</v>
      </c>
      <c r="C416" s="6">
        <f>SUMIF(InputData!$B$2:$B$105,"&lt;="&amp;CalcThroughput!A416,InputData!$D$2:$D$105)-CalcThroughput!$G$3</f>
        <v>44607</v>
      </c>
      <c r="D416" s="59">
        <f>C416-B416</f>
        <v>6247</v>
      </c>
    </row>
    <row r="417" ht="14.25" customHeight="1">
      <c r="A417" s="7">
        <f>A416+1</f>
        <v>44021</v>
      </c>
      <c r="B417" s="6">
        <f t="shared" ref="B417:D417" si="209">B416</f>
        <v>38360</v>
      </c>
      <c r="C417" s="6">
        <f t="shared" si="209"/>
        <v>44607</v>
      </c>
      <c r="D417" s="59">
        <f t="shared" si="209"/>
        <v>6247</v>
      </c>
    </row>
    <row r="418" ht="14.25" customHeight="1">
      <c r="A418" s="7">
        <f>A417</f>
        <v>44021</v>
      </c>
      <c r="B418" s="6">
        <f>SUMIF(InputData!$C$2:$C$105,"&lt;="&amp;CalcThroughput!A418,InputData!$D$2:$D$105)-$G$3</f>
        <v>38360</v>
      </c>
      <c r="C418" s="6">
        <f>SUMIF(InputData!$B$2:$B$105,"&lt;="&amp;CalcThroughput!A418,InputData!$D$2:$D$105)-CalcThroughput!$G$3</f>
        <v>44607</v>
      </c>
      <c r="D418" s="59">
        <f>C418-B418</f>
        <v>6247</v>
      </c>
    </row>
    <row r="419" ht="14.25" customHeight="1">
      <c r="A419" s="7">
        <f>A418+1</f>
        <v>44022</v>
      </c>
      <c r="B419" s="6">
        <f t="shared" ref="B419:D419" si="210">B418</f>
        <v>38360</v>
      </c>
      <c r="C419" s="6">
        <f t="shared" si="210"/>
        <v>44607</v>
      </c>
      <c r="D419" s="59">
        <f t="shared" si="210"/>
        <v>6247</v>
      </c>
    </row>
    <row r="420" ht="14.25" customHeight="1">
      <c r="A420" s="7">
        <f>A419</f>
        <v>44022</v>
      </c>
      <c r="B420" s="6">
        <f>SUMIF(InputData!$C$2:$C$105,"&lt;="&amp;CalcThroughput!A420,InputData!$D$2:$D$105)-$G$3</f>
        <v>38360</v>
      </c>
      <c r="C420" s="6">
        <f>SUMIF(InputData!$B$2:$B$105,"&lt;="&amp;CalcThroughput!A420,InputData!$D$2:$D$105)-CalcThroughput!$G$3</f>
        <v>45407</v>
      </c>
      <c r="D420" s="59">
        <f>C420-B420</f>
        <v>7047</v>
      </c>
    </row>
    <row r="421" ht="14.25" customHeight="1">
      <c r="A421" s="7">
        <f>A420+1</f>
        <v>44023</v>
      </c>
      <c r="B421" s="6">
        <f t="shared" ref="B421:D421" si="211">B420</f>
        <v>38360</v>
      </c>
      <c r="C421" s="6">
        <f t="shared" si="211"/>
        <v>45407</v>
      </c>
      <c r="D421" s="59">
        <f t="shared" si="211"/>
        <v>7047</v>
      </c>
    </row>
    <row r="422" ht="14.25" customHeight="1">
      <c r="A422" s="7">
        <f>A421</f>
        <v>44023</v>
      </c>
      <c r="B422" s="6">
        <f>SUMIF(InputData!$C$2:$C$105,"&lt;="&amp;CalcThroughput!A422,InputData!$D$2:$D$105)-$G$3</f>
        <v>38360</v>
      </c>
      <c r="C422" s="6">
        <f>SUMIF(InputData!$B$2:$B$105,"&lt;="&amp;CalcThroughput!A422,InputData!$D$2:$D$105)-CalcThroughput!$G$3</f>
        <v>45407</v>
      </c>
      <c r="D422" s="59">
        <f>C422-B422</f>
        <v>7047</v>
      </c>
    </row>
    <row r="423" ht="14.25" customHeight="1">
      <c r="A423" s="7">
        <f>A422+1</f>
        <v>44024</v>
      </c>
      <c r="B423" s="6">
        <f t="shared" ref="B423:D423" si="212">B422</f>
        <v>38360</v>
      </c>
      <c r="C423" s="6">
        <f t="shared" si="212"/>
        <v>45407</v>
      </c>
      <c r="D423" s="59">
        <f t="shared" si="212"/>
        <v>7047</v>
      </c>
    </row>
    <row r="424" ht="14.25" customHeight="1">
      <c r="A424" s="7">
        <f>A423</f>
        <v>44024</v>
      </c>
      <c r="B424" s="6">
        <f>SUMIF(InputData!$C$2:$C$105,"&lt;="&amp;CalcThroughput!A424,InputData!$D$2:$D$105)-$G$3</f>
        <v>38360</v>
      </c>
      <c r="C424" s="6">
        <f>SUMIF(InputData!$B$2:$B$105,"&lt;="&amp;CalcThroughput!A424,InputData!$D$2:$D$105)-CalcThroughput!$G$3</f>
        <v>45407</v>
      </c>
      <c r="D424" s="59">
        <f>C424-B424</f>
        <v>7047</v>
      </c>
    </row>
    <row r="425" ht="14.25" customHeight="1">
      <c r="A425" s="7">
        <f>A424+1</f>
        <v>44025</v>
      </c>
      <c r="B425" s="6">
        <f t="shared" ref="B425:D425" si="213">B424</f>
        <v>38360</v>
      </c>
      <c r="C425" s="6">
        <f t="shared" si="213"/>
        <v>45407</v>
      </c>
      <c r="D425" s="59">
        <f t="shared" si="213"/>
        <v>7047</v>
      </c>
    </row>
    <row r="426" ht="14.25" customHeight="1">
      <c r="A426" s="7">
        <f>A425</f>
        <v>44025</v>
      </c>
      <c r="B426" s="6">
        <f>SUMIF(InputData!$C$2:$C$105,"&lt;="&amp;CalcThroughput!A426,InputData!$D$2:$D$105)-$G$3</f>
        <v>38360</v>
      </c>
      <c r="C426" s="6">
        <f>SUMIF(InputData!$B$2:$B$105,"&lt;="&amp;CalcThroughput!A426,InputData!$D$2:$D$105)-CalcThroughput!$G$3</f>
        <v>45407</v>
      </c>
      <c r="D426" s="59">
        <f>C426-B426</f>
        <v>7047</v>
      </c>
    </row>
    <row r="427" ht="14.25" customHeight="1">
      <c r="A427" s="7">
        <f>A426+1</f>
        <v>44026</v>
      </c>
      <c r="B427" s="6">
        <f t="shared" ref="B427:D427" si="214">B426</f>
        <v>38360</v>
      </c>
      <c r="C427" s="6">
        <f t="shared" si="214"/>
        <v>45407</v>
      </c>
      <c r="D427" s="59">
        <f t="shared" si="214"/>
        <v>7047</v>
      </c>
    </row>
    <row r="428" ht="14.25" customHeight="1">
      <c r="A428" s="7">
        <f>A427</f>
        <v>44026</v>
      </c>
      <c r="B428" s="6">
        <f>SUMIF(InputData!$C$2:$C$105,"&lt;="&amp;CalcThroughput!A428,InputData!$D$2:$D$105)-$G$3</f>
        <v>38360</v>
      </c>
      <c r="C428" s="6">
        <f>SUMIF(InputData!$B$2:$B$105,"&lt;="&amp;CalcThroughput!A428,InputData!$D$2:$D$105)-CalcThroughput!$G$3</f>
        <v>45407</v>
      </c>
      <c r="D428" s="59">
        <f>C428-B428</f>
        <v>7047</v>
      </c>
    </row>
    <row r="429" ht="14.25" customHeight="1">
      <c r="A429" s="7">
        <f>A428+1</f>
        <v>44027</v>
      </c>
      <c r="B429" s="6">
        <f t="shared" ref="B429:D429" si="215">B428</f>
        <v>38360</v>
      </c>
      <c r="C429" s="6">
        <f t="shared" si="215"/>
        <v>45407</v>
      </c>
      <c r="D429" s="59">
        <f t="shared" si="215"/>
        <v>7047</v>
      </c>
    </row>
    <row r="430" ht="14.25" customHeight="1">
      <c r="A430" s="7">
        <f>A429</f>
        <v>44027</v>
      </c>
      <c r="B430" s="6">
        <f>SUMIF(InputData!$C$2:$C$105,"&lt;="&amp;CalcThroughput!A430,InputData!$D$2:$D$105)-$G$3</f>
        <v>39759</v>
      </c>
      <c r="C430" s="6">
        <f>SUMIF(InputData!$B$2:$B$105,"&lt;="&amp;CalcThroughput!A430,InputData!$D$2:$D$105)-CalcThroughput!$G$3</f>
        <v>46252</v>
      </c>
      <c r="D430" s="59">
        <f>C430-B430</f>
        <v>6493</v>
      </c>
    </row>
    <row r="431" ht="14.25" customHeight="1">
      <c r="A431" s="7">
        <f>A430+1</f>
        <v>44028</v>
      </c>
      <c r="B431" s="6">
        <f t="shared" ref="B431:D431" si="216">B430</f>
        <v>39759</v>
      </c>
      <c r="C431" s="6">
        <f t="shared" si="216"/>
        <v>46252</v>
      </c>
      <c r="D431" s="59">
        <f t="shared" si="216"/>
        <v>6493</v>
      </c>
    </row>
    <row r="432" ht="14.25" customHeight="1">
      <c r="A432" s="7">
        <f>A431</f>
        <v>44028</v>
      </c>
      <c r="B432" s="6">
        <f>SUMIF(InputData!$C$2:$C$105,"&lt;="&amp;CalcThroughput!A432,InputData!$D$2:$D$105)-$G$3</f>
        <v>39759</v>
      </c>
      <c r="C432" s="6">
        <f>SUMIF(InputData!$B$2:$B$105,"&lt;="&amp;CalcThroughput!A432,InputData!$D$2:$D$105)-CalcThroughput!$G$3</f>
        <v>46252</v>
      </c>
      <c r="D432" s="59">
        <f>C432-B432</f>
        <v>6493</v>
      </c>
    </row>
    <row r="433" ht="14.25" customHeight="1">
      <c r="A433" s="7">
        <f>A432+1</f>
        <v>44029</v>
      </c>
      <c r="B433" s="6">
        <f t="shared" ref="B433:D433" si="217">B432</f>
        <v>39759</v>
      </c>
      <c r="C433" s="6">
        <f t="shared" si="217"/>
        <v>46252</v>
      </c>
      <c r="D433" s="59">
        <f t="shared" si="217"/>
        <v>6493</v>
      </c>
    </row>
    <row r="434" ht="14.25" customHeight="1">
      <c r="A434" s="7">
        <f>A433</f>
        <v>44029</v>
      </c>
      <c r="B434" s="6">
        <f>SUMIF(InputData!$C$2:$C$105,"&lt;="&amp;CalcThroughput!A434,InputData!$D$2:$D$105)-$G$3</f>
        <v>39759</v>
      </c>
      <c r="C434" s="6">
        <f>SUMIF(InputData!$B$2:$B$105,"&lt;="&amp;CalcThroughput!A434,InputData!$D$2:$D$105)-CalcThroughput!$G$3</f>
        <v>46252</v>
      </c>
      <c r="D434" s="59">
        <f>C434-B434</f>
        <v>6493</v>
      </c>
    </row>
    <row r="435" ht="14.25" customHeight="1">
      <c r="A435" s="7">
        <f>A434+1</f>
        <v>44030</v>
      </c>
      <c r="B435" s="6">
        <f t="shared" ref="B435:D435" si="218">B434</f>
        <v>39759</v>
      </c>
      <c r="C435" s="6">
        <f t="shared" si="218"/>
        <v>46252</v>
      </c>
      <c r="D435" s="59">
        <f t="shared" si="218"/>
        <v>6493</v>
      </c>
    </row>
    <row r="436" ht="14.25" customHeight="1">
      <c r="A436" s="7">
        <f>A435</f>
        <v>44030</v>
      </c>
      <c r="B436" s="6">
        <f>SUMIF(InputData!$C$2:$C$105,"&lt;="&amp;CalcThroughput!A436,InputData!$D$2:$D$105)-$G$3</f>
        <v>39759</v>
      </c>
      <c r="C436" s="6">
        <f>SUMIF(InputData!$B$2:$B$105,"&lt;="&amp;CalcThroughput!A436,InputData!$D$2:$D$105)-CalcThroughput!$G$3</f>
        <v>46252</v>
      </c>
      <c r="D436" s="59">
        <f>C436-B436</f>
        <v>6493</v>
      </c>
    </row>
    <row r="437" ht="14.25" customHeight="1">
      <c r="A437" s="7">
        <f>A436+1</f>
        <v>44031</v>
      </c>
      <c r="B437" s="6">
        <f t="shared" ref="B437:D437" si="219">B436</f>
        <v>39759</v>
      </c>
      <c r="C437" s="6">
        <f t="shared" si="219"/>
        <v>46252</v>
      </c>
      <c r="D437" s="59">
        <f t="shared" si="219"/>
        <v>6493</v>
      </c>
    </row>
    <row r="438" ht="14.25" customHeight="1">
      <c r="A438" s="7">
        <f>A437</f>
        <v>44031</v>
      </c>
      <c r="B438" s="6">
        <f>SUMIF(InputData!$C$2:$C$105,"&lt;="&amp;CalcThroughput!A438,InputData!$D$2:$D$105)-$G$3</f>
        <v>39759</v>
      </c>
      <c r="C438" s="6">
        <f>SUMIF(InputData!$B$2:$B$105,"&lt;="&amp;CalcThroughput!A438,InputData!$D$2:$D$105)-CalcThroughput!$G$3</f>
        <v>46252</v>
      </c>
      <c r="D438" s="59">
        <f>C438-B438</f>
        <v>6493</v>
      </c>
    </row>
    <row r="439" ht="14.25" customHeight="1">
      <c r="A439" s="7">
        <f>A438+1</f>
        <v>44032</v>
      </c>
      <c r="B439" s="6">
        <f t="shared" ref="B439:D439" si="220">B438</f>
        <v>39759</v>
      </c>
      <c r="C439" s="6">
        <f t="shared" si="220"/>
        <v>46252</v>
      </c>
      <c r="D439" s="59">
        <f t="shared" si="220"/>
        <v>6493</v>
      </c>
    </row>
    <row r="440" ht="14.25" customHeight="1">
      <c r="A440" s="7">
        <f>A439</f>
        <v>44032</v>
      </c>
      <c r="B440" s="6">
        <f>SUMIF(InputData!$C$2:$C$105,"&lt;="&amp;CalcThroughput!A440,InputData!$D$2:$D$105)-$G$3</f>
        <v>39759</v>
      </c>
      <c r="C440" s="6">
        <f>SUMIF(InputData!$B$2:$B$105,"&lt;="&amp;CalcThroughput!A440,InputData!$D$2:$D$105)-CalcThroughput!$G$3</f>
        <v>46252</v>
      </c>
      <c r="D440" s="59">
        <f>C440-B440</f>
        <v>6493</v>
      </c>
    </row>
    <row r="441" ht="14.25" customHeight="1">
      <c r="A441" s="7">
        <f>A440+1</f>
        <v>44033</v>
      </c>
      <c r="B441" s="6">
        <f t="shared" ref="B441:D441" si="221">B440</f>
        <v>39759</v>
      </c>
      <c r="C441" s="6">
        <f t="shared" si="221"/>
        <v>46252</v>
      </c>
      <c r="D441" s="59">
        <f t="shared" si="221"/>
        <v>6493</v>
      </c>
    </row>
    <row r="442" ht="14.25" customHeight="1">
      <c r="A442" s="7">
        <f>A441</f>
        <v>44033</v>
      </c>
      <c r="B442" s="6">
        <f>SUMIF(InputData!$C$2:$C$105,"&lt;="&amp;CalcThroughput!A442,InputData!$D$2:$D$105)-$G$3</f>
        <v>39759</v>
      </c>
      <c r="C442" s="6">
        <f>SUMIF(InputData!$B$2:$B$105,"&lt;="&amp;CalcThroughput!A442,InputData!$D$2:$D$105)-CalcThroughput!$G$3</f>
        <v>46778</v>
      </c>
      <c r="D442" s="59">
        <f>C442-B442</f>
        <v>7019</v>
      </c>
    </row>
    <row r="443" ht="14.25" customHeight="1">
      <c r="A443" s="7">
        <f>A442+1</f>
        <v>44034</v>
      </c>
      <c r="B443" s="6">
        <f t="shared" ref="B443:D443" si="222">B442</f>
        <v>39759</v>
      </c>
      <c r="C443" s="6">
        <f t="shared" si="222"/>
        <v>46778</v>
      </c>
      <c r="D443" s="59">
        <f t="shared" si="222"/>
        <v>7019</v>
      </c>
    </row>
    <row r="444" ht="14.25" customHeight="1">
      <c r="A444" s="7">
        <f>A443</f>
        <v>44034</v>
      </c>
      <c r="B444" s="6">
        <f>SUMIF(InputData!$C$2:$C$105,"&lt;="&amp;CalcThroughput!A444,InputData!$D$2:$D$105)-$G$3</f>
        <v>41379</v>
      </c>
      <c r="C444" s="6">
        <f>SUMIF(InputData!$B$2:$B$105,"&lt;="&amp;CalcThroughput!A444,InputData!$D$2:$D$105)-CalcThroughput!$G$3</f>
        <v>47623</v>
      </c>
      <c r="D444" s="59">
        <f>C444-B444</f>
        <v>6244</v>
      </c>
    </row>
    <row r="445" ht="14.25" customHeight="1">
      <c r="A445" s="7">
        <f>A444+1</f>
        <v>44035</v>
      </c>
      <c r="B445" s="6">
        <f t="shared" ref="B445:D445" si="223">B444</f>
        <v>41379</v>
      </c>
      <c r="C445" s="6">
        <f t="shared" si="223"/>
        <v>47623</v>
      </c>
      <c r="D445" s="59">
        <f t="shared" si="223"/>
        <v>6244</v>
      </c>
    </row>
    <row r="446" ht="14.25" customHeight="1">
      <c r="A446" s="7">
        <f>A445</f>
        <v>44035</v>
      </c>
      <c r="B446" s="6">
        <f>SUMIF(InputData!$C$2:$C$105,"&lt;="&amp;CalcThroughput!A446,InputData!$D$2:$D$105)-$G$3</f>
        <v>41379</v>
      </c>
      <c r="C446" s="6">
        <f>SUMIF(InputData!$B$2:$B$105,"&lt;="&amp;CalcThroughput!A446,InputData!$D$2:$D$105)-CalcThroughput!$G$3</f>
        <v>47623</v>
      </c>
      <c r="D446" s="59">
        <f>C446-B446</f>
        <v>6244</v>
      </c>
    </row>
    <row r="447" ht="14.25" customHeight="1">
      <c r="A447" s="7">
        <f>A446+1</f>
        <v>44036</v>
      </c>
      <c r="B447" s="6">
        <f t="shared" ref="B447:D447" si="224">B446</f>
        <v>41379</v>
      </c>
      <c r="C447" s="6">
        <f t="shared" si="224"/>
        <v>47623</v>
      </c>
      <c r="D447" s="59">
        <f t="shared" si="224"/>
        <v>6244</v>
      </c>
    </row>
    <row r="448" ht="14.25" customHeight="1">
      <c r="A448" s="7">
        <f>A447</f>
        <v>44036</v>
      </c>
      <c r="B448" s="6">
        <f>SUMIF(InputData!$C$2:$C$105,"&lt;="&amp;CalcThroughput!A448,InputData!$D$2:$D$105)-$G$3</f>
        <v>41379</v>
      </c>
      <c r="C448" s="6">
        <f>SUMIF(InputData!$B$2:$B$105,"&lt;="&amp;CalcThroughput!A448,InputData!$D$2:$D$105)-CalcThroughput!$G$3</f>
        <v>47623</v>
      </c>
      <c r="D448" s="59">
        <f>C448-B448</f>
        <v>6244</v>
      </c>
    </row>
    <row r="449" ht="14.25" customHeight="1">
      <c r="A449" s="7">
        <f>A448+1</f>
        <v>44037</v>
      </c>
      <c r="B449" s="6">
        <f t="shared" ref="B449:D449" si="225">B448</f>
        <v>41379</v>
      </c>
      <c r="C449" s="6">
        <f t="shared" si="225"/>
        <v>47623</v>
      </c>
      <c r="D449" s="59">
        <f t="shared" si="225"/>
        <v>6244</v>
      </c>
    </row>
    <row r="450" ht="14.25" customHeight="1">
      <c r="A450" s="7">
        <f>A449</f>
        <v>44037</v>
      </c>
      <c r="B450" s="6">
        <f>SUMIF(InputData!$C$2:$C$105,"&lt;="&amp;CalcThroughput!A450,InputData!$D$2:$D$105)-$G$3</f>
        <v>41379</v>
      </c>
      <c r="C450" s="6">
        <f>SUMIF(InputData!$B$2:$B$105,"&lt;="&amp;CalcThroughput!A450,InputData!$D$2:$D$105)-CalcThroughput!$G$3</f>
        <v>47623</v>
      </c>
      <c r="D450" s="59">
        <f>C450-B450</f>
        <v>6244</v>
      </c>
    </row>
    <row r="451" ht="14.25" customHeight="1">
      <c r="A451" s="7">
        <f>A450+1</f>
        <v>44038</v>
      </c>
      <c r="B451" s="6">
        <f t="shared" ref="B451:D451" si="226">B450</f>
        <v>41379</v>
      </c>
      <c r="C451" s="6">
        <f t="shared" si="226"/>
        <v>47623</v>
      </c>
      <c r="D451" s="59">
        <f t="shared" si="226"/>
        <v>6244</v>
      </c>
    </row>
    <row r="452" ht="14.25" customHeight="1">
      <c r="A452" s="7">
        <f>A451</f>
        <v>44038</v>
      </c>
      <c r="B452" s="6">
        <f>SUMIF(InputData!$C$2:$C$105,"&lt;="&amp;CalcThroughput!A452,InputData!$D$2:$D$105)-$G$3</f>
        <v>41379</v>
      </c>
      <c r="C452" s="6">
        <f>SUMIF(InputData!$B$2:$B$105,"&lt;="&amp;CalcThroughput!A452,InputData!$D$2:$D$105)-CalcThroughput!$G$3</f>
        <v>48205</v>
      </c>
      <c r="D452" s="59">
        <f>C452-B452</f>
        <v>6826</v>
      </c>
    </row>
    <row r="453" ht="14.25" customHeight="1">
      <c r="A453" s="7">
        <f>A452+1</f>
        <v>44039</v>
      </c>
      <c r="B453" s="6">
        <f t="shared" ref="B453:D453" si="227">B452</f>
        <v>41379</v>
      </c>
      <c r="C453" s="6">
        <f t="shared" si="227"/>
        <v>48205</v>
      </c>
      <c r="D453" s="59">
        <f t="shared" si="227"/>
        <v>6826</v>
      </c>
    </row>
    <row r="454" ht="14.25" customHeight="1">
      <c r="A454" s="7">
        <f>A453</f>
        <v>44039</v>
      </c>
      <c r="B454" s="6">
        <f>SUMIF(InputData!$C$2:$C$105,"&lt;="&amp;CalcThroughput!A454,InputData!$D$2:$D$105)-$G$3</f>
        <v>41379</v>
      </c>
      <c r="C454" s="6">
        <f>SUMIF(InputData!$B$2:$B$105,"&lt;="&amp;CalcThroughput!A454,InputData!$D$2:$D$105)-CalcThroughput!$G$3</f>
        <v>48205</v>
      </c>
      <c r="D454" s="59">
        <f>C454-B454</f>
        <v>6826</v>
      </c>
    </row>
    <row r="455" ht="14.25" customHeight="1">
      <c r="A455" s="7">
        <f>A454+1</f>
        <v>44040</v>
      </c>
      <c r="B455" s="6">
        <f t="shared" ref="B455:D455" si="228">B454</f>
        <v>41379</v>
      </c>
      <c r="C455" s="6">
        <f t="shared" si="228"/>
        <v>48205</v>
      </c>
      <c r="D455" s="59">
        <f t="shared" si="228"/>
        <v>6826</v>
      </c>
    </row>
    <row r="456" ht="14.25" customHeight="1">
      <c r="A456" s="7">
        <f>A455</f>
        <v>44040</v>
      </c>
      <c r="B456" s="6">
        <f>SUMIF(InputData!$C$2:$C$105,"&lt;="&amp;CalcThroughput!A456,InputData!$D$2:$D$105)-$G$3</f>
        <v>41379</v>
      </c>
      <c r="C456" s="6">
        <f>SUMIF(InputData!$B$2:$B$105,"&lt;="&amp;CalcThroughput!A456,InputData!$D$2:$D$105)-CalcThroughput!$G$3</f>
        <v>48205</v>
      </c>
      <c r="D456" s="59">
        <f>C456-B456</f>
        <v>6826</v>
      </c>
    </row>
    <row r="457" ht="14.25" customHeight="1">
      <c r="A457" s="7">
        <f>A456+1</f>
        <v>44041</v>
      </c>
      <c r="B457" s="6">
        <f t="shared" ref="B457:D457" si="229">B456</f>
        <v>41379</v>
      </c>
      <c r="C457" s="6">
        <f t="shared" si="229"/>
        <v>48205</v>
      </c>
      <c r="D457" s="59">
        <f t="shared" si="229"/>
        <v>6826</v>
      </c>
    </row>
    <row r="458" ht="14.25" customHeight="1">
      <c r="A458" s="7">
        <f>A457</f>
        <v>44041</v>
      </c>
      <c r="B458" s="6">
        <f>SUMIF(InputData!$C$2:$C$105,"&lt;="&amp;CalcThroughput!A458,InputData!$D$2:$D$105)-$G$3</f>
        <v>42957</v>
      </c>
      <c r="C458" s="6">
        <f>SUMIF(InputData!$B$2:$B$105,"&lt;="&amp;CalcThroughput!A458,InputData!$D$2:$D$105)-CalcThroughput!$G$3</f>
        <v>49695</v>
      </c>
      <c r="D458" s="59">
        <f>C458-B458</f>
        <v>6738</v>
      </c>
    </row>
    <row r="459" ht="14.25" customHeight="1">
      <c r="A459" s="7">
        <f>A458+1</f>
        <v>44042</v>
      </c>
      <c r="B459" s="6">
        <f t="shared" ref="B459:D459" si="230">B458</f>
        <v>42957</v>
      </c>
      <c r="C459" s="6">
        <f t="shared" si="230"/>
        <v>49695</v>
      </c>
      <c r="D459" s="59">
        <f t="shared" si="230"/>
        <v>6738</v>
      </c>
    </row>
    <row r="460" ht="14.25" customHeight="1">
      <c r="A460" s="7">
        <f>A459</f>
        <v>44042</v>
      </c>
      <c r="B460" s="6">
        <f>SUMIF(InputData!$C$2:$C$105,"&lt;="&amp;CalcThroughput!A460,InputData!$D$2:$D$105)-$G$3</f>
        <v>42957</v>
      </c>
      <c r="C460" s="6">
        <f>SUMIF(InputData!$B$2:$B$105,"&lt;="&amp;CalcThroughput!A460,InputData!$D$2:$D$105)-CalcThroughput!$G$3</f>
        <v>49695</v>
      </c>
      <c r="D460" s="59">
        <f>C460-B460</f>
        <v>6738</v>
      </c>
    </row>
    <row r="461" ht="14.25" customHeight="1">
      <c r="A461" s="7">
        <f>A460+1</f>
        <v>44043</v>
      </c>
      <c r="B461" s="6">
        <f t="shared" ref="B461:D461" si="231">B460</f>
        <v>42957</v>
      </c>
      <c r="C461" s="6">
        <f t="shared" si="231"/>
        <v>49695</v>
      </c>
      <c r="D461" s="59">
        <f t="shared" si="231"/>
        <v>6738</v>
      </c>
    </row>
    <row r="462" ht="14.25" customHeight="1">
      <c r="A462" s="7">
        <f>A461</f>
        <v>44043</v>
      </c>
      <c r="B462" s="6">
        <f>SUMIF(InputData!$C$2:$C$105,"&lt;="&amp;CalcThroughput!A462,InputData!$D$2:$D$105)-$G$3</f>
        <v>42957</v>
      </c>
      <c r="C462" s="6">
        <f>SUMIF(InputData!$B$2:$B$105,"&lt;="&amp;CalcThroughput!A462,InputData!$D$2:$D$105)-CalcThroughput!$G$3</f>
        <v>49695</v>
      </c>
      <c r="D462" s="59">
        <f>C462-B462</f>
        <v>6738</v>
      </c>
    </row>
    <row r="463" ht="14.25" customHeight="1">
      <c r="A463" s="7">
        <f>A462+1</f>
        <v>44044</v>
      </c>
      <c r="B463" s="6">
        <f t="shared" ref="B463:D463" si="232">B462</f>
        <v>42957</v>
      </c>
      <c r="C463" s="6">
        <f t="shared" si="232"/>
        <v>49695</v>
      </c>
      <c r="D463" s="59">
        <f t="shared" si="232"/>
        <v>6738</v>
      </c>
    </row>
    <row r="464" ht="14.25" customHeight="1">
      <c r="A464" s="7">
        <f>A463</f>
        <v>44044</v>
      </c>
      <c r="B464" s="6">
        <f>SUMIF(InputData!$C$2:$C$105,"&lt;="&amp;CalcThroughput!A464,InputData!$D$2:$D$105)-$G$3</f>
        <v>42957</v>
      </c>
      <c r="C464" s="6">
        <f>SUMIF(InputData!$B$2:$B$105,"&lt;="&amp;CalcThroughput!A464,InputData!$D$2:$D$105)-CalcThroughput!$G$3</f>
        <v>50463</v>
      </c>
      <c r="D464" s="59">
        <f>C464-B464</f>
        <v>7506</v>
      </c>
    </row>
    <row r="465" ht="14.25" customHeight="1">
      <c r="A465" s="7">
        <f>A464+1</f>
        <v>44045</v>
      </c>
      <c r="B465" s="6">
        <f t="shared" ref="B465:D465" si="233">B464</f>
        <v>42957</v>
      </c>
      <c r="C465" s="6">
        <f t="shared" si="233"/>
        <v>50463</v>
      </c>
      <c r="D465" s="59">
        <f t="shared" si="233"/>
        <v>7506</v>
      </c>
    </row>
    <row r="466" ht="14.25" customHeight="1">
      <c r="A466" s="7">
        <f>A465</f>
        <v>44045</v>
      </c>
      <c r="B466" s="6">
        <f>SUMIF(InputData!$C$2:$C$105,"&lt;="&amp;CalcThroughput!A466,InputData!$D$2:$D$105)-$G$3</f>
        <v>42957</v>
      </c>
      <c r="C466" s="6">
        <f>SUMIF(InputData!$B$2:$B$105,"&lt;="&amp;CalcThroughput!A466,InputData!$D$2:$D$105)-CalcThroughput!$G$3</f>
        <v>50463</v>
      </c>
      <c r="D466" s="59">
        <f>C466-B466</f>
        <v>7506</v>
      </c>
    </row>
    <row r="467" ht="14.25" customHeight="1">
      <c r="A467" s="7">
        <f>A466+1</f>
        <v>44046</v>
      </c>
      <c r="B467" s="6">
        <f t="shared" ref="B467:D467" si="234">B466</f>
        <v>42957</v>
      </c>
      <c r="C467" s="6">
        <f t="shared" si="234"/>
        <v>50463</v>
      </c>
      <c r="D467" s="59">
        <f t="shared" si="234"/>
        <v>7506</v>
      </c>
    </row>
    <row r="468" ht="14.25" customHeight="1">
      <c r="A468" s="7">
        <f>A467</f>
        <v>44046</v>
      </c>
      <c r="B468" s="6">
        <f>SUMIF(InputData!$C$2:$C$105,"&lt;="&amp;CalcThroughput!A468,InputData!$D$2:$D$105)-$G$3</f>
        <v>42957</v>
      </c>
      <c r="C468" s="6">
        <f>SUMIF(InputData!$B$2:$B$105,"&lt;="&amp;CalcThroughput!A468,InputData!$D$2:$D$105)-CalcThroughput!$G$3</f>
        <v>50463</v>
      </c>
      <c r="D468" s="59">
        <f>C468-B468</f>
        <v>7506</v>
      </c>
    </row>
    <row r="469" ht="14.25" customHeight="1">
      <c r="A469" s="7">
        <f>A468+1</f>
        <v>44047</v>
      </c>
      <c r="B469" s="6">
        <f t="shared" ref="B469:D469" si="235">B468</f>
        <v>42957</v>
      </c>
      <c r="C469" s="6">
        <f t="shared" si="235"/>
        <v>50463</v>
      </c>
      <c r="D469" s="59">
        <f t="shared" si="235"/>
        <v>7506</v>
      </c>
    </row>
    <row r="470" ht="14.25" customHeight="1">
      <c r="A470" s="7">
        <f>A469</f>
        <v>44047</v>
      </c>
      <c r="B470" s="6">
        <f>SUMIF(InputData!$C$2:$C$105,"&lt;="&amp;CalcThroughput!A470,InputData!$D$2:$D$105)-$G$3</f>
        <v>42957</v>
      </c>
      <c r="C470" s="6">
        <f>SUMIF(InputData!$B$2:$B$105,"&lt;="&amp;CalcThroughput!A470,InputData!$D$2:$D$105)-CalcThroughput!$G$3</f>
        <v>51318</v>
      </c>
      <c r="D470" s="59">
        <f>C470-B470</f>
        <v>8361</v>
      </c>
    </row>
    <row r="471" ht="14.25" customHeight="1">
      <c r="A471" s="7">
        <f>A470+1</f>
        <v>44048</v>
      </c>
      <c r="B471" s="6">
        <f t="shared" ref="B471:D471" si="236">B470</f>
        <v>42957</v>
      </c>
      <c r="C471" s="6">
        <f t="shared" si="236"/>
        <v>51318</v>
      </c>
      <c r="D471" s="59">
        <f t="shared" si="236"/>
        <v>8361</v>
      </c>
    </row>
    <row r="472" ht="14.25" customHeight="1">
      <c r="A472" s="7">
        <f>A471</f>
        <v>44048</v>
      </c>
      <c r="B472" s="6">
        <f>SUMIF(InputData!$C$2:$C$105,"&lt;="&amp;CalcThroughput!A472,InputData!$D$2:$D$105)-$G$3</f>
        <v>44607</v>
      </c>
      <c r="C472" s="6">
        <f>SUMIF(InputData!$B$2:$B$105,"&lt;="&amp;CalcThroughput!A472,InputData!$D$2:$D$105)-CalcThroughput!$G$3</f>
        <v>51318</v>
      </c>
      <c r="D472" s="59">
        <f>C472-B472</f>
        <v>6711</v>
      </c>
    </row>
    <row r="473" ht="14.25" customHeight="1">
      <c r="A473" s="7">
        <f>A472+1</f>
        <v>44049</v>
      </c>
      <c r="B473" s="6">
        <f t="shared" ref="B473:D473" si="237">B472</f>
        <v>44607</v>
      </c>
      <c r="C473" s="6">
        <f t="shared" si="237"/>
        <v>51318</v>
      </c>
      <c r="D473" s="59">
        <f t="shared" si="237"/>
        <v>6711</v>
      </c>
    </row>
    <row r="474" ht="14.25" customHeight="1">
      <c r="A474" s="7">
        <f>A473</f>
        <v>44049</v>
      </c>
      <c r="B474" s="6">
        <f>SUMIF(InputData!$C$2:$C$105,"&lt;="&amp;CalcThroughput!A474,InputData!$D$2:$D$105)-$G$3</f>
        <v>44607</v>
      </c>
      <c r="C474" s="6">
        <f>SUMIF(InputData!$B$2:$B$105,"&lt;="&amp;CalcThroughput!A474,InputData!$D$2:$D$105)-CalcThroughput!$G$3</f>
        <v>51318</v>
      </c>
      <c r="D474" s="59">
        <f>C474-B474</f>
        <v>6711</v>
      </c>
    </row>
    <row r="475" ht="14.25" customHeight="1">
      <c r="A475" s="7">
        <f>A474+1</f>
        <v>44050</v>
      </c>
      <c r="B475" s="6">
        <f t="shared" ref="B475:D475" si="238">B474</f>
        <v>44607</v>
      </c>
      <c r="C475" s="6">
        <f t="shared" si="238"/>
        <v>51318</v>
      </c>
      <c r="D475" s="59">
        <f t="shared" si="238"/>
        <v>6711</v>
      </c>
    </row>
    <row r="476" ht="14.25" customHeight="1">
      <c r="A476" s="7">
        <f>A475</f>
        <v>44050</v>
      </c>
      <c r="B476" s="6">
        <f>SUMIF(InputData!$C$2:$C$105,"&lt;="&amp;CalcThroughput!A476,InputData!$D$2:$D$105)-$G$3</f>
        <v>44607</v>
      </c>
      <c r="C476" s="6">
        <f>SUMIF(InputData!$B$2:$B$105,"&lt;="&amp;CalcThroughput!A476,InputData!$D$2:$D$105)-CalcThroughput!$G$3</f>
        <v>51318</v>
      </c>
      <c r="D476" s="59">
        <f>C476-B476</f>
        <v>6711</v>
      </c>
    </row>
    <row r="477" ht="14.25" customHeight="1">
      <c r="A477" s="7">
        <f>A476+1</f>
        <v>44051</v>
      </c>
      <c r="B477" s="6">
        <f t="shared" ref="B477:D477" si="239">B476</f>
        <v>44607</v>
      </c>
      <c r="C477" s="6">
        <f t="shared" si="239"/>
        <v>51318</v>
      </c>
      <c r="D477" s="59">
        <f t="shared" si="239"/>
        <v>6711</v>
      </c>
    </row>
    <row r="478" ht="14.25" customHeight="1">
      <c r="A478" s="7">
        <f>A477</f>
        <v>44051</v>
      </c>
      <c r="B478" s="6">
        <f>SUMIF(InputData!$C$2:$C$105,"&lt;="&amp;CalcThroughput!A478,InputData!$D$2:$D$105)-$G$3</f>
        <v>44607</v>
      </c>
      <c r="C478" s="6">
        <f>SUMIF(InputData!$B$2:$B$105,"&lt;="&amp;CalcThroughput!A478,InputData!$D$2:$D$105)-CalcThroughput!$G$3</f>
        <v>51318</v>
      </c>
      <c r="D478" s="59">
        <f>C478-B478</f>
        <v>6711</v>
      </c>
    </row>
    <row r="479" ht="14.25" customHeight="1">
      <c r="A479" s="7">
        <f>A478+1</f>
        <v>44052</v>
      </c>
      <c r="B479" s="6">
        <f t="shared" ref="B479:D479" si="240">B478</f>
        <v>44607</v>
      </c>
      <c r="C479" s="6">
        <f t="shared" si="240"/>
        <v>51318</v>
      </c>
      <c r="D479" s="59">
        <f t="shared" si="240"/>
        <v>6711</v>
      </c>
    </row>
    <row r="480" ht="14.25" customHeight="1">
      <c r="A480" s="7">
        <f>A479</f>
        <v>44052</v>
      </c>
      <c r="B480" s="6">
        <f>SUMIF(InputData!$C$2:$C$105,"&lt;="&amp;CalcThroughput!A480,InputData!$D$2:$D$105)-$G$3</f>
        <v>44607</v>
      </c>
      <c r="C480" s="6">
        <f>SUMIF(InputData!$B$2:$B$105,"&lt;="&amp;CalcThroughput!A480,InputData!$D$2:$D$105)-CalcThroughput!$G$3</f>
        <v>51318</v>
      </c>
      <c r="D480" s="59">
        <f>C480-B480</f>
        <v>6711</v>
      </c>
    </row>
    <row r="481" ht="14.25" customHeight="1">
      <c r="A481" s="7">
        <f>A480+1</f>
        <v>44053</v>
      </c>
      <c r="B481" s="6">
        <f t="shared" ref="B481:D481" si="241">B480</f>
        <v>44607</v>
      </c>
      <c r="C481" s="6">
        <f t="shared" si="241"/>
        <v>51318</v>
      </c>
      <c r="D481" s="59">
        <f t="shared" si="241"/>
        <v>6711</v>
      </c>
    </row>
    <row r="482" ht="14.25" customHeight="1">
      <c r="A482" s="7">
        <f>A481</f>
        <v>44053</v>
      </c>
      <c r="B482" s="6">
        <f>SUMIF(InputData!$C$2:$C$105,"&lt;="&amp;CalcThroughput!A482,InputData!$D$2:$D$105)-$G$3</f>
        <v>44607</v>
      </c>
      <c r="C482" s="6">
        <f>SUMIF(InputData!$B$2:$B$105,"&lt;="&amp;CalcThroughput!A482,InputData!$D$2:$D$105)-CalcThroughput!$G$3</f>
        <v>51318</v>
      </c>
      <c r="D482" s="59">
        <f>C482-B482</f>
        <v>6711</v>
      </c>
    </row>
    <row r="483" ht="14.25" customHeight="1">
      <c r="A483" s="7">
        <f>A482+1</f>
        <v>44054</v>
      </c>
      <c r="B483" s="6">
        <f t="shared" ref="B483:D483" si="242">B482</f>
        <v>44607</v>
      </c>
      <c r="C483" s="6">
        <f t="shared" si="242"/>
        <v>51318</v>
      </c>
      <c r="D483" s="59">
        <f t="shared" si="242"/>
        <v>6711</v>
      </c>
    </row>
    <row r="484" ht="14.25" customHeight="1">
      <c r="A484" s="7">
        <f>A483</f>
        <v>44054</v>
      </c>
      <c r="B484" s="6">
        <f>SUMIF(InputData!$C$2:$C$105,"&lt;="&amp;CalcThroughput!A484,InputData!$D$2:$D$105)-$G$3</f>
        <v>44607</v>
      </c>
      <c r="C484" s="6">
        <f>SUMIF(InputData!$B$2:$B$105,"&lt;="&amp;CalcThroughput!A484,InputData!$D$2:$D$105)-CalcThroughput!$G$3</f>
        <v>51318</v>
      </c>
      <c r="D484" s="59">
        <f>C484-B484</f>
        <v>6711</v>
      </c>
    </row>
    <row r="485" ht="14.25" customHeight="1">
      <c r="A485" s="52">
        <f>A484+1</f>
        <v>44055</v>
      </c>
      <c r="B485" s="53">
        <f t="shared" ref="B485:D485" si="243">B484</f>
        <v>44607</v>
      </c>
      <c r="C485" s="53">
        <f t="shared" si="243"/>
        <v>51318</v>
      </c>
      <c r="D485" s="54">
        <f t="shared" si="243"/>
        <v>6711</v>
      </c>
    </row>
    <row r="486" ht="14.25" customHeight="1">
      <c r="A486" s="7">
        <f>A485</f>
        <v>44055</v>
      </c>
      <c r="B486" s="6">
        <f>SUMIF(InputData!$C$2:$C$105,"&lt;="&amp;CalcThroughput!A486,InputData!$D$2:$D$105)-$G$3</f>
        <v>45933</v>
      </c>
      <c r="C486" s="6">
        <f>SUMIF(InputData!$B$2:$B$105,"&lt;="&amp;CalcThroughput!A486,InputData!$D$2:$D$105)-CalcThroughput!$G$3</f>
        <v>51318</v>
      </c>
      <c r="D486" s="59">
        <f>C486-B486</f>
        <v>5385</v>
      </c>
    </row>
    <row r="487" ht="14.25" customHeight="1">
      <c r="A487" s="7">
        <f>A486+1</f>
        <v>44056</v>
      </c>
      <c r="B487" s="6">
        <f t="shared" ref="B487:D487" si="244">B486</f>
        <v>45933</v>
      </c>
      <c r="C487" s="6">
        <f t="shared" si="244"/>
        <v>51318</v>
      </c>
      <c r="D487" s="59">
        <f t="shared" si="244"/>
        <v>5385</v>
      </c>
    </row>
    <row r="488" ht="14.25" customHeight="1">
      <c r="A488" s="7">
        <f>A487</f>
        <v>44056</v>
      </c>
      <c r="B488" s="6">
        <f>SUMIF(InputData!$C$2:$C$105,"&lt;="&amp;CalcThroughput!A488,InputData!$D$2:$D$105)-$G$3</f>
        <v>45933</v>
      </c>
      <c r="C488" s="6">
        <f>SUMIF(InputData!$B$2:$B$105,"&lt;="&amp;CalcThroughput!A488,InputData!$D$2:$D$105)-CalcThroughput!$G$3</f>
        <v>52133</v>
      </c>
      <c r="D488" s="59">
        <f>C488-B488</f>
        <v>6200</v>
      </c>
    </row>
    <row r="489" ht="14.25" customHeight="1">
      <c r="A489" s="7">
        <f>A488+1</f>
        <v>44057</v>
      </c>
      <c r="B489" s="6">
        <f t="shared" ref="B489:D489" si="245">B488</f>
        <v>45933</v>
      </c>
      <c r="C489" s="6">
        <f t="shared" si="245"/>
        <v>52133</v>
      </c>
      <c r="D489" s="59">
        <f t="shared" si="245"/>
        <v>6200</v>
      </c>
    </row>
    <row r="490" ht="14.25" customHeight="1">
      <c r="A490" s="7">
        <f>A489</f>
        <v>44057</v>
      </c>
      <c r="B490" s="6">
        <f>SUMIF(InputData!$C$2:$C$105,"&lt;="&amp;CalcThroughput!A490,InputData!$D$2:$D$105)-$G$3</f>
        <v>45933</v>
      </c>
      <c r="C490" s="6">
        <f>SUMIF(InputData!$B$2:$B$105,"&lt;="&amp;CalcThroughput!A490,InputData!$D$2:$D$105)-CalcThroughput!$G$3</f>
        <v>52133</v>
      </c>
      <c r="D490" s="59">
        <f>C490-B490</f>
        <v>6200</v>
      </c>
    </row>
    <row r="491" ht="14.25" customHeight="1">
      <c r="A491" s="7">
        <f>A490+1</f>
        <v>44058</v>
      </c>
      <c r="B491" s="6">
        <f t="shared" ref="B491:D491" si="246">B490</f>
        <v>45933</v>
      </c>
      <c r="C491" s="6">
        <f t="shared" si="246"/>
        <v>52133</v>
      </c>
      <c r="D491" s="59">
        <f t="shared" si="246"/>
        <v>6200</v>
      </c>
    </row>
    <row r="492" ht="14.25" customHeight="1">
      <c r="A492" s="7">
        <f>A491</f>
        <v>44058</v>
      </c>
      <c r="B492" s="6">
        <f>SUMIF(InputData!$C$2:$C$105,"&lt;="&amp;CalcThroughput!A492,InputData!$D$2:$D$105)-$G$3</f>
        <v>45933</v>
      </c>
      <c r="C492" s="6">
        <f>SUMIF(InputData!$B$2:$B$105,"&lt;="&amp;CalcThroughput!A492,InputData!$D$2:$D$105)-CalcThroughput!$G$3</f>
        <v>52741</v>
      </c>
      <c r="D492" s="59">
        <f>C492-B492</f>
        <v>6808</v>
      </c>
    </row>
    <row r="493" ht="14.25" customHeight="1">
      <c r="A493" s="7">
        <f>A492+1</f>
        <v>44059</v>
      </c>
      <c r="B493" s="6">
        <f t="shared" ref="B493:D493" si="247">B492</f>
        <v>45933</v>
      </c>
      <c r="C493" s="6">
        <f t="shared" si="247"/>
        <v>52741</v>
      </c>
      <c r="D493" s="59">
        <f t="shared" si="247"/>
        <v>6808</v>
      </c>
    </row>
    <row r="494" ht="14.25" customHeight="1">
      <c r="A494" s="7">
        <f>A493</f>
        <v>44059</v>
      </c>
      <c r="B494" s="6">
        <f>SUMIF(InputData!$C$2:$C$105,"&lt;="&amp;CalcThroughput!A494,InputData!$D$2:$D$105)-$G$3</f>
        <v>45933</v>
      </c>
      <c r="C494" s="6">
        <f>SUMIF(InputData!$B$2:$B$105,"&lt;="&amp;CalcThroughput!A494,InputData!$D$2:$D$105)-CalcThroughput!$G$3</f>
        <v>52741</v>
      </c>
      <c r="D494" s="59">
        <f>C494-B494</f>
        <v>6808</v>
      </c>
    </row>
    <row r="495" ht="14.25" customHeight="1">
      <c r="A495" s="7">
        <f>A494+1</f>
        <v>44060</v>
      </c>
      <c r="B495" s="6">
        <f t="shared" ref="B495:D495" si="248">B494</f>
        <v>45933</v>
      </c>
      <c r="C495" s="6">
        <f t="shared" si="248"/>
        <v>52741</v>
      </c>
      <c r="D495" s="59">
        <f t="shared" si="248"/>
        <v>6808</v>
      </c>
    </row>
    <row r="496" ht="14.25" customHeight="1">
      <c r="A496" s="7">
        <f>A495</f>
        <v>44060</v>
      </c>
      <c r="B496" s="6">
        <f>SUMIF(InputData!$C$2:$C$105,"&lt;="&amp;CalcThroughput!A496,InputData!$D$2:$D$105)-$G$3</f>
        <v>45933</v>
      </c>
      <c r="C496" s="6">
        <f>SUMIF(InputData!$B$2:$B$105,"&lt;="&amp;CalcThroughput!A496,InputData!$D$2:$D$105)-CalcThroughput!$G$3</f>
        <v>52741</v>
      </c>
      <c r="D496" s="59">
        <f>C496-B496</f>
        <v>6808</v>
      </c>
    </row>
    <row r="497" ht="14.25" customHeight="1">
      <c r="A497" s="7">
        <f>A496+1</f>
        <v>44061</v>
      </c>
      <c r="B497" s="6">
        <f t="shared" ref="B497:D497" si="249">B496</f>
        <v>45933</v>
      </c>
      <c r="C497" s="6">
        <f t="shared" si="249"/>
        <v>52741</v>
      </c>
      <c r="D497" s="59">
        <f t="shared" si="249"/>
        <v>6808</v>
      </c>
    </row>
    <row r="498" ht="14.25" customHeight="1">
      <c r="A498" s="7">
        <f>A497</f>
        <v>44061</v>
      </c>
      <c r="B498" s="6">
        <f>SUMIF(InputData!$C$2:$C$105,"&lt;="&amp;CalcThroughput!A498,InputData!$D$2:$D$105)-$G$3</f>
        <v>45933</v>
      </c>
      <c r="C498" s="6">
        <f>SUMIF(InputData!$B$2:$B$105,"&lt;="&amp;CalcThroughput!A498,InputData!$D$2:$D$105)-CalcThroughput!$G$3</f>
        <v>52741</v>
      </c>
      <c r="D498" s="59">
        <f>C498-B498</f>
        <v>6808</v>
      </c>
    </row>
    <row r="499" ht="14.25" customHeight="1">
      <c r="A499" s="7">
        <f>A498+1</f>
        <v>44062</v>
      </c>
      <c r="B499" s="6">
        <f t="shared" ref="B499:D499" si="250">B498</f>
        <v>45933</v>
      </c>
      <c r="C499" s="6">
        <f t="shared" si="250"/>
        <v>52741</v>
      </c>
      <c r="D499" s="59">
        <f t="shared" si="250"/>
        <v>6808</v>
      </c>
    </row>
    <row r="500" ht="14.25" customHeight="1">
      <c r="A500" s="7">
        <f>A499</f>
        <v>44062</v>
      </c>
      <c r="B500" s="6">
        <f>SUMIF(InputData!$C$2:$C$105,"&lt;="&amp;CalcThroughput!A500,InputData!$D$2:$D$105)-$G$3</f>
        <v>47360</v>
      </c>
      <c r="C500" s="6">
        <f>SUMIF(InputData!$B$2:$B$105,"&lt;="&amp;CalcThroughput!A500,InputData!$D$2:$D$105)-CalcThroughput!$G$3</f>
        <v>52741</v>
      </c>
      <c r="D500" s="59">
        <f>C500-B500</f>
        <v>5381</v>
      </c>
    </row>
    <row r="501" ht="14.25" customHeight="1">
      <c r="A501" s="7">
        <f>A500+1</f>
        <v>44063</v>
      </c>
      <c r="B501" s="6">
        <f t="shared" ref="B501:D501" si="251">B500</f>
        <v>47360</v>
      </c>
      <c r="C501" s="6">
        <f t="shared" si="251"/>
        <v>52741</v>
      </c>
      <c r="D501" s="59">
        <f t="shared" si="251"/>
        <v>5381</v>
      </c>
    </row>
    <row r="502" ht="14.25" customHeight="1">
      <c r="A502" s="7">
        <f>A501</f>
        <v>44063</v>
      </c>
      <c r="B502" s="6">
        <f>SUMIF(InputData!$C$2:$C$105,"&lt;="&amp;CalcThroughput!A502,InputData!$D$2:$D$105)-$G$3</f>
        <v>47360</v>
      </c>
      <c r="C502" s="6">
        <f>SUMIF(InputData!$B$2:$B$105,"&lt;="&amp;CalcThroughput!A502,InputData!$D$2:$D$105)-CalcThroughput!$G$3</f>
        <v>53566</v>
      </c>
      <c r="D502" s="59">
        <f>C502-B502</f>
        <v>6206</v>
      </c>
    </row>
    <row r="503" ht="14.25" customHeight="1">
      <c r="A503" s="7">
        <f>A502+1</f>
        <v>44064</v>
      </c>
      <c r="B503" s="6">
        <f t="shared" ref="B503:D503" si="252">B502</f>
        <v>47360</v>
      </c>
      <c r="C503" s="6">
        <f t="shared" si="252"/>
        <v>53566</v>
      </c>
      <c r="D503" s="59">
        <f t="shared" si="252"/>
        <v>6206</v>
      </c>
    </row>
    <row r="504" ht="14.25" customHeight="1">
      <c r="A504" s="7">
        <f>A503</f>
        <v>44064</v>
      </c>
      <c r="B504" s="6">
        <f>SUMIF(InputData!$C$2:$C$105,"&lt;="&amp;CalcThroughput!A504,InputData!$D$2:$D$105)-$G$3</f>
        <v>47360</v>
      </c>
      <c r="C504" s="6">
        <f>SUMIF(InputData!$B$2:$B$105,"&lt;="&amp;CalcThroughput!A504,InputData!$D$2:$D$105)-CalcThroughput!$G$3</f>
        <v>54192</v>
      </c>
      <c r="D504" s="59">
        <f>C504-B504</f>
        <v>6832</v>
      </c>
    </row>
    <row r="505" ht="14.25" customHeight="1">
      <c r="A505" s="7">
        <f>A504+1</f>
        <v>44065</v>
      </c>
      <c r="B505" s="6">
        <f t="shared" ref="B505:D505" si="253">B504</f>
        <v>47360</v>
      </c>
      <c r="C505" s="6">
        <f t="shared" si="253"/>
        <v>54192</v>
      </c>
      <c r="D505" s="59">
        <f t="shared" si="253"/>
        <v>6832</v>
      </c>
    </row>
    <row r="506" ht="14.25" customHeight="1">
      <c r="A506" s="7">
        <f>A505</f>
        <v>44065</v>
      </c>
      <c r="B506" s="6">
        <f>SUMIF(InputData!$C$2:$C$105,"&lt;="&amp;CalcThroughput!A506,InputData!$D$2:$D$105)-$G$3</f>
        <v>47360</v>
      </c>
      <c r="C506" s="6">
        <f>SUMIF(InputData!$B$2:$B$105,"&lt;="&amp;CalcThroughput!A506,InputData!$D$2:$D$105)-CalcThroughput!$G$3</f>
        <v>54192</v>
      </c>
      <c r="D506" s="59">
        <f>C506-B506</f>
        <v>6832</v>
      </c>
    </row>
    <row r="507" ht="14.25" customHeight="1">
      <c r="A507" s="7">
        <f>A506+1</f>
        <v>44066</v>
      </c>
      <c r="B507" s="6">
        <f t="shared" ref="B507:D507" si="254">B506</f>
        <v>47360</v>
      </c>
      <c r="C507" s="6">
        <f t="shared" si="254"/>
        <v>54192</v>
      </c>
      <c r="D507" s="59">
        <f t="shared" si="254"/>
        <v>6832</v>
      </c>
    </row>
    <row r="508" ht="14.25" customHeight="1">
      <c r="A508" s="7">
        <f>A507</f>
        <v>44066</v>
      </c>
      <c r="B508" s="6">
        <f>SUMIF(InputData!$C$2:$C$105,"&lt;="&amp;CalcThroughput!A508,InputData!$D$2:$D$105)-$G$3</f>
        <v>47360</v>
      </c>
      <c r="C508" s="6">
        <f>SUMIF(InputData!$B$2:$B$105,"&lt;="&amp;CalcThroughput!A508,InputData!$D$2:$D$105)-CalcThroughput!$G$3</f>
        <v>54192</v>
      </c>
      <c r="D508" s="59">
        <f>C508-B508</f>
        <v>6832</v>
      </c>
    </row>
    <row r="509" ht="14.25" customHeight="1">
      <c r="A509" s="7">
        <f>A508+1</f>
        <v>44067</v>
      </c>
      <c r="B509" s="6">
        <f t="shared" ref="B509:D509" si="255">B508</f>
        <v>47360</v>
      </c>
      <c r="C509" s="6">
        <f t="shared" si="255"/>
        <v>54192</v>
      </c>
      <c r="D509" s="59">
        <f t="shared" si="255"/>
        <v>6832</v>
      </c>
    </row>
    <row r="510" ht="14.25" customHeight="1">
      <c r="A510" s="7">
        <f>A509</f>
        <v>44067</v>
      </c>
      <c r="B510" s="6">
        <f>SUMIF(InputData!$C$2:$C$105,"&lt;="&amp;CalcThroughput!A510,InputData!$D$2:$D$105)-$G$3</f>
        <v>47360</v>
      </c>
      <c r="C510" s="6">
        <f>SUMIF(InputData!$B$2:$B$105,"&lt;="&amp;CalcThroughput!A510,InputData!$D$2:$D$105)-CalcThroughput!$G$3</f>
        <v>54192</v>
      </c>
      <c r="D510" s="59">
        <f>C510-B510</f>
        <v>6832</v>
      </c>
    </row>
    <row r="511" ht="14.25" customHeight="1">
      <c r="A511" s="7">
        <f>A510+1</f>
        <v>44068</v>
      </c>
      <c r="B511" s="6">
        <f t="shared" ref="B511:D511" si="256">B510</f>
        <v>47360</v>
      </c>
      <c r="C511" s="6">
        <f t="shared" si="256"/>
        <v>54192</v>
      </c>
      <c r="D511" s="59">
        <f t="shared" si="256"/>
        <v>6832</v>
      </c>
    </row>
    <row r="512" ht="14.25" customHeight="1">
      <c r="A512" s="7">
        <f>A511</f>
        <v>44068</v>
      </c>
      <c r="B512" s="6">
        <f>SUMIF(InputData!$C$2:$C$105,"&lt;="&amp;CalcThroughput!A512,InputData!$D$2:$D$105)-$G$3</f>
        <v>47360</v>
      </c>
      <c r="C512" s="6">
        <f>SUMIF(InputData!$B$2:$B$105,"&lt;="&amp;CalcThroughput!A512,InputData!$D$2:$D$105)-CalcThroughput!$G$3</f>
        <v>54192</v>
      </c>
      <c r="D512" s="59">
        <f>C512-B512</f>
        <v>6832</v>
      </c>
    </row>
    <row r="513" ht="14.25" customHeight="1">
      <c r="A513" s="7">
        <f>A512+1</f>
        <v>44069</v>
      </c>
      <c r="B513" s="6">
        <f t="shared" ref="B513:D513" si="257">B512</f>
        <v>47360</v>
      </c>
      <c r="C513" s="6">
        <f t="shared" si="257"/>
        <v>54192</v>
      </c>
      <c r="D513" s="59">
        <f t="shared" si="257"/>
        <v>6832</v>
      </c>
    </row>
    <row r="514" ht="14.25" customHeight="1">
      <c r="A514" s="7">
        <f>A513</f>
        <v>44069</v>
      </c>
      <c r="B514" s="6">
        <f>SUMIF(InputData!$C$2:$C$105,"&lt;="&amp;CalcThroughput!A514,InputData!$D$2:$D$105)-$G$3</f>
        <v>48865</v>
      </c>
      <c r="C514" s="6">
        <f>SUMIF(InputData!$B$2:$B$105,"&lt;="&amp;CalcThroughput!A514,InputData!$D$2:$D$105)-CalcThroughput!$G$3</f>
        <v>54192</v>
      </c>
      <c r="D514" s="59">
        <f>C514-B514</f>
        <v>5327</v>
      </c>
    </row>
    <row r="515" ht="14.25" customHeight="1">
      <c r="A515" s="7">
        <f>A514+1</f>
        <v>44070</v>
      </c>
      <c r="B515" s="6">
        <f t="shared" ref="B515:D515" si="258">B514</f>
        <v>48865</v>
      </c>
      <c r="C515" s="6">
        <f t="shared" si="258"/>
        <v>54192</v>
      </c>
      <c r="D515" s="59">
        <f t="shared" si="258"/>
        <v>5327</v>
      </c>
    </row>
    <row r="516" ht="14.25" customHeight="1">
      <c r="A516" s="7">
        <f>A515</f>
        <v>44070</v>
      </c>
      <c r="B516" s="6">
        <f>SUMIF(InputData!$C$2:$C$105,"&lt;="&amp;CalcThroughput!A516,InputData!$D$2:$D$105)-$G$3</f>
        <v>48865</v>
      </c>
      <c r="C516" s="6">
        <f>SUMIF(InputData!$B$2:$B$105,"&lt;="&amp;CalcThroughput!A516,InputData!$D$2:$D$105)-CalcThroughput!$G$3</f>
        <v>55017</v>
      </c>
      <c r="D516" s="59">
        <f>C516-B516</f>
        <v>6152</v>
      </c>
    </row>
    <row r="517" ht="14.25" customHeight="1">
      <c r="A517" s="7">
        <f>A516+1</f>
        <v>44071</v>
      </c>
      <c r="B517" s="6">
        <f t="shared" ref="B517:D517" si="259">B516</f>
        <v>48865</v>
      </c>
      <c r="C517" s="6">
        <f t="shared" si="259"/>
        <v>55017</v>
      </c>
      <c r="D517" s="59">
        <f t="shared" si="259"/>
        <v>6152</v>
      </c>
    </row>
    <row r="518" ht="14.25" customHeight="1">
      <c r="A518" s="7">
        <f>A517</f>
        <v>44071</v>
      </c>
      <c r="B518" s="6">
        <f>SUMIF(InputData!$C$2:$C$105,"&lt;="&amp;CalcThroughput!A518,InputData!$D$2:$D$105)-$G$3</f>
        <v>48865</v>
      </c>
      <c r="C518" s="6">
        <f>SUMIF(InputData!$B$2:$B$105,"&lt;="&amp;CalcThroughput!A518,InputData!$D$2:$D$105)-CalcThroughput!$G$3</f>
        <v>55017</v>
      </c>
      <c r="D518" s="59">
        <f>C518-B518</f>
        <v>6152</v>
      </c>
    </row>
    <row r="519" ht="14.25" customHeight="1">
      <c r="A519" s="7">
        <f>A518+1</f>
        <v>44072</v>
      </c>
      <c r="B519" s="6">
        <f t="shared" ref="B519:D519" si="260">B518</f>
        <v>48865</v>
      </c>
      <c r="C519" s="6">
        <f t="shared" si="260"/>
        <v>55017</v>
      </c>
      <c r="D519" s="59">
        <f t="shared" si="260"/>
        <v>6152</v>
      </c>
    </row>
    <row r="520" ht="14.25" customHeight="1">
      <c r="A520" s="7">
        <f>A519</f>
        <v>44072</v>
      </c>
      <c r="B520" s="6">
        <f>SUMIF(InputData!$C$2:$C$105,"&lt;="&amp;CalcThroughput!A520,InputData!$D$2:$D$105)-$G$3</f>
        <v>48865</v>
      </c>
      <c r="C520" s="6">
        <f>SUMIF(InputData!$B$2:$B$105,"&lt;="&amp;CalcThroughput!A520,InputData!$D$2:$D$105)-CalcThroughput!$G$3</f>
        <v>55621</v>
      </c>
      <c r="D520" s="59">
        <f>C520-B520</f>
        <v>6756</v>
      </c>
    </row>
    <row r="521" ht="14.25" customHeight="1">
      <c r="A521" s="7">
        <f>A520+1</f>
        <v>44073</v>
      </c>
      <c r="B521" s="6">
        <f t="shared" ref="B521:D521" si="261">B520</f>
        <v>48865</v>
      </c>
      <c r="C521" s="6">
        <f t="shared" si="261"/>
        <v>55621</v>
      </c>
      <c r="D521" s="59">
        <f t="shared" si="261"/>
        <v>6756</v>
      </c>
    </row>
    <row r="522" ht="14.25" customHeight="1">
      <c r="A522" s="7">
        <f>A521</f>
        <v>44073</v>
      </c>
      <c r="B522" s="6">
        <f>SUMIF(InputData!$C$2:$C$105,"&lt;="&amp;CalcThroughput!A522,InputData!$D$2:$D$105)-$G$3</f>
        <v>48865</v>
      </c>
      <c r="C522" s="6">
        <f>SUMIF(InputData!$B$2:$B$105,"&lt;="&amp;CalcThroughput!A522,InputData!$D$2:$D$105)-CalcThroughput!$G$3</f>
        <v>55621</v>
      </c>
      <c r="D522" s="59">
        <f>C522-B522</f>
        <v>6756</v>
      </c>
    </row>
    <row r="523" ht="14.25" customHeight="1">
      <c r="A523" s="7">
        <f>A522+1</f>
        <v>44074</v>
      </c>
      <c r="B523" s="6">
        <f t="shared" ref="B523:D523" si="262">B522</f>
        <v>48865</v>
      </c>
      <c r="C523" s="6">
        <f t="shared" si="262"/>
        <v>55621</v>
      </c>
      <c r="D523" s="59">
        <f t="shared" si="262"/>
        <v>6756</v>
      </c>
    </row>
    <row r="524" ht="14.25" customHeight="1">
      <c r="A524" s="7">
        <f>A523</f>
        <v>44074</v>
      </c>
      <c r="B524" s="6">
        <f>SUMIF(InputData!$C$2:$C$105,"&lt;="&amp;CalcThroughput!A524,InputData!$D$2:$D$105)-$G$3</f>
        <v>48865</v>
      </c>
      <c r="C524" s="6">
        <f>SUMIF(InputData!$B$2:$B$105,"&lt;="&amp;CalcThroughput!A524,InputData!$D$2:$D$105)-CalcThroughput!$G$3</f>
        <v>56501</v>
      </c>
      <c r="D524" s="59">
        <f>C524-B524</f>
        <v>7636</v>
      </c>
    </row>
    <row r="525" ht="14.25" customHeight="1">
      <c r="A525" s="7">
        <f>A524+1</f>
        <v>44075</v>
      </c>
      <c r="B525" s="6">
        <f t="shared" ref="B525:D525" si="263">B524</f>
        <v>48865</v>
      </c>
      <c r="C525" s="6">
        <f t="shared" si="263"/>
        <v>56501</v>
      </c>
      <c r="D525" s="59">
        <f t="shared" si="263"/>
        <v>7636</v>
      </c>
    </row>
    <row r="526" ht="14.25" customHeight="1">
      <c r="A526" s="7">
        <f>A525</f>
        <v>44075</v>
      </c>
      <c r="B526" s="6">
        <f>SUMIF(InputData!$C$2:$C$105,"&lt;="&amp;CalcThroughput!A526,InputData!$D$2:$D$105)-$G$3</f>
        <v>48865</v>
      </c>
      <c r="C526" s="6">
        <f>SUMIF(InputData!$B$2:$B$105,"&lt;="&amp;CalcThroughput!A526,InputData!$D$2:$D$105)-CalcThroughput!$G$3</f>
        <v>56501</v>
      </c>
      <c r="D526" s="59">
        <f>C526-B526</f>
        <v>7636</v>
      </c>
    </row>
    <row r="527" ht="14.25" customHeight="1">
      <c r="A527" s="7">
        <f>A526+1</f>
        <v>44076</v>
      </c>
      <c r="B527" s="6">
        <f t="shared" ref="B527:D527" si="264">B526</f>
        <v>48865</v>
      </c>
      <c r="C527" s="6">
        <f t="shared" si="264"/>
        <v>56501</v>
      </c>
      <c r="D527" s="59">
        <f t="shared" si="264"/>
        <v>7636</v>
      </c>
    </row>
    <row r="528" ht="14.25" customHeight="1">
      <c r="A528" s="7">
        <f>A527</f>
        <v>44076</v>
      </c>
      <c r="B528" s="6">
        <f>SUMIF(InputData!$C$2:$C$105,"&lt;="&amp;CalcThroughput!A528,InputData!$D$2:$D$105)-$G$3</f>
        <v>50463</v>
      </c>
      <c r="C528" s="6">
        <f>SUMIF(InputData!$B$2:$B$105,"&lt;="&amp;CalcThroughput!A528,InputData!$D$2:$D$105)-CalcThroughput!$G$3</f>
        <v>56501</v>
      </c>
      <c r="D528" s="59">
        <f>C528-B528</f>
        <v>6038</v>
      </c>
    </row>
    <row r="529" ht="14.25" customHeight="1">
      <c r="A529" s="7">
        <f>A528+1</f>
        <v>44077</v>
      </c>
      <c r="B529" s="6">
        <f t="shared" ref="B529:D529" si="265">B528</f>
        <v>50463</v>
      </c>
      <c r="C529" s="6">
        <f t="shared" si="265"/>
        <v>56501</v>
      </c>
      <c r="D529" s="59">
        <f t="shared" si="265"/>
        <v>6038</v>
      </c>
    </row>
    <row r="530" ht="14.25" customHeight="1">
      <c r="A530" s="7">
        <f>A529</f>
        <v>44077</v>
      </c>
      <c r="B530" s="6">
        <f>SUMIF(InputData!$C$2:$C$105,"&lt;="&amp;CalcThroughput!A530,InputData!$D$2:$D$105)-$G$3</f>
        <v>50463</v>
      </c>
      <c r="C530" s="6">
        <f>SUMIF(InputData!$B$2:$B$105,"&lt;="&amp;CalcThroughput!A530,InputData!$D$2:$D$105)-CalcThroughput!$G$3</f>
        <v>56501</v>
      </c>
      <c r="D530" s="59">
        <f>C530-B530</f>
        <v>6038</v>
      </c>
    </row>
    <row r="531" ht="14.25" customHeight="1">
      <c r="A531" s="7">
        <f>A530+1</f>
        <v>44078</v>
      </c>
      <c r="B531" s="6">
        <f t="shared" ref="B531:D531" si="266">B530</f>
        <v>50463</v>
      </c>
      <c r="C531" s="6">
        <f t="shared" si="266"/>
        <v>56501</v>
      </c>
      <c r="D531" s="59">
        <f t="shared" si="266"/>
        <v>6038</v>
      </c>
    </row>
    <row r="532" ht="14.25" customHeight="1">
      <c r="A532" s="7">
        <f>A531</f>
        <v>44078</v>
      </c>
      <c r="B532" s="6">
        <f>SUMIF(InputData!$C$2:$C$105,"&lt;="&amp;CalcThroughput!A532,InputData!$D$2:$D$105)-$G$3</f>
        <v>50463</v>
      </c>
      <c r="C532" s="6">
        <f>SUMIF(InputData!$B$2:$B$105,"&lt;="&amp;CalcThroughput!A532,InputData!$D$2:$D$105)-CalcThroughput!$G$3</f>
        <v>57293</v>
      </c>
      <c r="D532" s="59">
        <f>C532-B532</f>
        <v>6830</v>
      </c>
    </row>
    <row r="533" ht="14.25" customHeight="1">
      <c r="A533" s="7">
        <f>A532+1</f>
        <v>44079</v>
      </c>
      <c r="B533" s="6">
        <f t="shared" ref="B533:D533" si="267">B532</f>
        <v>50463</v>
      </c>
      <c r="C533" s="6">
        <f t="shared" si="267"/>
        <v>57293</v>
      </c>
      <c r="D533" s="59">
        <f t="shared" si="267"/>
        <v>6830</v>
      </c>
    </row>
    <row r="534" ht="14.25" customHeight="1">
      <c r="A534" s="7">
        <f>A533</f>
        <v>44079</v>
      </c>
      <c r="B534" s="6">
        <f>SUMIF(InputData!$C$2:$C$105,"&lt;="&amp;CalcThroughput!A534,InputData!$D$2:$D$105)-$G$3</f>
        <v>50463</v>
      </c>
      <c r="C534" s="6">
        <f>SUMIF(InputData!$B$2:$B$105,"&lt;="&amp;CalcThroughput!A534,InputData!$D$2:$D$105)-CalcThroughput!$G$3</f>
        <v>57293</v>
      </c>
      <c r="D534" s="59">
        <f>C534-B534</f>
        <v>6830</v>
      </c>
    </row>
    <row r="535" ht="14.25" customHeight="1">
      <c r="A535" s="7">
        <f>A534+1</f>
        <v>44080</v>
      </c>
      <c r="B535" s="6">
        <f t="shared" ref="B535:D535" si="268">B534</f>
        <v>50463</v>
      </c>
      <c r="C535" s="6">
        <f t="shared" si="268"/>
        <v>57293</v>
      </c>
      <c r="D535" s="59">
        <f t="shared" si="268"/>
        <v>6830</v>
      </c>
    </row>
    <row r="536" ht="14.25" customHeight="1">
      <c r="A536" s="7">
        <f>A535</f>
        <v>44080</v>
      </c>
      <c r="B536" s="6">
        <f>SUMIF(InputData!$C$2:$C$105,"&lt;="&amp;CalcThroughput!A536,InputData!$D$2:$D$105)-$G$3</f>
        <v>50463</v>
      </c>
      <c r="C536" s="6">
        <f>SUMIF(InputData!$B$2:$B$105,"&lt;="&amp;CalcThroughput!A536,InputData!$D$2:$D$105)-CalcThroughput!$G$3</f>
        <v>57293</v>
      </c>
      <c r="D536" s="59">
        <f>C536-B536</f>
        <v>6830</v>
      </c>
    </row>
    <row r="537" ht="14.25" customHeight="1">
      <c r="A537" s="7">
        <f>A536+1</f>
        <v>44081</v>
      </c>
      <c r="B537" s="6">
        <f t="shared" ref="B537:D537" si="269">B536</f>
        <v>50463</v>
      </c>
      <c r="C537" s="6">
        <f t="shared" si="269"/>
        <v>57293</v>
      </c>
      <c r="D537" s="59">
        <f t="shared" si="269"/>
        <v>6830</v>
      </c>
    </row>
    <row r="538" ht="14.25" customHeight="1">
      <c r="A538" s="7">
        <f>A537</f>
        <v>44081</v>
      </c>
      <c r="B538" s="6">
        <f>SUMIF(InputData!$C$2:$C$105,"&lt;="&amp;CalcThroughput!A538,InputData!$D$2:$D$105)-$G$3</f>
        <v>50463</v>
      </c>
      <c r="C538" s="6">
        <f>SUMIF(InputData!$B$2:$B$105,"&lt;="&amp;CalcThroughput!A538,InputData!$D$2:$D$105)-CalcThroughput!$G$3</f>
        <v>58743</v>
      </c>
      <c r="D538" s="59">
        <f>C538-B538</f>
        <v>8280</v>
      </c>
    </row>
    <row r="539" ht="14.25" customHeight="1">
      <c r="A539" s="7">
        <f>A538+1</f>
        <v>44082</v>
      </c>
      <c r="B539" s="6">
        <f t="shared" ref="B539:D539" si="270">B538</f>
        <v>50463</v>
      </c>
      <c r="C539" s="6">
        <f t="shared" si="270"/>
        <v>58743</v>
      </c>
      <c r="D539" s="59">
        <f t="shared" si="270"/>
        <v>8280</v>
      </c>
    </row>
    <row r="540" ht="14.25" customHeight="1">
      <c r="A540" s="7">
        <f>A539</f>
        <v>44082</v>
      </c>
      <c r="B540" s="6">
        <f>SUMIF(InputData!$C$2:$C$105,"&lt;="&amp;CalcThroughput!A540,InputData!$D$2:$D$105)-$G$3</f>
        <v>50463</v>
      </c>
      <c r="C540" s="6">
        <f>SUMIF(InputData!$B$2:$B$105,"&lt;="&amp;CalcThroughput!A540,InputData!$D$2:$D$105)-CalcThroughput!$G$3</f>
        <v>58743</v>
      </c>
      <c r="D540" s="59">
        <f>C540-B540</f>
        <v>8280</v>
      </c>
    </row>
    <row r="541" ht="14.25" customHeight="1">
      <c r="A541" s="7">
        <f>A540+1</f>
        <v>44083</v>
      </c>
      <c r="B541" s="6">
        <f t="shared" ref="B541:D541" si="271">B540</f>
        <v>50463</v>
      </c>
      <c r="C541" s="6">
        <f t="shared" si="271"/>
        <v>58743</v>
      </c>
      <c r="D541" s="59">
        <f t="shared" si="271"/>
        <v>8280</v>
      </c>
    </row>
    <row r="542" ht="14.25" customHeight="1">
      <c r="A542" s="7">
        <f>A541</f>
        <v>44083</v>
      </c>
      <c r="B542" s="6">
        <f>SUMIF(InputData!$C$2:$C$105,"&lt;="&amp;CalcThroughput!A542,InputData!$D$2:$D$105)-$G$3</f>
        <v>51926</v>
      </c>
      <c r="C542" s="6">
        <f>SUMIF(InputData!$B$2:$B$105,"&lt;="&amp;CalcThroughput!A542,InputData!$D$2:$D$105)-CalcThroughput!$G$3</f>
        <v>58743</v>
      </c>
      <c r="D542" s="59">
        <f>C542-B542</f>
        <v>6817</v>
      </c>
    </row>
    <row r="543" ht="14.25" customHeight="1">
      <c r="A543" s="7">
        <f>A542+1</f>
        <v>44084</v>
      </c>
      <c r="B543" s="6">
        <f t="shared" ref="B543:D543" si="272">B542</f>
        <v>51926</v>
      </c>
      <c r="C543" s="6">
        <f t="shared" si="272"/>
        <v>58743</v>
      </c>
      <c r="D543" s="59">
        <f t="shared" si="272"/>
        <v>6817</v>
      </c>
    </row>
    <row r="544" ht="14.25" customHeight="1">
      <c r="A544" s="7">
        <f>A543</f>
        <v>44084</v>
      </c>
      <c r="B544" s="6">
        <f>SUMIF(InputData!$C$2:$C$105,"&lt;="&amp;CalcThroughput!A544,InputData!$D$2:$D$105)-$G$3</f>
        <v>51926</v>
      </c>
      <c r="C544" s="6">
        <f>SUMIF(InputData!$B$2:$B$105,"&lt;="&amp;CalcThroughput!A544,InputData!$D$2:$D$105)-CalcThroughput!$G$3</f>
        <v>58743</v>
      </c>
      <c r="D544" s="59">
        <f>C544-B544</f>
        <v>6817</v>
      </c>
    </row>
    <row r="545" ht="14.25" customHeight="1">
      <c r="A545" s="7">
        <f>A544+1</f>
        <v>44085</v>
      </c>
      <c r="B545" s="6">
        <f t="shared" ref="B545:D545" si="273">B544</f>
        <v>51926</v>
      </c>
      <c r="C545" s="6">
        <f t="shared" si="273"/>
        <v>58743</v>
      </c>
      <c r="D545" s="59">
        <f t="shared" si="273"/>
        <v>6817</v>
      </c>
    </row>
    <row r="546" ht="14.25" customHeight="1">
      <c r="A546" s="7">
        <f>A545</f>
        <v>44085</v>
      </c>
      <c r="B546" s="6">
        <f>SUMIF(InputData!$C$2:$C$105,"&lt;="&amp;CalcThroughput!A546,InputData!$D$2:$D$105)-$G$3</f>
        <v>51926</v>
      </c>
      <c r="C546" s="6">
        <f>SUMIF(InputData!$B$2:$B$105,"&lt;="&amp;CalcThroughput!A546,InputData!$D$2:$D$105)-CalcThroughput!$G$3</f>
        <v>58743</v>
      </c>
      <c r="D546" s="59">
        <f>C546-B546</f>
        <v>6817</v>
      </c>
    </row>
    <row r="547" ht="14.25" customHeight="1">
      <c r="A547" s="7">
        <f>A546+1</f>
        <v>44086</v>
      </c>
      <c r="B547" s="6">
        <f t="shared" ref="B547:D547" si="274">B546</f>
        <v>51926</v>
      </c>
      <c r="C547" s="6">
        <f t="shared" si="274"/>
        <v>58743</v>
      </c>
      <c r="D547" s="59">
        <f t="shared" si="274"/>
        <v>6817</v>
      </c>
    </row>
    <row r="548" ht="14.25" customHeight="1">
      <c r="A548" s="7">
        <f>A547</f>
        <v>44086</v>
      </c>
      <c r="B548" s="6">
        <f>SUMIF(InputData!$C$2:$C$105,"&lt;="&amp;CalcThroughput!A548,InputData!$D$2:$D$105)-$G$3</f>
        <v>51926</v>
      </c>
      <c r="C548" s="6">
        <f>SUMIF(InputData!$B$2:$B$105,"&lt;="&amp;CalcThroughput!A548,InputData!$D$2:$D$105)-CalcThroughput!$G$3</f>
        <v>58743</v>
      </c>
      <c r="D548" s="59">
        <f>C548-B548</f>
        <v>6817</v>
      </c>
    </row>
    <row r="549" ht="14.25" customHeight="1">
      <c r="A549" s="7">
        <f>A548+1</f>
        <v>44087</v>
      </c>
      <c r="B549" s="6">
        <f t="shared" ref="B549:D549" si="275">B548</f>
        <v>51926</v>
      </c>
      <c r="C549" s="6">
        <f t="shared" si="275"/>
        <v>58743</v>
      </c>
      <c r="D549" s="59">
        <f t="shared" si="275"/>
        <v>6817</v>
      </c>
    </row>
    <row r="550" ht="14.25" customHeight="1">
      <c r="A550" s="7">
        <f>A549</f>
        <v>44087</v>
      </c>
      <c r="B550" s="6">
        <f>SUMIF(InputData!$C$2:$C$105,"&lt;="&amp;CalcThroughput!A550,InputData!$D$2:$D$105)-$G$3</f>
        <v>51926</v>
      </c>
      <c r="C550" s="6">
        <f>SUMIF(InputData!$B$2:$B$105,"&lt;="&amp;CalcThroughput!A550,InputData!$D$2:$D$105)-CalcThroughput!$G$3</f>
        <v>58743</v>
      </c>
      <c r="D550" s="59">
        <f>C550-B550</f>
        <v>6817</v>
      </c>
    </row>
    <row r="551" ht="14.25" customHeight="1">
      <c r="A551" s="7">
        <f>A550+1</f>
        <v>44088</v>
      </c>
      <c r="B551" s="6">
        <f t="shared" ref="B551:D551" si="276">B550</f>
        <v>51926</v>
      </c>
      <c r="C551" s="6">
        <f t="shared" si="276"/>
        <v>58743</v>
      </c>
      <c r="D551" s="59">
        <f t="shared" si="276"/>
        <v>6817</v>
      </c>
    </row>
    <row r="552" ht="14.25" customHeight="1">
      <c r="A552" s="7">
        <f>A551</f>
        <v>44088</v>
      </c>
      <c r="B552" s="6">
        <f>SUMIF(InputData!$C$2:$C$105,"&lt;="&amp;CalcThroughput!A552,InputData!$D$2:$D$105)-$G$3</f>
        <v>51926</v>
      </c>
      <c r="C552" s="6">
        <f>SUMIF(InputData!$B$2:$B$105,"&lt;="&amp;CalcThroughput!A552,InputData!$D$2:$D$105)-CalcThroughput!$G$3</f>
        <v>58743</v>
      </c>
      <c r="D552" s="59">
        <f>C552-B552</f>
        <v>6817</v>
      </c>
    </row>
    <row r="553" ht="14.25" customHeight="1">
      <c r="A553" s="7">
        <f>A552+1</f>
        <v>44089</v>
      </c>
      <c r="B553" s="6">
        <f t="shared" ref="B553:D553" si="277">B552</f>
        <v>51926</v>
      </c>
      <c r="C553" s="6">
        <f t="shared" si="277"/>
        <v>58743</v>
      </c>
      <c r="D553" s="59">
        <f t="shared" si="277"/>
        <v>6817</v>
      </c>
    </row>
    <row r="554" ht="14.25" customHeight="1">
      <c r="A554" s="7">
        <f>A553</f>
        <v>44089</v>
      </c>
      <c r="B554" s="6">
        <f>SUMIF(InputData!$C$2:$C$105,"&lt;="&amp;CalcThroughput!A554,InputData!$D$2:$D$105)-$G$3</f>
        <v>51926</v>
      </c>
      <c r="C554" s="6">
        <f>SUMIF(InputData!$B$2:$B$105,"&lt;="&amp;CalcThroughput!A554,InputData!$D$2:$D$105)-CalcThroughput!$G$3</f>
        <v>58743</v>
      </c>
      <c r="D554" s="59">
        <f>C554-B554</f>
        <v>6817</v>
      </c>
    </row>
    <row r="555" ht="14.25" customHeight="1">
      <c r="A555" s="7">
        <f>A554+1</f>
        <v>44090</v>
      </c>
      <c r="B555" s="6">
        <f t="shared" ref="B555:D555" si="278">B554</f>
        <v>51926</v>
      </c>
      <c r="C555" s="6">
        <f t="shared" si="278"/>
        <v>58743</v>
      </c>
      <c r="D555" s="59">
        <f t="shared" si="278"/>
        <v>6817</v>
      </c>
    </row>
    <row r="556" ht="14.25" customHeight="1">
      <c r="A556" s="7">
        <f>A555</f>
        <v>44090</v>
      </c>
      <c r="B556" s="6">
        <f>SUMIF(InputData!$C$2:$C$105,"&lt;="&amp;CalcThroughput!A556,InputData!$D$2:$D$105)-$G$3</f>
        <v>53367</v>
      </c>
      <c r="C556" s="6">
        <f>SUMIF(InputData!$B$2:$B$105,"&lt;="&amp;CalcThroughput!A556,InputData!$D$2:$D$105)-CalcThroughput!$G$3</f>
        <v>59573</v>
      </c>
      <c r="D556" s="59">
        <f>C556-B556</f>
        <v>6206</v>
      </c>
    </row>
    <row r="557" ht="14.25" customHeight="1">
      <c r="A557" s="7">
        <f>A556+1</f>
        <v>44091</v>
      </c>
      <c r="B557" s="6">
        <f t="shared" ref="B557:D557" si="279">B556</f>
        <v>53367</v>
      </c>
      <c r="C557" s="6">
        <f t="shared" si="279"/>
        <v>59573</v>
      </c>
      <c r="D557" s="59">
        <f t="shared" si="279"/>
        <v>6206</v>
      </c>
    </row>
    <row r="558" ht="14.25" customHeight="1">
      <c r="A558" s="7">
        <f>A557</f>
        <v>44091</v>
      </c>
      <c r="B558" s="6">
        <f>SUMIF(InputData!$C$2:$C$105,"&lt;="&amp;CalcThroughput!A558,InputData!$D$2:$D$105)-$G$3</f>
        <v>53367</v>
      </c>
      <c r="C558" s="6">
        <f>SUMIF(InputData!$B$2:$B$105,"&lt;="&amp;CalcThroughput!A558,InputData!$D$2:$D$105)-CalcThroughput!$G$3</f>
        <v>59573</v>
      </c>
      <c r="D558" s="59">
        <f>C558-B558</f>
        <v>6206</v>
      </c>
    </row>
    <row r="559" ht="14.25" customHeight="1">
      <c r="A559" s="52">
        <f>A558+1</f>
        <v>44092</v>
      </c>
      <c r="B559" s="53">
        <f t="shared" ref="B559:D559" si="280">B558</f>
        <v>53367</v>
      </c>
      <c r="C559" s="53">
        <f t="shared" si="280"/>
        <v>59573</v>
      </c>
      <c r="D559" s="54">
        <f t="shared" si="280"/>
        <v>6206</v>
      </c>
    </row>
    <row r="560" ht="14.25" customHeight="1">
      <c r="A560" s="7">
        <f>A559</f>
        <v>44092</v>
      </c>
      <c r="B560" s="6">
        <f>SUMIF(InputData!$C$2:$C$105,"&lt;="&amp;CalcThroughput!A560,InputData!$D$2:$D$105)-$G$3</f>
        <v>53367</v>
      </c>
      <c r="C560" s="6">
        <f>SUMIF(InputData!$B$2:$B$105,"&lt;="&amp;CalcThroughput!A560,InputData!$D$2:$D$105)-CalcThroughput!$G$3</f>
        <v>59573</v>
      </c>
      <c r="D560" s="59">
        <f>C560-B560</f>
        <v>6206</v>
      </c>
    </row>
    <row r="561" ht="14.25" customHeight="1">
      <c r="A561" s="7">
        <f>A560+1</f>
        <v>44093</v>
      </c>
      <c r="B561" s="6">
        <f t="shared" ref="B561:D561" si="281">B560</f>
        <v>53367</v>
      </c>
      <c r="C561" s="6">
        <f t="shared" si="281"/>
        <v>59573</v>
      </c>
      <c r="D561" s="59">
        <f t="shared" si="281"/>
        <v>6206</v>
      </c>
    </row>
    <row r="562" ht="14.25" customHeight="1">
      <c r="A562" s="7">
        <f>A561</f>
        <v>44093</v>
      </c>
      <c r="B562" s="6">
        <f>SUMIF(InputData!$C$2:$C$105,"&lt;="&amp;CalcThroughput!A562,InputData!$D$2:$D$105)-$G$3</f>
        <v>53367</v>
      </c>
      <c r="C562" s="6">
        <f>SUMIF(InputData!$B$2:$B$105,"&lt;="&amp;CalcThroughput!A562,InputData!$D$2:$D$105)-CalcThroughput!$G$3</f>
        <v>59573</v>
      </c>
      <c r="D562" s="59">
        <f>C562-B562</f>
        <v>6206</v>
      </c>
    </row>
    <row r="563" ht="14.25" customHeight="1">
      <c r="A563" s="7">
        <f>A562+1</f>
        <v>44094</v>
      </c>
      <c r="B563" s="6">
        <f t="shared" ref="B563:D563" si="282">B562</f>
        <v>53367</v>
      </c>
      <c r="C563" s="6">
        <f t="shared" si="282"/>
        <v>59573</v>
      </c>
      <c r="D563" s="59">
        <f t="shared" si="282"/>
        <v>6206</v>
      </c>
    </row>
    <row r="564" ht="14.25" customHeight="1">
      <c r="A564" s="7">
        <f>A563</f>
        <v>44094</v>
      </c>
      <c r="B564" s="6">
        <f>SUMIF(InputData!$C$2:$C$105,"&lt;="&amp;CalcThroughput!A564,InputData!$D$2:$D$105)-$G$3</f>
        <v>53367</v>
      </c>
      <c r="C564" s="6">
        <f>SUMIF(InputData!$B$2:$B$105,"&lt;="&amp;CalcThroughput!A564,InputData!$D$2:$D$105)-CalcThroughput!$G$3</f>
        <v>59573</v>
      </c>
      <c r="D564" s="59">
        <f>C564-B564</f>
        <v>6206</v>
      </c>
    </row>
    <row r="565" ht="14.25" customHeight="1">
      <c r="A565" s="7">
        <f>A564+1</f>
        <v>44095</v>
      </c>
      <c r="B565" s="6">
        <f t="shared" ref="B565:D565" si="283">B564</f>
        <v>53367</v>
      </c>
      <c r="C565" s="6">
        <f t="shared" si="283"/>
        <v>59573</v>
      </c>
      <c r="D565" s="59">
        <f t="shared" si="283"/>
        <v>6206</v>
      </c>
    </row>
    <row r="566" ht="14.25" customHeight="1">
      <c r="A566" s="7">
        <f>A565</f>
        <v>44095</v>
      </c>
      <c r="B566" s="6">
        <f>SUMIF(InputData!$C$2:$C$105,"&lt;="&amp;CalcThroughput!A566,InputData!$D$2:$D$105)-$G$3</f>
        <v>53367</v>
      </c>
      <c r="C566" s="6">
        <f>SUMIF(InputData!$B$2:$B$105,"&lt;="&amp;CalcThroughput!A566,InputData!$D$2:$D$105)-CalcThroughput!$G$3</f>
        <v>59573</v>
      </c>
      <c r="D566" s="59">
        <f>C566-B566</f>
        <v>6206</v>
      </c>
    </row>
    <row r="567" ht="14.25" customHeight="1">
      <c r="A567" s="7">
        <f>A566+1</f>
        <v>44096</v>
      </c>
      <c r="B567" s="6">
        <f t="shared" ref="B567:D567" si="284">B566</f>
        <v>53367</v>
      </c>
      <c r="C567" s="6">
        <f t="shared" si="284"/>
        <v>59573</v>
      </c>
      <c r="D567" s="59">
        <f t="shared" si="284"/>
        <v>6206</v>
      </c>
    </row>
    <row r="568" ht="14.25" customHeight="1">
      <c r="A568" s="7">
        <f>A567</f>
        <v>44096</v>
      </c>
      <c r="B568" s="6">
        <f>SUMIF(InputData!$C$2:$C$105,"&lt;="&amp;CalcThroughput!A568,InputData!$D$2:$D$105)-$G$3</f>
        <v>53367</v>
      </c>
      <c r="C568" s="6">
        <f>SUMIF(InputData!$B$2:$B$105,"&lt;="&amp;CalcThroughput!A568,InputData!$D$2:$D$105)-CalcThroughput!$G$3</f>
        <v>60438</v>
      </c>
      <c r="D568" s="59">
        <f>C568-B568</f>
        <v>7071</v>
      </c>
    </row>
    <row r="569" ht="14.25" customHeight="1">
      <c r="A569" s="7">
        <f>A568+1</f>
        <v>44097</v>
      </c>
      <c r="B569" s="6">
        <f t="shared" ref="B569:D569" si="285">B568</f>
        <v>53367</v>
      </c>
      <c r="C569" s="6">
        <f t="shared" si="285"/>
        <v>60438</v>
      </c>
      <c r="D569" s="59">
        <f t="shared" si="285"/>
        <v>7071</v>
      </c>
    </row>
    <row r="570" ht="14.25" customHeight="1">
      <c r="A570" s="7">
        <f>A569</f>
        <v>44097</v>
      </c>
      <c r="B570" s="6">
        <f>SUMIF(InputData!$C$2:$C$105,"&lt;="&amp;CalcThroughput!A570,InputData!$D$2:$D$105)-$G$3</f>
        <v>54796</v>
      </c>
      <c r="C570" s="6">
        <f>SUMIF(InputData!$B$2:$B$105,"&lt;="&amp;CalcThroughput!A570,InputData!$D$2:$D$105)-CalcThroughput!$G$3</f>
        <v>60438</v>
      </c>
      <c r="D570" s="59">
        <f>C570-B570</f>
        <v>5642</v>
      </c>
    </row>
    <row r="571" ht="14.25" customHeight="1">
      <c r="A571" s="7">
        <f>A570+1</f>
        <v>44098</v>
      </c>
      <c r="B571" s="6">
        <f t="shared" ref="B571:D571" si="286">B570</f>
        <v>54796</v>
      </c>
      <c r="C571" s="6">
        <f t="shared" si="286"/>
        <v>60438</v>
      </c>
      <c r="D571" s="59">
        <f t="shared" si="286"/>
        <v>5642</v>
      </c>
    </row>
    <row r="572" ht="14.25" customHeight="1">
      <c r="A572" s="7">
        <f>A571</f>
        <v>44098</v>
      </c>
      <c r="B572" s="6">
        <f>SUMIF(InputData!$C$2:$C$105,"&lt;="&amp;CalcThroughput!A572,InputData!$D$2:$D$105)-$G$3</f>
        <v>54796</v>
      </c>
      <c r="C572" s="6">
        <f>SUMIF(InputData!$B$2:$B$105,"&lt;="&amp;CalcThroughput!A572,InputData!$D$2:$D$105)-CalcThroughput!$G$3</f>
        <v>60438</v>
      </c>
      <c r="D572" s="59">
        <f>C572-B572</f>
        <v>5642</v>
      </c>
    </row>
    <row r="573" ht="14.25" customHeight="1">
      <c r="A573" s="7">
        <f>A572+1</f>
        <v>44099</v>
      </c>
      <c r="B573" s="6">
        <f t="shared" ref="B573:D573" si="287">B572</f>
        <v>54796</v>
      </c>
      <c r="C573" s="6">
        <f t="shared" si="287"/>
        <v>60438</v>
      </c>
      <c r="D573" s="59">
        <f t="shared" si="287"/>
        <v>5642</v>
      </c>
    </row>
    <row r="574" ht="14.25" customHeight="1">
      <c r="A574" s="7">
        <f>A573</f>
        <v>44099</v>
      </c>
      <c r="B574" s="6">
        <f>SUMIF(InputData!$C$2:$C$105,"&lt;="&amp;CalcThroughput!A574,InputData!$D$2:$D$105)-$G$3</f>
        <v>54796</v>
      </c>
      <c r="C574" s="6">
        <f>SUMIF(InputData!$B$2:$B$105,"&lt;="&amp;CalcThroughput!A574,InputData!$D$2:$D$105)-CalcThroughput!$G$3</f>
        <v>60438</v>
      </c>
      <c r="D574" s="59">
        <f>C574-B574</f>
        <v>5642</v>
      </c>
    </row>
    <row r="575" ht="14.25" customHeight="1">
      <c r="A575" s="7">
        <f>A574+1</f>
        <v>44100</v>
      </c>
      <c r="B575" s="6">
        <f t="shared" ref="B575:D575" si="288">B574</f>
        <v>54796</v>
      </c>
      <c r="C575" s="6">
        <f t="shared" si="288"/>
        <v>60438</v>
      </c>
      <c r="D575" s="59">
        <f t="shared" si="288"/>
        <v>5642</v>
      </c>
    </row>
    <row r="576" ht="14.25" customHeight="1">
      <c r="A576" s="7">
        <f>A575</f>
        <v>44100</v>
      </c>
      <c r="B576" s="6">
        <f>SUMIF(InputData!$C$2:$C$105,"&lt;="&amp;CalcThroughput!A576,InputData!$D$2:$D$105)-$G$3</f>
        <v>54796</v>
      </c>
      <c r="C576" s="6">
        <f>SUMIF(InputData!$B$2:$B$105,"&lt;="&amp;CalcThroughput!A576,InputData!$D$2:$D$105)-CalcThroughput!$G$3</f>
        <v>60438</v>
      </c>
      <c r="D576" s="59">
        <f>C576-B576</f>
        <v>5642</v>
      </c>
    </row>
    <row r="577" ht="14.25" customHeight="1">
      <c r="A577" s="7">
        <f>A576+1</f>
        <v>44101</v>
      </c>
      <c r="B577" s="6">
        <f t="shared" ref="B577:D577" si="289">B576</f>
        <v>54796</v>
      </c>
      <c r="C577" s="6">
        <f t="shared" si="289"/>
        <v>60438</v>
      </c>
      <c r="D577" s="59">
        <f t="shared" si="289"/>
        <v>5642</v>
      </c>
    </row>
    <row r="578" ht="14.25" customHeight="1">
      <c r="A578" s="7">
        <f>A577</f>
        <v>44101</v>
      </c>
      <c r="B578" s="6">
        <f>SUMIF(InputData!$C$2:$C$105,"&lt;="&amp;CalcThroughput!A578,InputData!$D$2:$D$105)-$G$3</f>
        <v>54796</v>
      </c>
      <c r="C578" s="6">
        <f>SUMIF(InputData!$B$2:$B$105,"&lt;="&amp;CalcThroughput!A578,InputData!$D$2:$D$105)-CalcThroughput!$G$3</f>
        <v>61348</v>
      </c>
      <c r="D578" s="59">
        <f>C578-B578</f>
        <v>6552</v>
      </c>
    </row>
    <row r="579" ht="14.25" customHeight="1">
      <c r="A579" s="7">
        <f>A578+1</f>
        <v>44102</v>
      </c>
      <c r="B579" s="6">
        <f t="shared" ref="B579:D579" si="290">B578</f>
        <v>54796</v>
      </c>
      <c r="C579" s="6">
        <f t="shared" si="290"/>
        <v>61348</v>
      </c>
      <c r="D579" s="59">
        <f t="shared" si="290"/>
        <v>6552</v>
      </c>
    </row>
    <row r="580" ht="14.25" customHeight="1">
      <c r="A580" s="7">
        <f>A579</f>
        <v>44102</v>
      </c>
      <c r="B580" s="6">
        <f>SUMIF(InputData!$C$2:$C$105,"&lt;="&amp;CalcThroughput!A580,InputData!$D$2:$D$105)-$G$3</f>
        <v>54796</v>
      </c>
      <c r="C580" s="6">
        <f>SUMIF(InputData!$B$2:$B$105,"&lt;="&amp;CalcThroughput!A580,InputData!$D$2:$D$105)-CalcThroughput!$G$3</f>
        <v>61902</v>
      </c>
      <c r="D580" s="59">
        <f>C580-B580</f>
        <v>7106</v>
      </c>
    </row>
    <row r="581" ht="14.25" customHeight="1">
      <c r="A581" s="7">
        <f>A580+1</f>
        <v>44103</v>
      </c>
      <c r="B581" s="6">
        <f t="shared" ref="B581:D581" si="291">B580</f>
        <v>54796</v>
      </c>
      <c r="C581" s="6">
        <f t="shared" si="291"/>
        <v>61902</v>
      </c>
      <c r="D581" s="59">
        <f t="shared" si="291"/>
        <v>7106</v>
      </c>
    </row>
    <row r="582" ht="14.25" customHeight="1">
      <c r="A582" s="7">
        <f>A581</f>
        <v>44103</v>
      </c>
      <c r="B582" s="6">
        <f>SUMIF(InputData!$C$2:$C$105,"&lt;="&amp;CalcThroughput!A582,InputData!$D$2:$D$105)-$G$3</f>
        <v>54796</v>
      </c>
      <c r="C582" s="6">
        <f>SUMIF(InputData!$B$2:$B$105,"&lt;="&amp;CalcThroughput!A582,InputData!$D$2:$D$105)-CalcThroughput!$G$3</f>
        <v>61902</v>
      </c>
      <c r="D582" s="59">
        <f>C582-B582</f>
        <v>7106</v>
      </c>
    </row>
    <row r="583" ht="14.25" customHeight="1">
      <c r="A583" s="7">
        <f>A582+1</f>
        <v>44104</v>
      </c>
      <c r="B583" s="6">
        <f t="shared" ref="B583:D583" si="292">B582</f>
        <v>54796</v>
      </c>
      <c r="C583" s="6">
        <f t="shared" si="292"/>
        <v>61902</v>
      </c>
      <c r="D583" s="59">
        <f t="shared" si="292"/>
        <v>7106</v>
      </c>
    </row>
    <row r="584" ht="14.25" customHeight="1">
      <c r="A584" s="7">
        <f>A583</f>
        <v>44104</v>
      </c>
      <c r="B584" s="6">
        <f>SUMIF(InputData!$C$2:$C$105,"&lt;="&amp;CalcThroughput!A584,InputData!$D$2:$D$105)-$G$3</f>
        <v>56181</v>
      </c>
      <c r="C584" s="6">
        <f>SUMIF(InputData!$B$2:$B$105,"&lt;="&amp;CalcThroughput!A584,InputData!$D$2:$D$105)-CalcThroughput!$G$3</f>
        <v>61902</v>
      </c>
      <c r="D584" s="59">
        <f>C584-B584</f>
        <v>5721</v>
      </c>
    </row>
    <row r="585" ht="14.25" customHeight="1">
      <c r="A585" s="7">
        <f>A584+1</f>
        <v>44105</v>
      </c>
      <c r="B585" s="6">
        <f t="shared" ref="B585:D585" si="293">B584</f>
        <v>56181</v>
      </c>
      <c r="C585" s="6">
        <f t="shared" si="293"/>
        <v>61902</v>
      </c>
      <c r="D585" s="59">
        <f t="shared" si="293"/>
        <v>5721</v>
      </c>
    </row>
    <row r="586" ht="14.25" customHeight="1">
      <c r="A586" s="7">
        <f>A585</f>
        <v>44105</v>
      </c>
      <c r="B586" s="6">
        <f>SUMIF(InputData!$C$2:$C$105,"&lt;="&amp;CalcThroughput!A586,InputData!$D$2:$D$105)-$G$3</f>
        <v>56181</v>
      </c>
      <c r="C586" s="6">
        <f>SUMIF(InputData!$B$2:$B$105,"&lt;="&amp;CalcThroughput!A586,InputData!$D$2:$D$105)-CalcThroughput!$G$3</f>
        <v>61902</v>
      </c>
      <c r="D586" s="59">
        <f>C586-B586</f>
        <v>5721</v>
      </c>
    </row>
    <row r="587" ht="14.25" customHeight="1">
      <c r="A587" s="7">
        <f>A586+1</f>
        <v>44106</v>
      </c>
      <c r="B587" s="6">
        <f t="shared" ref="B587:D587" si="294">B586</f>
        <v>56181</v>
      </c>
      <c r="C587" s="6">
        <f t="shared" si="294"/>
        <v>61902</v>
      </c>
      <c r="D587" s="59">
        <f t="shared" si="294"/>
        <v>5721</v>
      </c>
    </row>
    <row r="588" ht="14.25" customHeight="1">
      <c r="A588" s="7">
        <f>A587</f>
        <v>44106</v>
      </c>
      <c r="B588" s="6">
        <f>SUMIF(InputData!$C$2:$C$105,"&lt;="&amp;CalcThroughput!A588,InputData!$D$2:$D$105)-$G$3</f>
        <v>56181</v>
      </c>
      <c r="C588" s="6">
        <f>SUMIF(InputData!$B$2:$B$105,"&lt;="&amp;CalcThroughput!A588,InputData!$D$2:$D$105)-CalcThroughput!$G$3</f>
        <v>61902</v>
      </c>
      <c r="D588" s="59">
        <f>C588-B588</f>
        <v>5721</v>
      </c>
    </row>
    <row r="589" ht="14.25" customHeight="1">
      <c r="A589" s="7">
        <f>A588+1</f>
        <v>44107</v>
      </c>
      <c r="B589" s="6">
        <f t="shared" ref="B589:D589" si="295">B588</f>
        <v>56181</v>
      </c>
      <c r="C589" s="6">
        <f t="shared" si="295"/>
        <v>61902</v>
      </c>
      <c r="D589" s="59">
        <f t="shared" si="295"/>
        <v>5721</v>
      </c>
    </row>
    <row r="590" ht="14.25" customHeight="1">
      <c r="A590" s="7">
        <f>A589</f>
        <v>44107</v>
      </c>
      <c r="B590" s="6">
        <f>SUMIF(InputData!$C$2:$C$105,"&lt;="&amp;CalcThroughput!A590,InputData!$D$2:$D$105)-$G$3</f>
        <v>56181</v>
      </c>
      <c r="C590" s="6">
        <f>SUMIF(InputData!$B$2:$B$105,"&lt;="&amp;CalcThroughput!A590,InputData!$D$2:$D$105)-CalcThroughput!$G$3</f>
        <v>62504</v>
      </c>
      <c r="D590" s="59">
        <f>C590-B590</f>
        <v>6323</v>
      </c>
    </row>
    <row r="591" ht="14.25" customHeight="1">
      <c r="A591" s="7">
        <f>A590+1</f>
        <v>44108</v>
      </c>
      <c r="B591" s="6">
        <f t="shared" ref="B591:D591" si="296">B590</f>
        <v>56181</v>
      </c>
      <c r="C591" s="6">
        <f t="shared" si="296"/>
        <v>62504</v>
      </c>
      <c r="D591" s="59">
        <f t="shared" si="296"/>
        <v>6323</v>
      </c>
    </row>
    <row r="592" ht="14.25" customHeight="1">
      <c r="A592" s="7">
        <f>A591</f>
        <v>44108</v>
      </c>
      <c r="B592" s="6">
        <f>SUMIF(InputData!$C$2:$C$105,"&lt;="&amp;CalcThroughput!A592,InputData!$D$2:$D$105)-$G$3</f>
        <v>56181</v>
      </c>
      <c r="C592" s="6">
        <f>SUMIF(InputData!$B$2:$B$105,"&lt;="&amp;CalcThroughput!A592,InputData!$D$2:$D$105)-CalcThroughput!$G$3</f>
        <v>63656</v>
      </c>
      <c r="D592" s="59">
        <f>C592-B592</f>
        <v>7475</v>
      </c>
    </row>
    <row r="593" ht="14.25" customHeight="1">
      <c r="A593" s="7">
        <f>A592+1</f>
        <v>44109</v>
      </c>
      <c r="B593" s="6">
        <f t="shared" ref="B593:D593" si="297">B592</f>
        <v>56181</v>
      </c>
      <c r="C593" s="6">
        <f t="shared" si="297"/>
        <v>63656</v>
      </c>
      <c r="D593" s="59">
        <f t="shared" si="297"/>
        <v>7475</v>
      </c>
    </row>
    <row r="594" ht="14.25" customHeight="1">
      <c r="A594" s="7">
        <f>A593</f>
        <v>44109</v>
      </c>
      <c r="B594" s="6">
        <f>SUMIF(InputData!$C$2:$C$105,"&lt;="&amp;CalcThroughput!A594,InputData!$D$2:$D$105)-$G$3</f>
        <v>56181</v>
      </c>
      <c r="C594" s="6">
        <f>SUMIF(InputData!$B$2:$B$105,"&lt;="&amp;CalcThroughput!A594,InputData!$D$2:$D$105)-CalcThroughput!$G$3</f>
        <v>63656</v>
      </c>
      <c r="D594" s="59">
        <f>C594-B594</f>
        <v>7475</v>
      </c>
    </row>
    <row r="595" ht="14.25" customHeight="1">
      <c r="A595" s="7">
        <f>A594+1</f>
        <v>44110</v>
      </c>
      <c r="B595" s="6">
        <f t="shared" ref="B595:D595" si="298">B594</f>
        <v>56181</v>
      </c>
      <c r="C595" s="6">
        <f t="shared" si="298"/>
        <v>63656</v>
      </c>
      <c r="D595" s="59">
        <f t="shared" si="298"/>
        <v>7475</v>
      </c>
    </row>
    <row r="596" ht="14.25" customHeight="1">
      <c r="A596" s="7">
        <f>A595</f>
        <v>44110</v>
      </c>
      <c r="B596" s="6">
        <f>SUMIF(InputData!$C$2:$C$105,"&lt;="&amp;CalcThroughput!A596,InputData!$D$2:$D$105)-$G$3</f>
        <v>56181</v>
      </c>
      <c r="C596" s="6">
        <f>SUMIF(InputData!$B$2:$B$105,"&lt;="&amp;CalcThroughput!A596,InputData!$D$2:$D$105)-CalcThroughput!$G$3</f>
        <v>64340</v>
      </c>
      <c r="D596" s="59">
        <f>C596-B596</f>
        <v>8159</v>
      </c>
    </row>
    <row r="597" ht="14.25" customHeight="1">
      <c r="A597" s="7">
        <f>A596+1</f>
        <v>44111</v>
      </c>
      <c r="B597" s="6">
        <f t="shared" ref="B597:D597" si="299">B596</f>
        <v>56181</v>
      </c>
      <c r="C597" s="6">
        <f t="shared" si="299"/>
        <v>64340</v>
      </c>
      <c r="D597" s="59">
        <f t="shared" si="299"/>
        <v>8159</v>
      </c>
    </row>
    <row r="598" ht="14.25" customHeight="1">
      <c r="A598" s="7">
        <f>A597</f>
        <v>44111</v>
      </c>
      <c r="B598" s="6">
        <f>SUMIF(InputData!$C$2:$C$105,"&lt;="&amp;CalcThroughput!A598,InputData!$D$2:$D$105)-$G$3</f>
        <v>57853</v>
      </c>
      <c r="C598" s="6">
        <f>SUMIF(InputData!$B$2:$B$105,"&lt;="&amp;CalcThroughput!A598,InputData!$D$2:$D$105)-CalcThroughput!$G$3</f>
        <v>64340</v>
      </c>
      <c r="D598" s="59">
        <f>C598-B598</f>
        <v>6487</v>
      </c>
    </row>
    <row r="599" ht="14.25" customHeight="1">
      <c r="A599" s="7">
        <f>A598+1</f>
        <v>44112</v>
      </c>
      <c r="B599" s="6">
        <f t="shared" ref="B599:D599" si="300">B598</f>
        <v>57853</v>
      </c>
      <c r="C599" s="6">
        <f t="shared" si="300"/>
        <v>64340</v>
      </c>
      <c r="D599" s="59">
        <f t="shared" si="300"/>
        <v>6487</v>
      </c>
    </row>
    <row r="600" ht="14.25" customHeight="1">
      <c r="A600" s="7">
        <f>A599</f>
        <v>44112</v>
      </c>
      <c r="B600" s="6">
        <f>SUMIF(InputData!$C$2:$C$105,"&lt;="&amp;CalcThroughput!A600,InputData!$D$2:$D$105)-$G$3</f>
        <v>57853</v>
      </c>
      <c r="C600" s="6">
        <f>SUMIF(InputData!$B$2:$B$105,"&lt;="&amp;CalcThroughput!A600,InputData!$D$2:$D$105)-CalcThroughput!$G$3</f>
        <v>64340</v>
      </c>
      <c r="D600" s="59">
        <f>C600-B600</f>
        <v>6487</v>
      </c>
    </row>
    <row r="601" ht="14.25" customHeight="1">
      <c r="A601" s="7">
        <f>A600+1</f>
        <v>44113</v>
      </c>
      <c r="B601" s="6">
        <f t="shared" ref="B601:D601" si="301">B600</f>
        <v>57853</v>
      </c>
      <c r="C601" s="6">
        <f t="shared" si="301"/>
        <v>64340</v>
      </c>
      <c r="D601" s="59">
        <f t="shared" si="301"/>
        <v>6487</v>
      </c>
    </row>
    <row r="602" ht="14.25" customHeight="1">
      <c r="A602" s="7">
        <f>A601</f>
        <v>44113</v>
      </c>
      <c r="B602" s="6">
        <f>SUMIF(InputData!$C$2:$C$105,"&lt;="&amp;CalcThroughput!A602,InputData!$D$2:$D$105)-$G$3</f>
        <v>57853</v>
      </c>
      <c r="C602" s="6">
        <f>SUMIF(InputData!$B$2:$B$105,"&lt;="&amp;CalcThroughput!A602,InputData!$D$2:$D$105)-CalcThroughput!$G$3</f>
        <v>65136</v>
      </c>
      <c r="D602" s="59">
        <f>C602-B602</f>
        <v>7283</v>
      </c>
    </row>
    <row r="603" ht="14.25" customHeight="1">
      <c r="A603" s="7">
        <f>A602+1</f>
        <v>44114</v>
      </c>
      <c r="B603" s="6">
        <f t="shared" ref="B603:D603" si="302">B602</f>
        <v>57853</v>
      </c>
      <c r="C603" s="6">
        <f t="shared" si="302"/>
        <v>65136</v>
      </c>
      <c r="D603" s="59">
        <f t="shared" si="302"/>
        <v>7283</v>
      </c>
    </row>
    <row r="604" ht="14.25" customHeight="1">
      <c r="A604" s="7">
        <f>A603</f>
        <v>44114</v>
      </c>
      <c r="B604" s="6">
        <f>SUMIF(InputData!$C$2:$C$105,"&lt;="&amp;CalcThroughput!A604,InputData!$D$2:$D$105)-$G$3</f>
        <v>57853</v>
      </c>
      <c r="C604" s="6">
        <f>SUMIF(InputData!$B$2:$B$105,"&lt;="&amp;CalcThroughput!A604,InputData!$D$2:$D$105)-CalcThroughput!$G$3</f>
        <v>65136</v>
      </c>
      <c r="D604" s="59">
        <f>C604-B604</f>
        <v>7283</v>
      </c>
    </row>
    <row r="605" ht="14.25" customHeight="1">
      <c r="A605" s="7">
        <f>A604+1</f>
        <v>44115</v>
      </c>
      <c r="B605" s="6">
        <f t="shared" ref="B605:D605" si="303">B604</f>
        <v>57853</v>
      </c>
      <c r="C605" s="6">
        <f t="shared" si="303"/>
        <v>65136</v>
      </c>
      <c r="D605" s="59">
        <f t="shared" si="303"/>
        <v>7283</v>
      </c>
    </row>
    <row r="606" ht="14.25" customHeight="1">
      <c r="A606" s="7">
        <f>A605</f>
        <v>44115</v>
      </c>
      <c r="B606" s="6">
        <f>SUMIF(InputData!$C$2:$C$105,"&lt;="&amp;CalcThroughput!A606,InputData!$D$2:$D$105)-$G$3</f>
        <v>57853</v>
      </c>
      <c r="C606" s="6">
        <f>SUMIF(InputData!$B$2:$B$105,"&lt;="&amp;CalcThroughput!A606,InputData!$D$2:$D$105)-CalcThroughput!$G$3</f>
        <v>65136</v>
      </c>
      <c r="D606" s="59">
        <f>C606-B606</f>
        <v>7283</v>
      </c>
    </row>
    <row r="607" ht="14.25" customHeight="1">
      <c r="A607" s="7">
        <f>A606+1</f>
        <v>44116</v>
      </c>
      <c r="B607" s="6">
        <f t="shared" ref="B607:D607" si="304">B606</f>
        <v>57853</v>
      </c>
      <c r="C607" s="6">
        <f t="shared" si="304"/>
        <v>65136</v>
      </c>
      <c r="D607" s="59">
        <f t="shared" si="304"/>
        <v>7283</v>
      </c>
    </row>
    <row r="608" ht="14.25" customHeight="1">
      <c r="A608" s="7">
        <f>A607</f>
        <v>44116</v>
      </c>
      <c r="B608" s="6">
        <f>SUMIF(InputData!$C$2:$C$105,"&lt;="&amp;CalcThroughput!A608,InputData!$D$2:$D$105)-$G$3</f>
        <v>57853</v>
      </c>
      <c r="C608" s="6">
        <f>SUMIF(InputData!$B$2:$B$105,"&lt;="&amp;CalcThroughput!A608,InputData!$D$2:$D$105)-CalcThroughput!$G$3</f>
        <v>66031</v>
      </c>
      <c r="D608" s="59">
        <f>C608-B608</f>
        <v>8178</v>
      </c>
    </row>
    <row r="609" ht="14.25" customHeight="1">
      <c r="A609" s="7">
        <f>A608+1</f>
        <v>44117</v>
      </c>
      <c r="B609" s="6">
        <f t="shared" ref="B609:D609" si="305">B608</f>
        <v>57853</v>
      </c>
      <c r="C609" s="6">
        <f t="shared" si="305"/>
        <v>66031</v>
      </c>
      <c r="D609" s="59">
        <f t="shared" si="305"/>
        <v>8178</v>
      </c>
    </row>
    <row r="610" ht="14.25" customHeight="1">
      <c r="A610" s="7">
        <f>A609</f>
        <v>44117</v>
      </c>
      <c r="B610" s="6">
        <f>SUMIF(InputData!$C$2:$C$105,"&lt;="&amp;CalcThroughput!A610,InputData!$D$2:$D$105)-$G$3</f>
        <v>57853</v>
      </c>
      <c r="C610" s="6">
        <f>SUMIF(InputData!$B$2:$B$105,"&lt;="&amp;CalcThroughput!A610,InputData!$D$2:$D$105)-CalcThroughput!$G$3</f>
        <v>66031</v>
      </c>
      <c r="D610" s="59">
        <f>C610-B610</f>
        <v>8178</v>
      </c>
    </row>
    <row r="611" ht="14.25" customHeight="1">
      <c r="A611" s="7">
        <f>A610+1</f>
        <v>44118</v>
      </c>
      <c r="B611" s="6">
        <f t="shared" ref="B611:D611" si="306">B610</f>
        <v>57853</v>
      </c>
      <c r="C611" s="6">
        <f t="shared" si="306"/>
        <v>66031</v>
      </c>
      <c r="D611" s="59">
        <f t="shared" si="306"/>
        <v>8178</v>
      </c>
    </row>
    <row r="612" ht="14.25" customHeight="1">
      <c r="A612" s="7">
        <f>A611</f>
        <v>44118</v>
      </c>
      <c r="B612" s="6">
        <f>SUMIF(InputData!$C$2:$C$105,"&lt;="&amp;CalcThroughput!A612,InputData!$D$2:$D$105)-$G$3</f>
        <v>58985</v>
      </c>
      <c r="C612" s="6">
        <f>SUMIF(InputData!$B$2:$B$105,"&lt;="&amp;CalcThroughput!A612,InputData!$D$2:$D$105)-CalcThroughput!$G$3</f>
        <v>66031</v>
      </c>
      <c r="D612" s="59">
        <f>C612-B612</f>
        <v>7046</v>
      </c>
    </row>
    <row r="613" ht="14.25" customHeight="1">
      <c r="A613" s="7">
        <f>A612+1</f>
        <v>44119</v>
      </c>
      <c r="B613" s="6">
        <f t="shared" ref="B613:D613" si="307">B612</f>
        <v>58985</v>
      </c>
      <c r="C613" s="6">
        <f t="shared" si="307"/>
        <v>66031</v>
      </c>
      <c r="D613" s="59">
        <f t="shared" si="307"/>
        <v>7046</v>
      </c>
    </row>
    <row r="614" ht="14.25" customHeight="1">
      <c r="A614" s="7">
        <f>A613</f>
        <v>44119</v>
      </c>
      <c r="B614" s="6">
        <f>SUMIF(InputData!$C$2:$C$105,"&lt;="&amp;CalcThroughput!A614,InputData!$D$2:$D$105)-$G$3</f>
        <v>58985</v>
      </c>
      <c r="C614" s="6">
        <f>SUMIF(InputData!$B$2:$B$105,"&lt;="&amp;CalcThroughput!A614,InputData!$D$2:$D$105)-CalcThroughput!$G$3</f>
        <v>66031</v>
      </c>
      <c r="D614" s="59">
        <f>C614-B614</f>
        <v>7046</v>
      </c>
    </row>
    <row r="615" ht="14.25" customHeight="1">
      <c r="A615" s="7">
        <f>A614+1</f>
        <v>44120</v>
      </c>
      <c r="B615" s="6">
        <f t="shared" ref="B615:D615" si="308">B614</f>
        <v>58985</v>
      </c>
      <c r="C615" s="6">
        <f t="shared" si="308"/>
        <v>66031</v>
      </c>
      <c r="D615" s="59">
        <f t="shared" si="308"/>
        <v>7046</v>
      </c>
    </row>
    <row r="616" ht="14.25" customHeight="1">
      <c r="A616" s="7">
        <f>A615</f>
        <v>44120</v>
      </c>
      <c r="B616" s="6">
        <f>SUMIF(InputData!$C$2:$C$105,"&lt;="&amp;CalcThroughput!A616,InputData!$D$2:$D$105)-$G$3</f>
        <v>58985</v>
      </c>
      <c r="C616" s="6">
        <f>SUMIF(InputData!$B$2:$B$105,"&lt;="&amp;CalcThroughput!A616,InputData!$D$2:$D$105)-CalcThroughput!$G$3</f>
        <v>66031</v>
      </c>
      <c r="D616" s="59">
        <f>C616-B616</f>
        <v>7046</v>
      </c>
    </row>
    <row r="617" ht="14.25" customHeight="1">
      <c r="A617" s="7">
        <f>A616+1</f>
        <v>44121</v>
      </c>
      <c r="B617" s="6">
        <f t="shared" ref="B617:D617" si="309">B616</f>
        <v>58985</v>
      </c>
      <c r="C617" s="6">
        <f t="shared" si="309"/>
        <v>66031</v>
      </c>
      <c r="D617" s="59">
        <f t="shared" si="309"/>
        <v>7046</v>
      </c>
    </row>
    <row r="618" ht="14.25" customHeight="1">
      <c r="A618" s="7">
        <f>A617</f>
        <v>44121</v>
      </c>
      <c r="B618" s="6">
        <f>SUMIF(InputData!$C$2:$C$105,"&lt;="&amp;CalcThroughput!A618,InputData!$D$2:$D$105)-$G$3</f>
        <v>58985</v>
      </c>
      <c r="C618" s="6">
        <f>SUMIF(InputData!$B$2:$B$105,"&lt;="&amp;CalcThroughput!A618,InputData!$D$2:$D$105)-CalcThroughput!$G$3</f>
        <v>66031</v>
      </c>
      <c r="D618" s="59">
        <f>C618-B618</f>
        <v>7046</v>
      </c>
    </row>
    <row r="619" ht="14.25" customHeight="1">
      <c r="A619" s="7">
        <f>A618+1</f>
        <v>44122</v>
      </c>
      <c r="B619" s="6">
        <f t="shared" ref="B619:D619" si="310">B618</f>
        <v>58985</v>
      </c>
      <c r="C619" s="6">
        <f t="shared" si="310"/>
        <v>66031</v>
      </c>
      <c r="D619" s="59">
        <f t="shared" si="310"/>
        <v>7046</v>
      </c>
    </row>
    <row r="620" ht="14.25" customHeight="1">
      <c r="A620" s="7">
        <f>A619</f>
        <v>44122</v>
      </c>
      <c r="B620" s="6">
        <f>SUMIF(InputData!$C$2:$C$105,"&lt;="&amp;CalcThroughput!A620,InputData!$D$2:$D$105)-$G$3</f>
        <v>58985</v>
      </c>
      <c r="C620" s="6">
        <f>SUMIF(InputData!$B$2:$B$105,"&lt;="&amp;CalcThroughput!A620,InputData!$D$2:$D$105)-CalcThroughput!$G$3</f>
        <v>66946</v>
      </c>
      <c r="D620" s="59">
        <f>C620-B620</f>
        <v>7961</v>
      </c>
    </row>
    <row r="621" ht="14.25" customHeight="1">
      <c r="A621" s="7">
        <f>A620+1</f>
        <v>44123</v>
      </c>
      <c r="B621" s="6">
        <f t="shared" ref="B621:D621" si="311">B620</f>
        <v>58985</v>
      </c>
      <c r="C621" s="6">
        <f t="shared" si="311"/>
        <v>66946</v>
      </c>
      <c r="D621" s="59">
        <f t="shared" si="311"/>
        <v>7961</v>
      </c>
    </row>
    <row r="622" ht="14.25" customHeight="1">
      <c r="A622" s="7">
        <f>A621</f>
        <v>44123</v>
      </c>
      <c r="B622" s="6">
        <f>SUMIF(InputData!$C$2:$C$105,"&lt;="&amp;CalcThroughput!A622,InputData!$D$2:$D$105)-$G$3</f>
        <v>58985</v>
      </c>
      <c r="C622" s="6">
        <f>SUMIF(InputData!$B$2:$B$105,"&lt;="&amp;CalcThroughput!A622,InputData!$D$2:$D$105)-CalcThroughput!$G$3</f>
        <v>66946</v>
      </c>
      <c r="D622" s="59">
        <f>C622-B622</f>
        <v>7961</v>
      </c>
    </row>
    <row r="623" ht="14.25" customHeight="1">
      <c r="A623" s="7">
        <f>A622+1</f>
        <v>44124</v>
      </c>
      <c r="B623" s="6">
        <f t="shared" ref="B623:D623" si="312">B622</f>
        <v>58985</v>
      </c>
      <c r="C623" s="6">
        <f t="shared" si="312"/>
        <v>66946</v>
      </c>
      <c r="D623" s="59">
        <f t="shared" si="312"/>
        <v>7961</v>
      </c>
    </row>
    <row r="624" ht="14.25" customHeight="1">
      <c r="A624" s="7">
        <f>A623</f>
        <v>44124</v>
      </c>
      <c r="B624" s="6">
        <f>SUMIF(InputData!$C$2:$C$105,"&lt;="&amp;CalcThroughput!A624,InputData!$D$2:$D$105)-$G$3</f>
        <v>58985</v>
      </c>
      <c r="C624" s="6">
        <f>SUMIF(InputData!$B$2:$B$105,"&lt;="&amp;CalcThroughput!A624,InputData!$D$2:$D$105)-CalcThroughput!$G$3</f>
        <v>66946</v>
      </c>
      <c r="D624" s="59">
        <f>C624-B624</f>
        <v>7961</v>
      </c>
    </row>
    <row r="625" ht="14.25" customHeight="1">
      <c r="A625" s="7">
        <f>A624+1</f>
        <v>44125</v>
      </c>
      <c r="B625" s="6">
        <f t="shared" ref="B625:D625" si="313">B624</f>
        <v>58985</v>
      </c>
      <c r="C625" s="6">
        <f t="shared" si="313"/>
        <v>66946</v>
      </c>
      <c r="D625" s="59">
        <f t="shared" si="313"/>
        <v>7961</v>
      </c>
    </row>
    <row r="626" ht="14.25" customHeight="1">
      <c r="A626" s="7">
        <f>A625</f>
        <v>44125</v>
      </c>
      <c r="B626" s="6">
        <f>SUMIF(InputData!$C$2:$C$105,"&lt;="&amp;CalcThroughput!A626,InputData!$D$2:$D$105)-$G$3</f>
        <v>60369</v>
      </c>
      <c r="C626" s="6">
        <f>SUMIF(InputData!$B$2:$B$105,"&lt;="&amp;CalcThroughput!A626,InputData!$D$2:$D$105)-CalcThroughput!$G$3</f>
        <v>66946</v>
      </c>
      <c r="D626" s="59">
        <f>C626-B626</f>
        <v>6577</v>
      </c>
    </row>
    <row r="627" ht="14.25" customHeight="1">
      <c r="A627" s="7">
        <f>A626+1</f>
        <v>44126</v>
      </c>
      <c r="B627" s="6">
        <f t="shared" ref="B627:D627" si="314">B626</f>
        <v>60369</v>
      </c>
      <c r="C627" s="6">
        <f t="shared" si="314"/>
        <v>66946</v>
      </c>
      <c r="D627" s="59">
        <f t="shared" si="314"/>
        <v>6577</v>
      </c>
    </row>
    <row r="628" ht="14.25" customHeight="1">
      <c r="A628" s="7">
        <f>A627</f>
        <v>44126</v>
      </c>
      <c r="B628" s="6">
        <f>SUMIF(InputData!$C$2:$C$105,"&lt;="&amp;CalcThroughput!A628,InputData!$D$2:$D$105)-$G$3</f>
        <v>60369</v>
      </c>
      <c r="C628" s="6">
        <f>SUMIF(InputData!$B$2:$B$105,"&lt;="&amp;CalcThroughput!A628,InputData!$D$2:$D$105)-CalcThroughput!$G$3</f>
        <v>66946</v>
      </c>
      <c r="D628" s="59">
        <f>C628-B628</f>
        <v>6577</v>
      </c>
    </row>
    <row r="629" ht="14.25" customHeight="1">
      <c r="A629" s="7">
        <f>A628+1</f>
        <v>44127</v>
      </c>
      <c r="B629" s="6">
        <f t="shared" ref="B629:D629" si="315">B628</f>
        <v>60369</v>
      </c>
      <c r="C629" s="6">
        <f t="shared" si="315"/>
        <v>66946</v>
      </c>
      <c r="D629" s="59">
        <f t="shared" si="315"/>
        <v>6577</v>
      </c>
    </row>
    <row r="630" ht="14.25" customHeight="1">
      <c r="A630" s="7">
        <f>A629</f>
        <v>44127</v>
      </c>
      <c r="B630" s="6">
        <f>SUMIF(InputData!$C$2:$C$105,"&lt;="&amp;CalcThroughput!A630,InputData!$D$2:$D$105)-$G$3</f>
        <v>60369</v>
      </c>
      <c r="C630" s="6">
        <f>SUMIF(InputData!$B$2:$B$105,"&lt;="&amp;CalcThroughput!A630,InputData!$D$2:$D$105)-CalcThroughput!$G$3</f>
        <v>67578</v>
      </c>
      <c r="D630" s="59">
        <f>C630-B630</f>
        <v>7209</v>
      </c>
    </row>
    <row r="631" ht="14.25" customHeight="1">
      <c r="A631" s="7">
        <f>A630+1</f>
        <v>44128</v>
      </c>
      <c r="B631" s="6">
        <f t="shared" ref="B631:D631" si="316">B630</f>
        <v>60369</v>
      </c>
      <c r="C631" s="6">
        <f t="shared" si="316"/>
        <v>67578</v>
      </c>
      <c r="D631" s="59">
        <f t="shared" si="316"/>
        <v>7209</v>
      </c>
    </row>
    <row r="632" ht="14.25" customHeight="1">
      <c r="A632" s="7">
        <f>A631</f>
        <v>44128</v>
      </c>
      <c r="B632" s="6">
        <f>SUMIF(InputData!$C$2:$C$105,"&lt;="&amp;CalcThroughput!A632,InputData!$D$2:$D$105)-$G$3</f>
        <v>60369</v>
      </c>
      <c r="C632" s="6">
        <f>SUMIF(InputData!$B$2:$B$105,"&lt;="&amp;CalcThroughput!A632,InputData!$D$2:$D$105)-CalcThroughput!$G$3</f>
        <v>67578</v>
      </c>
      <c r="D632" s="59">
        <f>C632-B632</f>
        <v>7209</v>
      </c>
    </row>
    <row r="633" ht="14.25" customHeight="1">
      <c r="A633" s="52">
        <f>A632+1</f>
        <v>44129</v>
      </c>
      <c r="B633" s="53">
        <f t="shared" ref="B633:D633" si="317">B632</f>
        <v>60369</v>
      </c>
      <c r="C633" s="53">
        <f t="shared" si="317"/>
        <v>67578</v>
      </c>
      <c r="D633" s="54">
        <f t="shared" si="317"/>
        <v>7209</v>
      </c>
    </row>
    <row r="634" ht="14.25" customHeight="1">
      <c r="A634" s="7">
        <f>A633</f>
        <v>44129</v>
      </c>
      <c r="B634" s="6">
        <f>SUMIF(InputData!$C$2:$C$105,"&lt;="&amp;CalcThroughput!A634,InputData!$D$2:$D$105)-$G$3</f>
        <v>60369</v>
      </c>
      <c r="C634" s="6">
        <f>SUMIF(InputData!$B$2:$B$105,"&lt;="&amp;CalcThroughput!A634,InputData!$D$2:$D$105)-CalcThroughput!$G$3</f>
        <v>67578</v>
      </c>
      <c r="D634" s="59">
        <f>C634-B634</f>
        <v>7209</v>
      </c>
    </row>
    <row r="635" ht="14.25" customHeight="1">
      <c r="A635" s="7">
        <f>A634+1</f>
        <v>44130</v>
      </c>
      <c r="B635" s="6">
        <f t="shared" ref="B635:D635" si="318">B634</f>
        <v>60369</v>
      </c>
      <c r="C635" s="6">
        <f t="shared" si="318"/>
        <v>67578</v>
      </c>
      <c r="D635" s="59">
        <f t="shared" si="318"/>
        <v>7209</v>
      </c>
    </row>
    <row r="636" ht="14.25" customHeight="1">
      <c r="A636" s="7">
        <f>A635</f>
        <v>44130</v>
      </c>
      <c r="B636" s="6">
        <f>SUMIF(InputData!$C$2:$C$105,"&lt;="&amp;CalcThroughput!A636,InputData!$D$2:$D$105)-$G$3</f>
        <v>60369</v>
      </c>
      <c r="C636" s="6">
        <f>SUMIF(InputData!$B$2:$B$105,"&lt;="&amp;CalcThroughput!A636,InputData!$D$2:$D$105)-CalcThroughput!$G$3</f>
        <v>68633</v>
      </c>
      <c r="D636" s="59">
        <f>C636-B636</f>
        <v>8264</v>
      </c>
    </row>
    <row r="637" ht="14.25" customHeight="1">
      <c r="A637" s="7">
        <f>A636+1</f>
        <v>44131</v>
      </c>
      <c r="B637" s="6">
        <f t="shared" ref="B637:D637" si="319">B636</f>
        <v>60369</v>
      </c>
      <c r="C637" s="6">
        <f t="shared" si="319"/>
        <v>68633</v>
      </c>
      <c r="D637" s="59">
        <f t="shared" si="319"/>
        <v>8264</v>
      </c>
    </row>
    <row r="638" ht="14.25" customHeight="1">
      <c r="A638" s="7">
        <f>A637</f>
        <v>44131</v>
      </c>
      <c r="B638" s="6">
        <f>SUMIF(InputData!$C$2:$C$105,"&lt;="&amp;CalcThroughput!A638,InputData!$D$2:$D$105)-$G$3</f>
        <v>60369</v>
      </c>
      <c r="C638" s="6">
        <f>SUMIF(InputData!$B$2:$B$105,"&lt;="&amp;CalcThroughput!A638,InputData!$D$2:$D$105)-CalcThroughput!$G$3</f>
        <v>68633</v>
      </c>
      <c r="D638" s="59">
        <f>C638-B638</f>
        <v>8264</v>
      </c>
    </row>
    <row r="639" ht="14.25" customHeight="1">
      <c r="A639" s="7">
        <f>A638+1</f>
        <v>44132</v>
      </c>
      <c r="B639" s="6">
        <f t="shared" ref="B639:D639" si="320">B638</f>
        <v>60369</v>
      </c>
      <c r="C639" s="6">
        <f t="shared" si="320"/>
        <v>68633</v>
      </c>
      <c r="D639" s="59">
        <f t="shared" si="320"/>
        <v>8264</v>
      </c>
    </row>
    <row r="640" ht="14.25" customHeight="1">
      <c r="A640" s="7">
        <f>A639</f>
        <v>44132</v>
      </c>
      <c r="B640" s="6">
        <f>SUMIF(InputData!$C$2:$C$105,"&lt;="&amp;CalcThroughput!A640,InputData!$D$2:$D$105)-$G$3</f>
        <v>61836</v>
      </c>
      <c r="C640" s="6">
        <f>SUMIF(InputData!$B$2:$B$105,"&lt;="&amp;CalcThroughput!A640,InputData!$D$2:$D$105)-CalcThroughput!$G$3</f>
        <v>68633</v>
      </c>
      <c r="D640" s="59">
        <f>C640-B640</f>
        <v>6797</v>
      </c>
    </row>
    <row r="641" ht="14.25" customHeight="1">
      <c r="A641" s="7">
        <f>A640+1</f>
        <v>44133</v>
      </c>
      <c r="B641" s="6">
        <f t="shared" ref="B641:D641" si="321">B640</f>
        <v>61836</v>
      </c>
      <c r="C641" s="6">
        <f t="shared" si="321"/>
        <v>68633</v>
      </c>
      <c r="D641" s="59">
        <f t="shared" si="321"/>
        <v>6797</v>
      </c>
    </row>
    <row r="642" ht="14.25" customHeight="1">
      <c r="A642" s="7">
        <f>A641</f>
        <v>44133</v>
      </c>
      <c r="B642" s="6">
        <f>SUMIF(InputData!$C$2:$C$105,"&lt;="&amp;CalcThroughput!A642,InputData!$D$2:$D$105)-$G$3</f>
        <v>61836</v>
      </c>
      <c r="C642" s="6">
        <f>SUMIF(InputData!$B$2:$B$105,"&lt;="&amp;CalcThroughput!A642,InputData!$D$2:$D$105)-CalcThroughput!$G$3</f>
        <v>69281</v>
      </c>
      <c r="D642" s="59">
        <f>C642-B642</f>
        <v>7445</v>
      </c>
    </row>
    <row r="643" ht="14.25" customHeight="1">
      <c r="A643" s="7">
        <f>A642+1</f>
        <v>44134</v>
      </c>
      <c r="B643" s="6">
        <f t="shared" ref="B643:D643" si="322">B642</f>
        <v>61836</v>
      </c>
      <c r="C643" s="6">
        <f t="shared" si="322"/>
        <v>69281</v>
      </c>
      <c r="D643" s="59">
        <f t="shared" si="322"/>
        <v>7445</v>
      </c>
    </row>
    <row r="644" ht="14.25" customHeight="1">
      <c r="A644" s="7">
        <f>A643</f>
        <v>44134</v>
      </c>
      <c r="B644" s="6">
        <f>SUMIF(InputData!$C$2:$C$105,"&lt;="&amp;CalcThroughput!A644,InputData!$D$2:$D$105)-$G$3</f>
        <v>61836</v>
      </c>
      <c r="C644" s="6">
        <f>SUMIF(InputData!$B$2:$B$105,"&lt;="&amp;CalcThroughput!A644,InputData!$D$2:$D$105)-CalcThroughput!$G$3</f>
        <v>70065</v>
      </c>
      <c r="D644" s="59">
        <f>C644-B644</f>
        <v>8229</v>
      </c>
    </row>
    <row r="645" ht="14.25" customHeight="1">
      <c r="A645" s="7">
        <f>A644+1</f>
        <v>44135</v>
      </c>
      <c r="B645" s="6">
        <f t="shared" ref="B645:D645" si="323">B644</f>
        <v>61836</v>
      </c>
      <c r="C645" s="6">
        <f t="shared" si="323"/>
        <v>70065</v>
      </c>
      <c r="D645" s="59">
        <f t="shared" si="323"/>
        <v>8229</v>
      </c>
    </row>
    <row r="646" ht="14.25" customHeight="1">
      <c r="A646" s="7">
        <f>A645</f>
        <v>44135</v>
      </c>
      <c r="B646" s="6">
        <f>SUMIF(InputData!$C$2:$C$105,"&lt;="&amp;CalcThroughput!A646,InputData!$D$2:$D$105)-$G$3</f>
        <v>61836</v>
      </c>
      <c r="C646" s="6">
        <f>SUMIF(InputData!$B$2:$B$105,"&lt;="&amp;CalcThroughput!A646,InputData!$D$2:$D$105)-CalcThroughput!$G$3</f>
        <v>70065</v>
      </c>
      <c r="D646" s="59">
        <f>C646-B646</f>
        <v>8229</v>
      </c>
    </row>
    <row r="647" ht="14.25" customHeight="1">
      <c r="A647" s="7">
        <f>A646+1</f>
        <v>44136</v>
      </c>
      <c r="B647" s="6">
        <f t="shared" ref="B647:D647" si="324">B646</f>
        <v>61836</v>
      </c>
      <c r="C647" s="6">
        <f t="shared" si="324"/>
        <v>70065</v>
      </c>
      <c r="D647" s="59">
        <f t="shared" si="324"/>
        <v>8229</v>
      </c>
    </row>
    <row r="648" ht="14.25" customHeight="1">
      <c r="A648" s="7">
        <f>A647</f>
        <v>44136</v>
      </c>
      <c r="B648" s="6">
        <f>SUMIF(InputData!$C$2:$C$105,"&lt;="&amp;CalcThroughput!A648,InputData!$D$2:$D$105)-$G$3</f>
        <v>61836</v>
      </c>
      <c r="C648" s="6">
        <f>SUMIF(InputData!$B$2:$B$105,"&lt;="&amp;CalcThroughput!A648,InputData!$D$2:$D$105)-CalcThroughput!$G$3</f>
        <v>70065</v>
      </c>
      <c r="D648" s="59">
        <f>C648-B648</f>
        <v>8229</v>
      </c>
    </row>
    <row r="649" ht="14.25" customHeight="1">
      <c r="A649" s="7">
        <f>A648+1</f>
        <v>44137</v>
      </c>
      <c r="B649" s="6">
        <f t="shared" ref="B649:D649" si="325">B648</f>
        <v>61836</v>
      </c>
      <c r="C649" s="6">
        <f t="shared" si="325"/>
        <v>70065</v>
      </c>
      <c r="D649" s="59">
        <f t="shared" si="325"/>
        <v>8229</v>
      </c>
    </row>
    <row r="650" ht="14.25" customHeight="1">
      <c r="A650" s="7">
        <f>A649</f>
        <v>44137</v>
      </c>
      <c r="B650" s="6">
        <f>SUMIF(InputData!$C$2:$C$105,"&lt;="&amp;CalcThroughput!A650,InputData!$D$2:$D$105)-$G$3</f>
        <v>61836</v>
      </c>
      <c r="C650" s="6">
        <f>SUMIF(InputData!$B$2:$B$105,"&lt;="&amp;CalcThroughput!A650,InputData!$D$2:$D$105)-CalcThroughput!$G$3</f>
        <v>70065</v>
      </c>
      <c r="D650" s="59">
        <f>C650-B650</f>
        <v>8229</v>
      </c>
    </row>
    <row r="651" ht="14.25" customHeight="1">
      <c r="A651" s="7">
        <f>A650+1</f>
        <v>44138</v>
      </c>
      <c r="B651" s="6">
        <f t="shared" ref="B651:D651" si="326">B650</f>
        <v>61836</v>
      </c>
      <c r="C651" s="6">
        <f t="shared" si="326"/>
        <v>70065</v>
      </c>
      <c r="D651" s="59">
        <f t="shared" si="326"/>
        <v>8229</v>
      </c>
    </row>
    <row r="652" ht="14.25" customHeight="1">
      <c r="A652" s="7">
        <f>A651</f>
        <v>44138</v>
      </c>
      <c r="B652" s="6">
        <f>SUMIF(InputData!$C$2:$C$105,"&lt;="&amp;CalcThroughput!A652,InputData!$D$2:$D$105)-$G$3</f>
        <v>61836</v>
      </c>
      <c r="C652" s="6">
        <f>SUMIF(InputData!$B$2:$B$105,"&lt;="&amp;CalcThroughput!A652,InputData!$D$2:$D$105)-CalcThroughput!$G$3</f>
        <v>70770</v>
      </c>
      <c r="D652" s="59">
        <f>C652-B652</f>
        <v>8934</v>
      </c>
    </row>
    <row r="653" ht="14.25" customHeight="1">
      <c r="A653" s="7">
        <f>A652+1</f>
        <v>44139</v>
      </c>
      <c r="B653" s="6">
        <f t="shared" ref="B653:D653" si="327">B652</f>
        <v>61836</v>
      </c>
      <c r="C653" s="6">
        <f t="shared" si="327"/>
        <v>70770</v>
      </c>
      <c r="D653" s="59">
        <f t="shared" si="327"/>
        <v>8934</v>
      </c>
    </row>
    <row r="654" ht="14.25" customHeight="1">
      <c r="A654" s="7">
        <f>A653</f>
        <v>44139</v>
      </c>
      <c r="B654" s="6">
        <f>SUMIF(InputData!$C$2:$C$105,"&lt;="&amp;CalcThroughput!A654,InputData!$D$2:$D$105)-$G$3</f>
        <v>63430</v>
      </c>
      <c r="C654" s="6">
        <f>SUMIF(InputData!$B$2:$B$105,"&lt;="&amp;CalcThroughput!A654,InputData!$D$2:$D$105)-CalcThroughput!$G$3</f>
        <v>70770</v>
      </c>
      <c r="D654" s="59">
        <f>C654-B654</f>
        <v>7340</v>
      </c>
    </row>
    <row r="655" ht="14.25" customHeight="1">
      <c r="A655" s="7">
        <f>A654+1</f>
        <v>44140</v>
      </c>
      <c r="B655" s="6">
        <f t="shared" ref="B655:D655" si="328">B654</f>
        <v>63430</v>
      </c>
      <c r="C655" s="6">
        <f t="shared" si="328"/>
        <v>70770</v>
      </c>
      <c r="D655" s="59">
        <f t="shared" si="328"/>
        <v>7340</v>
      </c>
    </row>
    <row r="656" ht="14.25" customHeight="1">
      <c r="A656" s="7">
        <f>A655</f>
        <v>44140</v>
      </c>
      <c r="B656" s="6">
        <f>SUMIF(InputData!$C$2:$C$105,"&lt;="&amp;CalcThroughput!A656,InputData!$D$2:$D$105)-$G$3</f>
        <v>63430</v>
      </c>
      <c r="C656" s="6">
        <f>SUMIF(InputData!$B$2:$B$105,"&lt;="&amp;CalcThroughput!A656,InputData!$D$2:$D$105)-CalcThroughput!$G$3</f>
        <v>70770</v>
      </c>
      <c r="D656" s="59">
        <f>C656-B656</f>
        <v>7340</v>
      </c>
    </row>
    <row r="657" ht="14.25" customHeight="1">
      <c r="A657" s="7">
        <f>A656+1</f>
        <v>44141</v>
      </c>
      <c r="B657" s="6">
        <f t="shared" ref="B657:D657" si="329">B656</f>
        <v>63430</v>
      </c>
      <c r="C657" s="6">
        <f t="shared" si="329"/>
        <v>70770</v>
      </c>
      <c r="D657" s="59">
        <f t="shared" si="329"/>
        <v>7340</v>
      </c>
    </row>
    <row r="658" ht="14.25" customHeight="1">
      <c r="A658" s="7">
        <f>A657</f>
        <v>44141</v>
      </c>
      <c r="B658" s="6">
        <f>SUMIF(InputData!$C$2:$C$105,"&lt;="&amp;CalcThroughput!A658,InputData!$D$2:$D$105)-$G$3</f>
        <v>63430</v>
      </c>
      <c r="C658" s="6">
        <f>SUMIF(InputData!$B$2:$B$105,"&lt;="&amp;CalcThroughput!A658,InputData!$D$2:$D$105)-CalcThroughput!$G$3</f>
        <v>70770</v>
      </c>
      <c r="D658" s="59">
        <f>C658-B658</f>
        <v>7340</v>
      </c>
    </row>
    <row r="659" ht="14.25" customHeight="1">
      <c r="A659" s="7">
        <f>A658+1</f>
        <v>44142</v>
      </c>
      <c r="B659" s="6">
        <f t="shared" ref="B659:D659" si="330">B658</f>
        <v>63430</v>
      </c>
      <c r="C659" s="6">
        <f t="shared" si="330"/>
        <v>70770</v>
      </c>
      <c r="D659" s="59">
        <f t="shared" si="330"/>
        <v>7340</v>
      </c>
    </row>
    <row r="660" ht="14.25" customHeight="1">
      <c r="A660" s="7">
        <f>A659</f>
        <v>44142</v>
      </c>
      <c r="B660" s="6">
        <f>SUMIF(InputData!$C$2:$C$105,"&lt;="&amp;CalcThroughput!A660,InputData!$D$2:$D$105)-$G$3</f>
        <v>63430</v>
      </c>
      <c r="C660" s="6">
        <f>SUMIF(InputData!$B$2:$B$105,"&lt;="&amp;CalcThroughput!A660,InputData!$D$2:$D$105)-CalcThroughput!$G$3</f>
        <v>72466</v>
      </c>
      <c r="D660" s="59">
        <f>C660-B660</f>
        <v>9036</v>
      </c>
    </row>
    <row r="661" ht="14.25" customHeight="1">
      <c r="A661" s="7">
        <f>A660+1</f>
        <v>44143</v>
      </c>
      <c r="B661" s="6">
        <f t="shared" ref="B661:D661" si="331">B660</f>
        <v>63430</v>
      </c>
      <c r="C661" s="6">
        <f t="shared" si="331"/>
        <v>72466</v>
      </c>
      <c r="D661" s="59">
        <f t="shared" si="331"/>
        <v>9036</v>
      </c>
    </row>
    <row r="662" ht="14.25" customHeight="1">
      <c r="A662" s="7">
        <f>A661</f>
        <v>44143</v>
      </c>
      <c r="B662" s="6">
        <f>SUMIF(InputData!$C$2:$C$105,"&lt;="&amp;CalcThroughput!A662,InputData!$D$2:$D$105)-$G$3</f>
        <v>63430</v>
      </c>
      <c r="C662" s="6">
        <f>SUMIF(InputData!$B$2:$B$105,"&lt;="&amp;CalcThroughput!A662,InputData!$D$2:$D$105)-CalcThroughput!$G$3</f>
        <v>72466</v>
      </c>
      <c r="D662" s="59">
        <f>C662-B662</f>
        <v>9036</v>
      </c>
    </row>
    <row r="663" ht="14.25" customHeight="1">
      <c r="A663" s="7">
        <f>A662+1</f>
        <v>44144</v>
      </c>
      <c r="B663" s="6">
        <f t="shared" ref="B663:D663" si="332">B662</f>
        <v>63430</v>
      </c>
      <c r="C663" s="6">
        <f t="shared" si="332"/>
        <v>72466</v>
      </c>
      <c r="D663" s="59">
        <f t="shared" si="332"/>
        <v>9036</v>
      </c>
    </row>
    <row r="664" ht="14.25" customHeight="1">
      <c r="A664" s="7">
        <f>A663</f>
        <v>44144</v>
      </c>
      <c r="B664" s="6">
        <f>SUMIF(InputData!$C$2:$C$105,"&lt;="&amp;CalcThroughput!A664,InputData!$D$2:$D$105)-$G$3</f>
        <v>63430</v>
      </c>
      <c r="C664" s="6">
        <f>SUMIF(InputData!$B$2:$B$105,"&lt;="&amp;CalcThroughput!A664,InputData!$D$2:$D$105)-CalcThroughput!$G$3</f>
        <v>72466</v>
      </c>
      <c r="D664" s="59">
        <f>C664-B664</f>
        <v>9036</v>
      </c>
    </row>
    <row r="665" ht="14.25" customHeight="1">
      <c r="A665" s="7">
        <f>A664+1</f>
        <v>44145</v>
      </c>
      <c r="B665" s="6">
        <f t="shared" ref="B665:D665" si="333">B664</f>
        <v>63430</v>
      </c>
      <c r="C665" s="6">
        <f t="shared" si="333"/>
        <v>72466</v>
      </c>
      <c r="D665" s="59">
        <f t="shared" si="333"/>
        <v>9036</v>
      </c>
    </row>
    <row r="666" ht="14.25" customHeight="1">
      <c r="A666" s="7">
        <f>A665</f>
        <v>44145</v>
      </c>
      <c r="B666" s="6">
        <f>SUMIF(InputData!$C$2:$C$105,"&lt;="&amp;CalcThroughput!A666,InputData!$D$2:$D$105)-$G$3</f>
        <v>63430</v>
      </c>
      <c r="C666" s="6">
        <f>SUMIF(InputData!$B$2:$B$105,"&lt;="&amp;CalcThroughput!A666,InputData!$D$2:$D$105)-CalcThroughput!$G$3</f>
        <v>72466</v>
      </c>
      <c r="D666" s="59">
        <f>C666-B666</f>
        <v>9036</v>
      </c>
    </row>
    <row r="667" ht="14.25" customHeight="1">
      <c r="A667" s="7">
        <f>A666+1</f>
        <v>44146</v>
      </c>
      <c r="B667" s="6">
        <f t="shared" ref="B667:D667" si="334">B666</f>
        <v>63430</v>
      </c>
      <c r="C667" s="6">
        <f t="shared" si="334"/>
        <v>72466</v>
      </c>
      <c r="D667" s="59">
        <f t="shared" si="334"/>
        <v>9036</v>
      </c>
    </row>
    <row r="668" ht="14.25" customHeight="1">
      <c r="A668" s="7">
        <f>A667</f>
        <v>44146</v>
      </c>
      <c r="B668" s="6">
        <f>SUMIF(InputData!$C$2:$C$105,"&lt;="&amp;CalcThroughput!A668,InputData!$D$2:$D$105)-$G$3</f>
        <v>65136</v>
      </c>
      <c r="C668" s="6">
        <f>SUMIF(InputData!$B$2:$B$105,"&lt;="&amp;CalcThroughput!A668,InputData!$D$2:$D$105)-CalcThroughput!$G$3</f>
        <v>72466</v>
      </c>
      <c r="D668" s="59">
        <f>C668-B668</f>
        <v>7330</v>
      </c>
    </row>
    <row r="669" ht="14.25" customHeight="1">
      <c r="A669" s="7">
        <f>A668+1</f>
        <v>44147</v>
      </c>
      <c r="B669" s="6">
        <f t="shared" ref="B669:D669" si="335">B668</f>
        <v>65136</v>
      </c>
      <c r="C669" s="6">
        <f t="shared" si="335"/>
        <v>72466</v>
      </c>
      <c r="D669" s="59">
        <f t="shared" si="335"/>
        <v>7330</v>
      </c>
    </row>
    <row r="670" ht="14.25" customHeight="1">
      <c r="A670" s="7">
        <f>A669</f>
        <v>44147</v>
      </c>
      <c r="B670" s="6">
        <f>SUMIF(InputData!$C$2:$C$105,"&lt;="&amp;CalcThroughput!A670,InputData!$D$2:$D$105)-$G$3</f>
        <v>65136</v>
      </c>
      <c r="C670" s="6">
        <f>SUMIF(InputData!$B$2:$B$105,"&lt;="&amp;CalcThroughput!A670,InputData!$D$2:$D$105)-CalcThroughput!$G$3</f>
        <v>72466</v>
      </c>
      <c r="D670" s="59">
        <f>C670-B670</f>
        <v>7330</v>
      </c>
    </row>
    <row r="671" ht="14.25" customHeight="1">
      <c r="A671" s="7">
        <f>A670+1</f>
        <v>44148</v>
      </c>
      <c r="B671" s="6">
        <f t="shared" ref="B671:D671" si="336">B670</f>
        <v>65136</v>
      </c>
      <c r="C671" s="6">
        <f t="shared" si="336"/>
        <v>72466</v>
      </c>
      <c r="D671" s="59">
        <f t="shared" si="336"/>
        <v>7330</v>
      </c>
    </row>
    <row r="672" ht="14.25" customHeight="1">
      <c r="A672" s="7">
        <f>A671</f>
        <v>44148</v>
      </c>
      <c r="B672" s="6">
        <f>SUMIF(InputData!$C$2:$C$105,"&lt;="&amp;CalcThroughput!A672,InputData!$D$2:$D$105)-$G$3</f>
        <v>65136</v>
      </c>
      <c r="C672" s="6">
        <f>SUMIF(InputData!$B$2:$B$105,"&lt;="&amp;CalcThroughput!A672,InputData!$D$2:$D$105)-CalcThroughput!$G$3</f>
        <v>72466</v>
      </c>
      <c r="D672" s="59">
        <f>C672-B672</f>
        <v>7330</v>
      </c>
    </row>
    <row r="673" ht="14.25" customHeight="1">
      <c r="A673" s="7">
        <f>A672+1</f>
        <v>44149</v>
      </c>
      <c r="B673" s="6">
        <f t="shared" ref="B673:D673" si="337">B672</f>
        <v>65136</v>
      </c>
      <c r="C673" s="6">
        <f t="shared" si="337"/>
        <v>72466</v>
      </c>
      <c r="D673" s="59">
        <f t="shared" si="337"/>
        <v>7330</v>
      </c>
    </row>
    <row r="674" ht="14.25" customHeight="1">
      <c r="A674" s="7">
        <f>A673</f>
        <v>44149</v>
      </c>
      <c r="B674" s="6">
        <f>SUMIF(InputData!$C$2:$C$105,"&lt;="&amp;CalcThroughput!A674,InputData!$D$2:$D$105)-$G$3</f>
        <v>65136</v>
      </c>
      <c r="C674" s="6">
        <f>SUMIF(InputData!$B$2:$B$105,"&lt;="&amp;CalcThroughput!A674,InputData!$D$2:$D$105)-CalcThroughput!$G$3</f>
        <v>72466</v>
      </c>
      <c r="D674" s="59">
        <f>C674-B674</f>
        <v>7330</v>
      </c>
    </row>
    <row r="675" ht="14.25" customHeight="1">
      <c r="A675" s="7">
        <f>A674+1</f>
        <v>44150</v>
      </c>
      <c r="B675" s="6">
        <f t="shared" ref="B675:D675" si="338">B674</f>
        <v>65136</v>
      </c>
      <c r="C675" s="6">
        <f t="shared" si="338"/>
        <v>72466</v>
      </c>
      <c r="D675" s="59">
        <f t="shared" si="338"/>
        <v>7330</v>
      </c>
    </row>
    <row r="676" ht="14.25" customHeight="1">
      <c r="A676" s="7">
        <f>A675</f>
        <v>44150</v>
      </c>
      <c r="B676" s="6">
        <f>SUMIF(InputData!$C$2:$C$105,"&lt;="&amp;CalcThroughput!A676,InputData!$D$2:$D$105)-$G$3</f>
        <v>65136</v>
      </c>
      <c r="C676" s="6">
        <f>SUMIF(InputData!$B$2:$B$105,"&lt;="&amp;CalcThroughput!A676,InputData!$D$2:$D$105)-CalcThroughput!$G$3</f>
        <v>72466</v>
      </c>
      <c r="D676" s="59">
        <f>C676-B676</f>
        <v>7330</v>
      </c>
    </row>
    <row r="677" ht="14.25" customHeight="1">
      <c r="A677" s="7">
        <f>A676+1</f>
        <v>44151</v>
      </c>
      <c r="B677" s="6">
        <f t="shared" ref="B677:D677" si="339">B676</f>
        <v>65136</v>
      </c>
      <c r="C677" s="6">
        <f t="shared" si="339"/>
        <v>72466</v>
      </c>
      <c r="D677" s="59">
        <f t="shared" si="339"/>
        <v>7330</v>
      </c>
    </row>
    <row r="678" ht="14.25" customHeight="1">
      <c r="A678" s="7">
        <f>A677</f>
        <v>44151</v>
      </c>
      <c r="B678" s="6">
        <f>SUMIF(InputData!$C$2:$C$105,"&lt;="&amp;CalcThroughput!A678,InputData!$D$2:$D$105)-$G$3</f>
        <v>65136</v>
      </c>
      <c r="C678" s="6">
        <f>SUMIF(InputData!$B$2:$B$105,"&lt;="&amp;CalcThroughput!A678,InputData!$D$2:$D$105)-CalcThroughput!$G$3</f>
        <v>73346</v>
      </c>
      <c r="D678" s="59">
        <f>C678-B678</f>
        <v>8210</v>
      </c>
    </row>
    <row r="679" ht="14.25" customHeight="1">
      <c r="A679" s="7">
        <f>A678+1</f>
        <v>44152</v>
      </c>
      <c r="B679" s="6">
        <f t="shared" ref="B679:D679" si="340">B678</f>
        <v>65136</v>
      </c>
      <c r="C679" s="6">
        <f t="shared" si="340"/>
        <v>73346</v>
      </c>
      <c r="D679" s="59">
        <f t="shared" si="340"/>
        <v>8210</v>
      </c>
    </row>
    <row r="680" ht="14.25" customHeight="1">
      <c r="A680" s="7">
        <f>A679</f>
        <v>44152</v>
      </c>
      <c r="B680" s="6">
        <f>SUMIF(InputData!$C$2:$C$105,"&lt;="&amp;CalcThroughput!A680,InputData!$D$2:$D$105)-$G$3</f>
        <v>65136</v>
      </c>
      <c r="C680" s="6">
        <f>SUMIF(InputData!$B$2:$B$105,"&lt;="&amp;CalcThroughput!A680,InputData!$D$2:$D$105)-CalcThroughput!$G$3</f>
        <v>73346</v>
      </c>
      <c r="D680" s="59">
        <f>C680-B680</f>
        <v>8210</v>
      </c>
    </row>
    <row r="681" ht="14.25" customHeight="1">
      <c r="A681" s="7">
        <f>A680+1</f>
        <v>44153</v>
      </c>
      <c r="B681" s="6">
        <f t="shared" ref="B681:D681" si="341">B680</f>
        <v>65136</v>
      </c>
      <c r="C681" s="6">
        <f t="shared" si="341"/>
        <v>73346</v>
      </c>
      <c r="D681" s="59">
        <f t="shared" si="341"/>
        <v>8210</v>
      </c>
    </row>
    <row r="682" ht="14.25" customHeight="1">
      <c r="A682" s="7">
        <f>A681</f>
        <v>44153</v>
      </c>
      <c r="B682" s="6">
        <f>SUMIF(InputData!$C$2:$C$105,"&lt;="&amp;CalcThroughput!A682,InputData!$D$2:$D$105)-$G$3</f>
        <v>66663</v>
      </c>
      <c r="C682" s="6">
        <f>SUMIF(InputData!$B$2:$B$105,"&lt;="&amp;CalcThroughput!A682,InputData!$D$2:$D$105)-CalcThroughput!$G$3</f>
        <v>73346</v>
      </c>
      <c r="D682" s="59">
        <f>C682-B682</f>
        <v>6683</v>
      </c>
    </row>
    <row r="683" ht="14.25" customHeight="1">
      <c r="A683" s="7">
        <f>A682+1</f>
        <v>44154</v>
      </c>
      <c r="B683" s="6">
        <f t="shared" ref="B683:D683" si="342">B682</f>
        <v>66663</v>
      </c>
      <c r="C683" s="6">
        <f t="shared" si="342"/>
        <v>73346</v>
      </c>
      <c r="D683" s="59">
        <f t="shared" si="342"/>
        <v>6683</v>
      </c>
    </row>
    <row r="684" ht="14.25" customHeight="1">
      <c r="A684" s="7">
        <f>A683</f>
        <v>44154</v>
      </c>
      <c r="B684" s="6">
        <f>SUMIF(InputData!$C$2:$C$105,"&lt;="&amp;CalcThroughput!A684,InputData!$D$2:$D$105)-$G$3</f>
        <v>66663</v>
      </c>
      <c r="C684" s="6">
        <f>SUMIF(InputData!$B$2:$B$105,"&lt;="&amp;CalcThroughput!A684,InputData!$D$2:$D$105)-CalcThroughput!$G$3</f>
        <v>73994</v>
      </c>
      <c r="D684" s="59">
        <f>C684-B684</f>
        <v>7331</v>
      </c>
    </row>
    <row r="685" ht="14.25" customHeight="1">
      <c r="A685" s="7">
        <f>A684+1</f>
        <v>44155</v>
      </c>
      <c r="B685" s="6">
        <f t="shared" ref="B685:D685" si="343">B684</f>
        <v>66663</v>
      </c>
      <c r="C685" s="6">
        <f t="shared" si="343"/>
        <v>73994</v>
      </c>
      <c r="D685" s="59">
        <f t="shared" si="343"/>
        <v>7331</v>
      </c>
    </row>
    <row r="686" ht="14.25" customHeight="1">
      <c r="A686" s="7">
        <f>A685</f>
        <v>44155</v>
      </c>
      <c r="B686" s="6">
        <f>SUMIF(InputData!$C$2:$C$105,"&lt;="&amp;CalcThroughput!A686,InputData!$D$2:$D$105)-$G$3</f>
        <v>66663</v>
      </c>
      <c r="C686" s="6">
        <f>SUMIF(InputData!$B$2:$B$105,"&lt;="&amp;CalcThroughput!A686,InputData!$D$2:$D$105)-CalcThroughput!$G$3</f>
        <v>73994</v>
      </c>
      <c r="D686" s="59">
        <f>C686-B686</f>
        <v>7331</v>
      </c>
    </row>
    <row r="687" ht="14.25" customHeight="1">
      <c r="A687" s="7">
        <f>A686+1</f>
        <v>44156</v>
      </c>
      <c r="B687" s="6">
        <f t="shared" ref="B687:D687" si="344">B686</f>
        <v>66663</v>
      </c>
      <c r="C687" s="6">
        <f t="shared" si="344"/>
        <v>73994</v>
      </c>
      <c r="D687" s="59">
        <f t="shared" si="344"/>
        <v>7331</v>
      </c>
    </row>
    <row r="688" ht="14.25" customHeight="1">
      <c r="A688" s="7">
        <f>A687</f>
        <v>44156</v>
      </c>
      <c r="B688" s="6">
        <f>SUMIF(InputData!$C$2:$C$105,"&lt;="&amp;CalcThroughput!A688,InputData!$D$2:$D$105)-$G$3</f>
        <v>66663</v>
      </c>
      <c r="C688" s="6">
        <f>SUMIF(InputData!$B$2:$B$105,"&lt;="&amp;CalcThroughput!A688,InputData!$D$2:$D$105)-CalcThroughput!$G$3</f>
        <v>74934</v>
      </c>
      <c r="D688" s="59">
        <f>C688-B688</f>
        <v>8271</v>
      </c>
    </row>
    <row r="689" ht="14.25" customHeight="1">
      <c r="A689" s="7">
        <f>A688+1</f>
        <v>44157</v>
      </c>
      <c r="B689" s="6">
        <f t="shared" ref="B689:D689" si="345">B688</f>
        <v>66663</v>
      </c>
      <c r="C689" s="6">
        <f t="shared" si="345"/>
        <v>74934</v>
      </c>
      <c r="D689" s="59">
        <f t="shared" si="345"/>
        <v>8271</v>
      </c>
    </row>
    <row r="690" ht="14.25" customHeight="1">
      <c r="A690" s="7">
        <f>A689</f>
        <v>44157</v>
      </c>
      <c r="B690" s="6">
        <f>SUMIF(InputData!$C$2:$C$105,"&lt;="&amp;CalcThroughput!A690,InputData!$D$2:$D$105)-$G$3</f>
        <v>66663</v>
      </c>
      <c r="C690" s="6">
        <f>SUMIF(InputData!$B$2:$B$105,"&lt;="&amp;CalcThroughput!A690,InputData!$D$2:$D$105)-CalcThroughput!$G$3</f>
        <v>75680</v>
      </c>
      <c r="D690" s="59">
        <f>C690-B690</f>
        <v>9017</v>
      </c>
    </row>
    <row r="691" ht="14.25" customHeight="1">
      <c r="A691" s="7">
        <f>A690+1</f>
        <v>44158</v>
      </c>
      <c r="B691" s="6">
        <f t="shared" ref="B691:D691" si="346">B690</f>
        <v>66663</v>
      </c>
      <c r="C691" s="6">
        <f t="shared" si="346"/>
        <v>75680</v>
      </c>
      <c r="D691" s="59">
        <f t="shared" si="346"/>
        <v>9017</v>
      </c>
    </row>
    <row r="692" ht="14.25" customHeight="1">
      <c r="A692" s="7">
        <f>A691</f>
        <v>44158</v>
      </c>
      <c r="B692" s="6">
        <f>SUMIF(InputData!$C$2:$C$105,"&lt;="&amp;CalcThroughput!A692,InputData!$D$2:$D$105)-$G$3</f>
        <v>66663</v>
      </c>
      <c r="C692" s="6">
        <f>SUMIF(InputData!$B$2:$B$105,"&lt;="&amp;CalcThroughput!A692,InputData!$D$2:$D$105)-CalcThroughput!$G$3</f>
        <v>75680</v>
      </c>
      <c r="D692" s="59">
        <f>C692-B692</f>
        <v>9017</v>
      </c>
    </row>
    <row r="693" ht="14.25" customHeight="1">
      <c r="A693" s="7">
        <f>A692+1</f>
        <v>44159</v>
      </c>
      <c r="B693" s="6">
        <f t="shared" ref="B693:D693" si="347">B692</f>
        <v>66663</v>
      </c>
      <c r="C693" s="6">
        <f t="shared" si="347"/>
        <v>75680</v>
      </c>
      <c r="D693" s="59">
        <f t="shared" si="347"/>
        <v>9017</v>
      </c>
    </row>
    <row r="694" ht="14.25" customHeight="1">
      <c r="A694" s="7">
        <f>A693</f>
        <v>44159</v>
      </c>
      <c r="B694" s="6">
        <f>SUMIF(InputData!$C$2:$C$105,"&lt;="&amp;CalcThroughput!A694,InputData!$D$2:$D$105)-$G$3</f>
        <v>66663</v>
      </c>
      <c r="C694" s="6">
        <f>SUMIF(InputData!$B$2:$B$105,"&lt;="&amp;CalcThroughput!A694,InputData!$D$2:$D$105)-CalcThroughput!$G$3</f>
        <v>75680</v>
      </c>
      <c r="D694" s="59">
        <f>C694-B694</f>
        <v>9017</v>
      </c>
    </row>
    <row r="695" ht="14.25" customHeight="1">
      <c r="A695" s="7">
        <f>A694+1</f>
        <v>44160</v>
      </c>
      <c r="B695" s="6">
        <f t="shared" ref="B695:D695" si="348">B694</f>
        <v>66663</v>
      </c>
      <c r="C695" s="6">
        <f t="shared" si="348"/>
        <v>75680</v>
      </c>
      <c r="D695" s="59">
        <f t="shared" si="348"/>
        <v>9017</v>
      </c>
    </row>
    <row r="696" ht="14.25" customHeight="1">
      <c r="A696" s="7">
        <f>A695</f>
        <v>44160</v>
      </c>
      <c r="B696" s="6">
        <f>SUMIF(InputData!$C$2:$C$105,"&lt;="&amp;CalcThroughput!A696,InputData!$D$2:$D$105)-$G$3</f>
        <v>68226</v>
      </c>
      <c r="C696" s="6">
        <f>SUMIF(InputData!$B$2:$B$105,"&lt;="&amp;CalcThroughput!A696,InputData!$D$2:$D$105)-CalcThroughput!$G$3</f>
        <v>75680</v>
      </c>
      <c r="D696" s="59">
        <f>C696-B696</f>
        <v>7454</v>
      </c>
    </row>
    <row r="697" ht="14.25" customHeight="1">
      <c r="A697" s="7">
        <f>A696+1</f>
        <v>44161</v>
      </c>
      <c r="B697" s="6">
        <f t="shared" ref="B697:D697" si="349">B696</f>
        <v>68226</v>
      </c>
      <c r="C697" s="6">
        <f t="shared" si="349"/>
        <v>75680</v>
      </c>
      <c r="D697" s="59">
        <f t="shared" si="349"/>
        <v>7454</v>
      </c>
    </row>
    <row r="698" ht="14.25" customHeight="1">
      <c r="A698" s="7">
        <f>A697</f>
        <v>44161</v>
      </c>
      <c r="B698" s="6">
        <f>SUMIF(InputData!$C$2:$C$105,"&lt;="&amp;CalcThroughput!A698,InputData!$D$2:$D$105)-$G$3</f>
        <v>68226</v>
      </c>
      <c r="C698" s="6">
        <f>SUMIF(InputData!$B$2:$B$105,"&lt;="&amp;CalcThroughput!A698,InputData!$D$2:$D$105)-CalcThroughput!$G$3</f>
        <v>75680</v>
      </c>
      <c r="D698" s="59">
        <f>C698-B698</f>
        <v>7454</v>
      </c>
    </row>
    <row r="699" ht="14.25" customHeight="1">
      <c r="A699" s="7">
        <f>A698+1</f>
        <v>44162</v>
      </c>
      <c r="B699" s="6">
        <f t="shared" ref="B699:D699" si="350">B698</f>
        <v>68226</v>
      </c>
      <c r="C699" s="6">
        <f t="shared" si="350"/>
        <v>75680</v>
      </c>
      <c r="D699" s="59">
        <f t="shared" si="350"/>
        <v>7454</v>
      </c>
    </row>
    <row r="700" ht="14.25" customHeight="1">
      <c r="A700" s="7">
        <f>A699</f>
        <v>44162</v>
      </c>
      <c r="B700" s="6">
        <f>SUMIF(InputData!$C$2:$C$105,"&lt;="&amp;CalcThroughput!A700,InputData!$D$2:$D$105)-$G$3</f>
        <v>68226</v>
      </c>
      <c r="C700" s="6">
        <f>SUMIF(InputData!$B$2:$B$105,"&lt;="&amp;CalcThroughput!A700,InputData!$D$2:$D$105)-CalcThroughput!$G$3</f>
        <v>75680</v>
      </c>
      <c r="D700" s="59">
        <f>C700-B700</f>
        <v>7454</v>
      </c>
    </row>
    <row r="701" ht="14.25" customHeight="1">
      <c r="A701" s="7">
        <f>A700+1</f>
        <v>44163</v>
      </c>
      <c r="B701" s="6">
        <f t="shared" ref="B701:D701" si="351">B700</f>
        <v>68226</v>
      </c>
      <c r="C701" s="6">
        <f t="shared" si="351"/>
        <v>75680</v>
      </c>
      <c r="D701" s="59">
        <f t="shared" si="351"/>
        <v>7454</v>
      </c>
    </row>
    <row r="702" ht="14.25" customHeight="1">
      <c r="A702" s="7">
        <f>A701</f>
        <v>44163</v>
      </c>
      <c r="B702" s="6">
        <f>SUMIF(InputData!$C$2:$C$105,"&lt;="&amp;CalcThroughput!A702,InputData!$D$2:$D$105)-$G$3</f>
        <v>68226</v>
      </c>
      <c r="C702" s="6">
        <f>SUMIF(InputData!$B$2:$B$105,"&lt;="&amp;CalcThroughput!A702,InputData!$D$2:$D$105)-CalcThroughput!$G$3</f>
        <v>75680</v>
      </c>
      <c r="D702" s="59">
        <f>C702-B702</f>
        <v>7454</v>
      </c>
    </row>
    <row r="703" ht="14.25" customHeight="1">
      <c r="A703" s="7">
        <f>A702+1</f>
        <v>44164</v>
      </c>
      <c r="B703" s="6">
        <f t="shared" ref="B703:D703" si="352">B702</f>
        <v>68226</v>
      </c>
      <c r="C703" s="6">
        <f t="shared" si="352"/>
        <v>75680</v>
      </c>
      <c r="D703" s="59">
        <f t="shared" si="352"/>
        <v>7454</v>
      </c>
    </row>
    <row r="704" ht="14.25" customHeight="1">
      <c r="A704" s="7">
        <f>A703</f>
        <v>44164</v>
      </c>
      <c r="B704" s="6">
        <f>SUMIF(InputData!$C$2:$C$105,"&lt;="&amp;CalcThroughput!A704,InputData!$D$2:$D$105)-$G$3</f>
        <v>68226</v>
      </c>
      <c r="C704" s="6">
        <f>SUMIF(InputData!$B$2:$B$105,"&lt;="&amp;CalcThroughput!A704,InputData!$D$2:$D$105)-CalcThroughput!$G$3</f>
        <v>75680</v>
      </c>
      <c r="D704" s="59">
        <f>C704-B704</f>
        <v>7454</v>
      </c>
    </row>
    <row r="705" ht="14.25" customHeight="1">
      <c r="A705" s="7">
        <f>A704+1</f>
        <v>44165</v>
      </c>
      <c r="B705" s="6">
        <f t="shared" ref="B705:D705" si="353">B704</f>
        <v>68226</v>
      </c>
      <c r="C705" s="6">
        <f t="shared" si="353"/>
        <v>75680</v>
      </c>
      <c r="D705" s="59">
        <f t="shared" si="353"/>
        <v>7454</v>
      </c>
    </row>
    <row r="706" ht="14.25" customHeight="1">
      <c r="A706" s="7">
        <f>A705</f>
        <v>44165</v>
      </c>
      <c r="B706" s="6">
        <f>SUMIF(InputData!$C$2:$C$105,"&lt;="&amp;CalcThroughput!A706,InputData!$D$2:$D$105)-$G$3</f>
        <v>68226</v>
      </c>
      <c r="C706" s="6">
        <f>SUMIF(InputData!$B$2:$B$105,"&lt;="&amp;CalcThroughput!A706,InputData!$D$2:$D$105)-CalcThroughput!$G$3</f>
        <v>75680</v>
      </c>
      <c r="D706" s="59">
        <f>C706-B706</f>
        <v>7454</v>
      </c>
    </row>
    <row r="707" ht="14.25" customHeight="1">
      <c r="A707" s="52">
        <f>A706+1</f>
        <v>44166</v>
      </c>
      <c r="B707" s="53">
        <f t="shared" ref="B707:D707" si="354">B706</f>
        <v>68226</v>
      </c>
      <c r="C707" s="53">
        <f t="shared" si="354"/>
        <v>75680</v>
      </c>
      <c r="D707" s="54">
        <f t="shared" si="354"/>
        <v>7454</v>
      </c>
    </row>
    <row r="708" ht="14.25" customHeight="1">
      <c r="A708" s="7">
        <f>A707</f>
        <v>44166</v>
      </c>
      <c r="B708" s="6">
        <f>SUMIF(InputData!$C$2:$C$105,"&lt;="&amp;CalcThroughput!A708,InputData!$D$2:$D$105)-$G$3</f>
        <v>68226</v>
      </c>
      <c r="C708" s="6">
        <f>SUMIF(InputData!$B$2:$B$105,"&lt;="&amp;CalcThroughput!A708,InputData!$D$2:$D$105)-CalcThroughput!$G$3</f>
        <v>75680</v>
      </c>
      <c r="D708" s="59">
        <f>C708-B708</f>
        <v>7454</v>
      </c>
    </row>
    <row r="709" ht="14.25" customHeight="1">
      <c r="A709" s="7">
        <f>A708+1</f>
        <v>44167</v>
      </c>
      <c r="B709" s="6">
        <f t="shared" ref="B709:D709" si="355">B708</f>
        <v>68226</v>
      </c>
      <c r="C709" s="6">
        <f t="shared" si="355"/>
        <v>75680</v>
      </c>
      <c r="D709" s="59">
        <f t="shared" si="355"/>
        <v>7454</v>
      </c>
    </row>
    <row r="710" ht="14.25" customHeight="1">
      <c r="A710" s="7">
        <f>A709</f>
        <v>44167</v>
      </c>
      <c r="B710" s="6">
        <f>SUMIF(InputData!$C$2:$C$105,"&lt;="&amp;CalcThroughput!A710,InputData!$D$2:$D$105)-$G$3</f>
        <v>69715</v>
      </c>
      <c r="C710" s="6">
        <f>SUMIF(InputData!$B$2:$B$105,"&lt;="&amp;CalcThroughput!A710,InputData!$D$2:$D$105)-CalcThroughput!$G$3</f>
        <v>75680</v>
      </c>
      <c r="D710" s="59">
        <f>C710-B710</f>
        <v>5965</v>
      </c>
    </row>
    <row r="711" ht="14.25" customHeight="1">
      <c r="A711" s="7">
        <f>A710+1</f>
        <v>44168</v>
      </c>
      <c r="B711" s="6">
        <f t="shared" ref="B711:D711" si="356">B710</f>
        <v>69715</v>
      </c>
      <c r="C711" s="6">
        <f t="shared" si="356"/>
        <v>75680</v>
      </c>
      <c r="D711" s="59">
        <f t="shared" si="356"/>
        <v>5965</v>
      </c>
    </row>
    <row r="712" ht="14.25" customHeight="1">
      <c r="A712" s="7">
        <f>A711</f>
        <v>44168</v>
      </c>
      <c r="B712" s="6">
        <f>SUMIF(InputData!$C$2:$C$105,"&lt;="&amp;CalcThroughput!A712,InputData!$D$2:$D$105)-$G$3</f>
        <v>69715</v>
      </c>
      <c r="C712" s="6">
        <f>SUMIF(InputData!$B$2:$B$105,"&lt;="&amp;CalcThroughput!A712,InputData!$D$2:$D$105)-CalcThroughput!$G$3</f>
        <v>75680</v>
      </c>
      <c r="D712" s="59">
        <f>C712-B712</f>
        <v>5965</v>
      </c>
    </row>
    <row r="713" ht="14.25" customHeight="1">
      <c r="A713" s="7">
        <f>A712+1</f>
        <v>44169</v>
      </c>
      <c r="B713" s="6">
        <f t="shared" ref="B713:D713" si="357">B712</f>
        <v>69715</v>
      </c>
      <c r="C713" s="6">
        <f t="shared" si="357"/>
        <v>75680</v>
      </c>
      <c r="D713" s="59">
        <f t="shared" si="357"/>
        <v>5965</v>
      </c>
    </row>
    <row r="714" ht="14.25" customHeight="1">
      <c r="A714" s="7">
        <f>A713</f>
        <v>44169</v>
      </c>
      <c r="B714" s="6">
        <f>SUMIF(InputData!$C$2:$C$105,"&lt;="&amp;CalcThroughput!A714,InputData!$D$2:$D$105)-$G$3</f>
        <v>69715</v>
      </c>
      <c r="C714" s="6">
        <f>SUMIF(InputData!$B$2:$B$105,"&lt;="&amp;CalcThroughput!A714,InputData!$D$2:$D$105)-CalcThroughput!$G$3</f>
        <v>76310</v>
      </c>
      <c r="D714" s="59">
        <f>C714-B714</f>
        <v>6595</v>
      </c>
    </row>
    <row r="715" ht="14.25" customHeight="1">
      <c r="A715" s="7">
        <f>A714+1</f>
        <v>44170</v>
      </c>
      <c r="B715" s="6">
        <f t="shared" ref="B715:D715" si="358">B714</f>
        <v>69715</v>
      </c>
      <c r="C715" s="6">
        <f t="shared" si="358"/>
        <v>76310</v>
      </c>
      <c r="D715" s="59">
        <f t="shared" si="358"/>
        <v>6595</v>
      </c>
    </row>
    <row r="716" ht="14.25" customHeight="1">
      <c r="A716" s="7">
        <f>A715</f>
        <v>44170</v>
      </c>
      <c r="B716" s="6">
        <f>SUMIF(InputData!$C$2:$C$105,"&lt;="&amp;CalcThroughput!A716,InputData!$D$2:$D$105)-$G$3</f>
        <v>69715</v>
      </c>
      <c r="C716" s="6">
        <f>SUMIF(InputData!$B$2:$B$105,"&lt;="&amp;CalcThroughput!A716,InputData!$D$2:$D$105)-CalcThroughput!$G$3</f>
        <v>76310</v>
      </c>
      <c r="D716" s="59">
        <f>C716-B716</f>
        <v>6595</v>
      </c>
    </row>
    <row r="717" ht="14.25" customHeight="1">
      <c r="A717" s="7">
        <f>A716+1</f>
        <v>44171</v>
      </c>
      <c r="B717" s="6">
        <f t="shared" ref="B717:D717" si="359">B716</f>
        <v>69715</v>
      </c>
      <c r="C717" s="6">
        <f t="shared" si="359"/>
        <v>76310</v>
      </c>
      <c r="D717" s="59">
        <f t="shared" si="359"/>
        <v>6595</v>
      </c>
    </row>
    <row r="718" ht="14.25" customHeight="1">
      <c r="A718" s="7">
        <f>A717</f>
        <v>44171</v>
      </c>
      <c r="B718" s="6">
        <f>SUMIF(InputData!$C$2:$C$105,"&lt;="&amp;CalcThroughput!A718,InputData!$D$2:$D$105)-$G$3</f>
        <v>69715</v>
      </c>
      <c r="C718" s="6">
        <f>SUMIF(InputData!$B$2:$B$105,"&lt;="&amp;CalcThroughput!A718,InputData!$D$2:$D$105)-CalcThroughput!$G$3</f>
        <v>76310</v>
      </c>
      <c r="D718" s="59">
        <f>C718-B718</f>
        <v>6595</v>
      </c>
    </row>
    <row r="719" ht="14.25" customHeight="1">
      <c r="A719" s="7">
        <f>A718+1</f>
        <v>44172</v>
      </c>
      <c r="B719" s="6">
        <f t="shared" ref="B719:D719" si="360">B718</f>
        <v>69715</v>
      </c>
      <c r="C719" s="6">
        <f t="shared" si="360"/>
        <v>76310</v>
      </c>
      <c r="D719" s="59">
        <f t="shared" si="360"/>
        <v>6595</v>
      </c>
    </row>
    <row r="720" ht="14.25" customHeight="1">
      <c r="A720" s="7">
        <f>A719</f>
        <v>44172</v>
      </c>
      <c r="B720" s="6">
        <f>SUMIF(InputData!$C$2:$C$105,"&lt;="&amp;CalcThroughput!A720,InputData!$D$2:$D$105)-$G$3</f>
        <v>69715</v>
      </c>
      <c r="C720" s="6">
        <f>SUMIF(InputData!$B$2:$B$105,"&lt;="&amp;CalcThroughput!A720,InputData!$D$2:$D$105)-CalcThroughput!$G$3</f>
        <v>76310</v>
      </c>
      <c r="D720" s="59">
        <f>C720-B720</f>
        <v>6595</v>
      </c>
    </row>
    <row r="721" ht="14.25" customHeight="1">
      <c r="A721" s="7">
        <f>A720+1</f>
        <v>44173</v>
      </c>
      <c r="B721" s="6">
        <f t="shared" ref="B721:D721" si="361">B720</f>
        <v>69715</v>
      </c>
      <c r="C721" s="6">
        <f t="shared" si="361"/>
        <v>76310</v>
      </c>
      <c r="D721" s="59">
        <f t="shared" si="361"/>
        <v>6595</v>
      </c>
    </row>
    <row r="722" ht="14.25" customHeight="1">
      <c r="A722" s="7">
        <f>A721</f>
        <v>44173</v>
      </c>
      <c r="B722" s="6">
        <f>SUMIF(InputData!$C$2:$C$105,"&lt;="&amp;CalcThroughput!A722,InputData!$D$2:$D$105)-$G$3</f>
        <v>69715</v>
      </c>
      <c r="C722" s="6">
        <f>SUMIF(InputData!$B$2:$B$105,"&lt;="&amp;CalcThroughput!A722,InputData!$D$2:$D$105)-CalcThroughput!$G$3</f>
        <v>76310</v>
      </c>
      <c r="D722" s="59">
        <f>C722-B722</f>
        <v>6595</v>
      </c>
    </row>
    <row r="723" ht="14.25" customHeight="1">
      <c r="A723" s="7">
        <f>A722+1</f>
        <v>44174</v>
      </c>
      <c r="B723" s="6">
        <f t="shared" ref="B723:D723" si="362">B722</f>
        <v>69715</v>
      </c>
      <c r="C723" s="6">
        <f t="shared" si="362"/>
        <v>76310</v>
      </c>
      <c r="D723" s="59">
        <f t="shared" si="362"/>
        <v>6595</v>
      </c>
    </row>
    <row r="724" ht="14.25" customHeight="1">
      <c r="A724" s="7">
        <f>A723</f>
        <v>44174</v>
      </c>
      <c r="B724" s="6">
        <f>SUMIF(InputData!$C$2:$C$105,"&lt;="&amp;CalcThroughput!A724,InputData!$D$2:$D$105)-$G$3</f>
        <v>71536</v>
      </c>
      <c r="C724" s="6">
        <f>SUMIF(InputData!$B$2:$B$105,"&lt;="&amp;CalcThroughput!A724,InputData!$D$2:$D$105)-CalcThroughput!$G$3</f>
        <v>76310</v>
      </c>
      <c r="D724" s="59">
        <f>C724-B724</f>
        <v>4774</v>
      </c>
    </row>
    <row r="725" ht="14.25" customHeight="1">
      <c r="A725" s="7">
        <f>A724+1</f>
        <v>44175</v>
      </c>
      <c r="B725" s="6">
        <f t="shared" ref="B725:D725" si="363">B724</f>
        <v>71536</v>
      </c>
      <c r="C725" s="6">
        <f t="shared" si="363"/>
        <v>76310</v>
      </c>
      <c r="D725" s="59">
        <f t="shared" si="363"/>
        <v>4774</v>
      </c>
    </row>
    <row r="726" ht="14.25" customHeight="1">
      <c r="A726" s="7">
        <f>A725</f>
        <v>44175</v>
      </c>
      <c r="B726" s="6">
        <f>SUMIF(InputData!$C$2:$C$105,"&lt;="&amp;CalcThroughput!A726,InputData!$D$2:$D$105)-$G$3</f>
        <v>71536</v>
      </c>
      <c r="C726" s="6">
        <f>SUMIF(InputData!$B$2:$B$105,"&lt;="&amp;CalcThroughput!A726,InputData!$D$2:$D$105)-CalcThroughput!$G$3</f>
        <v>76310</v>
      </c>
      <c r="D726" s="59">
        <f>C726-B726</f>
        <v>4774</v>
      </c>
    </row>
    <row r="727" ht="14.25" customHeight="1">
      <c r="A727" s="7">
        <f>A726+1</f>
        <v>44176</v>
      </c>
      <c r="B727" s="6">
        <f t="shared" ref="B727:D727" si="364">B726</f>
        <v>71536</v>
      </c>
      <c r="C727" s="6">
        <f t="shared" si="364"/>
        <v>76310</v>
      </c>
      <c r="D727" s="59">
        <f t="shared" si="364"/>
        <v>4774</v>
      </c>
    </row>
    <row r="728" ht="14.25" customHeight="1">
      <c r="A728" s="7">
        <f>A727</f>
        <v>44176</v>
      </c>
      <c r="B728" s="6">
        <f>SUMIF(InputData!$C$2:$C$105,"&lt;="&amp;CalcThroughput!A728,InputData!$D$2:$D$105)-$G$3</f>
        <v>71536</v>
      </c>
      <c r="C728" s="6">
        <f>SUMIF(InputData!$B$2:$B$105,"&lt;="&amp;CalcThroughput!A728,InputData!$D$2:$D$105)-CalcThroughput!$G$3</f>
        <v>76310</v>
      </c>
      <c r="D728" s="59">
        <f>C728-B728</f>
        <v>4774</v>
      </c>
    </row>
    <row r="729" ht="14.25" customHeight="1">
      <c r="A729" s="7">
        <f>A728+1</f>
        <v>44177</v>
      </c>
      <c r="B729" s="6">
        <f t="shared" ref="B729:D729" si="365">B728</f>
        <v>71536</v>
      </c>
      <c r="C729" s="6">
        <f t="shared" si="365"/>
        <v>76310</v>
      </c>
      <c r="D729" s="59">
        <f t="shared" si="365"/>
        <v>4774</v>
      </c>
    </row>
    <row r="730" ht="14.25" customHeight="1">
      <c r="A730" s="7">
        <f>A729</f>
        <v>44177</v>
      </c>
      <c r="B730" s="6">
        <f>SUMIF(InputData!$C$2:$C$105,"&lt;="&amp;CalcThroughput!A730,InputData!$D$2:$D$105)-$G$3</f>
        <v>71536</v>
      </c>
      <c r="C730" s="6">
        <f>SUMIF(InputData!$B$2:$B$105,"&lt;="&amp;CalcThroughput!A730,InputData!$D$2:$D$105)-CalcThroughput!$G$3</f>
        <v>76310</v>
      </c>
      <c r="D730" s="59">
        <f>C730-B730</f>
        <v>4774</v>
      </c>
    </row>
    <row r="731" ht="14.25" customHeight="1">
      <c r="A731" s="7">
        <f>A730+1</f>
        <v>44178</v>
      </c>
      <c r="B731" s="6">
        <f t="shared" ref="B731:D731" si="366">B730</f>
        <v>71536</v>
      </c>
      <c r="C731" s="6">
        <f t="shared" si="366"/>
        <v>76310</v>
      </c>
      <c r="D731" s="59">
        <f t="shared" si="366"/>
        <v>4774</v>
      </c>
    </row>
    <row r="732" ht="14.25" customHeight="1">
      <c r="A732" s="7">
        <f>A731</f>
        <v>44178</v>
      </c>
      <c r="B732" s="6">
        <f>SUMIF(InputData!$C$2:$C$105,"&lt;="&amp;CalcThroughput!A732,InputData!$D$2:$D$105)-$G$3</f>
        <v>71536</v>
      </c>
      <c r="C732" s="6">
        <f>SUMIF(InputData!$B$2:$B$105,"&lt;="&amp;CalcThroughput!A732,InputData!$D$2:$D$105)-CalcThroughput!$G$3</f>
        <v>76310</v>
      </c>
      <c r="D732" s="59">
        <f>C732-B732</f>
        <v>4774</v>
      </c>
    </row>
    <row r="733" ht="14.25" customHeight="1">
      <c r="A733" s="7">
        <f>A732+1</f>
        <v>44179</v>
      </c>
      <c r="B733" s="6">
        <f t="shared" ref="B733:D733" si="367">B732</f>
        <v>71536</v>
      </c>
      <c r="C733" s="6">
        <f t="shared" si="367"/>
        <v>76310</v>
      </c>
      <c r="D733" s="59">
        <f t="shared" si="367"/>
        <v>4774</v>
      </c>
    </row>
    <row r="734" ht="14.25" customHeight="1">
      <c r="A734" s="7">
        <f>A733</f>
        <v>44179</v>
      </c>
      <c r="B734" s="6">
        <f>SUMIF(InputData!$C$2:$C$105,"&lt;="&amp;CalcThroughput!A734,InputData!$D$2:$D$105)-$G$3</f>
        <v>71536</v>
      </c>
      <c r="C734" s="6">
        <f>SUMIF(InputData!$B$2:$B$105,"&lt;="&amp;CalcThroughput!A734,InputData!$D$2:$D$105)-CalcThroughput!$G$3</f>
        <v>76310</v>
      </c>
      <c r="D734" s="59">
        <f>C734-B734</f>
        <v>4774</v>
      </c>
    </row>
    <row r="735" ht="14.25" customHeight="1">
      <c r="A735" s="7">
        <f>A734+1</f>
        <v>44180</v>
      </c>
      <c r="B735" s="6">
        <f t="shared" ref="B735:D735" si="368">B734</f>
        <v>71536</v>
      </c>
      <c r="C735" s="6">
        <f t="shared" si="368"/>
        <v>76310</v>
      </c>
      <c r="D735" s="59">
        <f t="shared" si="368"/>
        <v>4774</v>
      </c>
    </row>
    <row r="736" ht="14.25" customHeight="1">
      <c r="A736" s="7">
        <f>A735</f>
        <v>44180</v>
      </c>
      <c r="B736" s="6">
        <f>SUMIF(InputData!$C$2:$C$105,"&lt;="&amp;CalcThroughput!A736,InputData!$D$2:$D$105)-$G$3</f>
        <v>71536</v>
      </c>
      <c r="C736" s="6">
        <f>SUMIF(InputData!$B$2:$B$105,"&lt;="&amp;CalcThroughput!A736,InputData!$D$2:$D$105)-CalcThroughput!$G$3</f>
        <v>76310</v>
      </c>
      <c r="D736" s="59">
        <f>C736-B736</f>
        <v>4774</v>
      </c>
    </row>
    <row r="737" ht="14.25" customHeight="1">
      <c r="A737" s="7">
        <f>A736+1</f>
        <v>44181</v>
      </c>
      <c r="B737" s="6">
        <f t="shared" ref="B737:D737" si="369">B736</f>
        <v>71536</v>
      </c>
      <c r="C737" s="6">
        <f t="shared" si="369"/>
        <v>76310</v>
      </c>
      <c r="D737" s="59">
        <f t="shared" si="369"/>
        <v>4774</v>
      </c>
    </row>
    <row r="738" ht="14.25" customHeight="1">
      <c r="A738" s="7">
        <f>A737</f>
        <v>44181</v>
      </c>
      <c r="B738" s="6">
        <f>SUMIF(InputData!$C$2:$C$105,"&lt;="&amp;CalcThroughput!A738,InputData!$D$2:$D$105)-$G$3</f>
        <v>73114</v>
      </c>
      <c r="C738" s="6">
        <f>SUMIF(InputData!$B$2:$B$105,"&lt;="&amp;CalcThroughput!A738,InputData!$D$2:$D$105)-CalcThroughput!$G$3</f>
        <v>76310</v>
      </c>
      <c r="D738" s="59">
        <f>C738-B738</f>
        <v>3196</v>
      </c>
    </row>
    <row r="739" ht="14.25" customHeight="1">
      <c r="A739" s="7">
        <f>A738+1</f>
        <v>44182</v>
      </c>
      <c r="B739" s="6">
        <f t="shared" ref="B739:D739" si="370">B738</f>
        <v>73114</v>
      </c>
      <c r="C739" s="6">
        <f t="shared" si="370"/>
        <v>76310</v>
      </c>
      <c r="D739" s="59">
        <f t="shared" si="370"/>
        <v>3196</v>
      </c>
    </row>
    <row r="740" ht="14.25" customHeight="1">
      <c r="A740" s="7">
        <f>A739</f>
        <v>44182</v>
      </c>
      <c r="B740" s="6">
        <f>SUMIF(InputData!$C$2:$C$105,"&lt;="&amp;CalcThroughput!A740,InputData!$D$2:$D$105)-$G$3</f>
        <v>73114</v>
      </c>
      <c r="C740" s="6">
        <f>SUMIF(InputData!$B$2:$B$105,"&lt;="&amp;CalcThroughput!A740,InputData!$D$2:$D$105)-CalcThroughput!$G$3</f>
        <v>76310</v>
      </c>
      <c r="D740" s="59">
        <f>C740-B740</f>
        <v>3196</v>
      </c>
    </row>
    <row r="741" ht="14.25" customHeight="1">
      <c r="A741" s="7">
        <f>A740+1</f>
        <v>44183</v>
      </c>
      <c r="B741" s="6">
        <f t="shared" ref="B741:D741" si="371">B740</f>
        <v>73114</v>
      </c>
      <c r="C741" s="6">
        <f t="shared" si="371"/>
        <v>76310</v>
      </c>
      <c r="D741" s="59">
        <f t="shared" si="371"/>
        <v>3196</v>
      </c>
    </row>
    <row r="742" ht="14.25" customHeight="1">
      <c r="A742" s="7">
        <f>A741</f>
        <v>44183</v>
      </c>
      <c r="B742" s="6">
        <f>SUMIF(InputData!$C$2:$C$105,"&lt;="&amp;CalcThroughput!A742,InputData!$D$2:$D$105)-$G$3</f>
        <v>73114</v>
      </c>
      <c r="C742" s="6">
        <f>SUMIF(InputData!$B$2:$B$105,"&lt;="&amp;CalcThroughput!A742,InputData!$D$2:$D$105)-CalcThroughput!$G$3</f>
        <v>76310</v>
      </c>
      <c r="D742" s="59">
        <f>C742-B742</f>
        <v>3196</v>
      </c>
    </row>
    <row r="743" ht="14.25" customHeight="1">
      <c r="A743" s="7">
        <f>A742+1</f>
        <v>44184</v>
      </c>
      <c r="B743" s="6">
        <f t="shared" ref="B743:D743" si="372">B742</f>
        <v>73114</v>
      </c>
      <c r="C743" s="6">
        <f t="shared" si="372"/>
        <v>76310</v>
      </c>
      <c r="D743" s="59">
        <f t="shared" si="372"/>
        <v>3196</v>
      </c>
    </row>
    <row r="744" ht="14.25" customHeight="1">
      <c r="A744" s="7">
        <f>A743</f>
        <v>44184</v>
      </c>
      <c r="B744" s="6">
        <f>SUMIF(InputData!$C$2:$C$105,"&lt;="&amp;CalcThroughput!A744,InputData!$D$2:$D$105)-$G$3</f>
        <v>73114</v>
      </c>
      <c r="C744" s="6">
        <f>SUMIF(InputData!$B$2:$B$105,"&lt;="&amp;CalcThroughput!A744,InputData!$D$2:$D$105)-CalcThroughput!$G$3</f>
        <v>76310</v>
      </c>
      <c r="D744" s="59">
        <f>C744-B744</f>
        <v>3196</v>
      </c>
    </row>
    <row r="745" ht="14.25" customHeight="1">
      <c r="A745" s="7">
        <f>A744+1</f>
        <v>44185</v>
      </c>
      <c r="B745" s="6">
        <f t="shared" ref="B745:D745" si="373">B744</f>
        <v>73114</v>
      </c>
      <c r="C745" s="6">
        <f t="shared" si="373"/>
        <v>76310</v>
      </c>
      <c r="D745" s="59">
        <f t="shared" si="373"/>
        <v>3196</v>
      </c>
    </row>
    <row r="746" ht="14.25" customHeight="1">
      <c r="A746" s="7">
        <f>A745</f>
        <v>44185</v>
      </c>
      <c r="B746" s="6">
        <f>SUMIF(InputData!$C$2:$C$105,"&lt;="&amp;CalcThroughput!A746,InputData!$D$2:$D$105)-$G$3</f>
        <v>73114</v>
      </c>
      <c r="C746" s="6">
        <f>SUMIF(InputData!$B$2:$B$105,"&lt;="&amp;CalcThroughput!A746,InputData!$D$2:$D$105)-CalcThroughput!$G$3</f>
        <v>76310</v>
      </c>
      <c r="D746" s="59">
        <f>C746-B746</f>
        <v>3196</v>
      </c>
    </row>
    <row r="747" ht="14.25" customHeight="1">
      <c r="A747" s="7">
        <f>A746+1</f>
        <v>44186</v>
      </c>
      <c r="B747" s="6">
        <f t="shared" ref="B747:D747" si="374">B746</f>
        <v>73114</v>
      </c>
      <c r="C747" s="6">
        <f t="shared" si="374"/>
        <v>76310</v>
      </c>
      <c r="D747" s="59">
        <f t="shared" si="374"/>
        <v>3196</v>
      </c>
    </row>
    <row r="748" ht="14.25" customHeight="1">
      <c r="A748" s="7">
        <f>A747</f>
        <v>44186</v>
      </c>
      <c r="B748" s="6">
        <f>SUMIF(InputData!$C$2:$C$105,"&lt;="&amp;CalcThroughput!A748,InputData!$D$2:$D$105)-$G$3</f>
        <v>73114</v>
      </c>
      <c r="C748" s="6">
        <f>SUMIF(InputData!$B$2:$B$105,"&lt;="&amp;CalcThroughput!A748,InputData!$D$2:$D$105)-CalcThroughput!$G$3</f>
        <v>76310</v>
      </c>
      <c r="D748" s="59">
        <f>C748-B748</f>
        <v>3196</v>
      </c>
    </row>
    <row r="749" ht="14.25" customHeight="1">
      <c r="A749" s="7">
        <f>A748+1</f>
        <v>44187</v>
      </c>
      <c r="B749" s="6">
        <f t="shared" ref="B749:D749" si="375">B748</f>
        <v>73114</v>
      </c>
      <c r="C749" s="6">
        <f t="shared" si="375"/>
        <v>76310</v>
      </c>
      <c r="D749" s="59">
        <f t="shared" si="375"/>
        <v>3196</v>
      </c>
    </row>
    <row r="750" ht="14.25" customHeight="1">
      <c r="A750" s="7">
        <f>A749</f>
        <v>44187</v>
      </c>
      <c r="B750" s="6">
        <f>SUMIF(InputData!$C$2:$C$105,"&lt;="&amp;CalcThroughput!A750,InputData!$D$2:$D$105)-$G$3</f>
        <v>73114</v>
      </c>
      <c r="C750" s="6">
        <f>SUMIF(InputData!$B$2:$B$105,"&lt;="&amp;CalcThroughput!A750,InputData!$D$2:$D$105)-CalcThroughput!$G$3</f>
        <v>76310</v>
      </c>
      <c r="D750" s="59">
        <f>C750-B750</f>
        <v>3196</v>
      </c>
    </row>
    <row r="751" ht="14.25" customHeight="1">
      <c r="A751" s="7">
        <f>A750+1</f>
        <v>44188</v>
      </c>
      <c r="B751" s="6">
        <f t="shared" ref="B751:D751" si="376">B750</f>
        <v>73114</v>
      </c>
      <c r="C751" s="6">
        <f t="shared" si="376"/>
        <v>76310</v>
      </c>
      <c r="D751" s="59">
        <f t="shared" si="376"/>
        <v>3196</v>
      </c>
    </row>
    <row r="752" ht="14.25" customHeight="1">
      <c r="A752" s="7">
        <f>A751</f>
        <v>44188</v>
      </c>
      <c r="B752" s="6">
        <f>SUMIF(InputData!$C$2:$C$105,"&lt;="&amp;CalcThroughput!A752,InputData!$D$2:$D$105)-$G$3</f>
        <v>74740</v>
      </c>
      <c r="C752" s="6">
        <f>SUMIF(InputData!$B$2:$B$105,"&lt;="&amp;CalcThroughput!A752,InputData!$D$2:$D$105)-CalcThroughput!$G$3</f>
        <v>76310</v>
      </c>
      <c r="D752" s="59">
        <f>C752-B752</f>
        <v>1570</v>
      </c>
    </row>
    <row r="753" ht="14.25" customHeight="1">
      <c r="A753" s="7">
        <f>A752+1</f>
        <v>44189</v>
      </c>
      <c r="B753" s="6">
        <f t="shared" ref="B753:D753" si="377">B752</f>
        <v>74740</v>
      </c>
      <c r="C753" s="6">
        <f t="shared" si="377"/>
        <v>76310</v>
      </c>
      <c r="D753" s="59">
        <f t="shared" si="377"/>
        <v>1570</v>
      </c>
    </row>
    <row r="754" ht="14.25" customHeight="1">
      <c r="A754" s="7">
        <f>A753</f>
        <v>44189</v>
      </c>
      <c r="B754" s="6">
        <f>SUMIF(InputData!$C$2:$C$105,"&lt;="&amp;CalcThroughput!A754,InputData!$D$2:$D$105)-$G$3</f>
        <v>74740</v>
      </c>
      <c r="C754" s="6">
        <f>SUMIF(InputData!$B$2:$B$105,"&lt;="&amp;CalcThroughput!A754,InputData!$D$2:$D$105)-CalcThroughput!$G$3</f>
        <v>76310</v>
      </c>
      <c r="D754" s="59">
        <f>C754-B754</f>
        <v>1570</v>
      </c>
    </row>
    <row r="755" ht="14.25" customHeight="1">
      <c r="A755" s="7">
        <f>A754+1</f>
        <v>44190</v>
      </c>
      <c r="B755" s="6">
        <f t="shared" ref="B755:D755" si="378">B754</f>
        <v>74740</v>
      </c>
      <c r="C755" s="6">
        <f t="shared" si="378"/>
        <v>76310</v>
      </c>
      <c r="D755" s="59">
        <f t="shared" si="378"/>
        <v>1570</v>
      </c>
    </row>
    <row r="756" ht="14.25" customHeight="1">
      <c r="A756" s="7">
        <f>A755</f>
        <v>44190</v>
      </c>
      <c r="B756" s="6">
        <f>SUMIF(InputData!$C$2:$C$105,"&lt;="&amp;CalcThroughput!A756,InputData!$D$2:$D$105)-$G$3</f>
        <v>74740</v>
      </c>
      <c r="C756" s="6">
        <f>SUMIF(InputData!$B$2:$B$105,"&lt;="&amp;CalcThroughput!A756,InputData!$D$2:$D$105)-CalcThroughput!$G$3</f>
        <v>76310</v>
      </c>
      <c r="D756" s="59">
        <f>C756-B756</f>
        <v>1570</v>
      </c>
    </row>
    <row r="757" ht="14.25" customHeight="1">
      <c r="A757" s="7">
        <f>A756+1</f>
        <v>44191</v>
      </c>
      <c r="B757" s="6">
        <f t="shared" ref="B757:D757" si="379">B756</f>
        <v>74740</v>
      </c>
      <c r="C757" s="6">
        <f t="shared" si="379"/>
        <v>76310</v>
      </c>
      <c r="D757" s="59">
        <f t="shared" si="379"/>
        <v>1570</v>
      </c>
    </row>
    <row r="758" ht="14.25" customHeight="1">
      <c r="A758" s="7">
        <f>A757</f>
        <v>44191</v>
      </c>
      <c r="B758" s="6">
        <f>SUMIF(InputData!$C$2:$C$105,"&lt;="&amp;CalcThroughput!A758,InputData!$D$2:$D$105)-$G$3</f>
        <v>74740</v>
      </c>
      <c r="C758" s="6">
        <f>SUMIF(InputData!$B$2:$B$105,"&lt;="&amp;CalcThroughput!A758,InputData!$D$2:$D$105)-CalcThroughput!$G$3</f>
        <v>76310</v>
      </c>
      <c r="D758" s="59">
        <f>C758-B758</f>
        <v>1570</v>
      </c>
    </row>
    <row r="759" ht="14.25" customHeight="1">
      <c r="A759" s="7">
        <f>A758+1</f>
        <v>44192</v>
      </c>
      <c r="B759" s="6">
        <f t="shared" ref="B759:D759" si="380">B758</f>
        <v>74740</v>
      </c>
      <c r="C759" s="6">
        <f t="shared" si="380"/>
        <v>76310</v>
      </c>
      <c r="D759" s="59">
        <f t="shared" si="380"/>
        <v>1570</v>
      </c>
    </row>
    <row r="760" ht="14.25" customHeight="1">
      <c r="A760" s="7">
        <f>A759</f>
        <v>44192</v>
      </c>
      <c r="B760" s="6">
        <f>SUMIF(InputData!$C$2:$C$105,"&lt;="&amp;CalcThroughput!A760,InputData!$D$2:$D$105)-$G$3</f>
        <v>74740</v>
      </c>
      <c r="C760" s="6">
        <f>SUMIF(InputData!$B$2:$B$105,"&lt;="&amp;CalcThroughput!A760,InputData!$D$2:$D$105)-CalcThroughput!$G$3</f>
        <v>76310</v>
      </c>
      <c r="D760" s="59">
        <f>C760-B760</f>
        <v>1570</v>
      </c>
    </row>
    <row r="761" ht="14.25" customHeight="1">
      <c r="A761" s="7">
        <f>A760+1</f>
        <v>44193</v>
      </c>
      <c r="B761" s="6">
        <f t="shared" ref="B761:D761" si="381">B760</f>
        <v>74740</v>
      </c>
      <c r="C761" s="6">
        <f t="shared" si="381"/>
        <v>76310</v>
      </c>
      <c r="D761" s="59">
        <f t="shared" si="381"/>
        <v>1570</v>
      </c>
    </row>
    <row r="762" ht="14.25" customHeight="1">
      <c r="A762" s="7">
        <f>A761</f>
        <v>44193</v>
      </c>
      <c r="B762" s="6">
        <f>SUMIF(InputData!$C$2:$C$105,"&lt;="&amp;CalcThroughput!A762,InputData!$D$2:$D$105)-$G$3</f>
        <v>74740</v>
      </c>
      <c r="C762" s="6">
        <f>SUMIF(InputData!$B$2:$B$105,"&lt;="&amp;CalcThroughput!A762,InputData!$D$2:$D$105)-CalcThroughput!$G$3</f>
        <v>76310</v>
      </c>
      <c r="D762" s="59">
        <f>C762-B762</f>
        <v>1570</v>
      </c>
    </row>
    <row r="763" ht="14.25" customHeight="1">
      <c r="A763" s="7">
        <f>A762+1</f>
        <v>44194</v>
      </c>
      <c r="B763" s="6">
        <f t="shared" ref="B763:D763" si="382">B762</f>
        <v>74740</v>
      </c>
      <c r="C763" s="6">
        <f t="shared" si="382"/>
        <v>76310</v>
      </c>
      <c r="D763" s="59">
        <f t="shared" si="382"/>
        <v>1570</v>
      </c>
    </row>
    <row r="764" ht="14.25" customHeight="1">
      <c r="A764" s="7">
        <f>A763</f>
        <v>44194</v>
      </c>
      <c r="B764" s="6">
        <f>SUMIF(InputData!$C$2:$C$105,"&lt;="&amp;CalcThroughput!A764,InputData!$D$2:$D$105)-$G$3</f>
        <v>74740</v>
      </c>
      <c r="C764" s="6">
        <f>SUMIF(InputData!$B$2:$B$105,"&lt;="&amp;CalcThroughput!A764,InputData!$D$2:$D$105)-CalcThroughput!$G$3</f>
        <v>76310</v>
      </c>
      <c r="D764" s="59">
        <f>C764-B764</f>
        <v>1570</v>
      </c>
    </row>
    <row r="765" ht="14.25" customHeight="1">
      <c r="A765" s="7">
        <f>A764+1</f>
        <v>44195</v>
      </c>
      <c r="B765" s="6">
        <f t="shared" ref="B765:D765" si="383">B764</f>
        <v>74740</v>
      </c>
      <c r="C765" s="6">
        <f t="shared" si="383"/>
        <v>76310</v>
      </c>
      <c r="D765" s="59">
        <f t="shared" si="383"/>
        <v>1570</v>
      </c>
    </row>
    <row r="766" ht="14.25" customHeight="1">
      <c r="A766" s="7">
        <f>A765</f>
        <v>44195</v>
      </c>
      <c r="B766" s="6">
        <f>SUMIF(InputData!$C$2:$C$105,"&lt;="&amp;CalcThroughput!A766,InputData!$D$2:$D$105)-$G$3</f>
        <v>76310</v>
      </c>
      <c r="C766" s="6">
        <f>SUMIF(InputData!$B$2:$B$105,"&lt;="&amp;CalcThroughput!A766,InputData!$D$2:$D$105)-CalcThroughput!$G$3</f>
        <v>76310</v>
      </c>
      <c r="D766" s="59">
        <f>C766-B766</f>
        <v>0</v>
      </c>
    </row>
    <row r="767" ht="14.25" customHeight="1">
      <c r="A767" s="7"/>
      <c r="D767" s="59"/>
    </row>
    <row r="768" ht="14.25" customHeight="1">
      <c r="A768" s="7"/>
      <c r="D768" s="59"/>
    </row>
    <row r="769" ht="14.25" customHeight="1">
      <c r="A769" s="7"/>
      <c r="D769" s="59"/>
    </row>
    <row r="770" ht="14.25" customHeight="1">
      <c r="A770" s="7"/>
      <c r="D770" s="59"/>
    </row>
    <row r="771" ht="14.25" customHeight="1">
      <c r="A771" s="7"/>
      <c r="D771" s="59"/>
    </row>
    <row r="772" ht="14.25" customHeight="1">
      <c r="A772" s="7"/>
      <c r="D772" s="59"/>
    </row>
    <row r="773" ht="14.25" customHeight="1">
      <c r="A773" s="7"/>
      <c r="D773" s="59"/>
    </row>
    <row r="774" ht="14.25" customHeight="1">
      <c r="A774" s="7"/>
      <c r="D774" s="59"/>
    </row>
    <row r="775" ht="14.25" customHeight="1">
      <c r="A775" s="7"/>
      <c r="D775" s="59"/>
    </row>
    <row r="776" ht="14.25" customHeight="1">
      <c r="A776" s="7"/>
      <c r="D776" s="59"/>
    </row>
    <row r="777" ht="14.25" customHeight="1">
      <c r="A777" s="7"/>
      <c r="D777" s="59"/>
    </row>
    <row r="778" ht="14.25" customHeight="1">
      <c r="A778" s="7"/>
      <c r="D778" s="59"/>
    </row>
    <row r="779" ht="14.25" customHeight="1">
      <c r="A779" s="7"/>
      <c r="D779" s="59"/>
    </row>
    <row r="780" ht="14.25" customHeight="1">
      <c r="A780" s="7"/>
      <c r="D780" s="59"/>
    </row>
    <row r="781" ht="14.25" customHeight="1">
      <c r="A781" s="7"/>
      <c r="D781" s="59"/>
    </row>
    <row r="782" ht="14.25" customHeight="1">
      <c r="A782" s="7"/>
      <c r="D782" s="59"/>
    </row>
    <row r="783" ht="14.25" customHeight="1">
      <c r="A783" s="7"/>
      <c r="D783" s="59"/>
    </row>
    <row r="784" ht="14.25" customHeight="1">
      <c r="A784" s="7"/>
      <c r="D784" s="59"/>
    </row>
    <row r="785" ht="14.25" customHeight="1">
      <c r="A785" s="7"/>
      <c r="D785" s="59"/>
    </row>
    <row r="786" ht="14.25" customHeight="1">
      <c r="A786" s="7"/>
      <c r="D786" s="59"/>
    </row>
    <row r="787" ht="14.25" customHeight="1">
      <c r="A787" s="7"/>
      <c r="D787" s="59"/>
    </row>
    <row r="788" ht="14.25" customHeight="1">
      <c r="A788" s="7"/>
      <c r="D788" s="59"/>
    </row>
    <row r="789" ht="14.25" customHeight="1">
      <c r="A789" s="7"/>
      <c r="D789" s="59"/>
    </row>
    <row r="790" ht="14.25" customHeight="1">
      <c r="A790" s="7"/>
      <c r="D790" s="59"/>
    </row>
    <row r="791" ht="14.25" customHeight="1">
      <c r="A791" s="7"/>
      <c r="D791" s="59"/>
    </row>
    <row r="792" ht="14.25" customHeight="1">
      <c r="A792" s="7"/>
      <c r="D792" s="59"/>
    </row>
    <row r="793" ht="14.25" customHeight="1">
      <c r="A793" s="7"/>
      <c r="D793" s="59"/>
    </row>
    <row r="794" ht="14.25" customHeight="1">
      <c r="A794" s="7"/>
      <c r="D794" s="59"/>
    </row>
    <row r="795" ht="14.25" customHeight="1">
      <c r="A795" s="7"/>
      <c r="D795" s="59"/>
    </row>
    <row r="796" ht="14.25" customHeight="1">
      <c r="A796" s="7"/>
      <c r="D796" s="59"/>
    </row>
    <row r="797" ht="14.25" customHeight="1">
      <c r="A797" s="7"/>
      <c r="D797" s="59"/>
    </row>
    <row r="798" ht="14.25" customHeight="1">
      <c r="A798" s="7"/>
      <c r="D798" s="59"/>
    </row>
    <row r="799" ht="14.25" customHeight="1">
      <c r="A799" s="7"/>
      <c r="D799" s="59"/>
    </row>
    <row r="800" ht="14.25" customHeight="1">
      <c r="A800" s="7"/>
      <c r="D800" s="59"/>
    </row>
    <row r="801" ht="14.25" customHeight="1">
      <c r="A801" s="7"/>
      <c r="D801" s="59"/>
    </row>
    <row r="802" ht="14.25" customHeight="1">
      <c r="A802" s="7"/>
      <c r="D802" s="59"/>
    </row>
    <row r="803" ht="14.25" customHeight="1">
      <c r="A803" s="7"/>
      <c r="D803" s="59"/>
    </row>
    <row r="804" ht="14.25" customHeight="1">
      <c r="A804" s="7"/>
      <c r="D804" s="59"/>
    </row>
    <row r="805" ht="14.25" customHeight="1">
      <c r="A805" s="7"/>
      <c r="D805" s="59"/>
    </row>
    <row r="806" ht="14.25" customHeight="1">
      <c r="A806" s="7"/>
      <c r="D806" s="59"/>
    </row>
    <row r="807" ht="14.25" customHeight="1">
      <c r="A807" s="7"/>
      <c r="D807" s="59"/>
    </row>
    <row r="808" ht="14.25" customHeight="1">
      <c r="A808" s="7"/>
      <c r="D808" s="59"/>
    </row>
    <row r="809" ht="14.25" customHeight="1">
      <c r="A809" s="7"/>
      <c r="D809" s="59"/>
    </row>
    <row r="810" ht="14.25" customHeight="1">
      <c r="A810" s="7"/>
      <c r="D810" s="59"/>
    </row>
    <row r="811" ht="14.25" customHeight="1">
      <c r="A811" s="7"/>
      <c r="D811" s="59"/>
    </row>
    <row r="812" ht="14.25" customHeight="1">
      <c r="A812" s="7"/>
      <c r="D812" s="59"/>
    </row>
    <row r="813" ht="14.25" customHeight="1">
      <c r="A813" s="7"/>
      <c r="D813" s="59"/>
    </row>
    <row r="814" ht="14.25" customHeight="1">
      <c r="A814" s="7"/>
      <c r="D814" s="59"/>
    </row>
    <row r="815" ht="14.25" customHeight="1">
      <c r="A815" s="7"/>
      <c r="D815" s="59"/>
    </row>
    <row r="816" ht="14.25" customHeight="1">
      <c r="A816" s="7"/>
      <c r="D816" s="59"/>
    </row>
    <row r="817" ht="14.25" customHeight="1">
      <c r="A817" s="7"/>
      <c r="D817" s="59"/>
    </row>
    <row r="818" ht="14.25" customHeight="1">
      <c r="A818" s="7"/>
      <c r="D818" s="59"/>
    </row>
    <row r="819" ht="14.25" customHeight="1">
      <c r="A819" s="7"/>
      <c r="D819" s="59"/>
    </row>
    <row r="820" ht="14.25" customHeight="1">
      <c r="A820" s="7"/>
      <c r="D820" s="59"/>
    </row>
    <row r="821" ht="14.25" customHeight="1">
      <c r="A821" s="7"/>
      <c r="D821" s="59"/>
    </row>
    <row r="822" ht="14.25" customHeight="1">
      <c r="A822" s="7"/>
      <c r="D822" s="59"/>
    </row>
    <row r="823" ht="14.25" customHeight="1">
      <c r="A823" s="7"/>
      <c r="D823" s="59"/>
    </row>
    <row r="824" ht="14.25" customHeight="1">
      <c r="A824" s="7"/>
      <c r="D824" s="59"/>
    </row>
    <row r="825" ht="14.25" customHeight="1">
      <c r="A825" s="7"/>
      <c r="D825" s="59"/>
    </row>
    <row r="826" ht="14.25" customHeight="1">
      <c r="A826" s="7"/>
      <c r="D826" s="59"/>
    </row>
    <row r="827" ht="14.25" customHeight="1">
      <c r="A827" s="7"/>
      <c r="D827" s="59"/>
    </row>
    <row r="828" ht="14.25" customHeight="1">
      <c r="A828" s="7"/>
      <c r="D828" s="59"/>
    </row>
    <row r="829" ht="14.25" customHeight="1">
      <c r="A829" s="7"/>
      <c r="D829" s="59"/>
    </row>
    <row r="830" ht="14.25" customHeight="1">
      <c r="A830" s="7"/>
      <c r="D830" s="59"/>
    </row>
    <row r="831" ht="14.25" customHeight="1">
      <c r="A831" s="7"/>
      <c r="D831" s="59"/>
    </row>
    <row r="832" ht="14.25" customHeight="1">
      <c r="A832" s="7"/>
      <c r="D832" s="59"/>
    </row>
    <row r="833" ht="14.25" customHeight="1">
      <c r="A833" s="7"/>
      <c r="D833" s="59"/>
    </row>
    <row r="834" ht="14.25" customHeight="1">
      <c r="A834" s="7"/>
      <c r="D834" s="59"/>
    </row>
    <row r="835" ht="14.25" customHeight="1">
      <c r="A835" s="7"/>
      <c r="D835" s="59"/>
    </row>
    <row r="836" ht="14.25" customHeight="1">
      <c r="A836" s="7"/>
      <c r="D836" s="59"/>
    </row>
    <row r="837" ht="14.25" customHeight="1">
      <c r="A837" s="7"/>
      <c r="D837" s="59"/>
    </row>
    <row r="838" ht="14.25" customHeight="1">
      <c r="A838" s="7"/>
      <c r="D838" s="59"/>
    </row>
    <row r="839" ht="14.25" customHeight="1">
      <c r="A839" s="7"/>
      <c r="D839" s="59"/>
    </row>
    <row r="840" ht="14.25" customHeight="1">
      <c r="A840" s="7"/>
      <c r="D840" s="59"/>
    </row>
    <row r="841" ht="14.25" customHeight="1">
      <c r="A841" s="7"/>
      <c r="D841" s="59"/>
    </row>
    <row r="842" ht="14.25" customHeight="1">
      <c r="A842" s="7"/>
      <c r="D842" s="59"/>
    </row>
    <row r="843" ht="14.25" customHeight="1">
      <c r="A843" s="7"/>
      <c r="D843" s="59"/>
    </row>
    <row r="844" ht="14.25" customHeight="1">
      <c r="A844" s="7"/>
      <c r="D844" s="59"/>
    </row>
    <row r="845" ht="14.25" customHeight="1">
      <c r="A845" s="7"/>
      <c r="D845" s="59"/>
    </row>
    <row r="846" ht="14.25" customHeight="1">
      <c r="A846" s="7"/>
      <c r="D846" s="59"/>
    </row>
    <row r="847" ht="14.25" customHeight="1">
      <c r="A847" s="7"/>
      <c r="D847" s="59"/>
    </row>
    <row r="848" ht="14.25" customHeight="1">
      <c r="A848" s="7"/>
      <c r="D848" s="59"/>
    </row>
    <row r="849" ht="14.25" customHeight="1">
      <c r="A849" s="7"/>
      <c r="D849" s="59"/>
    </row>
    <row r="850" ht="14.25" customHeight="1">
      <c r="A850" s="7"/>
      <c r="D850" s="59"/>
    </row>
    <row r="851" ht="14.25" customHeight="1">
      <c r="A851" s="7"/>
      <c r="D851" s="59"/>
    </row>
    <row r="852" ht="14.25" customHeight="1">
      <c r="A852" s="7"/>
      <c r="D852" s="59"/>
    </row>
    <row r="853" ht="14.25" customHeight="1">
      <c r="A853" s="7"/>
      <c r="D853" s="59"/>
    </row>
    <row r="854" ht="14.25" customHeight="1">
      <c r="A854" s="7"/>
      <c r="D854" s="59"/>
    </row>
    <row r="855" ht="14.25" customHeight="1">
      <c r="A855" s="7"/>
      <c r="D855" s="59"/>
    </row>
    <row r="856" ht="14.25" customHeight="1">
      <c r="A856" s="7"/>
      <c r="D856" s="59"/>
    </row>
    <row r="857" ht="14.25" customHeight="1">
      <c r="A857" s="7"/>
      <c r="D857" s="59"/>
    </row>
    <row r="858" ht="14.25" customHeight="1">
      <c r="A858" s="7"/>
      <c r="D858" s="59"/>
    </row>
    <row r="859" ht="14.25" customHeight="1">
      <c r="A859" s="7"/>
      <c r="D859" s="59"/>
    </row>
    <row r="860" ht="14.25" customHeight="1">
      <c r="A860" s="7"/>
      <c r="D860" s="59"/>
    </row>
    <row r="861" ht="14.25" customHeight="1">
      <c r="A861" s="7"/>
      <c r="D861" s="59"/>
    </row>
    <row r="862" ht="14.25" customHeight="1">
      <c r="A862" s="7"/>
      <c r="D862" s="59"/>
    </row>
    <row r="863" ht="14.25" customHeight="1">
      <c r="A863" s="7"/>
      <c r="D863" s="59"/>
    </row>
    <row r="864" ht="14.25" customHeight="1">
      <c r="A864" s="7"/>
      <c r="D864" s="59"/>
    </row>
    <row r="865" ht="14.25" customHeight="1">
      <c r="A865" s="7"/>
      <c r="D865" s="59"/>
    </row>
    <row r="866" ht="14.25" customHeight="1">
      <c r="A866" s="7"/>
      <c r="D866" s="59"/>
    </row>
    <row r="867" ht="14.25" customHeight="1">
      <c r="A867" s="7"/>
      <c r="D867" s="59"/>
    </row>
    <row r="868" ht="14.25" customHeight="1">
      <c r="A868" s="7"/>
      <c r="D868" s="59"/>
    </row>
    <row r="869" ht="14.25" customHeight="1">
      <c r="A869" s="7"/>
      <c r="D869" s="59"/>
    </row>
    <row r="870" ht="14.25" customHeight="1">
      <c r="A870" s="7"/>
      <c r="D870" s="59"/>
    </row>
    <row r="871" ht="14.25" customHeight="1">
      <c r="A871" s="7"/>
      <c r="D871" s="59"/>
    </row>
    <row r="872" ht="14.25" customHeight="1">
      <c r="A872" s="7"/>
      <c r="D872" s="59"/>
    </row>
    <row r="873" ht="14.25" customHeight="1">
      <c r="A873" s="7"/>
      <c r="D873" s="59"/>
    </row>
    <row r="874" ht="14.25" customHeight="1">
      <c r="A874" s="7"/>
      <c r="D874" s="59"/>
    </row>
    <row r="875" ht="14.25" customHeight="1">
      <c r="A875" s="7"/>
      <c r="D875" s="59"/>
    </row>
    <row r="876" ht="14.25" customHeight="1">
      <c r="A876" s="7"/>
      <c r="D876" s="59"/>
    </row>
    <row r="877" ht="14.25" customHeight="1">
      <c r="A877" s="7"/>
      <c r="D877" s="59"/>
    </row>
    <row r="878" ht="14.25" customHeight="1">
      <c r="A878" s="7"/>
      <c r="D878" s="59"/>
    </row>
    <row r="879" ht="14.25" customHeight="1">
      <c r="A879" s="7"/>
      <c r="D879" s="59"/>
    </row>
    <row r="880" ht="14.25" customHeight="1">
      <c r="A880" s="7"/>
      <c r="D880" s="59"/>
    </row>
    <row r="881" ht="14.25" customHeight="1">
      <c r="A881" s="7"/>
      <c r="D881" s="59"/>
    </row>
    <row r="882" ht="14.25" customHeight="1">
      <c r="A882" s="7"/>
      <c r="D882" s="59"/>
    </row>
    <row r="883" ht="14.25" customHeight="1">
      <c r="A883" s="7"/>
      <c r="D883" s="59"/>
    </row>
    <row r="884" ht="14.25" customHeight="1">
      <c r="A884" s="7"/>
      <c r="D884" s="59"/>
    </row>
    <row r="885" ht="14.25" customHeight="1">
      <c r="A885" s="7"/>
      <c r="D885" s="59"/>
    </row>
    <row r="886" ht="14.25" customHeight="1">
      <c r="A886" s="7"/>
      <c r="D886" s="59"/>
    </row>
    <row r="887" ht="14.25" customHeight="1">
      <c r="A887" s="7"/>
      <c r="D887" s="59"/>
    </row>
    <row r="888" ht="14.25" customHeight="1">
      <c r="A888" s="7"/>
      <c r="D888" s="59"/>
    </row>
    <row r="889" ht="14.25" customHeight="1">
      <c r="A889" s="7"/>
      <c r="D889" s="59"/>
    </row>
    <row r="890" ht="14.25" customHeight="1">
      <c r="A890" s="7"/>
      <c r="D890" s="59"/>
    </row>
    <row r="891" ht="14.25" customHeight="1">
      <c r="A891" s="7"/>
      <c r="D891" s="59"/>
    </row>
    <row r="892" ht="14.25" customHeight="1">
      <c r="A892" s="7"/>
      <c r="D892" s="59"/>
    </row>
    <row r="893" ht="14.25" customHeight="1">
      <c r="A893" s="7"/>
      <c r="D893" s="59"/>
    </row>
    <row r="894" ht="14.25" customHeight="1">
      <c r="A894" s="7"/>
      <c r="D894" s="59"/>
    </row>
    <row r="895" ht="14.25" customHeight="1">
      <c r="A895" s="7"/>
      <c r="D895" s="59"/>
    </row>
    <row r="896" ht="14.25" customHeight="1">
      <c r="A896" s="7"/>
      <c r="D896" s="59"/>
    </row>
    <row r="897" ht="14.25" customHeight="1">
      <c r="A897" s="7"/>
      <c r="D897" s="59"/>
    </row>
    <row r="898" ht="14.25" customHeight="1">
      <c r="A898" s="7"/>
      <c r="D898" s="59"/>
    </row>
    <row r="899" ht="14.25" customHeight="1">
      <c r="A899" s="7"/>
      <c r="D899" s="59"/>
    </row>
    <row r="900" ht="14.25" customHeight="1">
      <c r="A900" s="7"/>
      <c r="D900" s="59"/>
    </row>
    <row r="901" ht="14.25" customHeight="1">
      <c r="A901" s="7"/>
      <c r="D901" s="59"/>
    </row>
    <row r="902" ht="14.25" customHeight="1">
      <c r="A902" s="7"/>
      <c r="D902" s="59"/>
    </row>
    <row r="903" ht="14.25" customHeight="1">
      <c r="A903" s="7"/>
      <c r="D903" s="59"/>
    </row>
    <row r="904" ht="14.25" customHeight="1">
      <c r="A904" s="7"/>
      <c r="D904" s="59"/>
    </row>
    <row r="905" ht="14.25" customHeight="1">
      <c r="A905" s="7"/>
      <c r="D905" s="59"/>
    </row>
    <row r="906" ht="14.25" customHeight="1">
      <c r="A906" s="7"/>
      <c r="D906" s="59"/>
    </row>
    <row r="907" ht="14.25" customHeight="1">
      <c r="A907" s="7"/>
      <c r="D907" s="59"/>
    </row>
    <row r="908" ht="14.25" customHeight="1">
      <c r="A908" s="7"/>
      <c r="D908" s="59"/>
    </row>
    <row r="909" ht="14.25" customHeight="1">
      <c r="A909" s="7"/>
      <c r="D909" s="59"/>
    </row>
    <row r="910" ht="14.25" customHeight="1">
      <c r="A910" s="7"/>
      <c r="D910" s="59"/>
    </row>
    <row r="911" ht="14.25" customHeight="1">
      <c r="A911" s="7"/>
      <c r="D911" s="59"/>
    </row>
    <row r="912" ht="14.25" customHeight="1">
      <c r="A912" s="7"/>
      <c r="D912" s="59"/>
    </row>
    <row r="913" ht="14.25" customHeight="1">
      <c r="A913" s="7"/>
      <c r="D913" s="59"/>
    </row>
    <row r="914" ht="14.25" customHeight="1">
      <c r="A914" s="7"/>
      <c r="D914" s="59"/>
    </row>
    <row r="915" ht="14.25" customHeight="1">
      <c r="A915" s="7"/>
      <c r="D915" s="59"/>
    </row>
    <row r="916" ht="14.25" customHeight="1">
      <c r="A916" s="7"/>
      <c r="D916" s="59"/>
    </row>
    <row r="917" ht="14.25" customHeight="1">
      <c r="A917" s="7"/>
      <c r="D917" s="59"/>
    </row>
    <row r="918" ht="14.25" customHeight="1">
      <c r="A918" s="7"/>
      <c r="D918" s="59"/>
    </row>
    <row r="919" ht="14.25" customHeight="1">
      <c r="A919" s="7"/>
      <c r="D919" s="59"/>
    </row>
    <row r="920" ht="14.25" customHeight="1">
      <c r="A920" s="7"/>
      <c r="D920" s="59"/>
    </row>
    <row r="921" ht="14.25" customHeight="1">
      <c r="A921" s="7"/>
      <c r="D921" s="59"/>
    </row>
    <row r="922" ht="14.25" customHeight="1">
      <c r="A922" s="7"/>
      <c r="D922" s="59"/>
    </row>
    <row r="923" ht="14.25" customHeight="1">
      <c r="A923" s="7"/>
      <c r="D923" s="59"/>
    </row>
    <row r="924" ht="14.25" customHeight="1">
      <c r="A924" s="7"/>
      <c r="D924" s="59"/>
    </row>
    <row r="925" ht="14.25" customHeight="1">
      <c r="A925" s="7"/>
      <c r="D925" s="59"/>
    </row>
    <row r="926" ht="14.25" customHeight="1">
      <c r="A926" s="7"/>
      <c r="D926" s="59"/>
    </row>
    <row r="927" ht="14.25" customHeight="1">
      <c r="A927" s="7"/>
      <c r="D927" s="59"/>
    </row>
    <row r="928" ht="14.25" customHeight="1">
      <c r="A928" s="7"/>
      <c r="D928" s="59"/>
    </row>
    <row r="929" ht="14.25" customHeight="1">
      <c r="A929" s="7"/>
      <c r="D929" s="59"/>
    </row>
    <row r="930" ht="14.25" customHeight="1">
      <c r="A930" s="7"/>
      <c r="D930" s="59"/>
    </row>
    <row r="931" ht="14.25" customHeight="1">
      <c r="A931" s="7"/>
      <c r="D931" s="59"/>
    </row>
    <row r="932" ht="14.25" customHeight="1">
      <c r="A932" s="7"/>
      <c r="D932" s="59"/>
    </row>
    <row r="933" ht="14.25" customHeight="1">
      <c r="A933" s="7"/>
      <c r="D933" s="59"/>
    </row>
    <row r="934" ht="14.25" customHeight="1">
      <c r="A934" s="7"/>
      <c r="D934" s="59"/>
    </row>
    <row r="935" ht="14.25" customHeight="1">
      <c r="A935" s="7"/>
      <c r="D935" s="59"/>
    </row>
    <row r="936" ht="14.25" customHeight="1">
      <c r="A936" s="7"/>
      <c r="D936" s="59"/>
    </row>
    <row r="937" ht="14.25" customHeight="1">
      <c r="A937" s="7"/>
      <c r="D937" s="59"/>
    </row>
    <row r="938" ht="14.25" customHeight="1">
      <c r="A938" s="7"/>
      <c r="D938" s="59"/>
    </row>
    <row r="939" ht="14.25" customHeight="1">
      <c r="A939" s="7"/>
      <c r="D939" s="59"/>
    </row>
    <row r="940" ht="14.25" customHeight="1">
      <c r="A940" s="7"/>
      <c r="D940" s="59"/>
    </row>
    <row r="941" ht="14.25" customHeight="1">
      <c r="A941" s="7"/>
      <c r="D941" s="59"/>
    </row>
    <row r="942" ht="14.25" customHeight="1">
      <c r="A942" s="7"/>
      <c r="D942" s="59"/>
    </row>
    <row r="943" ht="14.25" customHeight="1">
      <c r="A943" s="7"/>
      <c r="D943" s="59"/>
    </row>
    <row r="944" ht="14.25" customHeight="1">
      <c r="A944" s="7"/>
      <c r="D944" s="59"/>
    </row>
    <row r="945" ht="14.25" customHeight="1">
      <c r="A945" s="7"/>
      <c r="D945" s="59"/>
    </row>
    <row r="946" ht="14.25" customHeight="1">
      <c r="A946" s="7"/>
      <c r="D946" s="59"/>
    </row>
    <row r="947" ht="14.25" customHeight="1">
      <c r="A947" s="7"/>
      <c r="D947" s="59"/>
    </row>
    <row r="948" ht="14.25" customHeight="1">
      <c r="A948" s="7"/>
      <c r="D948" s="59"/>
    </row>
    <row r="949" ht="14.25" customHeight="1">
      <c r="A949" s="7"/>
      <c r="D949" s="59"/>
    </row>
    <row r="950" ht="14.25" customHeight="1">
      <c r="A950" s="7"/>
      <c r="D950" s="59"/>
    </row>
    <row r="951" ht="14.25" customHeight="1">
      <c r="A951" s="7"/>
      <c r="D951" s="59"/>
    </row>
    <row r="952" ht="14.25" customHeight="1">
      <c r="A952" s="7"/>
      <c r="D952" s="59"/>
    </row>
    <row r="953" ht="14.25" customHeight="1">
      <c r="A953" s="7"/>
      <c r="D953" s="59"/>
    </row>
    <row r="954" ht="14.25" customHeight="1">
      <c r="A954" s="7"/>
      <c r="D954" s="59"/>
    </row>
    <row r="955" ht="14.25" customHeight="1">
      <c r="A955" s="7"/>
      <c r="D955" s="59"/>
    </row>
    <row r="956" ht="14.25" customHeight="1">
      <c r="A956" s="7"/>
      <c r="D956" s="59"/>
    </row>
    <row r="957" ht="14.25" customHeight="1">
      <c r="A957" s="7"/>
      <c r="D957" s="59"/>
    </row>
    <row r="958" ht="14.25" customHeight="1">
      <c r="A958" s="7"/>
      <c r="D958" s="59"/>
    </row>
    <row r="959" ht="14.25" customHeight="1">
      <c r="A959" s="7"/>
      <c r="D959" s="59"/>
    </row>
    <row r="960" ht="14.25" customHeight="1">
      <c r="A960" s="7"/>
      <c r="D960" s="59"/>
    </row>
    <row r="961" ht="14.25" customHeight="1">
      <c r="A961" s="7"/>
      <c r="D961" s="59"/>
    </row>
    <row r="962" ht="14.25" customHeight="1">
      <c r="A962" s="7"/>
      <c r="D962" s="59"/>
    </row>
    <row r="963" ht="14.25" customHeight="1">
      <c r="A963" s="7"/>
      <c r="D963" s="59"/>
    </row>
    <row r="964" ht="14.25" customHeight="1">
      <c r="A964" s="7"/>
      <c r="D964" s="59"/>
    </row>
    <row r="965" ht="14.25" customHeight="1">
      <c r="A965" s="7"/>
      <c r="D965" s="59"/>
    </row>
    <row r="966" ht="14.25" customHeight="1">
      <c r="A966" s="7"/>
      <c r="D966" s="59"/>
    </row>
    <row r="967" ht="14.25" customHeight="1">
      <c r="A967" s="7"/>
      <c r="D967" s="59"/>
    </row>
    <row r="968" ht="14.25" customHeight="1">
      <c r="A968" s="7"/>
      <c r="D968" s="59"/>
    </row>
    <row r="969" ht="14.25" customHeight="1">
      <c r="A969" s="7"/>
      <c r="D969" s="59"/>
    </row>
    <row r="970" ht="14.25" customHeight="1">
      <c r="A970" s="7"/>
      <c r="D970" s="59"/>
    </row>
    <row r="971" ht="14.25" customHeight="1">
      <c r="A971" s="7"/>
      <c r="D971" s="59"/>
    </row>
    <row r="972" ht="14.25" customHeight="1">
      <c r="A972" s="7"/>
      <c r="D972" s="59"/>
    </row>
    <row r="973" ht="14.25" customHeight="1">
      <c r="A973" s="7"/>
      <c r="D973" s="59"/>
    </row>
    <row r="974" ht="14.25" customHeight="1">
      <c r="A974" s="7"/>
      <c r="D974" s="59"/>
    </row>
    <row r="975" ht="14.25" customHeight="1">
      <c r="A975" s="7"/>
      <c r="D975" s="59"/>
    </row>
    <row r="976" ht="14.25" customHeight="1">
      <c r="A976" s="7"/>
      <c r="D976" s="59"/>
    </row>
    <row r="977" ht="14.25" customHeight="1">
      <c r="A977" s="7"/>
      <c r="D977" s="59"/>
    </row>
    <row r="978" ht="14.25" customHeight="1">
      <c r="A978" s="7"/>
      <c r="D978" s="59"/>
    </row>
    <row r="979" ht="14.25" customHeight="1">
      <c r="A979" s="7"/>
      <c r="D979" s="59"/>
    </row>
    <row r="980" ht="14.25" customHeight="1">
      <c r="A980" s="7"/>
      <c r="D980" s="59"/>
    </row>
    <row r="981" ht="14.25" customHeight="1">
      <c r="A981" s="7"/>
      <c r="D981" s="59"/>
    </row>
    <row r="982" ht="14.25" customHeight="1">
      <c r="A982" s="7"/>
      <c r="D982" s="59"/>
    </row>
    <row r="983" ht="14.25" customHeight="1">
      <c r="A983" s="7"/>
      <c r="D983" s="59"/>
    </row>
    <row r="984" ht="14.25" customHeight="1">
      <c r="A984" s="7"/>
      <c r="D984" s="59"/>
    </row>
    <row r="985" ht="14.25" customHeight="1">
      <c r="A985" s="7"/>
      <c r="D985" s="59"/>
    </row>
    <row r="986" ht="14.25" customHeight="1">
      <c r="A986" s="7"/>
      <c r="D986" s="59"/>
    </row>
    <row r="987" ht="14.25" customHeight="1">
      <c r="A987" s="7"/>
      <c r="D987" s="59"/>
    </row>
    <row r="988" ht="14.25" customHeight="1">
      <c r="A988" s="7"/>
      <c r="D988" s="59"/>
    </row>
    <row r="989" ht="14.25" customHeight="1">
      <c r="A989" s="7"/>
      <c r="D989" s="59"/>
    </row>
    <row r="990" ht="14.25" customHeight="1">
      <c r="A990" s="7"/>
      <c r="D990" s="59"/>
    </row>
    <row r="991" ht="14.25" customHeight="1">
      <c r="A991" s="7"/>
      <c r="D991" s="59"/>
    </row>
    <row r="992" ht="14.25" customHeight="1">
      <c r="A992" s="7"/>
      <c r="D992" s="59"/>
    </row>
    <row r="993" ht="14.25" customHeight="1">
      <c r="A993" s="7"/>
      <c r="D993" s="59"/>
    </row>
    <row r="994" ht="14.25" customHeight="1">
      <c r="A994" s="7"/>
      <c r="D994" s="59"/>
    </row>
    <row r="995" ht="14.25" customHeight="1">
      <c r="A995" s="7"/>
      <c r="D995" s="59"/>
    </row>
    <row r="996" ht="14.25" customHeight="1">
      <c r="A996" s="7"/>
      <c r="D996" s="59"/>
    </row>
    <row r="997" ht="14.25" customHeight="1">
      <c r="A997" s="7"/>
      <c r="D997" s="59"/>
    </row>
    <row r="998" ht="14.25" customHeight="1">
      <c r="A998" s="7"/>
      <c r="D998" s="59"/>
    </row>
    <row r="999" ht="14.25" customHeight="1">
      <c r="A999" s="7"/>
      <c r="D999" s="59"/>
    </row>
    <row r="1000" ht="14.25" customHeight="1">
      <c r="A1000" s="7"/>
      <c r="D1000" s="59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13"/>
    <col customWidth="1" min="3" max="3" width="7.63"/>
    <col customWidth="1" min="4" max="4" width="12.13"/>
    <col customWidth="1" min="5" max="5" width="11.88"/>
    <col customWidth="1" min="6" max="6" width="10.88"/>
    <col customWidth="1" min="7" max="7" width="11.75"/>
    <col customWidth="1" min="8" max="8" width="25.88"/>
    <col customWidth="1" min="9" max="9" width="7.63"/>
    <col customWidth="1" min="10" max="10" width="9.63"/>
    <col customWidth="1" min="11" max="26" width="7.63"/>
  </cols>
  <sheetData>
    <row r="1" ht="14.25" customHeight="1">
      <c r="A1" s="40" t="s">
        <v>46</v>
      </c>
      <c r="B1" s="40"/>
      <c r="D1" s="40" t="s">
        <v>47</v>
      </c>
      <c r="E1" s="40"/>
      <c r="F1" s="40"/>
      <c r="G1" s="40"/>
      <c r="H1" s="40"/>
      <c r="I1" s="40"/>
      <c r="J1" s="40"/>
      <c r="K1" s="40"/>
      <c r="L1" s="40"/>
    </row>
    <row r="2" ht="14.25" customHeight="1">
      <c r="A2" s="40" t="s">
        <v>48</v>
      </c>
      <c r="B2" s="43">
        <f>InputData!H2</f>
        <v>25</v>
      </c>
      <c r="D2" s="40" t="s">
        <v>49</v>
      </c>
      <c r="E2" s="40" t="s">
        <v>50</v>
      </c>
      <c r="F2" s="40" t="s">
        <v>51</v>
      </c>
      <c r="G2" s="40" t="s">
        <v>52</v>
      </c>
      <c r="H2" s="40" t="s">
        <v>53</v>
      </c>
      <c r="I2" s="40" t="s">
        <v>54</v>
      </c>
      <c r="J2" s="40" t="s">
        <v>55</v>
      </c>
      <c r="K2" s="40" t="s">
        <v>56</v>
      </c>
      <c r="L2" s="40" t="s">
        <v>57</v>
      </c>
    </row>
    <row r="3" ht="14.25" customHeight="1">
      <c r="A3" s="40" t="s">
        <v>58</v>
      </c>
      <c r="B3" s="43">
        <f>InputData!H3</f>
        <v>40</v>
      </c>
      <c r="D3" s="43">
        <v>1.0E-7</v>
      </c>
      <c r="E3" s="46">
        <f t="shared" ref="E3:E15" si="1">(1-(POWER(1-POWER($D$3:$D$15,$B$11),1/$B$11)))*100</f>
        <v>6.925620346</v>
      </c>
      <c r="F3" s="46">
        <f t="shared" ref="F3:F16" si="2">($E$3:$E$16/100)*$B$4*$B$2</f>
        <v>43.51020982</v>
      </c>
      <c r="G3" s="46">
        <f t="shared" ref="G3:G15" si="3">$B$9*$E$3:$E$16/100</f>
        <v>1377.26072</v>
      </c>
      <c r="H3" s="46">
        <f t="shared" ref="H3:H15" si="4">$B$9*$B$10*$D$3:$D$15</f>
        <v>0.01988646</v>
      </c>
      <c r="I3" s="46">
        <f t="shared" ref="I3:I15" si="5">$G$3:$G$15+$H$3:$H$15</f>
        <v>1377.280606</v>
      </c>
      <c r="J3" s="60">
        <f t="shared" ref="J3:J15" si="6">100*$I$3:$I$16/$B$9</f>
        <v>6.925720346</v>
      </c>
      <c r="K3" s="46">
        <f t="shared" ref="K3:K16" si="7">$I$3:$I$16/($E$3:$E$16*$B$4*$B$2/100)</f>
        <v>31.65419362</v>
      </c>
      <c r="L3" s="46">
        <f t="shared" ref="L3:L16" si="8">I3/($E$3:$E$16*$B$4*$B$2/100)-$B$5/$B$4*$B$7^2</f>
        <v>29.19862757</v>
      </c>
    </row>
    <row r="4" ht="14.25" customHeight="1">
      <c r="A4" s="40" t="s">
        <v>59</v>
      </c>
      <c r="B4" s="43">
        <f>ROUND(C29*100/(B2*J24),2)</f>
        <v>25.13</v>
      </c>
      <c r="D4" s="43">
        <v>1.0E-6</v>
      </c>
      <c r="E4" s="46">
        <f t="shared" si="1"/>
        <v>12.06165975</v>
      </c>
      <c r="F4" s="46">
        <f t="shared" si="2"/>
        <v>75.77737739</v>
      </c>
      <c r="G4" s="46">
        <f t="shared" si="3"/>
        <v>2398.637142</v>
      </c>
      <c r="H4" s="46">
        <f t="shared" si="4"/>
        <v>0.1988646</v>
      </c>
      <c r="I4" s="46">
        <f t="shared" si="5"/>
        <v>2398.836006</v>
      </c>
      <c r="J4" s="60">
        <f t="shared" si="6"/>
        <v>12.06265975</v>
      </c>
      <c r="K4" s="46">
        <f t="shared" si="7"/>
        <v>31.6563609</v>
      </c>
      <c r="L4" s="46">
        <f t="shared" si="8"/>
        <v>29.20079484</v>
      </c>
    </row>
    <row r="5" ht="14.25" customHeight="1">
      <c r="A5" s="40" t="s">
        <v>60</v>
      </c>
      <c r="B5" s="46">
        <f>ROUND(AVERAGE(InputData!D2:D105),2)</f>
        <v>733.75</v>
      </c>
      <c r="D5" s="43">
        <v>1.0E-5</v>
      </c>
      <c r="E5" s="46">
        <f t="shared" si="1"/>
        <v>20.66641759</v>
      </c>
      <c r="F5" s="46">
        <f t="shared" si="2"/>
        <v>129.8367685</v>
      </c>
      <c r="G5" s="46">
        <f t="shared" si="3"/>
        <v>4109.818867</v>
      </c>
      <c r="H5" s="46">
        <f t="shared" si="4"/>
        <v>1.988646</v>
      </c>
      <c r="I5" s="46">
        <f t="shared" si="5"/>
        <v>4111.807513</v>
      </c>
      <c r="J5" s="60">
        <f t="shared" si="6"/>
        <v>20.67641759</v>
      </c>
      <c r="K5" s="46">
        <f t="shared" si="7"/>
        <v>31.66905308</v>
      </c>
      <c r="L5" s="46">
        <f t="shared" si="8"/>
        <v>29.21348702</v>
      </c>
    </row>
    <row r="6" ht="14.25" customHeight="1">
      <c r="A6" s="40" t="s">
        <v>61</v>
      </c>
      <c r="B6" s="46">
        <f>SQRT(SUM(CalcThroughput!K2:K105)/COUNT(CalcThroughput!J2:J53))</f>
        <v>209.9708542</v>
      </c>
      <c r="D6" s="43">
        <v>1.0E-4</v>
      </c>
      <c r="E6" s="46">
        <f t="shared" si="1"/>
        <v>34.39</v>
      </c>
      <c r="F6" s="46">
        <f t="shared" si="2"/>
        <v>216.055175</v>
      </c>
      <c r="G6" s="46">
        <f t="shared" si="3"/>
        <v>6838.953594</v>
      </c>
      <c r="H6" s="46">
        <f t="shared" si="4"/>
        <v>19.88646</v>
      </c>
      <c r="I6" s="46">
        <f t="shared" si="5"/>
        <v>6858.840054</v>
      </c>
      <c r="J6" s="60">
        <f t="shared" si="6"/>
        <v>34.49</v>
      </c>
      <c r="K6" s="46">
        <f t="shared" si="7"/>
        <v>31.74578</v>
      </c>
      <c r="L6" s="46">
        <f t="shared" si="8"/>
        <v>29.29021395</v>
      </c>
    </row>
    <row r="7" ht="14.25" customHeight="1">
      <c r="A7" s="40" t="s">
        <v>62</v>
      </c>
      <c r="B7" s="46">
        <f>ROUND(B6/B5,2)</f>
        <v>0.29</v>
      </c>
      <c r="D7" s="43">
        <v>0.001</v>
      </c>
      <c r="E7" s="46">
        <f t="shared" si="1"/>
        <v>54.30687574</v>
      </c>
      <c r="F7" s="46">
        <f t="shared" si="2"/>
        <v>341.1829468</v>
      </c>
      <c r="G7" s="46">
        <f t="shared" si="3"/>
        <v>10799.71512</v>
      </c>
      <c r="H7" s="46">
        <f t="shared" si="4"/>
        <v>198.8646</v>
      </c>
      <c r="I7" s="46">
        <f t="shared" si="5"/>
        <v>10998.57972</v>
      </c>
      <c r="J7" s="60">
        <f t="shared" si="6"/>
        <v>55.30687574</v>
      </c>
      <c r="K7" s="46">
        <f t="shared" si="7"/>
        <v>32.23660451</v>
      </c>
      <c r="L7" s="46">
        <f t="shared" si="8"/>
        <v>29.78103845</v>
      </c>
    </row>
    <row r="8" ht="14.25" customHeight="1">
      <c r="A8" s="40" t="s">
        <v>63</v>
      </c>
      <c r="B8" s="43" t="str">
        <f>InputData!H11</f>
        <v/>
      </c>
      <c r="D8" s="43">
        <v>0.01</v>
      </c>
      <c r="E8" s="46">
        <f t="shared" si="1"/>
        <v>78.14021705</v>
      </c>
      <c r="F8" s="46">
        <f t="shared" si="2"/>
        <v>490.9159136</v>
      </c>
      <c r="G8" s="46">
        <f t="shared" si="3"/>
        <v>15539.32301</v>
      </c>
      <c r="H8" s="46">
        <f t="shared" si="4"/>
        <v>1988.646</v>
      </c>
      <c r="I8" s="46">
        <f t="shared" si="5"/>
        <v>17527.96901</v>
      </c>
      <c r="J8" s="60">
        <f t="shared" si="6"/>
        <v>88.14021705</v>
      </c>
      <c r="K8" s="46">
        <f t="shared" si="7"/>
        <v>35.70462583</v>
      </c>
      <c r="L8" s="46">
        <f t="shared" si="8"/>
        <v>33.24905977</v>
      </c>
    </row>
    <row r="9" ht="14.25" customHeight="1">
      <c r="A9" s="40" t="s">
        <v>64</v>
      </c>
      <c r="B9" s="46">
        <f>ROUND(B2*(B5*(1+B7^2)+B8),2)</f>
        <v>19886.46</v>
      </c>
      <c r="D9" s="43">
        <v>0.02</v>
      </c>
      <c r="E9" s="46">
        <f t="shared" si="1"/>
        <v>84.84449357</v>
      </c>
      <c r="F9" s="46">
        <f t="shared" si="2"/>
        <v>533.0355308</v>
      </c>
      <c r="G9" s="46">
        <f t="shared" si="3"/>
        <v>16872.56628</v>
      </c>
      <c r="H9" s="46">
        <f t="shared" si="4"/>
        <v>3977.292</v>
      </c>
      <c r="I9" s="46">
        <f t="shared" si="5"/>
        <v>20849.85828</v>
      </c>
      <c r="J9" s="60">
        <f t="shared" si="6"/>
        <v>104.8444936</v>
      </c>
      <c r="K9" s="46">
        <f t="shared" si="7"/>
        <v>39.11532547</v>
      </c>
      <c r="L9" s="46">
        <f t="shared" si="8"/>
        <v>36.65975941</v>
      </c>
    </row>
    <row r="10" ht="14.25" customHeight="1">
      <c r="A10" s="40" t="s">
        <v>65</v>
      </c>
      <c r="B10" s="43">
        <f>InputData!H6</f>
        <v>10</v>
      </c>
      <c r="D10" s="43">
        <v>0.04</v>
      </c>
      <c r="E10" s="46">
        <f t="shared" si="1"/>
        <v>90.66252584</v>
      </c>
      <c r="F10" s="46">
        <f t="shared" si="2"/>
        <v>569.5873186</v>
      </c>
      <c r="G10" s="46">
        <f t="shared" si="3"/>
        <v>18029.56694</v>
      </c>
      <c r="H10" s="46">
        <f t="shared" si="4"/>
        <v>7954.584</v>
      </c>
      <c r="I10" s="46">
        <f t="shared" si="5"/>
        <v>25984.15094</v>
      </c>
      <c r="J10" s="60">
        <f t="shared" si="6"/>
        <v>130.6625258</v>
      </c>
      <c r="K10" s="46">
        <f t="shared" si="7"/>
        <v>45.61925817</v>
      </c>
      <c r="L10" s="46">
        <f t="shared" si="8"/>
        <v>43.16369211</v>
      </c>
    </row>
    <row r="11" ht="14.25" customHeight="1">
      <c r="A11" s="40" t="s">
        <v>66</v>
      </c>
      <c r="B11" s="43">
        <v>0.25</v>
      </c>
      <c r="D11" s="43">
        <v>0.065</v>
      </c>
      <c r="E11" s="46">
        <f t="shared" si="1"/>
        <v>93.99271816</v>
      </c>
      <c r="F11" s="46">
        <f t="shared" si="2"/>
        <v>590.5092518</v>
      </c>
      <c r="G11" s="46">
        <f t="shared" si="3"/>
        <v>18691.8243</v>
      </c>
      <c r="H11" s="46">
        <f t="shared" si="4"/>
        <v>12926.199</v>
      </c>
      <c r="I11" s="46">
        <f t="shared" si="5"/>
        <v>31618.0233</v>
      </c>
      <c r="J11" s="60">
        <f t="shared" si="6"/>
        <v>158.9927182</v>
      </c>
      <c r="K11" s="46">
        <f t="shared" si="7"/>
        <v>53.5436544</v>
      </c>
      <c r="L11" s="46">
        <f t="shared" si="8"/>
        <v>51.08808834</v>
      </c>
    </row>
    <row r="12" ht="14.25" customHeight="1">
      <c r="D12" s="43">
        <v>0.1</v>
      </c>
      <c r="E12" s="46">
        <f t="shared" si="1"/>
        <v>96.33104687</v>
      </c>
      <c r="F12" s="46">
        <f t="shared" si="2"/>
        <v>605.1998019</v>
      </c>
      <c r="G12" s="46">
        <f t="shared" si="3"/>
        <v>19156.8351</v>
      </c>
      <c r="H12" s="46">
        <f t="shared" si="4"/>
        <v>19886.46</v>
      </c>
      <c r="I12" s="46">
        <f t="shared" si="5"/>
        <v>39043.2951</v>
      </c>
      <c r="J12" s="60">
        <f t="shared" si="6"/>
        <v>196.3310469</v>
      </c>
      <c r="K12" s="46">
        <f t="shared" si="7"/>
        <v>64.51306656</v>
      </c>
      <c r="L12" s="46">
        <f t="shared" si="8"/>
        <v>62.0575005</v>
      </c>
    </row>
    <row r="13" ht="14.25" customHeight="1">
      <c r="D13" s="43">
        <v>0.2</v>
      </c>
      <c r="E13" s="46">
        <f t="shared" si="1"/>
        <v>98.79586719</v>
      </c>
      <c r="F13" s="46">
        <f t="shared" si="2"/>
        <v>620.6850356</v>
      </c>
      <c r="G13" s="46">
        <f t="shared" si="3"/>
        <v>19647.00061</v>
      </c>
      <c r="H13" s="46">
        <f t="shared" si="4"/>
        <v>39772.92</v>
      </c>
      <c r="I13" s="46">
        <f t="shared" si="5"/>
        <v>59419.92061</v>
      </c>
      <c r="J13" s="60">
        <f t="shared" si="6"/>
        <v>298.7958672</v>
      </c>
      <c r="K13" s="46">
        <f t="shared" si="7"/>
        <v>95.73280682</v>
      </c>
      <c r="L13" s="46">
        <f t="shared" si="8"/>
        <v>93.27724076</v>
      </c>
    </row>
    <row r="14" ht="14.25" customHeight="1">
      <c r="A14" s="48" t="s">
        <v>67</v>
      </c>
      <c r="B14" s="43">
        <f>CalcThroughput!G2-CalcThroughput!G1+1</f>
        <v>382</v>
      </c>
      <c r="D14" s="43">
        <v>0.5</v>
      </c>
      <c r="E14" s="46">
        <f t="shared" si="1"/>
        <v>99.93592039</v>
      </c>
      <c r="F14" s="46">
        <f t="shared" si="2"/>
        <v>627.8474199</v>
      </c>
      <c r="G14" s="46">
        <f t="shared" si="3"/>
        <v>19873.71683</v>
      </c>
      <c r="H14" s="46">
        <f t="shared" si="4"/>
        <v>99432.3</v>
      </c>
      <c r="I14" s="46">
        <f t="shared" si="5"/>
        <v>119306.0168</v>
      </c>
      <c r="J14" s="60">
        <f t="shared" si="6"/>
        <v>599.9359204</v>
      </c>
      <c r="K14" s="46">
        <f t="shared" si="7"/>
        <v>190.0239024</v>
      </c>
      <c r="L14" s="46">
        <f t="shared" si="8"/>
        <v>187.5683363</v>
      </c>
    </row>
    <row r="15" ht="14.25" customHeight="1">
      <c r="D15" s="43">
        <v>0.7</v>
      </c>
      <c r="E15" s="46">
        <f t="shared" si="1"/>
        <v>99.99470367</v>
      </c>
      <c r="F15" s="46">
        <f t="shared" si="2"/>
        <v>628.2167258</v>
      </c>
      <c r="G15" s="46">
        <f t="shared" si="3"/>
        <v>19885.40675</v>
      </c>
      <c r="H15" s="46">
        <f t="shared" si="4"/>
        <v>139205.22</v>
      </c>
      <c r="I15" s="46">
        <f t="shared" si="5"/>
        <v>159090.6267</v>
      </c>
      <c r="J15" s="60">
        <f t="shared" si="6"/>
        <v>799.9947037</v>
      </c>
      <c r="K15" s="46">
        <f t="shared" si="7"/>
        <v>253.2416286</v>
      </c>
      <c r="L15" s="46">
        <f t="shared" si="8"/>
        <v>250.7860625</v>
      </c>
    </row>
    <row r="16" ht="14.25" customHeight="1">
      <c r="E16" s="46">
        <f>E15</f>
        <v>99.99470367</v>
      </c>
      <c r="F16" s="46">
        <f t="shared" si="2"/>
        <v>628.2167258</v>
      </c>
      <c r="I16" s="46">
        <f>I15</f>
        <v>159090.6267</v>
      </c>
      <c r="K16" s="46">
        <f t="shared" si="7"/>
        <v>253.2416286</v>
      </c>
      <c r="L16" s="46">
        <f t="shared" si="8"/>
        <v>250.7860625</v>
      </c>
    </row>
    <row r="17" ht="14.25" customHeight="1"/>
    <row r="18" ht="14.25" customHeight="1">
      <c r="A18" s="55" t="s">
        <v>68</v>
      </c>
      <c r="B18" s="55"/>
      <c r="C18" s="55"/>
      <c r="E18" s="40" t="s">
        <v>69</v>
      </c>
      <c r="F18" s="40"/>
      <c r="G18" s="40"/>
      <c r="H18" s="40"/>
      <c r="I18" s="40"/>
      <c r="J18" s="40"/>
    </row>
    <row r="19" ht="14.25" customHeight="1">
      <c r="B19" s="40" t="s">
        <v>70</v>
      </c>
      <c r="C19" s="40" t="s">
        <v>71</v>
      </c>
      <c r="E19" s="40" t="s">
        <v>72</v>
      </c>
      <c r="F19" s="40"/>
      <c r="G19" s="40"/>
      <c r="H19" s="40"/>
      <c r="I19" s="40"/>
      <c r="J19" s="40"/>
    </row>
    <row r="20" ht="14.25" customHeight="1">
      <c r="B20" s="43">
        <v>0.0</v>
      </c>
      <c r="C20" s="43">
        <v>0.0</v>
      </c>
      <c r="E20" s="40" t="s">
        <v>49</v>
      </c>
      <c r="F20" s="40" t="s">
        <v>73</v>
      </c>
      <c r="G20" s="40" t="s">
        <v>74</v>
      </c>
      <c r="H20" s="40" t="s">
        <v>75</v>
      </c>
      <c r="I20" s="40"/>
      <c r="J20" s="40" t="s">
        <v>76</v>
      </c>
    </row>
    <row r="21" ht="14.25" customHeight="1">
      <c r="B21" s="46">
        <f>B9</f>
        <v>19886.46</v>
      </c>
      <c r="C21" s="43">
        <f>B4*B2</f>
        <v>628.25</v>
      </c>
      <c r="E21" s="43">
        <v>1.0E-9</v>
      </c>
      <c r="F21" s="43">
        <f t="shared" ref="F21:F30" si="9">(1-POWER(1-POWER(E21,0.25),4)+$B$10*E21-$J$21/100)</f>
        <v>-0.2966953633</v>
      </c>
      <c r="G21" s="43">
        <f t="shared" ref="G21:G30" si="10">$B$10+(POWER(1-POWER(E21,0.25),3)*POWER(E21,-0.75))</f>
        <v>5529087.406</v>
      </c>
      <c r="H21" s="61">
        <f t="shared" ref="H21:H30" si="11">E21-(F21/G21)</f>
        <v>0.00000005466081987</v>
      </c>
      <c r="I21" s="43"/>
      <c r="J21" s="43">
        <f>ROUND(B28/B9*100,1)</f>
        <v>31.9</v>
      </c>
    </row>
    <row r="22" ht="14.25" customHeight="1">
      <c r="B22" s="46">
        <f>ROUNDUP(I16,0)</f>
        <v>159091</v>
      </c>
      <c r="C22" s="43">
        <f>C21</f>
        <v>628.25</v>
      </c>
      <c r="E22" s="62">
        <f t="shared" ref="E22:E30" si="12">H21</f>
        <v>0.00000005466081987</v>
      </c>
      <c r="F22" s="43">
        <f t="shared" si="9"/>
        <v>-0.2592263613</v>
      </c>
      <c r="G22" s="43">
        <f t="shared" si="10"/>
        <v>267106.0103</v>
      </c>
      <c r="H22" s="63">
        <f t="shared" si="11"/>
        <v>0.000001025160739</v>
      </c>
      <c r="I22" s="43"/>
      <c r="J22" s="43"/>
    </row>
    <row r="23" ht="14.25" customHeight="1">
      <c r="A23" s="55" t="s">
        <v>45</v>
      </c>
      <c r="B23" s="55"/>
      <c r="C23" s="55"/>
      <c r="E23" s="63">
        <f t="shared" si="12"/>
        <v>0.000001025160739</v>
      </c>
      <c r="F23" s="43">
        <f t="shared" si="9"/>
        <v>-0.1976575563</v>
      </c>
      <c r="G23" s="43">
        <f t="shared" si="10"/>
        <v>28179.20318</v>
      </c>
      <c r="H23" s="63">
        <f t="shared" si="11"/>
        <v>0.000008039466821</v>
      </c>
      <c r="I23" s="43"/>
      <c r="J23" s="40" t="s">
        <v>50</v>
      </c>
    </row>
    <row r="24" ht="14.25" customHeight="1">
      <c r="B24" s="43">
        <v>0.0</v>
      </c>
      <c r="C24" s="43">
        <f>B3*B2</f>
        <v>1000</v>
      </c>
      <c r="E24" s="63">
        <f t="shared" si="12"/>
        <v>0.000008039466821</v>
      </c>
      <c r="F24" s="43">
        <f t="shared" si="9"/>
        <v>-0.1223423733</v>
      </c>
      <c r="G24" s="43">
        <f t="shared" si="10"/>
        <v>5630.664539</v>
      </c>
      <c r="H24" s="63">
        <f t="shared" si="11"/>
        <v>0.00002976734148</v>
      </c>
      <c r="I24" s="43"/>
      <c r="J24" s="64">
        <f>IF(J21&gt;(B10+1)*100,100,ROUND((1-POWER(1-POWER(H30,0.25),4))*100,1))</f>
        <v>31.8</v>
      </c>
    </row>
    <row r="25" ht="14.25" customHeight="1">
      <c r="B25" s="46">
        <f>B22</f>
        <v>159091</v>
      </c>
      <c r="C25" s="43">
        <f>C24</f>
        <v>1000</v>
      </c>
      <c r="E25" s="63">
        <f t="shared" si="12"/>
        <v>0.00002976734148</v>
      </c>
      <c r="F25" s="43">
        <f t="shared" si="9"/>
        <v>-0.05439827728</v>
      </c>
      <c r="G25" s="43">
        <f t="shared" si="10"/>
        <v>1981.145746</v>
      </c>
      <c r="H25" s="63">
        <f t="shared" si="11"/>
        <v>0.00005722533007</v>
      </c>
      <c r="I25" s="43"/>
      <c r="J25" s="43"/>
    </row>
    <row r="26" ht="14.25" customHeight="1">
      <c r="A26" s="55" t="s">
        <v>77</v>
      </c>
      <c r="B26" s="55"/>
      <c r="C26" s="55"/>
      <c r="E26" s="63">
        <f t="shared" si="12"/>
        <v>0.00005722533007</v>
      </c>
      <c r="F26" s="43">
        <f t="shared" si="9"/>
        <v>-0.01333952333</v>
      </c>
      <c r="G26" s="43">
        <f t="shared" si="10"/>
        <v>1166.793991</v>
      </c>
      <c r="H26" s="63">
        <f t="shared" si="11"/>
        <v>0.00006865795951</v>
      </c>
      <c r="I26" s="43"/>
      <c r="J26" s="40" t="s">
        <v>78</v>
      </c>
    </row>
    <row r="27" ht="14.25" customHeight="1">
      <c r="B27" s="40" t="s">
        <v>70</v>
      </c>
      <c r="E27" s="63">
        <f t="shared" si="12"/>
        <v>0.00006865795951</v>
      </c>
      <c r="F27" s="43">
        <f t="shared" si="9"/>
        <v>-0.0009710274564</v>
      </c>
      <c r="G27" s="43">
        <f t="shared" si="10"/>
        <v>1005.712666</v>
      </c>
      <c r="H27" s="63">
        <f t="shared" si="11"/>
        <v>0.00006962347132</v>
      </c>
      <c r="I27" s="43"/>
      <c r="J27" s="46">
        <f>(B9*J24/100+B9*B10*H30)/(J24*B4*B2/100)-B5/B4*B7^2</f>
        <v>29.26747929</v>
      </c>
    </row>
    <row r="28" ht="14.25" customHeight="1">
      <c r="B28" s="64">
        <f>ROUND(AVERAGE(CalcThroughput!D2:D768),2)</f>
        <v>6347.13</v>
      </c>
      <c r="C28" s="43">
        <v>0.0</v>
      </c>
      <c r="D28" s="40"/>
      <c r="E28" s="63">
        <f t="shared" si="12"/>
        <v>0.00006962347132</v>
      </c>
      <c r="F28" s="43">
        <f t="shared" si="9"/>
        <v>-0.000005530885447</v>
      </c>
      <c r="G28" s="43">
        <f t="shared" si="10"/>
        <v>994.3035684</v>
      </c>
      <c r="H28" s="63">
        <f t="shared" si="11"/>
        <v>0.00006962903389</v>
      </c>
      <c r="I28" s="43"/>
      <c r="J28" s="40" t="s">
        <v>79</v>
      </c>
    </row>
    <row r="29" ht="14.25" customHeight="1">
      <c r="B29" s="64">
        <f>B28</f>
        <v>6347.13</v>
      </c>
      <c r="C29" s="46">
        <f>(SUM(InputData!D2:D105))/B14</f>
        <v>199.7643979</v>
      </c>
      <c r="D29" s="40" t="s">
        <v>71</v>
      </c>
      <c r="E29" s="63">
        <f t="shared" si="12"/>
        <v>0.00006962903389</v>
      </c>
      <c r="F29" s="43">
        <f t="shared" si="9"/>
        <v>-0.0000000001805247063</v>
      </c>
      <c r="G29" s="43">
        <f t="shared" si="10"/>
        <v>994.2386631</v>
      </c>
      <c r="H29" s="63">
        <f t="shared" si="11"/>
        <v>0.00006962903407</v>
      </c>
      <c r="I29" s="43"/>
      <c r="J29" s="46">
        <f>ROUND(C31-B5/B4*B7^2,0)</f>
        <v>28</v>
      </c>
    </row>
    <row r="30" ht="14.25" customHeight="1">
      <c r="B30" s="64">
        <f>B28</f>
        <v>6347.13</v>
      </c>
      <c r="C30" s="64">
        <f>B28/C29</f>
        <v>31.77307902</v>
      </c>
      <c r="D30" s="40" t="s">
        <v>80</v>
      </c>
      <c r="E30" s="63">
        <f t="shared" si="12"/>
        <v>0.00006962903407</v>
      </c>
      <c r="F30" s="43">
        <f t="shared" si="9"/>
        <v>0</v>
      </c>
      <c r="G30" s="43">
        <f t="shared" si="10"/>
        <v>994.238661</v>
      </c>
      <c r="H30" s="63">
        <f t="shared" si="11"/>
        <v>0.00006962903407</v>
      </c>
      <c r="I30" s="43"/>
      <c r="J30" s="43"/>
    </row>
    <row r="31" ht="14.25" customHeight="1">
      <c r="B31" s="64">
        <f>B28</f>
        <v>6347.13</v>
      </c>
      <c r="C31" s="46">
        <f>AVERAGE(InputData!E2:E105)</f>
        <v>30.60576923</v>
      </c>
      <c r="D31" s="40" t="s">
        <v>81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>
        <v>0.0</v>
      </c>
    </row>
    <row r="2" ht="14.25" customHeight="1">
      <c r="A2" s="6">
        <v>1.6395663956639566</v>
      </c>
    </row>
    <row r="3" ht="14.25" customHeight="1">
      <c r="A3" s="6">
        <v>7.5</v>
      </c>
    </row>
    <row r="4" ht="14.25" customHeight="1">
      <c r="A4" s="65">
        <v>3.648485015094129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>
        <v>0.0</v>
      </c>
    </row>
    <row r="2" ht="14.25" customHeight="1">
      <c r="A2" s="6">
        <v>1.6395663956639566</v>
      </c>
    </row>
    <row r="3" ht="14.25" customHeight="1">
      <c r="A3" s="6">
        <v>7.5</v>
      </c>
    </row>
    <row r="4" ht="14.25" customHeight="1">
      <c r="A4" s="65">
        <v>2.8375075107224874</v>
      </c>
    </row>
    <row r="5" ht="14.25" customHeight="1">
      <c r="A5" s="65">
        <v>5.623943038563513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>
        <v>0.0</v>
      </c>
    </row>
    <row r="2" ht="14.25" customHeight="1">
      <c r="A2" s="6">
        <v>1.6395663956639566</v>
      </c>
    </row>
    <row r="3" ht="14.25" customHeight="1">
      <c r="A3" s="6">
        <v>7.5</v>
      </c>
    </row>
    <row r="4" ht="14.25" customHeight="1">
      <c r="A4" s="65">
        <v>3.4401220788555915</v>
      </c>
    </row>
    <row r="5" ht="14.25" customHeight="1">
      <c r="A5" s="65">
        <v>5.634993364213561</v>
      </c>
    </row>
    <row r="6" ht="14.25" customHeight="1">
      <c r="A6" s="65">
        <v>2.1054098231240888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>
        <v>0.0</v>
      </c>
    </row>
    <row r="2" ht="14.25" customHeight="1">
      <c r="A2" s="6">
        <v>1.6395663956639566</v>
      </c>
    </row>
    <row r="3" ht="14.25" customHeight="1">
      <c r="A3" s="6">
        <v>7.5</v>
      </c>
    </row>
    <row r="4" ht="14.25" customHeight="1">
      <c r="A4" s="65">
        <v>3.4343769630320096</v>
      </c>
    </row>
    <row r="5" ht="14.25" customHeight="1">
      <c r="A5" s="65">
        <v>5.229227950925647</v>
      </c>
    </row>
    <row r="6" ht="14.25" customHeight="1">
      <c r="A6" s="65">
        <v>2.1054098231240888</v>
      </c>
    </row>
    <row r="7" ht="14.25" customHeight="1">
      <c r="A7" s="65">
        <v>6.134750799036045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>
        <v>0.0</v>
      </c>
    </row>
    <row r="2" ht="14.25" customHeight="1">
      <c r="A2" s="6">
        <v>1.6395663956639566</v>
      </c>
    </row>
    <row r="3" ht="14.25" customHeight="1">
      <c r="A3" s="6">
        <v>7.5</v>
      </c>
    </row>
    <row r="4" ht="14.25" customHeight="1">
      <c r="A4" s="65">
        <v>3.7459788512283545</v>
      </c>
    </row>
    <row r="5" ht="14.25" customHeight="1">
      <c r="A5" s="65">
        <v>3.0305397405955</v>
      </c>
    </row>
    <row r="6" ht="14.25" customHeight="1">
      <c r="A6" s="65">
        <v>5.242875992275921</v>
      </c>
    </row>
    <row r="7" ht="14.25" customHeight="1">
      <c r="A7" s="65">
        <v>2.0061985667192848</v>
      </c>
    </row>
    <row r="8" ht="14.25" customHeight="1">
      <c r="A8" s="65">
        <v>6.134750799036045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>
        <v>0.0</v>
      </c>
    </row>
    <row r="2" ht="14.25" customHeight="1">
      <c r="A2" s="6">
        <v>1.6395663956639566</v>
      </c>
    </row>
    <row r="3" ht="14.25" customHeight="1">
      <c r="A3" s="6">
        <v>7.5</v>
      </c>
    </row>
    <row r="4" ht="14.25" customHeight="1">
      <c r="A4" s="65">
        <v>3.7385272710792354</v>
      </c>
    </row>
    <row r="5" ht="14.25" customHeight="1">
      <c r="A5" s="65">
        <v>3.0305397405955</v>
      </c>
    </row>
    <row r="6" ht="14.25" customHeight="1">
      <c r="A6" s="65">
        <v>4.61391153941191</v>
      </c>
    </row>
    <row r="7" ht="14.25" customHeight="1">
      <c r="A7" s="65">
        <v>2.0061985667192848</v>
      </c>
    </row>
    <row r="8" ht="14.25" customHeight="1">
      <c r="A8" s="65">
        <v>5.326383173796238</v>
      </c>
    </row>
    <row r="9" ht="14.25" customHeight="1">
      <c r="A9" s="65">
        <v>6.134750799036045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>
        <v>0.0</v>
      </c>
    </row>
    <row r="2" ht="14.25" customHeight="1">
      <c r="A2" s="6">
        <v>1.6395663956639566</v>
      </c>
    </row>
    <row r="3" ht="14.25" customHeight="1">
      <c r="A3" s="6">
        <v>7.5</v>
      </c>
    </row>
    <row r="4" ht="14.25" customHeight="1">
      <c r="A4" s="65">
        <v>3.952929227687494</v>
      </c>
    </row>
    <row r="5" ht="14.25" customHeight="1">
      <c r="A5" s="65">
        <v>3.6028852168985</v>
      </c>
    </row>
    <row r="6" ht="14.25" customHeight="1">
      <c r="A6" s="65">
        <v>3.0305397405955</v>
      </c>
    </row>
    <row r="7" ht="14.25" customHeight="1">
      <c r="A7" s="65">
        <v>4.61391153941191</v>
      </c>
    </row>
    <row r="8" ht="14.25" customHeight="1">
      <c r="A8" s="65">
        <v>2.0061985667192848</v>
      </c>
    </row>
    <row r="9" ht="14.25" customHeight="1">
      <c r="A9" s="65">
        <v>5.326383173796238</v>
      </c>
    </row>
    <row r="10" ht="14.25" customHeight="1">
      <c r="A10" s="65">
        <v>6.134750799036045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>
        <v>0.0</v>
      </c>
    </row>
    <row r="2" ht="14.25" customHeight="1">
      <c r="A2" s="6">
        <v>1.6395663956639566</v>
      </c>
    </row>
    <row r="3" ht="14.25" customHeight="1">
      <c r="A3" s="6">
        <v>7.5</v>
      </c>
    </row>
    <row r="4" ht="14.25" customHeight="1">
      <c r="A4" s="65">
        <v>3.952929227687494</v>
      </c>
    </row>
    <row r="5" ht="14.25" customHeight="1">
      <c r="A5" s="65">
        <v>3.6028852168985</v>
      </c>
    </row>
    <row r="6" ht="14.25" customHeight="1">
      <c r="A6" s="65">
        <v>3.0305397405955</v>
      </c>
    </row>
    <row r="7" ht="14.25" customHeight="1">
      <c r="A7" s="65">
        <v>4.61391153941191</v>
      </c>
    </row>
    <row r="8" ht="14.25" customHeight="1">
      <c r="A8" s="65">
        <v>2.0061985667192848</v>
      </c>
    </row>
    <row r="9" ht="14.25" customHeight="1">
      <c r="A9" s="65">
        <v>5.326383173796238</v>
      </c>
    </row>
    <row r="10" ht="14.25" customHeight="1">
      <c r="A10" s="65">
        <v>5.986354146757354</v>
      </c>
    </row>
    <row r="11" ht="14.25" customHeight="1">
      <c r="A11" s="65">
        <v>7.5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>
        <v>0.0</v>
      </c>
    </row>
    <row r="2" ht="14.25" customHeight="1">
      <c r="A2" s="6">
        <v>1.6395663956639566</v>
      </c>
    </row>
    <row r="3" ht="14.25" customHeight="1">
      <c r="A3" s="6">
        <v>7.5</v>
      </c>
    </row>
    <row r="4" ht="14.25" customHeight="1">
      <c r="A4" s="65">
        <v>3.8883667502088555</v>
      </c>
    </row>
    <row r="5" ht="14.25" customHeight="1">
      <c r="A5" s="65">
        <v>3.6028852168985</v>
      </c>
    </row>
    <row r="6" ht="14.25" customHeight="1">
      <c r="A6" s="65">
        <v>3.1744383091568475</v>
      </c>
    </row>
    <row r="7" ht="14.25" customHeight="1">
      <c r="A7" s="65">
        <v>4.61391153941191</v>
      </c>
    </row>
    <row r="8" ht="14.25" customHeight="1">
      <c r="A8" s="65">
        <v>2.6275500177160596</v>
      </c>
    </row>
    <row r="9" ht="14.25" customHeight="1">
      <c r="A9" s="65">
        <v>1.9462612367114576</v>
      </c>
    </row>
    <row r="10" ht="14.25" customHeight="1">
      <c r="A10" s="65">
        <v>5.326383173796238</v>
      </c>
    </row>
    <row r="11" ht="14.25" customHeight="1">
      <c r="A11" s="65">
        <v>6.134750799036045</v>
      </c>
    </row>
    <row r="12" ht="14.25" customHeight="1">
      <c r="A12" s="65">
        <v>3.9937055292529497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6">
        <v>0.0</v>
      </c>
    </row>
    <row r="2" ht="14.25" customHeight="1">
      <c r="A2" s="6">
        <v>1.6395663956639566</v>
      </c>
    </row>
    <row r="3" ht="14.25" customHeight="1">
      <c r="A3" s="6">
        <v>7.5</v>
      </c>
    </row>
    <row r="4" ht="14.25" customHeight="1">
      <c r="A4" s="65">
        <v>3.952929227687494</v>
      </c>
    </row>
    <row r="5" ht="14.25" customHeight="1">
      <c r="A5" s="65">
        <v>3.5724962835287877</v>
      </c>
    </row>
    <row r="6" ht="14.25" customHeight="1">
      <c r="A6" s="65">
        <v>3.0305397405955</v>
      </c>
    </row>
    <row r="7" ht="14.25" customHeight="1">
      <c r="A7" s="65">
        <v>4.61391153941191</v>
      </c>
    </row>
    <row r="8" ht="14.25" customHeight="1">
      <c r="A8" s="65">
        <v>3.7078651685393256</v>
      </c>
    </row>
    <row r="9" ht="14.25" customHeight="1">
      <c r="A9" s="65">
        <v>2.0061985667192848</v>
      </c>
    </row>
    <row r="10" ht="14.25" customHeight="1">
      <c r="A10" s="65">
        <v>5.36673330667733</v>
      </c>
    </row>
    <row r="11" ht="14.25" customHeight="1">
      <c r="A11" s="65">
        <v>5.986354146757354</v>
      </c>
    </row>
    <row r="12" ht="14.25" customHeight="1">
      <c r="A12" s="65">
        <v>7.5</v>
      </c>
    </row>
    <row r="13" ht="14.25" customHeight="1">
      <c r="A13" s="65">
        <v>5.038167938931298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5.38"/>
    <col customWidth="1" min="6" max="26" width="7.63"/>
  </cols>
  <sheetData>
    <row r="1" ht="14.25" customHeight="1">
      <c r="A1" s="66"/>
      <c r="B1" s="66"/>
      <c r="C1" s="66" t="s">
        <v>82</v>
      </c>
      <c r="D1" s="66"/>
      <c r="E1" s="66"/>
      <c r="F1" s="66"/>
      <c r="G1" s="66"/>
      <c r="K1" s="66"/>
      <c r="L1" s="66"/>
      <c r="M1" s="66" t="s">
        <v>83</v>
      </c>
      <c r="N1" s="66"/>
      <c r="O1" s="66"/>
      <c r="P1" s="66"/>
      <c r="Q1" s="66"/>
    </row>
    <row r="2" ht="14.25" customHeight="1">
      <c r="A2" s="66"/>
      <c r="B2" s="66"/>
      <c r="C2" s="66"/>
      <c r="D2" s="66"/>
      <c r="E2" s="66"/>
      <c r="F2" s="66"/>
      <c r="G2" s="66"/>
      <c r="K2" s="66"/>
      <c r="L2" s="66"/>
      <c r="M2" s="66"/>
      <c r="N2" s="66"/>
      <c r="O2" s="66"/>
      <c r="P2" s="66"/>
      <c r="Q2" s="66"/>
    </row>
    <row r="3" ht="14.25" customHeight="1">
      <c r="E3" s="6" t="s">
        <v>84</v>
      </c>
      <c r="F3" s="6" t="s">
        <v>10</v>
      </c>
      <c r="G3" s="6">
        <f>AVERAGE(InputData!D2:D105)</f>
        <v>733.75</v>
      </c>
      <c r="O3" s="6" t="s">
        <v>84</v>
      </c>
      <c r="P3" s="6" t="s">
        <v>22</v>
      </c>
      <c r="Q3" s="6">
        <f>AVERAGE(InputData!E2:E105)</f>
        <v>30.60576923</v>
      </c>
    </row>
    <row r="4" ht="14.25" customHeight="1">
      <c r="A4" s="6" t="s">
        <v>85</v>
      </c>
      <c r="B4" s="6" t="s">
        <v>86</v>
      </c>
      <c r="C4" s="6" t="s">
        <v>87</v>
      </c>
      <c r="D4" s="6" t="s">
        <v>88</v>
      </c>
      <c r="E4" s="6" t="s">
        <v>89</v>
      </c>
      <c r="F4" s="6" t="s">
        <v>10</v>
      </c>
      <c r="G4" s="6">
        <f>_xlfn.STDEV.P(InputData!D2:D53)</f>
        <v>138.3405615</v>
      </c>
      <c r="K4" s="6" t="s">
        <v>85</v>
      </c>
      <c r="L4" s="6" t="s">
        <v>86</v>
      </c>
      <c r="M4" s="6" t="s">
        <v>87</v>
      </c>
      <c r="N4" s="6" t="s">
        <v>88</v>
      </c>
      <c r="O4" s="6" t="s">
        <v>89</v>
      </c>
      <c r="P4" s="6" t="s">
        <v>22</v>
      </c>
      <c r="Q4" s="6">
        <f>_xlfn.STDEV.P(InputData!E2:E105)</f>
        <v>6.200834729</v>
      </c>
    </row>
    <row r="5" ht="14.25" customHeight="1">
      <c r="A5" s="59">
        <v>0.0</v>
      </c>
      <c r="B5" s="6">
        <v>0.0</v>
      </c>
      <c r="C5" s="67">
        <v>0.0</v>
      </c>
      <c r="D5" s="67">
        <v>0.0</v>
      </c>
      <c r="E5" s="6" t="s">
        <v>90</v>
      </c>
      <c r="F5" s="6" t="s">
        <v>10</v>
      </c>
      <c r="G5" s="6">
        <f>MIN(InputData!D2:D105)</f>
        <v>184</v>
      </c>
      <c r="K5" s="59">
        <v>0.0</v>
      </c>
      <c r="L5" s="6">
        <v>0.0</v>
      </c>
      <c r="M5" s="67">
        <v>0.0</v>
      </c>
      <c r="N5" s="67">
        <v>0.0</v>
      </c>
      <c r="O5" s="6" t="s">
        <v>90</v>
      </c>
      <c r="P5" s="6" t="s">
        <v>22</v>
      </c>
      <c r="Q5" s="6">
        <f>MIN(InputData!E2:E105)</f>
        <v>8</v>
      </c>
    </row>
    <row r="6" ht="14.25" customHeight="1">
      <c r="A6" s="59">
        <f t="shared" ref="A6:A15" si="1">A5+G$6/10</f>
        <v>105.5</v>
      </c>
      <c r="B6" s="6" t="str">
        <f t="array" ref="B6:B7">FREQUENCY(InputData!D$2:D$105,'calc distribution'!A6)</f>
        <v>#REF!</v>
      </c>
      <c r="C6" s="67" t="str">
        <f t="shared" ref="C6:C15" si="2">(B6-B5)/G$9</f>
        <v>#REF!</v>
      </c>
      <c r="D6" s="67" t="str">
        <f t="shared" ref="D6:D15" si="3">C6+D5</f>
        <v>#REF!</v>
      </c>
      <c r="E6" s="6" t="s">
        <v>91</v>
      </c>
      <c r="F6" s="6" t="s">
        <v>10</v>
      </c>
      <c r="G6" s="6">
        <f>MAX(InputData!D2:D105)</f>
        <v>1055</v>
      </c>
      <c r="K6" s="59">
        <f t="shared" ref="K6:K14" si="4">K5+Q$6/10</f>
        <v>4.4</v>
      </c>
      <c r="L6" s="6" t="str">
        <f t="array" ref="L6:L7">FREQUENCY(InputData!E$2:E$105,'calc distribution'!K6)</f>
        <v>#REF!</v>
      </c>
      <c r="M6" s="67" t="str">
        <f t="shared" ref="M6:M15" si="5">(L6-L5)/Q$9</f>
        <v>#REF!</v>
      </c>
      <c r="N6" s="67" t="str">
        <f t="shared" ref="N6:N15" si="6">M6+N5</f>
        <v>#REF!</v>
      </c>
      <c r="O6" s="6" t="s">
        <v>91</v>
      </c>
      <c r="P6" s="6" t="s">
        <v>22</v>
      </c>
      <c r="Q6" s="6">
        <f>MAX(InputData!E2:E105)</f>
        <v>44</v>
      </c>
    </row>
    <row r="7" ht="14.25" customHeight="1">
      <c r="A7" s="59">
        <f t="shared" si="1"/>
        <v>211</v>
      </c>
      <c r="B7" s="6" t="str">
        <f t="array" ref="B7:B8">FREQUENCY(InputData!D$2:D$105,'calc distribution'!A7)</f>
        <v>#REF!</v>
      </c>
      <c r="C7" s="67" t="str">
        <f t="shared" si="2"/>
        <v>#REF!</v>
      </c>
      <c r="D7" s="67" t="str">
        <f t="shared" si="3"/>
        <v>#REF!</v>
      </c>
      <c r="E7" s="6" t="s">
        <v>92</v>
      </c>
      <c r="F7" s="6" t="s">
        <v>10</v>
      </c>
      <c r="G7" s="6">
        <f>MEDIAN(InputData!D2:D105)</f>
        <v>777.5</v>
      </c>
      <c r="K7" s="59">
        <f t="shared" si="4"/>
        <v>8.8</v>
      </c>
      <c r="L7" s="6" t="str">
        <f t="array" ref="L7:L8">FREQUENCY(InputData!E$2:E$105,'calc distribution'!K7)</f>
        <v>#REF!</v>
      </c>
      <c r="M7" s="67" t="str">
        <f t="shared" si="5"/>
        <v>#REF!</v>
      </c>
      <c r="N7" s="67" t="str">
        <f t="shared" si="6"/>
        <v>#REF!</v>
      </c>
      <c r="O7" s="6" t="s">
        <v>92</v>
      </c>
      <c r="P7" s="6" t="s">
        <v>22</v>
      </c>
      <c r="Q7" s="6">
        <f>MEDIAN(InputData!E2:E105)</f>
        <v>32.5</v>
      </c>
    </row>
    <row r="8" ht="14.25" customHeight="1">
      <c r="A8" s="59">
        <f t="shared" si="1"/>
        <v>316.5</v>
      </c>
      <c r="B8" s="6" t="str">
        <f t="array" ref="B8:B9">FREQUENCY(InputData!D$2:D$105,'calc distribution'!A8)</f>
        <v>#REF!</v>
      </c>
      <c r="C8" s="67" t="str">
        <f t="shared" si="2"/>
        <v>#REF!</v>
      </c>
      <c r="D8" s="67" t="str">
        <f t="shared" si="3"/>
        <v>#REF!</v>
      </c>
      <c r="E8" s="6" t="s">
        <v>93</v>
      </c>
      <c r="F8" s="6" t="s">
        <v>94</v>
      </c>
      <c r="K8" s="59">
        <f t="shared" si="4"/>
        <v>13.2</v>
      </c>
      <c r="L8" s="6" t="str">
        <f t="array" ref="L8:L9">FREQUENCY(InputData!E$2:E$105,'calc distribution'!K8)</f>
        <v>#REF!</v>
      </c>
      <c r="M8" s="67" t="str">
        <f t="shared" si="5"/>
        <v>#REF!</v>
      </c>
      <c r="N8" s="67" t="str">
        <f t="shared" si="6"/>
        <v>#REF!</v>
      </c>
      <c r="O8" s="6" t="s">
        <v>93</v>
      </c>
      <c r="P8" s="6" t="s">
        <v>22</v>
      </c>
    </row>
    <row r="9" ht="14.25" customHeight="1">
      <c r="A9" s="59">
        <f t="shared" si="1"/>
        <v>422</v>
      </c>
      <c r="B9" s="6" t="str">
        <f t="array" ref="B9:B10">FREQUENCY(InputData!D$2:D$105,'calc distribution'!A9)</f>
        <v>#REF!</v>
      </c>
      <c r="C9" s="67" t="str">
        <f t="shared" si="2"/>
        <v>#REF!</v>
      </c>
      <c r="D9" s="67" t="str">
        <f t="shared" si="3"/>
        <v>#REF!</v>
      </c>
      <c r="E9" s="6" t="s">
        <v>95</v>
      </c>
      <c r="F9" s="6" t="s">
        <v>94</v>
      </c>
      <c r="G9" s="6">
        <f>COUNT(InputData!D2:D1053)</f>
        <v>104</v>
      </c>
      <c r="K9" s="59">
        <f t="shared" si="4"/>
        <v>17.6</v>
      </c>
      <c r="L9" s="6" t="str">
        <f t="array" ref="L9:L10">FREQUENCY(InputData!E$2:E$105,'calc distribution'!K9)</f>
        <v>#REF!</v>
      </c>
      <c r="M9" s="67" t="str">
        <f t="shared" si="5"/>
        <v>#REF!</v>
      </c>
      <c r="N9" s="67" t="str">
        <f t="shared" si="6"/>
        <v>#REF!</v>
      </c>
      <c r="O9" s="6" t="s">
        <v>95</v>
      </c>
      <c r="P9" s="6" t="s">
        <v>22</v>
      </c>
      <c r="Q9" s="6">
        <f>COUNT(InputData!E2:E105)</f>
        <v>104</v>
      </c>
    </row>
    <row r="10" ht="14.25" customHeight="1">
      <c r="A10" s="59">
        <f t="shared" si="1"/>
        <v>527.5</v>
      </c>
      <c r="B10" s="6" t="str">
        <f t="array" ref="B10:B11">FREQUENCY(InputData!D$2:D$105,'calc distribution'!A10)</f>
        <v>#REF!</v>
      </c>
      <c r="C10" s="67" t="str">
        <f t="shared" si="2"/>
        <v>#REF!</v>
      </c>
      <c r="D10" s="67" t="str">
        <f t="shared" si="3"/>
        <v>#REF!</v>
      </c>
      <c r="E10" s="6" t="s">
        <v>96</v>
      </c>
      <c r="F10" s="6" t="s">
        <v>10</v>
      </c>
      <c r="K10" s="59">
        <f t="shared" si="4"/>
        <v>22</v>
      </c>
      <c r="L10" s="6" t="str">
        <f t="array" ref="L10:L11">FREQUENCY(InputData!E$2:E$105,'calc distribution'!K10)</f>
        <v>#REF!</v>
      </c>
      <c r="M10" s="67" t="str">
        <f t="shared" si="5"/>
        <v>#REF!</v>
      </c>
      <c r="N10" s="67" t="str">
        <f t="shared" si="6"/>
        <v>#REF!</v>
      </c>
      <c r="O10" s="6" t="s">
        <v>96</v>
      </c>
      <c r="P10" s="6" t="s">
        <v>22</v>
      </c>
    </row>
    <row r="11" ht="14.25" customHeight="1">
      <c r="A11" s="59">
        <f t="shared" si="1"/>
        <v>633</v>
      </c>
      <c r="B11" s="6" t="str">
        <f t="array" ref="B11:B12">FREQUENCY(InputData!D$2:D$105,'calc distribution'!A11)</f>
        <v>#REF!</v>
      </c>
      <c r="C11" s="67" t="str">
        <f t="shared" si="2"/>
        <v>#REF!</v>
      </c>
      <c r="D11" s="67" t="str">
        <f t="shared" si="3"/>
        <v>#REF!</v>
      </c>
      <c r="E11" s="6" t="s">
        <v>97</v>
      </c>
      <c r="F11" s="6" t="s">
        <v>94</v>
      </c>
      <c r="K11" s="59">
        <f t="shared" si="4"/>
        <v>26.4</v>
      </c>
      <c r="L11" s="6" t="str">
        <f t="array" ref="L11:L12">FREQUENCY(InputData!E$2:E$105,'calc distribution'!K11)</f>
        <v>#REF!</v>
      </c>
      <c r="M11" s="67" t="str">
        <f t="shared" si="5"/>
        <v>#REF!</v>
      </c>
      <c r="N11" s="67" t="str">
        <f t="shared" si="6"/>
        <v>#REF!</v>
      </c>
      <c r="O11" s="6" t="s">
        <v>97</v>
      </c>
      <c r="P11" s="6" t="s">
        <v>94</v>
      </c>
    </row>
    <row r="12" ht="14.25" customHeight="1">
      <c r="A12" s="59">
        <f t="shared" si="1"/>
        <v>738.5</v>
      </c>
      <c r="B12" s="6" t="str">
        <f t="array" ref="B12:B13">FREQUENCY(InputData!D$2:D$105,'calc distribution'!A12)</f>
        <v>#REF!</v>
      </c>
      <c r="C12" s="67" t="str">
        <f t="shared" si="2"/>
        <v>#REF!</v>
      </c>
      <c r="D12" s="67" t="str">
        <f t="shared" si="3"/>
        <v>#REF!</v>
      </c>
      <c r="K12" s="59">
        <f t="shared" si="4"/>
        <v>30.8</v>
      </c>
      <c r="L12" s="6" t="str">
        <f t="array" ref="L12:L13">FREQUENCY(InputData!E$2:E$105,'calc distribution'!K12)</f>
        <v>#REF!</v>
      </c>
      <c r="M12" s="67" t="str">
        <f t="shared" si="5"/>
        <v>#REF!</v>
      </c>
      <c r="N12" s="67" t="str">
        <f t="shared" si="6"/>
        <v>#REF!</v>
      </c>
    </row>
    <row r="13" ht="14.25" customHeight="1">
      <c r="A13" s="59">
        <f t="shared" si="1"/>
        <v>844</v>
      </c>
      <c r="B13" s="6" t="str">
        <f t="array" ref="B13:B14">FREQUENCY(InputData!D$2:D$105,'calc distribution'!A13)</f>
        <v>#REF!</v>
      </c>
      <c r="C13" s="67" t="str">
        <f t="shared" si="2"/>
        <v>#REF!</v>
      </c>
      <c r="D13" s="67" t="str">
        <f t="shared" si="3"/>
        <v>#REF!</v>
      </c>
      <c r="K13" s="59">
        <f t="shared" si="4"/>
        <v>35.2</v>
      </c>
      <c r="L13" s="6" t="str">
        <f t="array" ref="L13:L14">FREQUENCY(InputData!E$2:E$105,'calc distribution'!K13)</f>
        <v>#REF!</v>
      </c>
      <c r="M13" s="67" t="str">
        <f t="shared" si="5"/>
        <v>#REF!</v>
      </c>
      <c r="N13" s="67" t="str">
        <f t="shared" si="6"/>
        <v>#REF!</v>
      </c>
    </row>
    <row r="14" ht="14.25" customHeight="1">
      <c r="A14" s="59">
        <f t="shared" si="1"/>
        <v>949.5</v>
      </c>
      <c r="B14" s="6" t="str">
        <f t="array" ref="B14:B15">FREQUENCY(InputData!D$2:D$105,'calc distribution'!A14)</f>
        <v>#REF!</v>
      </c>
      <c r="C14" s="67" t="str">
        <f t="shared" si="2"/>
        <v>#REF!</v>
      </c>
      <c r="D14" s="67" t="str">
        <f t="shared" si="3"/>
        <v>#REF!</v>
      </c>
      <c r="K14" s="59">
        <f t="shared" si="4"/>
        <v>39.6</v>
      </c>
      <c r="L14" s="6" t="str">
        <f t="array" ref="L14:L15">FREQUENCY(InputData!E$2:E$105,'calc distribution'!K14)</f>
        <v>#REF!</v>
      </c>
      <c r="M14" s="67" t="str">
        <f t="shared" si="5"/>
        <v>#REF!</v>
      </c>
      <c r="N14" s="67" t="str">
        <f t="shared" si="6"/>
        <v>#REF!</v>
      </c>
    </row>
    <row r="15" ht="14.25" customHeight="1">
      <c r="A15" s="59">
        <f t="shared" si="1"/>
        <v>1055</v>
      </c>
      <c r="B15" s="6">
        <f t="array" ref="B15:B16">FREQUENCY(InputData!D$2:D$105,'calc distribution'!A15)</f>
        <v>104</v>
      </c>
      <c r="C15" s="67" t="str">
        <f t="shared" si="2"/>
        <v>#REF!</v>
      </c>
      <c r="D15" s="67" t="str">
        <f t="shared" si="3"/>
        <v>#REF!</v>
      </c>
      <c r="K15" s="59">
        <f>IF(Q6&gt;K14,Q6,K14+Q$6/10)</f>
        <v>44</v>
      </c>
      <c r="L15" s="6">
        <f t="array" ref="L15:L16">FREQUENCY(InputData!E$2:E$105,'calc distribution'!K15)</f>
        <v>104</v>
      </c>
      <c r="M15" s="67" t="str">
        <f t="shared" si="5"/>
        <v>#REF!</v>
      </c>
      <c r="N15" s="67" t="str">
        <f t="shared" si="6"/>
        <v>#REF!</v>
      </c>
    </row>
    <row r="16" ht="14.25" customHeight="1">
      <c r="B16" s="6">
        <v>0.0</v>
      </c>
      <c r="D16" s="67"/>
      <c r="K16" s="59"/>
      <c r="L16" s="6">
        <v>0.0</v>
      </c>
      <c r="M16" s="67"/>
      <c r="N16" s="67"/>
    </row>
    <row r="17" ht="14.25" customHeight="1">
      <c r="D17" s="67"/>
      <c r="K17" s="59"/>
      <c r="M17" s="67"/>
      <c r="N17" s="67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0.13"/>
    <col customWidth="1" min="7" max="7" width="12.38"/>
    <col customWidth="1" min="8" max="27" width="7.63"/>
  </cols>
  <sheetData>
    <row r="1" ht="14.25" customHeight="1">
      <c r="A1" s="68" t="s">
        <v>98</v>
      </c>
      <c r="B1" s="68" t="s">
        <v>99</v>
      </c>
      <c r="C1" s="68"/>
      <c r="D1" s="68" t="s">
        <v>100</v>
      </c>
      <c r="E1" s="68" t="s">
        <v>101</v>
      </c>
      <c r="F1" s="69" t="s">
        <v>39</v>
      </c>
      <c r="G1" s="69" t="s">
        <v>43</v>
      </c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ht="14.25" customHeight="1">
      <c r="A2" s="70" t="s">
        <v>102</v>
      </c>
      <c r="B2" s="69">
        <v>414.0</v>
      </c>
      <c r="C2" s="71">
        <f t="shared" ref="C2:C53" si="1">B2/40</f>
        <v>10.35</v>
      </c>
      <c r="D2" s="71">
        <v>1.0</v>
      </c>
      <c r="E2" s="72">
        <f t="shared" ref="E2:E105" si="2">ROUND(B2/24,0)</f>
        <v>17</v>
      </c>
      <c r="F2" s="73">
        <f t="shared" ref="F2:F105" si="3">G2-E2</f>
        <v>43814</v>
      </c>
      <c r="G2" s="73">
        <v>43831.0</v>
      </c>
      <c r="H2" s="69"/>
      <c r="I2" s="69"/>
      <c r="J2" s="73"/>
      <c r="K2" s="74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ht="14.25" customHeight="1">
      <c r="A3" s="70" t="s">
        <v>103</v>
      </c>
      <c r="B3" s="69">
        <v>576.0</v>
      </c>
      <c r="C3" s="71">
        <f t="shared" si="1"/>
        <v>14.4</v>
      </c>
      <c r="D3" s="71">
        <v>2.0</v>
      </c>
      <c r="E3" s="72">
        <f t="shared" si="2"/>
        <v>24</v>
      </c>
      <c r="F3" s="73">
        <f t="shared" si="3"/>
        <v>43821</v>
      </c>
      <c r="G3" s="73">
        <f t="shared" ref="G3:G105" si="4">$G$2+D3*7</f>
        <v>43845</v>
      </c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</row>
    <row r="4" ht="14.25" customHeight="1">
      <c r="A4" s="70" t="s">
        <v>104</v>
      </c>
      <c r="B4" s="69">
        <v>686.0</v>
      </c>
      <c r="C4" s="71">
        <f t="shared" si="1"/>
        <v>17.15</v>
      </c>
      <c r="D4" s="71">
        <v>3.0</v>
      </c>
      <c r="E4" s="72">
        <f t="shared" si="2"/>
        <v>29</v>
      </c>
      <c r="F4" s="73">
        <f t="shared" si="3"/>
        <v>43823</v>
      </c>
      <c r="G4" s="73">
        <f t="shared" si="4"/>
        <v>43852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</row>
    <row r="5" ht="14.25" customHeight="1">
      <c r="A5" s="70" t="s">
        <v>105</v>
      </c>
      <c r="B5" s="69">
        <v>872.0</v>
      </c>
      <c r="C5" s="71">
        <f t="shared" si="1"/>
        <v>21.8</v>
      </c>
      <c r="D5" s="71">
        <v>4.0</v>
      </c>
      <c r="E5" s="72">
        <f t="shared" si="2"/>
        <v>36</v>
      </c>
      <c r="F5" s="73">
        <f t="shared" si="3"/>
        <v>43823</v>
      </c>
      <c r="G5" s="73">
        <f t="shared" si="4"/>
        <v>43859</v>
      </c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</row>
    <row r="6" ht="14.25" customHeight="1">
      <c r="A6" s="70" t="s">
        <v>106</v>
      </c>
      <c r="B6" s="69">
        <v>564.0</v>
      </c>
      <c r="C6" s="71">
        <f t="shared" si="1"/>
        <v>14.1</v>
      </c>
      <c r="D6" s="71">
        <v>5.0</v>
      </c>
      <c r="E6" s="72">
        <f t="shared" si="2"/>
        <v>24</v>
      </c>
      <c r="F6" s="73">
        <f t="shared" si="3"/>
        <v>43842</v>
      </c>
      <c r="G6" s="73">
        <f t="shared" si="4"/>
        <v>43866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</row>
    <row r="7" ht="14.25" customHeight="1">
      <c r="A7" s="70" t="s">
        <v>107</v>
      </c>
      <c r="B7" s="69">
        <v>616.0</v>
      </c>
      <c r="C7" s="71">
        <f t="shared" si="1"/>
        <v>15.4</v>
      </c>
      <c r="D7" s="71">
        <v>6.0</v>
      </c>
      <c r="E7" s="72">
        <f t="shared" si="2"/>
        <v>26</v>
      </c>
      <c r="F7" s="73">
        <f t="shared" si="3"/>
        <v>43847</v>
      </c>
      <c r="G7" s="73">
        <f t="shared" si="4"/>
        <v>43873</v>
      </c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</row>
    <row r="8" ht="14.25" customHeight="1">
      <c r="A8" s="70" t="s">
        <v>108</v>
      </c>
      <c r="B8" s="69">
        <v>550.0</v>
      </c>
      <c r="C8" s="71">
        <f t="shared" si="1"/>
        <v>13.75</v>
      </c>
      <c r="D8" s="71">
        <v>7.0</v>
      </c>
      <c r="E8" s="72">
        <f t="shared" si="2"/>
        <v>23</v>
      </c>
      <c r="F8" s="73">
        <f t="shared" si="3"/>
        <v>43857</v>
      </c>
      <c r="G8" s="73">
        <f t="shared" si="4"/>
        <v>43880</v>
      </c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</row>
    <row r="9" ht="14.25" customHeight="1">
      <c r="A9" s="70" t="s">
        <v>109</v>
      </c>
      <c r="B9" s="69">
        <v>686.0</v>
      </c>
      <c r="C9" s="71">
        <f t="shared" si="1"/>
        <v>17.15</v>
      </c>
      <c r="D9" s="71">
        <v>8.0</v>
      </c>
      <c r="E9" s="72">
        <f t="shared" si="2"/>
        <v>29</v>
      </c>
      <c r="F9" s="73">
        <f t="shared" si="3"/>
        <v>43858</v>
      </c>
      <c r="G9" s="73">
        <f t="shared" si="4"/>
        <v>43887</v>
      </c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</row>
    <row r="10" ht="14.25" customHeight="1">
      <c r="A10" s="70" t="s">
        <v>110</v>
      </c>
      <c r="B10" s="69">
        <v>632.0</v>
      </c>
      <c r="C10" s="71">
        <f t="shared" si="1"/>
        <v>15.8</v>
      </c>
      <c r="D10" s="71">
        <v>9.0</v>
      </c>
      <c r="E10" s="72">
        <f t="shared" si="2"/>
        <v>26</v>
      </c>
      <c r="F10" s="73">
        <f t="shared" si="3"/>
        <v>43868</v>
      </c>
      <c r="G10" s="73">
        <f t="shared" si="4"/>
        <v>43894</v>
      </c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ht="14.25" customHeight="1">
      <c r="A11" s="70" t="s">
        <v>111</v>
      </c>
      <c r="B11" s="69">
        <v>470.0</v>
      </c>
      <c r="C11" s="71">
        <f t="shared" si="1"/>
        <v>11.75</v>
      </c>
      <c r="D11" s="71">
        <v>10.0</v>
      </c>
      <c r="E11" s="72">
        <f t="shared" si="2"/>
        <v>20</v>
      </c>
      <c r="F11" s="73">
        <f t="shared" si="3"/>
        <v>43881</v>
      </c>
      <c r="G11" s="73">
        <f t="shared" si="4"/>
        <v>43901</v>
      </c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ht="14.25" customHeight="1">
      <c r="A12" s="70" t="s">
        <v>112</v>
      </c>
      <c r="B12" s="69">
        <v>698.0</v>
      </c>
      <c r="C12" s="71">
        <f t="shared" si="1"/>
        <v>17.45</v>
      </c>
      <c r="D12" s="71">
        <v>11.0</v>
      </c>
      <c r="E12" s="72">
        <f t="shared" si="2"/>
        <v>29</v>
      </c>
      <c r="F12" s="73">
        <f t="shared" si="3"/>
        <v>43879</v>
      </c>
      <c r="G12" s="73">
        <f t="shared" si="4"/>
        <v>43908</v>
      </c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ht="14.25" customHeight="1">
      <c r="A13" s="70" t="s">
        <v>113</v>
      </c>
      <c r="B13" s="69">
        <v>680.0</v>
      </c>
      <c r="C13" s="71">
        <f t="shared" si="1"/>
        <v>17</v>
      </c>
      <c r="D13" s="71">
        <v>12.0</v>
      </c>
      <c r="E13" s="72">
        <f t="shared" si="2"/>
        <v>28</v>
      </c>
      <c r="F13" s="73">
        <f t="shared" si="3"/>
        <v>43887</v>
      </c>
      <c r="G13" s="73">
        <f t="shared" si="4"/>
        <v>43915</v>
      </c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ht="14.25" customHeight="1">
      <c r="A14" s="70" t="s">
        <v>114</v>
      </c>
      <c r="B14" s="69">
        <v>574.0</v>
      </c>
      <c r="C14" s="71">
        <f t="shared" si="1"/>
        <v>14.35</v>
      </c>
      <c r="D14" s="71">
        <v>13.0</v>
      </c>
      <c r="E14" s="72">
        <f t="shared" si="2"/>
        <v>24</v>
      </c>
      <c r="F14" s="73">
        <f t="shared" si="3"/>
        <v>43898</v>
      </c>
      <c r="G14" s="73">
        <f t="shared" si="4"/>
        <v>43922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ht="14.25" customHeight="1">
      <c r="A15" s="70" t="s">
        <v>115</v>
      </c>
      <c r="B15" s="69">
        <v>790.0</v>
      </c>
      <c r="C15" s="71">
        <f t="shared" si="1"/>
        <v>19.75</v>
      </c>
      <c r="D15" s="71">
        <v>14.0</v>
      </c>
      <c r="E15" s="72">
        <f t="shared" si="2"/>
        <v>33</v>
      </c>
      <c r="F15" s="73">
        <f t="shared" si="3"/>
        <v>43896</v>
      </c>
      <c r="G15" s="73">
        <f t="shared" si="4"/>
        <v>43929</v>
      </c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ht="14.25" customHeight="1">
      <c r="A16" s="70" t="s">
        <v>116</v>
      </c>
      <c r="B16" s="69">
        <v>670.0</v>
      </c>
      <c r="C16" s="71">
        <f t="shared" si="1"/>
        <v>16.75</v>
      </c>
      <c r="D16" s="71">
        <v>15.0</v>
      </c>
      <c r="E16" s="72">
        <f t="shared" si="2"/>
        <v>28</v>
      </c>
      <c r="F16" s="73">
        <f t="shared" si="3"/>
        <v>43908</v>
      </c>
      <c r="G16" s="73">
        <f t="shared" si="4"/>
        <v>43936</v>
      </c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ht="14.25" customHeight="1">
      <c r="A17" s="70" t="s">
        <v>117</v>
      </c>
      <c r="B17" s="69">
        <v>556.0</v>
      </c>
      <c r="C17" s="71">
        <f t="shared" si="1"/>
        <v>13.9</v>
      </c>
      <c r="D17" s="71">
        <v>16.0</v>
      </c>
      <c r="E17" s="72">
        <f t="shared" si="2"/>
        <v>23</v>
      </c>
      <c r="F17" s="73">
        <f t="shared" si="3"/>
        <v>43920</v>
      </c>
      <c r="G17" s="73">
        <f t="shared" si="4"/>
        <v>43943</v>
      </c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ht="14.25" customHeight="1">
      <c r="A18" s="70" t="s">
        <v>118</v>
      </c>
      <c r="B18" s="69">
        <v>770.0</v>
      </c>
      <c r="C18" s="71">
        <f t="shared" si="1"/>
        <v>19.25</v>
      </c>
      <c r="D18" s="71">
        <v>17.0</v>
      </c>
      <c r="E18" s="72">
        <f t="shared" si="2"/>
        <v>32</v>
      </c>
      <c r="F18" s="73">
        <f t="shared" si="3"/>
        <v>43918</v>
      </c>
      <c r="G18" s="73">
        <f t="shared" si="4"/>
        <v>43950</v>
      </c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ht="14.25" customHeight="1">
      <c r="A19" s="70" t="s">
        <v>119</v>
      </c>
      <c r="B19" s="69">
        <v>184.0</v>
      </c>
      <c r="C19" s="71">
        <f t="shared" si="1"/>
        <v>4.6</v>
      </c>
      <c r="D19" s="71">
        <v>18.0</v>
      </c>
      <c r="E19" s="72">
        <f t="shared" si="2"/>
        <v>8</v>
      </c>
      <c r="F19" s="73">
        <f t="shared" si="3"/>
        <v>43949</v>
      </c>
      <c r="G19" s="73">
        <f t="shared" si="4"/>
        <v>43957</v>
      </c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ht="14.25" customHeight="1">
      <c r="A20" s="70" t="s">
        <v>120</v>
      </c>
      <c r="B20" s="69">
        <v>652.0</v>
      </c>
      <c r="C20" s="71">
        <f t="shared" si="1"/>
        <v>16.3</v>
      </c>
      <c r="D20" s="71">
        <v>19.0</v>
      </c>
      <c r="E20" s="72">
        <f t="shared" si="2"/>
        <v>27</v>
      </c>
      <c r="F20" s="73">
        <f t="shared" si="3"/>
        <v>43937</v>
      </c>
      <c r="G20" s="73">
        <f t="shared" si="4"/>
        <v>43964</v>
      </c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ht="14.25" customHeight="1">
      <c r="A21" s="70" t="s">
        <v>121</v>
      </c>
      <c r="B21" s="69">
        <v>520.0</v>
      </c>
      <c r="C21" s="71">
        <f t="shared" si="1"/>
        <v>13</v>
      </c>
      <c r="D21" s="71">
        <v>20.0</v>
      </c>
      <c r="E21" s="72">
        <f t="shared" si="2"/>
        <v>22</v>
      </c>
      <c r="F21" s="73">
        <f t="shared" si="3"/>
        <v>43949</v>
      </c>
      <c r="G21" s="73">
        <f t="shared" si="4"/>
        <v>43971</v>
      </c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ht="14.25" customHeight="1">
      <c r="A22" s="70" t="s">
        <v>122</v>
      </c>
      <c r="B22" s="69">
        <v>698.0</v>
      </c>
      <c r="C22" s="71">
        <f t="shared" si="1"/>
        <v>17.45</v>
      </c>
      <c r="D22" s="71">
        <v>21.0</v>
      </c>
      <c r="E22" s="72">
        <f t="shared" si="2"/>
        <v>29</v>
      </c>
      <c r="F22" s="73">
        <f t="shared" si="3"/>
        <v>43949</v>
      </c>
      <c r="G22" s="73">
        <f t="shared" si="4"/>
        <v>43978</v>
      </c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ht="14.25" customHeight="1">
      <c r="A23" s="70" t="s">
        <v>123</v>
      </c>
      <c r="B23" s="69">
        <v>880.0</v>
      </c>
      <c r="C23" s="71">
        <f t="shared" si="1"/>
        <v>22</v>
      </c>
      <c r="D23" s="71">
        <v>22.0</v>
      </c>
      <c r="E23" s="72">
        <f t="shared" si="2"/>
        <v>37</v>
      </c>
      <c r="F23" s="73">
        <f t="shared" si="3"/>
        <v>43948</v>
      </c>
      <c r="G23" s="73">
        <f t="shared" si="4"/>
        <v>43985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ht="14.25" customHeight="1">
      <c r="A24" s="70" t="s">
        <v>124</v>
      </c>
      <c r="B24" s="69">
        <v>400.0</v>
      </c>
      <c r="C24" s="71">
        <f t="shared" si="1"/>
        <v>10</v>
      </c>
      <c r="D24" s="71">
        <v>23.0</v>
      </c>
      <c r="E24" s="72">
        <f t="shared" si="2"/>
        <v>17</v>
      </c>
      <c r="F24" s="73">
        <f t="shared" si="3"/>
        <v>43975</v>
      </c>
      <c r="G24" s="73">
        <f t="shared" si="4"/>
        <v>43992</v>
      </c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ht="14.25" customHeight="1">
      <c r="A25" s="70" t="s">
        <v>125</v>
      </c>
      <c r="B25" s="69">
        <v>488.0</v>
      </c>
      <c r="C25" s="71">
        <f t="shared" si="1"/>
        <v>12.2</v>
      </c>
      <c r="D25" s="71">
        <v>24.0</v>
      </c>
      <c r="E25" s="72">
        <f t="shared" si="2"/>
        <v>20</v>
      </c>
      <c r="F25" s="73">
        <f t="shared" si="3"/>
        <v>43979</v>
      </c>
      <c r="G25" s="73">
        <f t="shared" si="4"/>
        <v>43999</v>
      </c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ht="14.25" customHeight="1">
      <c r="A26" s="70" t="s">
        <v>126</v>
      </c>
      <c r="B26" s="69">
        <v>802.0</v>
      </c>
      <c r="C26" s="71">
        <f t="shared" si="1"/>
        <v>20.05</v>
      </c>
      <c r="D26" s="71">
        <v>25.0</v>
      </c>
      <c r="E26" s="72">
        <f t="shared" si="2"/>
        <v>33</v>
      </c>
      <c r="F26" s="73">
        <f t="shared" si="3"/>
        <v>43973</v>
      </c>
      <c r="G26" s="73">
        <f t="shared" si="4"/>
        <v>44006</v>
      </c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ht="14.25" customHeight="1">
      <c r="A27" s="70" t="s">
        <v>127</v>
      </c>
      <c r="B27" s="69">
        <v>782.0</v>
      </c>
      <c r="C27" s="71">
        <f t="shared" si="1"/>
        <v>19.55</v>
      </c>
      <c r="D27" s="71">
        <v>26.0</v>
      </c>
      <c r="E27" s="72">
        <f t="shared" si="2"/>
        <v>33</v>
      </c>
      <c r="F27" s="73">
        <f t="shared" si="3"/>
        <v>43980</v>
      </c>
      <c r="G27" s="73">
        <f t="shared" si="4"/>
        <v>44013</v>
      </c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ht="14.25" customHeight="1">
      <c r="A28" s="70" t="s">
        <v>128</v>
      </c>
      <c r="B28" s="69">
        <v>680.0</v>
      </c>
      <c r="C28" s="71">
        <f t="shared" si="1"/>
        <v>17</v>
      </c>
      <c r="D28" s="71">
        <v>27.0</v>
      </c>
      <c r="E28" s="72">
        <f t="shared" si="2"/>
        <v>28</v>
      </c>
      <c r="F28" s="73">
        <f t="shared" si="3"/>
        <v>43992</v>
      </c>
      <c r="G28" s="73">
        <f t="shared" si="4"/>
        <v>44020</v>
      </c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ht="14.25" customHeight="1">
      <c r="A29" s="70" t="s">
        <v>129</v>
      </c>
      <c r="B29" s="69">
        <v>494.0</v>
      </c>
      <c r="C29" s="71">
        <f t="shared" si="1"/>
        <v>12.35</v>
      </c>
      <c r="D29" s="71">
        <v>28.0</v>
      </c>
      <c r="E29" s="72">
        <f t="shared" si="2"/>
        <v>21</v>
      </c>
      <c r="F29" s="73">
        <f t="shared" si="3"/>
        <v>44006</v>
      </c>
      <c r="G29" s="73">
        <f t="shared" si="4"/>
        <v>44027</v>
      </c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ht="14.25" customHeight="1">
      <c r="A30" s="70" t="s">
        <v>130</v>
      </c>
      <c r="B30" s="69">
        <v>740.0</v>
      </c>
      <c r="C30" s="71">
        <f t="shared" si="1"/>
        <v>18.5</v>
      </c>
      <c r="D30" s="71">
        <v>29.0</v>
      </c>
      <c r="E30" s="72">
        <f t="shared" si="2"/>
        <v>31</v>
      </c>
      <c r="F30" s="73">
        <f t="shared" si="3"/>
        <v>44003</v>
      </c>
      <c r="G30" s="73">
        <f t="shared" si="4"/>
        <v>44034</v>
      </c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ht="14.25" customHeight="1">
      <c r="A31" s="70" t="s">
        <v>131</v>
      </c>
      <c r="B31" s="69">
        <v>698.0</v>
      </c>
      <c r="C31" s="71">
        <f t="shared" si="1"/>
        <v>17.45</v>
      </c>
      <c r="D31" s="71">
        <v>30.0</v>
      </c>
      <c r="E31" s="72">
        <f t="shared" si="2"/>
        <v>29</v>
      </c>
      <c r="F31" s="73">
        <f t="shared" si="3"/>
        <v>44012</v>
      </c>
      <c r="G31" s="73">
        <f t="shared" si="4"/>
        <v>44041</v>
      </c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ht="14.25" customHeight="1">
      <c r="A32" s="70" t="s">
        <v>132</v>
      </c>
      <c r="B32" s="69">
        <v>810.0</v>
      </c>
      <c r="C32" s="71">
        <f t="shared" si="1"/>
        <v>20.25</v>
      </c>
      <c r="D32" s="71">
        <v>31.0</v>
      </c>
      <c r="E32" s="72">
        <f t="shared" si="2"/>
        <v>34</v>
      </c>
      <c r="F32" s="73">
        <f t="shared" si="3"/>
        <v>44014</v>
      </c>
      <c r="G32" s="73">
        <f t="shared" si="4"/>
        <v>44048</v>
      </c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ht="14.25" customHeight="1">
      <c r="A33" s="70" t="s">
        <v>133</v>
      </c>
      <c r="B33" s="69">
        <v>526.0</v>
      </c>
      <c r="C33" s="71">
        <f t="shared" si="1"/>
        <v>13.15</v>
      </c>
      <c r="D33" s="71">
        <v>32.0</v>
      </c>
      <c r="E33" s="72">
        <f t="shared" si="2"/>
        <v>22</v>
      </c>
      <c r="F33" s="73">
        <f t="shared" si="3"/>
        <v>44033</v>
      </c>
      <c r="G33" s="73">
        <f t="shared" si="4"/>
        <v>44055</v>
      </c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ht="14.25" customHeight="1">
      <c r="A34" s="70" t="s">
        <v>134</v>
      </c>
      <c r="B34" s="69">
        <v>582.0</v>
      </c>
      <c r="C34" s="71">
        <f t="shared" si="1"/>
        <v>14.55</v>
      </c>
      <c r="D34" s="71">
        <v>33.0</v>
      </c>
      <c r="E34" s="72">
        <f t="shared" si="2"/>
        <v>24</v>
      </c>
      <c r="F34" s="73">
        <f t="shared" si="3"/>
        <v>44038</v>
      </c>
      <c r="G34" s="73">
        <f t="shared" si="4"/>
        <v>44062</v>
      </c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ht="14.25" customHeight="1">
      <c r="A35" s="70" t="s">
        <v>135</v>
      </c>
      <c r="B35" s="69">
        <v>660.0</v>
      </c>
      <c r="C35" s="71">
        <f t="shared" si="1"/>
        <v>16.5</v>
      </c>
      <c r="D35" s="71">
        <v>34.0</v>
      </c>
      <c r="E35" s="72">
        <f t="shared" si="2"/>
        <v>28</v>
      </c>
      <c r="F35" s="73">
        <f t="shared" si="3"/>
        <v>44041</v>
      </c>
      <c r="G35" s="73">
        <f t="shared" si="4"/>
        <v>44069</v>
      </c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ht="14.25" customHeight="1">
      <c r="A36" s="70" t="s">
        <v>136</v>
      </c>
      <c r="B36" s="69">
        <v>768.0</v>
      </c>
      <c r="C36" s="71">
        <f t="shared" si="1"/>
        <v>19.2</v>
      </c>
      <c r="D36" s="71">
        <v>35.0</v>
      </c>
      <c r="E36" s="72">
        <f t="shared" si="2"/>
        <v>32</v>
      </c>
      <c r="F36" s="73">
        <f t="shared" si="3"/>
        <v>44044</v>
      </c>
      <c r="G36" s="73">
        <f t="shared" si="4"/>
        <v>44076</v>
      </c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ht="14.25" customHeight="1">
      <c r="A37" s="70" t="s">
        <v>137</v>
      </c>
      <c r="B37" s="69">
        <v>608.0</v>
      </c>
      <c r="C37" s="71">
        <f t="shared" si="1"/>
        <v>15.2</v>
      </c>
      <c r="D37" s="71">
        <v>36.0</v>
      </c>
      <c r="E37" s="72">
        <f t="shared" si="2"/>
        <v>25</v>
      </c>
      <c r="F37" s="73">
        <f t="shared" si="3"/>
        <v>44058</v>
      </c>
      <c r="G37" s="73">
        <f t="shared" si="4"/>
        <v>44083</v>
      </c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ht="14.25" customHeight="1">
      <c r="A38" s="70" t="s">
        <v>138</v>
      </c>
      <c r="B38" s="69">
        <v>626.0</v>
      </c>
      <c r="C38" s="71">
        <f t="shared" si="1"/>
        <v>15.65</v>
      </c>
      <c r="D38" s="71">
        <v>37.0</v>
      </c>
      <c r="E38" s="72">
        <f t="shared" si="2"/>
        <v>26</v>
      </c>
      <c r="F38" s="73">
        <f t="shared" si="3"/>
        <v>44064</v>
      </c>
      <c r="G38" s="73">
        <f t="shared" si="4"/>
        <v>44090</v>
      </c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ht="14.25" customHeight="1">
      <c r="A39" s="70" t="s">
        <v>139</v>
      </c>
      <c r="B39" s="69">
        <v>604.0</v>
      </c>
      <c r="C39" s="71">
        <f t="shared" si="1"/>
        <v>15.1</v>
      </c>
      <c r="D39" s="71">
        <v>38.0</v>
      </c>
      <c r="E39" s="72">
        <f t="shared" si="2"/>
        <v>25</v>
      </c>
      <c r="F39" s="73">
        <f t="shared" si="3"/>
        <v>44072</v>
      </c>
      <c r="G39" s="73">
        <f t="shared" si="4"/>
        <v>44097</v>
      </c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ht="14.25" customHeight="1">
      <c r="A40" s="70" t="s">
        <v>140</v>
      </c>
      <c r="B40" s="69">
        <v>560.0</v>
      </c>
      <c r="C40" s="71">
        <f t="shared" si="1"/>
        <v>14</v>
      </c>
      <c r="D40" s="71">
        <v>39.0</v>
      </c>
      <c r="E40" s="72">
        <f t="shared" si="2"/>
        <v>23</v>
      </c>
      <c r="F40" s="73">
        <f t="shared" si="3"/>
        <v>44081</v>
      </c>
      <c r="G40" s="73">
        <f t="shared" si="4"/>
        <v>44104</v>
      </c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ht="14.25" customHeight="1">
      <c r="A41" s="70" t="s">
        <v>141</v>
      </c>
      <c r="B41" s="69">
        <v>792.0</v>
      </c>
      <c r="C41" s="71">
        <f t="shared" si="1"/>
        <v>19.8</v>
      </c>
      <c r="D41" s="71">
        <v>40.0</v>
      </c>
      <c r="E41" s="72">
        <f t="shared" si="2"/>
        <v>33</v>
      </c>
      <c r="F41" s="73">
        <f t="shared" si="3"/>
        <v>44078</v>
      </c>
      <c r="G41" s="73">
        <f t="shared" si="4"/>
        <v>44111</v>
      </c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ht="14.25" customHeight="1">
      <c r="A42" s="70" t="s">
        <v>142</v>
      </c>
      <c r="B42" s="69">
        <v>242.0</v>
      </c>
      <c r="C42" s="71">
        <f t="shared" si="1"/>
        <v>6.05</v>
      </c>
      <c r="D42" s="71">
        <v>41.0</v>
      </c>
      <c r="E42" s="72">
        <f t="shared" si="2"/>
        <v>10</v>
      </c>
      <c r="F42" s="73">
        <f t="shared" si="3"/>
        <v>44108</v>
      </c>
      <c r="G42" s="73">
        <f t="shared" si="4"/>
        <v>44118</v>
      </c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ht="14.25" customHeight="1">
      <c r="A43" s="70" t="s">
        <v>143</v>
      </c>
      <c r="B43" s="69">
        <v>554.0</v>
      </c>
      <c r="C43" s="71">
        <f t="shared" si="1"/>
        <v>13.85</v>
      </c>
      <c r="D43" s="71">
        <v>42.0</v>
      </c>
      <c r="E43" s="72">
        <f t="shared" si="2"/>
        <v>23</v>
      </c>
      <c r="F43" s="73">
        <f t="shared" si="3"/>
        <v>44102</v>
      </c>
      <c r="G43" s="73">
        <f t="shared" si="4"/>
        <v>44125</v>
      </c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ht="14.25" customHeight="1">
      <c r="A44" s="70" t="s">
        <v>144</v>
      </c>
      <c r="B44" s="69">
        <v>602.0</v>
      </c>
      <c r="C44" s="71">
        <f t="shared" si="1"/>
        <v>15.05</v>
      </c>
      <c r="D44" s="71">
        <v>43.0</v>
      </c>
      <c r="E44" s="72">
        <f t="shared" si="2"/>
        <v>25</v>
      </c>
      <c r="F44" s="73">
        <f t="shared" si="3"/>
        <v>44107</v>
      </c>
      <c r="G44" s="73">
        <f t="shared" si="4"/>
        <v>44132</v>
      </c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ht="14.25" customHeight="1">
      <c r="A45" s="70" t="s">
        <v>145</v>
      </c>
      <c r="B45" s="69">
        <v>684.0</v>
      </c>
      <c r="C45" s="71">
        <f t="shared" si="1"/>
        <v>17.1</v>
      </c>
      <c r="D45" s="71">
        <v>44.0</v>
      </c>
      <c r="E45" s="72">
        <f t="shared" si="2"/>
        <v>29</v>
      </c>
      <c r="F45" s="73">
        <f t="shared" si="3"/>
        <v>44110</v>
      </c>
      <c r="G45" s="73">
        <f t="shared" si="4"/>
        <v>44139</v>
      </c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ht="14.25" customHeight="1">
      <c r="A46" s="70" t="s">
        <v>146</v>
      </c>
      <c r="B46" s="69">
        <v>796.0</v>
      </c>
      <c r="C46" s="71">
        <f t="shared" si="1"/>
        <v>19.9</v>
      </c>
      <c r="D46" s="71">
        <v>45.0</v>
      </c>
      <c r="E46" s="72">
        <f t="shared" si="2"/>
        <v>33</v>
      </c>
      <c r="F46" s="73">
        <f t="shared" si="3"/>
        <v>44113</v>
      </c>
      <c r="G46" s="73">
        <f t="shared" si="4"/>
        <v>44146</v>
      </c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ht="14.25" customHeight="1">
      <c r="A47" s="70" t="s">
        <v>147</v>
      </c>
      <c r="B47" s="69">
        <v>632.0</v>
      </c>
      <c r="C47" s="71">
        <f t="shared" si="1"/>
        <v>15.8</v>
      </c>
      <c r="D47" s="71">
        <v>46.0</v>
      </c>
      <c r="E47" s="72">
        <f t="shared" si="2"/>
        <v>26</v>
      </c>
      <c r="F47" s="73">
        <f t="shared" si="3"/>
        <v>44127</v>
      </c>
      <c r="G47" s="73">
        <f t="shared" si="4"/>
        <v>44153</v>
      </c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ht="14.25" customHeight="1">
      <c r="A48" s="70" t="s">
        <v>148</v>
      </c>
      <c r="B48" s="69">
        <v>648.0</v>
      </c>
      <c r="C48" s="71">
        <f t="shared" si="1"/>
        <v>16.2</v>
      </c>
      <c r="D48" s="71">
        <v>47.0</v>
      </c>
      <c r="E48" s="72">
        <f t="shared" si="2"/>
        <v>27</v>
      </c>
      <c r="F48" s="73">
        <f t="shared" si="3"/>
        <v>44133</v>
      </c>
      <c r="G48" s="73">
        <f t="shared" si="4"/>
        <v>44160</v>
      </c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ht="14.25" customHeight="1">
      <c r="A49" s="70" t="s">
        <v>149</v>
      </c>
      <c r="B49" s="69">
        <v>784.0</v>
      </c>
      <c r="C49" s="71">
        <f t="shared" si="1"/>
        <v>19.6</v>
      </c>
      <c r="D49" s="71">
        <v>48.0</v>
      </c>
      <c r="E49" s="72">
        <f t="shared" si="2"/>
        <v>33</v>
      </c>
      <c r="F49" s="73">
        <f t="shared" si="3"/>
        <v>44134</v>
      </c>
      <c r="G49" s="73">
        <f t="shared" si="4"/>
        <v>44167</v>
      </c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ht="14.25" customHeight="1">
      <c r="A50" s="70" t="s">
        <v>150</v>
      </c>
      <c r="B50" s="69">
        <v>766.0</v>
      </c>
      <c r="C50" s="71">
        <f t="shared" si="1"/>
        <v>19.15</v>
      </c>
      <c r="D50" s="71">
        <v>49.0</v>
      </c>
      <c r="E50" s="72">
        <f t="shared" si="2"/>
        <v>32</v>
      </c>
      <c r="F50" s="73">
        <f t="shared" si="3"/>
        <v>44142</v>
      </c>
      <c r="G50" s="73">
        <f t="shared" si="4"/>
        <v>44174</v>
      </c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ht="14.25" customHeight="1">
      <c r="A51" s="70" t="s">
        <v>151</v>
      </c>
      <c r="B51" s="69">
        <v>648.0</v>
      </c>
      <c r="C51" s="71">
        <f t="shared" si="1"/>
        <v>16.2</v>
      </c>
      <c r="D51" s="71">
        <v>50.0</v>
      </c>
      <c r="E51" s="72">
        <f t="shared" si="2"/>
        <v>27</v>
      </c>
      <c r="F51" s="73">
        <f t="shared" si="3"/>
        <v>44154</v>
      </c>
      <c r="G51" s="73">
        <f t="shared" si="4"/>
        <v>44181</v>
      </c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ht="14.25" customHeight="1">
      <c r="A52" s="70" t="s">
        <v>152</v>
      </c>
      <c r="B52" s="69">
        <v>746.0</v>
      </c>
      <c r="C52" s="71">
        <f t="shared" si="1"/>
        <v>18.65</v>
      </c>
      <c r="D52" s="71">
        <v>51.0</v>
      </c>
      <c r="E52" s="72">
        <f t="shared" si="2"/>
        <v>31</v>
      </c>
      <c r="F52" s="73">
        <f t="shared" si="3"/>
        <v>44157</v>
      </c>
      <c r="G52" s="73">
        <f t="shared" si="4"/>
        <v>44188</v>
      </c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ht="14.25" customHeight="1">
      <c r="A53" s="70" t="s">
        <v>153</v>
      </c>
      <c r="B53" s="69">
        <v>630.0</v>
      </c>
      <c r="C53" s="71">
        <f t="shared" si="1"/>
        <v>15.75</v>
      </c>
      <c r="D53" s="71">
        <v>52.0</v>
      </c>
      <c r="E53" s="72">
        <f t="shared" si="2"/>
        <v>26</v>
      </c>
      <c r="F53" s="73">
        <f t="shared" si="3"/>
        <v>44169</v>
      </c>
      <c r="G53" s="73">
        <f t="shared" si="4"/>
        <v>44195</v>
      </c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ht="14.25" customHeight="1">
      <c r="A54" s="6" t="s">
        <v>154</v>
      </c>
      <c r="B54" s="70">
        <v>680.0</v>
      </c>
      <c r="C54" s="6">
        <v>17.0</v>
      </c>
      <c r="D54" s="6">
        <v>1.0</v>
      </c>
      <c r="E54" s="72">
        <f t="shared" si="2"/>
        <v>28</v>
      </c>
      <c r="F54" s="73">
        <f t="shared" si="3"/>
        <v>43810</v>
      </c>
      <c r="G54" s="73">
        <f t="shared" si="4"/>
        <v>43838</v>
      </c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4.25" customHeight="1">
      <c r="A55" s="6" t="s">
        <v>155</v>
      </c>
      <c r="B55" s="70">
        <v>690.0</v>
      </c>
      <c r="C55" s="6">
        <v>17.25</v>
      </c>
      <c r="D55" s="6">
        <v>2.0</v>
      </c>
      <c r="E55" s="72">
        <f t="shared" si="2"/>
        <v>29</v>
      </c>
      <c r="F55" s="73">
        <f t="shared" si="3"/>
        <v>43816</v>
      </c>
      <c r="G55" s="73">
        <f t="shared" si="4"/>
        <v>43845</v>
      </c>
    </row>
    <row r="56" ht="14.25" customHeight="1">
      <c r="A56" s="6" t="s">
        <v>156</v>
      </c>
      <c r="B56" s="70">
        <v>720.0</v>
      </c>
      <c r="C56" s="6">
        <v>18.0</v>
      </c>
      <c r="D56" s="6">
        <v>3.0</v>
      </c>
      <c r="E56" s="72">
        <f t="shared" si="2"/>
        <v>30</v>
      </c>
      <c r="F56" s="73">
        <f t="shared" si="3"/>
        <v>43822</v>
      </c>
      <c r="G56" s="73">
        <f t="shared" si="4"/>
        <v>43852</v>
      </c>
    </row>
    <row r="57" ht="14.25" customHeight="1">
      <c r="A57" s="6" t="s">
        <v>157</v>
      </c>
      <c r="B57" s="70">
        <v>725.0</v>
      </c>
      <c r="C57" s="6">
        <v>18.125</v>
      </c>
      <c r="D57" s="6">
        <v>4.0</v>
      </c>
      <c r="E57" s="72">
        <f t="shared" si="2"/>
        <v>30</v>
      </c>
      <c r="F57" s="73">
        <f t="shared" si="3"/>
        <v>43829</v>
      </c>
      <c r="G57" s="73">
        <f t="shared" si="4"/>
        <v>43859</v>
      </c>
    </row>
    <row r="58" ht="14.25" customHeight="1">
      <c r="A58" s="6" t="s">
        <v>158</v>
      </c>
      <c r="B58" s="70">
        <v>770.0</v>
      </c>
      <c r="C58" s="6">
        <v>19.25</v>
      </c>
      <c r="D58" s="6">
        <v>5.0</v>
      </c>
      <c r="E58" s="72">
        <f t="shared" si="2"/>
        <v>32</v>
      </c>
      <c r="F58" s="73">
        <f t="shared" si="3"/>
        <v>43834</v>
      </c>
      <c r="G58" s="73">
        <f t="shared" si="4"/>
        <v>43866</v>
      </c>
    </row>
    <row r="59" ht="14.25" customHeight="1">
      <c r="A59" s="6" t="s">
        <v>159</v>
      </c>
      <c r="B59" s="70">
        <v>775.0</v>
      </c>
      <c r="C59" s="6">
        <v>19.375</v>
      </c>
      <c r="D59" s="6">
        <v>6.0</v>
      </c>
      <c r="E59" s="72">
        <f t="shared" si="2"/>
        <v>32</v>
      </c>
      <c r="F59" s="73">
        <f t="shared" si="3"/>
        <v>43841</v>
      </c>
      <c r="G59" s="73">
        <f t="shared" si="4"/>
        <v>43873</v>
      </c>
    </row>
    <row r="60" ht="14.25" customHeight="1">
      <c r="A60" s="6" t="s">
        <v>160</v>
      </c>
      <c r="B60" s="70">
        <v>800.0</v>
      </c>
      <c r="C60" s="6">
        <v>20.0</v>
      </c>
      <c r="D60" s="6">
        <v>7.0</v>
      </c>
      <c r="E60" s="72">
        <f t="shared" si="2"/>
        <v>33</v>
      </c>
      <c r="F60" s="73">
        <f t="shared" si="3"/>
        <v>43847</v>
      </c>
      <c r="G60" s="73">
        <f t="shared" si="4"/>
        <v>43880</v>
      </c>
    </row>
    <row r="61" ht="14.25" customHeight="1">
      <c r="A61" s="6" t="s">
        <v>161</v>
      </c>
      <c r="B61" s="70">
        <v>805.0</v>
      </c>
      <c r="C61" s="6">
        <v>20.125</v>
      </c>
      <c r="D61" s="6">
        <v>8.0</v>
      </c>
      <c r="E61" s="72">
        <f t="shared" si="2"/>
        <v>34</v>
      </c>
      <c r="F61" s="73">
        <f t="shared" si="3"/>
        <v>43853</v>
      </c>
      <c r="G61" s="73">
        <f t="shared" si="4"/>
        <v>43887</v>
      </c>
    </row>
    <row r="62" ht="14.25" customHeight="1">
      <c r="A62" s="6" t="s">
        <v>162</v>
      </c>
      <c r="B62" s="70">
        <v>810.0</v>
      </c>
      <c r="C62" s="6">
        <v>20.25</v>
      </c>
      <c r="D62" s="6">
        <v>9.0</v>
      </c>
      <c r="E62" s="72">
        <f t="shared" si="2"/>
        <v>34</v>
      </c>
      <c r="F62" s="73">
        <f t="shared" si="3"/>
        <v>43860</v>
      </c>
      <c r="G62" s="73">
        <f t="shared" si="4"/>
        <v>43894</v>
      </c>
    </row>
    <row r="63" ht="14.25" customHeight="1">
      <c r="A63" s="6" t="s">
        <v>163</v>
      </c>
      <c r="B63" s="70">
        <v>800.0</v>
      </c>
      <c r="C63" s="6">
        <v>20.0</v>
      </c>
      <c r="D63" s="6">
        <v>10.0</v>
      </c>
      <c r="E63" s="72">
        <f t="shared" si="2"/>
        <v>33</v>
      </c>
      <c r="F63" s="73">
        <f t="shared" si="3"/>
        <v>43868</v>
      </c>
      <c r="G63" s="73">
        <f t="shared" si="4"/>
        <v>43901</v>
      </c>
    </row>
    <row r="64" ht="14.25" customHeight="1">
      <c r="A64" s="6" t="s">
        <v>164</v>
      </c>
      <c r="B64" s="70">
        <v>805.0</v>
      </c>
      <c r="C64" s="6">
        <v>20.125</v>
      </c>
      <c r="D64" s="6">
        <v>11.0</v>
      </c>
      <c r="E64" s="72">
        <f t="shared" si="2"/>
        <v>34</v>
      </c>
      <c r="F64" s="73">
        <f t="shared" si="3"/>
        <v>43874</v>
      </c>
      <c r="G64" s="73">
        <f t="shared" si="4"/>
        <v>43908</v>
      </c>
    </row>
    <row r="65" ht="14.25" customHeight="1">
      <c r="A65" s="6" t="s">
        <v>165</v>
      </c>
      <c r="B65" s="70">
        <v>830.0</v>
      </c>
      <c r="C65" s="6">
        <v>20.75</v>
      </c>
      <c r="D65" s="6">
        <v>12.0</v>
      </c>
      <c r="E65" s="72">
        <f t="shared" si="2"/>
        <v>35</v>
      </c>
      <c r="F65" s="73">
        <f t="shared" si="3"/>
        <v>43880</v>
      </c>
      <c r="G65" s="73">
        <f t="shared" si="4"/>
        <v>43915</v>
      </c>
    </row>
    <row r="66" ht="14.25" customHeight="1">
      <c r="A66" s="6" t="s">
        <v>166</v>
      </c>
      <c r="B66" s="70">
        <v>825.0</v>
      </c>
      <c r="C66" s="6">
        <v>20.625</v>
      </c>
      <c r="D66" s="6">
        <v>13.0</v>
      </c>
      <c r="E66" s="72">
        <f t="shared" si="2"/>
        <v>34</v>
      </c>
      <c r="F66" s="73">
        <f t="shared" si="3"/>
        <v>43888</v>
      </c>
      <c r="G66" s="73">
        <f t="shared" si="4"/>
        <v>43922</v>
      </c>
    </row>
    <row r="67" ht="14.25" customHeight="1">
      <c r="A67" s="6" t="s">
        <v>167</v>
      </c>
      <c r="B67" s="70">
        <v>855.0</v>
      </c>
      <c r="C67" s="6">
        <v>21.375</v>
      </c>
      <c r="D67" s="6">
        <v>14.0</v>
      </c>
      <c r="E67" s="72">
        <f t="shared" si="2"/>
        <v>36</v>
      </c>
      <c r="F67" s="73">
        <f t="shared" si="3"/>
        <v>43893</v>
      </c>
      <c r="G67" s="73">
        <f t="shared" si="4"/>
        <v>43929</v>
      </c>
    </row>
    <row r="68" ht="14.25" customHeight="1">
      <c r="A68" s="6" t="s">
        <v>168</v>
      </c>
      <c r="B68" s="70">
        <v>830.0</v>
      </c>
      <c r="C68" s="6">
        <v>20.75</v>
      </c>
      <c r="D68" s="6">
        <v>15.0</v>
      </c>
      <c r="E68" s="72">
        <f t="shared" si="2"/>
        <v>35</v>
      </c>
      <c r="F68" s="73">
        <f t="shared" si="3"/>
        <v>43901</v>
      </c>
      <c r="G68" s="73">
        <f t="shared" si="4"/>
        <v>43936</v>
      </c>
    </row>
    <row r="69" ht="14.25" customHeight="1">
      <c r="A69" s="6" t="s">
        <v>169</v>
      </c>
      <c r="B69" s="70">
        <v>815.0</v>
      </c>
      <c r="C69" s="6">
        <v>20.375</v>
      </c>
      <c r="D69" s="6">
        <v>16.0</v>
      </c>
      <c r="E69" s="72">
        <f t="shared" si="2"/>
        <v>34</v>
      </c>
      <c r="F69" s="73">
        <f t="shared" si="3"/>
        <v>43909</v>
      </c>
      <c r="G69" s="73">
        <f t="shared" si="4"/>
        <v>43943</v>
      </c>
    </row>
    <row r="70" ht="14.25" customHeight="1">
      <c r="A70" s="6" t="s">
        <v>170</v>
      </c>
      <c r="B70" s="70">
        <v>645.0</v>
      </c>
      <c r="C70" s="6">
        <v>16.125</v>
      </c>
      <c r="D70" s="6">
        <v>17.0</v>
      </c>
      <c r="E70" s="72">
        <f t="shared" si="2"/>
        <v>27</v>
      </c>
      <c r="F70" s="73">
        <f t="shared" si="3"/>
        <v>43923</v>
      </c>
      <c r="G70" s="73">
        <f t="shared" si="4"/>
        <v>43950</v>
      </c>
    </row>
    <row r="71" ht="14.25" customHeight="1">
      <c r="A71" s="6" t="s">
        <v>171</v>
      </c>
      <c r="B71" s="70">
        <v>625.0</v>
      </c>
      <c r="C71" s="6">
        <v>15.625</v>
      </c>
      <c r="D71" s="6">
        <v>18.0</v>
      </c>
      <c r="E71" s="72">
        <f t="shared" si="2"/>
        <v>26</v>
      </c>
      <c r="F71" s="73">
        <f t="shared" si="3"/>
        <v>43931</v>
      </c>
      <c r="G71" s="73">
        <f t="shared" si="4"/>
        <v>43957</v>
      </c>
    </row>
    <row r="72" ht="14.25" customHeight="1">
      <c r="A72" s="6" t="s">
        <v>172</v>
      </c>
      <c r="B72" s="70">
        <v>940.0</v>
      </c>
      <c r="C72" s="6">
        <v>23.5</v>
      </c>
      <c r="D72" s="6">
        <v>19.0</v>
      </c>
      <c r="E72" s="72">
        <f t="shared" si="2"/>
        <v>39</v>
      </c>
      <c r="F72" s="73">
        <f t="shared" si="3"/>
        <v>43925</v>
      </c>
      <c r="G72" s="73">
        <f t="shared" si="4"/>
        <v>43964</v>
      </c>
    </row>
    <row r="73" ht="14.25" customHeight="1">
      <c r="A73" s="6" t="s">
        <v>173</v>
      </c>
      <c r="B73" s="70">
        <v>825.0</v>
      </c>
      <c r="C73" s="6">
        <v>20.625</v>
      </c>
      <c r="D73" s="6">
        <v>20.0</v>
      </c>
      <c r="E73" s="72">
        <f t="shared" si="2"/>
        <v>34</v>
      </c>
      <c r="F73" s="73">
        <f t="shared" si="3"/>
        <v>43937</v>
      </c>
      <c r="G73" s="73">
        <f t="shared" si="4"/>
        <v>43971</v>
      </c>
    </row>
    <row r="74" ht="14.25" customHeight="1">
      <c r="A74" s="6" t="s">
        <v>174</v>
      </c>
      <c r="B74" s="70">
        <v>780.0</v>
      </c>
      <c r="C74" s="6">
        <v>19.5</v>
      </c>
      <c r="D74" s="6">
        <v>21.0</v>
      </c>
      <c r="E74" s="72">
        <f t="shared" si="2"/>
        <v>33</v>
      </c>
      <c r="F74" s="73">
        <f t="shared" si="3"/>
        <v>43945</v>
      </c>
      <c r="G74" s="73">
        <f t="shared" si="4"/>
        <v>43978</v>
      </c>
    </row>
    <row r="75" ht="14.25" customHeight="1">
      <c r="A75" s="6" t="s">
        <v>175</v>
      </c>
      <c r="B75" s="70">
        <v>835.0</v>
      </c>
      <c r="C75" s="6">
        <v>20.875</v>
      </c>
      <c r="D75" s="6">
        <v>22.0</v>
      </c>
      <c r="E75" s="72">
        <f t="shared" si="2"/>
        <v>35</v>
      </c>
      <c r="F75" s="73">
        <f t="shared" si="3"/>
        <v>43950</v>
      </c>
      <c r="G75" s="73">
        <f t="shared" si="4"/>
        <v>43985</v>
      </c>
    </row>
    <row r="76" ht="14.25" customHeight="1">
      <c r="A76" s="6" t="s">
        <v>176</v>
      </c>
      <c r="B76" s="70">
        <v>815.0</v>
      </c>
      <c r="C76" s="6">
        <v>20.375</v>
      </c>
      <c r="D76" s="6">
        <v>23.0</v>
      </c>
      <c r="E76" s="72">
        <f t="shared" si="2"/>
        <v>34</v>
      </c>
      <c r="F76" s="73">
        <f t="shared" si="3"/>
        <v>43958</v>
      </c>
      <c r="G76" s="73">
        <f t="shared" si="4"/>
        <v>43992</v>
      </c>
    </row>
    <row r="77" ht="14.25" customHeight="1">
      <c r="A77" s="6" t="s">
        <v>177</v>
      </c>
      <c r="B77" s="70">
        <v>855.0</v>
      </c>
      <c r="C77" s="6">
        <v>21.375</v>
      </c>
      <c r="D77" s="6">
        <v>24.0</v>
      </c>
      <c r="E77" s="72">
        <f t="shared" si="2"/>
        <v>36</v>
      </c>
      <c r="F77" s="73">
        <f t="shared" si="3"/>
        <v>43963</v>
      </c>
      <c r="G77" s="73">
        <f t="shared" si="4"/>
        <v>43999</v>
      </c>
    </row>
    <row r="78" ht="14.25" customHeight="1">
      <c r="A78" s="6" t="s">
        <v>178</v>
      </c>
      <c r="B78" s="70">
        <v>850.0</v>
      </c>
      <c r="C78" s="6">
        <v>21.25</v>
      </c>
      <c r="D78" s="6">
        <v>25.0</v>
      </c>
      <c r="E78" s="72">
        <f t="shared" si="2"/>
        <v>35</v>
      </c>
      <c r="F78" s="73">
        <f t="shared" si="3"/>
        <v>43971</v>
      </c>
      <c r="G78" s="73">
        <f t="shared" si="4"/>
        <v>44006</v>
      </c>
    </row>
    <row r="79" ht="14.25" customHeight="1">
      <c r="A79" s="6" t="s">
        <v>179</v>
      </c>
      <c r="B79" s="70">
        <v>855.0</v>
      </c>
      <c r="C79" s="6">
        <v>21.375</v>
      </c>
      <c r="D79" s="6">
        <v>26.0</v>
      </c>
      <c r="E79" s="72">
        <f t="shared" si="2"/>
        <v>36</v>
      </c>
      <c r="F79" s="73">
        <f t="shared" si="3"/>
        <v>43977</v>
      </c>
      <c r="G79" s="73">
        <f t="shared" si="4"/>
        <v>44013</v>
      </c>
    </row>
    <row r="80" ht="14.25" customHeight="1">
      <c r="A80" s="6" t="s">
        <v>180</v>
      </c>
      <c r="B80" s="70">
        <v>910.0</v>
      </c>
      <c r="C80" s="6">
        <v>22.75</v>
      </c>
      <c r="D80" s="6">
        <v>27.0</v>
      </c>
      <c r="E80" s="72">
        <f t="shared" si="2"/>
        <v>38</v>
      </c>
      <c r="F80" s="73">
        <f t="shared" si="3"/>
        <v>43982</v>
      </c>
      <c r="G80" s="73">
        <f t="shared" si="4"/>
        <v>44020</v>
      </c>
    </row>
    <row r="81" ht="14.25" customHeight="1">
      <c r="A81" s="6" t="s">
        <v>181</v>
      </c>
      <c r="B81" s="70">
        <v>905.0</v>
      </c>
      <c r="C81" s="6">
        <v>22.625</v>
      </c>
      <c r="D81" s="6">
        <v>28.0</v>
      </c>
      <c r="E81" s="72">
        <f t="shared" si="2"/>
        <v>38</v>
      </c>
      <c r="F81" s="73">
        <f t="shared" si="3"/>
        <v>43989</v>
      </c>
      <c r="G81" s="73">
        <f t="shared" si="4"/>
        <v>44027</v>
      </c>
    </row>
    <row r="82" ht="14.25" customHeight="1">
      <c r="A82" s="6" t="s">
        <v>182</v>
      </c>
      <c r="B82" s="70">
        <v>880.0</v>
      </c>
      <c r="C82" s="6">
        <v>22.0</v>
      </c>
      <c r="D82" s="6">
        <v>29.0</v>
      </c>
      <c r="E82" s="72">
        <f t="shared" si="2"/>
        <v>37</v>
      </c>
      <c r="F82" s="73">
        <f t="shared" si="3"/>
        <v>43997</v>
      </c>
      <c r="G82" s="73">
        <f t="shared" si="4"/>
        <v>44034</v>
      </c>
    </row>
    <row r="83" ht="14.25" customHeight="1">
      <c r="A83" s="6" t="s">
        <v>183</v>
      </c>
      <c r="B83" s="70">
        <v>880.0</v>
      </c>
      <c r="C83" s="6">
        <v>22.0</v>
      </c>
      <c r="D83" s="6">
        <v>30.0</v>
      </c>
      <c r="E83" s="72">
        <f t="shared" si="2"/>
        <v>37</v>
      </c>
      <c r="F83" s="73">
        <f t="shared" si="3"/>
        <v>44004</v>
      </c>
      <c r="G83" s="73">
        <f t="shared" si="4"/>
        <v>44041</v>
      </c>
    </row>
    <row r="84" ht="14.25" customHeight="1">
      <c r="A84" s="6" t="s">
        <v>184</v>
      </c>
      <c r="B84" s="70">
        <v>840.0</v>
      </c>
      <c r="C84" s="6">
        <v>21.0</v>
      </c>
      <c r="D84" s="6">
        <v>31.0</v>
      </c>
      <c r="E84" s="72">
        <f t="shared" si="2"/>
        <v>35</v>
      </c>
      <c r="F84" s="73">
        <f t="shared" si="3"/>
        <v>44013</v>
      </c>
      <c r="G84" s="73">
        <f t="shared" si="4"/>
        <v>44048</v>
      </c>
    </row>
    <row r="85" ht="14.25" customHeight="1">
      <c r="A85" s="6" t="s">
        <v>185</v>
      </c>
      <c r="B85" s="70">
        <v>800.0</v>
      </c>
      <c r="C85" s="6">
        <v>20.0</v>
      </c>
      <c r="D85" s="6">
        <v>32.0</v>
      </c>
      <c r="E85" s="72">
        <f t="shared" si="2"/>
        <v>33</v>
      </c>
      <c r="F85" s="73">
        <f t="shared" si="3"/>
        <v>44022</v>
      </c>
      <c r="G85" s="73">
        <f t="shared" si="4"/>
        <v>44055</v>
      </c>
    </row>
    <row r="86" ht="14.25" customHeight="1">
      <c r="A86" s="6" t="s">
        <v>186</v>
      </c>
      <c r="B86" s="70">
        <v>845.0</v>
      </c>
      <c r="C86" s="6">
        <v>21.125</v>
      </c>
      <c r="D86" s="6">
        <v>33.0</v>
      </c>
      <c r="E86" s="72">
        <f t="shared" si="2"/>
        <v>35</v>
      </c>
      <c r="F86" s="73">
        <f t="shared" si="3"/>
        <v>44027</v>
      </c>
      <c r="G86" s="73">
        <f t="shared" si="4"/>
        <v>44062</v>
      </c>
    </row>
    <row r="87" ht="14.25" customHeight="1">
      <c r="A87" s="6" t="s">
        <v>187</v>
      </c>
      <c r="B87" s="70">
        <v>845.0</v>
      </c>
      <c r="C87" s="6">
        <v>21.125</v>
      </c>
      <c r="D87" s="6">
        <v>34.0</v>
      </c>
      <c r="E87" s="72">
        <f t="shared" si="2"/>
        <v>35</v>
      </c>
      <c r="F87" s="73">
        <f t="shared" si="3"/>
        <v>44034</v>
      </c>
      <c r="G87" s="73">
        <f t="shared" si="4"/>
        <v>44069</v>
      </c>
    </row>
    <row r="88" ht="14.25" customHeight="1">
      <c r="A88" s="6" t="s">
        <v>188</v>
      </c>
      <c r="B88" s="70">
        <v>830.0</v>
      </c>
      <c r="C88" s="6">
        <v>20.75</v>
      </c>
      <c r="D88" s="6">
        <v>35.0</v>
      </c>
      <c r="E88" s="72">
        <f t="shared" si="2"/>
        <v>35</v>
      </c>
      <c r="F88" s="73">
        <f t="shared" si="3"/>
        <v>44041</v>
      </c>
      <c r="G88" s="73">
        <f t="shared" si="4"/>
        <v>44076</v>
      </c>
    </row>
    <row r="89" ht="14.25" customHeight="1">
      <c r="A89" s="6" t="s">
        <v>189</v>
      </c>
      <c r="B89" s="70">
        <v>855.0</v>
      </c>
      <c r="C89" s="6">
        <v>21.375</v>
      </c>
      <c r="D89" s="6">
        <v>36.0</v>
      </c>
      <c r="E89" s="72">
        <f t="shared" si="2"/>
        <v>36</v>
      </c>
      <c r="F89" s="73">
        <f t="shared" si="3"/>
        <v>44047</v>
      </c>
      <c r="G89" s="73">
        <f t="shared" si="4"/>
        <v>44083</v>
      </c>
    </row>
    <row r="90" ht="14.25" customHeight="1">
      <c r="A90" s="6" t="s">
        <v>190</v>
      </c>
      <c r="B90" s="70">
        <v>815.0</v>
      </c>
      <c r="C90" s="6">
        <v>20.375</v>
      </c>
      <c r="D90" s="6">
        <v>37.0</v>
      </c>
      <c r="E90" s="72">
        <f t="shared" si="2"/>
        <v>34</v>
      </c>
      <c r="F90" s="73">
        <f t="shared" si="3"/>
        <v>44056</v>
      </c>
      <c r="G90" s="73">
        <f t="shared" si="4"/>
        <v>44090</v>
      </c>
    </row>
    <row r="91" ht="14.25" customHeight="1">
      <c r="A91" s="6" t="s">
        <v>191</v>
      </c>
      <c r="B91" s="70">
        <v>825.0</v>
      </c>
      <c r="C91" s="6">
        <v>20.625</v>
      </c>
      <c r="D91" s="6">
        <v>38.0</v>
      </c>
      <c r="E91" s="72">
        <f t="shared" si="2"/>
        <v>34</v>
      </c>
      <c r="F91" s="73">
        <f t="shared" si="3"/>
        <v>44063</v>
      </c>
      <c r="G91" s="73">
        <f t="shared" si="4"/>
        <v>44097</v>
      </c>
    </row>
    <row r="92" ht="14.25" customHeight="1">
      <c r="A92" s="6" t="s">
        <v>192</v>
      </c>
      <c r="B92" s="70">
        <v>825.0</v>
      </c>
      <c r="C92" s="6">
        <v>20.625</v>
      </c>
      <c r="D92" s="6">
        <v>39.0</v>
      </c>
      <c r="E92" s="72">
        <f t="shared" si="2"/>
        <v>34</v>
      </c>
      <c r="F92" s="73">
        <f t="shared" si="3"/>
        <v>44070</v>
      </c>
      <c r="G92" s="73">
        <f t="shared" si="4"/>
        <v>44104</v>
      </c>
    </row>
    <row r="93" ht="14.25" customHeight="1">
      <c r="A93" s="6" t="s">
        <v>193</v>
      </c>
      <c r="B93" s="70">
        <v>880.0</v>
      </c>
      <c r="C93" s="6">
        <v>22.0</v>
      </c>
      <c r="D93" s="6">
        <v>40.0</v>
      </c>
      <c r="E93" s="72">
        <f t="shared" si="2"/>
        <v>37</v>
      </c>
      <c r="F93" s="73">
        <f t="shared" si="3"/>
        <v>44074</v>
      </c>
      <c r="G93" s="73">
        <f t="shared" si="4"/>
        <v>44111</v>
      </c>
    </row>
    <row r="94" ht="14.25" customHeight="1">
      <c r="A94" s="6" t="s">
        <v>194</v>
      </c>
      <c r="B94" s="70">
        <v>890.0</v>
      </c>
      <c r="C94" s="6">
        <v>22.25</v>
      </c>
      <c r="D94" s="6">
        <v>41.0</v>
      </c>
      <c r="E94" s="72">
        <f t="shared" si="2"/>
        <v>37</v>
      </c>
      <c r="F94" s="73">
        <f t="shared" si="3"/>
        <v>44081</v>
      </c>
      <c r="G94" s="73">
        <f t="shared" si="4"/>
        <v>44118</v>
      </c>
    </row>
    <row r="95" ht="14.25" customHeight="1">
      <c r="A95" s="6" t="s">
        <v>195</v>
      </c>
      <c r="B95" s="70">
        <v>830.0</v>
      </c>
      <c r="C95" s="6">
        <v>20.75</v>
      </c>
      <c r="D95" s="6">
        <v>42.0</v>
      </c>
      <c r="E95" s="72">
        <f t="shared" si="2"/>
        <v>35</v>
      </c>
      <c r="F95" s="73">
        <f t="shared" si="3"/>
        <v>44090</v>
      </c>
      <c r="G95" s="73">
        <f t="shared" si="4"/>
        <v>44125</v>
      </c>
    </row>
    <row r="96" ht="14.25" customHeight="1">
      <c r="A96" s="6" t="s">
        <v>196</v>
      </c>
      <c r="B96" s="70">
        <v>865.0</v>
      </c>
      <c r="C96" s="6">
        <v>21.625</v>
      </c>
      <c r="D96" s="6">
        <v>43.0</v>
      </c>
      <c r="E96" s="72">
        <f t="shared" si="2"/>
        <v>36</v>
      </c>
      <c r="F96" s="73">
        <f t="shared" si="3"/>
        <v>44096</v>
      </c>
      <c r="G96" s="73">
        <f t="shared" si="4"/>
        <v>44132</v>
      </c>
    </row>
    <row r="97" ht="14.25" customHeight="1">
      <c r="A97" s="6" t="s">
        <v>197</v>
      </c>
      <c r="B97" s="70">
        <v>910.0</v>
      </c>
      <c r="C97" s="6">
        <v>22.75</v>
      </c>
      <c r="D97" s="6">
        <v>44.0</v>
      </c>
      <c r="E97" s="72">
        <f t="shared" si="2"/>
        <v>38</v>
      </c>
      <c r="F97" s="73">
        <f t="shared" si="3"/>
        <v>44101</v>
      </c>
      <c r="G97" s="73">
        <f t="shared" si="4"/>
        <v>44139</v>
      </c>
    </row>
    <row r="98" ht="14.25" customHeight="1">
      <c r="A98" s="6" t="s">
        <v>198</v>
      </c>
      <c r="B98" s="70">
        <v>910.0</v>
      </c>
      <c r="C98" s="6">
        <v>22.75</v>
      </c>
      <c r="D98" s="6">
        <v>45.0</v>
      </c>
      <c r="E98" s="72">
        <f t="shared" si="2"/>
        <v>38</v>
      </c>
      <c r="F98" s="73">
        <f t="shared" si="3"/>
        <v>44108</v>
      </c>
      <c r="G98" s="73">
        <f t="shared" si="4"/>
        <v>44146</v>
      </c>
    </row>
    <row r="99" ht="14.25" customHeight="1">
      <c r="A99" s="6" t="s">
        <v>199</v>
      </c>
      <c r="B99" s="70">
        <v>895.0</v>
      </c>
      <c r="C99" s="6">
        <v>22.375</v>
      </c>
      <c r="D99" s="6">
        <v>46.0</v>
      </c>
      <c r="E99" s="72">
        <f t="shared" si="2"/>
        <v>37</v>
      </c>
      <c r="F99" s="73">
        <f t="shared" si="3"/>
        <v>44116</v>
      </c>
      <c r="G99" s="73">
        <f t="shared" si="4"/>
        <v>44153</v>
      </c>
    </row>
    <row r="100" ht="14.25" customHeight="1">
      <c r="A100" s="6" t="s">
        <v>200</v>
      </c>
      <c r="B100" s="70">
        <v>915.0</v>
      </c>
      <c r="C100" s="6">
        <v>22.875</v>
      </c>
      <c r="D100" s="6">
        <v>47.0</v>
      </c>
      <c r="E100" s="72">
        <f t="shared" si="2"/>
        <v>38</v>
      </c>
      <c r="F100" s="73">
        <f t="shared" si="3"/>
        <v>44122</v>
      </c>
      <c r="G100" s="73">
        <f t="shared" si="4"/>
        <v>44160</v>
      </c>
    </row>
    <row r="101" ht="14.25" customHeight="1">
      <c r="A101" s="6" t="s">
        <v>201</v>
      </c>
      <c r="B101" s="70">
        <v>705.0</v>
      </c>
      <c r="C101" s="6">
        <v>17.625</v>
      </c>
      <c r="D101" s="6">
        <v>48.0</v>
      </c>
      <c r="E101" s="72">
        <f t="shared" si="2"/>
        <v>29</v>
      </c>
      <c r="F101" s="73">
        <f t="shared" si="3"/>
        <v>44138</v>
      </c>
      <c r="G101" s="73">
        <f t="shared" si="4"/>
        <v>44167</v>
      </c>
    </row>
    <row r="102" ht="14.25" customHeight="1">
      <c r="A102" s="6" t="s">
        <v>202</v>
      </c>
      <c r="B102" s="70">
        <v>1055.0</v>
      </c>
      <c r="C102" s="6">
        <v>26.375</v>
      </c>
      <c r="D102" s="6">
        <v>49.0</v>
      </c>
      <c r="E102" s="72">
        <f t="shared" si="2"/>
        <v>44</v>
      </c>
      <c r="F102" s="73">
        <f t="shared" si="3"/>
        <v>44130</v>
      </c>
      <c r="G102" s="73">
        <f t="shared" si="4"/>
        <v>44174</v>
      </c>
    </row>
    <row r="103" ht="14.25" customHeight="1">
      <c r="A103" s="6" t="s">
        <v>203</v>
      </c>
      <c r="B103" s="70">
        <v>930.0</v>
      </c>
      <c r="C103" s="6">
        <v>23.25</v>
      </c>
      <c r="D103" s="6">
        <v>50.0</v>
      </c>
      <c r="E103" s="72">
        <f t="shared" si="2"/>
        <v>39</v>
      </c>
      <c r="F103" s="73">
        <f t="shared" si="3"/>
        <v>44142</v>
      </c>
      <c r="G103" s="73">
        <f t="shared" si="4"/>
        <v>44181</v>
      </c>
    </row>
    <row r="104" ht="14.25" customHeight="1">
      <c r="A104" s="6" t="s">
        <v>204</v>
      </c>
      <c r="B104" s="70">
        <v>880.0</v>
      </c>
      <c r="C104" s="6">
        <v>22.0</v>
      </c>
      <c r="D104" s="6">
        <v>51.0</v>
      </c>
      <c r="E104" s="72">
        <f t="shared" si="2"/>
        <v>37</v>
      </c>
      <c r="F104" s="73">
        <f t="shared" si="3"/>
        <v>44151</v>
      </c>
      <c r="G104" s="73">
        <f t="shared" si="4"/>
        <v>44188</v>
      </c>
    </row>
    <row r="105" ht="14.25" customHeight="1">
      <c r="A105" s="6" t="s">
        <v>205</v>
      </c>
      <c r="B105" s="70">
        <v>940.0</v>
      </c>
      <c r="C105" s="6">
        <v>23.5</v>
      </c>
      <c r="D105" s="6">
        <v>52.0</v>
      </c>
      <c r="E105" s="72">
        <f t="shared" si="2"/>
        <v>39</v>
      </c>
      <c r="F105" s="73">
        <f t="shared" si="3"/>
        <v>44156</v>
      </c>
      <c r="G105" s="73">
        <f t="shared" si="4"/>
        <v>44195</v>
      </c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5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