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defaultThemeVersion="124226"/>
  <xr:revisionPtr revIDLastSave="0" documentId="13_ncr:1_{F44693CE-2CCD-4A13-ABED-4F69BED73B1E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InputData" sheetId="1" r:id="rId1"/>
    <sheet name="Throughput" sheetId="3" r:id="rId2"/>
    <sheet name="Overview" sheetId="6" r:id="rId3"/>
    <sheet name="LOC" sheetId="5" r:id="rId4"/>
    <sheet name="CalcThroughput" sheetId="2" r:id="rId5"/>
    <sheet name="CalcLOC" sheetId="4" r:id="rId6"/>
    <sheet name="calc distribution" sheetId="9" r:id="rId7"/>
    <sheet name="Chart1" sheetId="23" r:id="rId8"/>
    <sheet name="calcSROC" sheetId="22" r:id="rId9"/>
    <sheet name="Input old" sheetId="25" r:id="rId10"/>
    <sheet name="Input new" sheetId="27" r:id="rId11"/>
    <sheet name="Production" sheetId="26" r:id="rId12"/>
    <sheet name="alternative calculation" sheetId="28" r:id="rId13"/>
  </sheets>
  <externalReferences>
    <externalReference r:id="rId14"/>
    <externalReference r:id="rId15"/>
  </externalReferences>
  <definedNames>
    <definedName name="_xlnm._FilterDatabase" localSheetId="10" hidden="1">'Input new'!$A$1:$K$105</definedName>
    <definedName name="_xlnm._FilterDatabase" localSheetId="9" hidden="1">'Input old'!$A$1:$K$105</definedName>
    <definedName name="_xlnm._FilterDatabase" localSheetId="0" hidden="1">InputData!$A$1:$E$105</definedName>
    <definedName name="_xlnm._FilterDatabase" localSheetId="11" hidden="1">Production!$A$1:$E$774</definedName>
    <definedName name="ALPHA" localSheetId="5">CalcLOC!$D$15</definedName>
    <definedName name="Am">calcSROC!$C$5:$C$37</definedName>
    <definedName name="Anfangsbestand">'[1]Calc. Throughput Diagram'!$H$2</definedName>
    <definedName name="Anzahl_RM">#REF!</definedName>
    <definedName name="AnzAPL" localSheetId="5">CalcLOC!$D$7</definedName>
    <definedName name="BImin" localSheetId="5">CalcLOC!$D$14</definedName>
    <definedName name="Bm">'[2]Calc. Distributions'!$S$7</definedName>
    <definedName name="Brel">CalcLOC!$N$24</definedName>
    <definedName name="Klassenbreite_ZAU">#REF!</definedName>
    <definedName name="Klassenbreite_ZDL">#REF!</definedName>
    <definedName name="Lm">'[2]Calc. Distributions'!$S$4</definedName>
    <definedName name="Lmax" localSheetId="5">CalcLOC!$D$9</definedName>
    <definedName name="q">CalcLOC!$D$7</definedName>
    <definedName name="Rm">'[2]Calc. Distributions'!$S$10</definedName>
    <definedName name="ZAU_Werte">[1]Data!$D$2:$D$31</definedName>
    <definedName name="ZAUm">'[2]Calc. Distributions'!$G$3</definedName>
    <definedName name="ZAUv">'[2]Calc. Distributions'!$G$8</definedName>
    <definedName name="ZDL_Werte">[1]Data!$E$2:$E$31</definedName>
    <definedName name="ZDLm">'[2]Calc. Distributions'!$O$3</definedName>
    <definedName name="ZDLmg">'[2]Calc. Distributions'!$S$11</definedName>
    <definedName name="Zeitraum">#REF!</definedName>
    <definedName name="ZU">#REF!</definedName>
    <definedName name="t_Wert">calcSROC!$B$5:$B$37</definedName>
  </definedNames>
  <calcPr calcId="191029"/>
</workbook>
</file>

<file path=xl/calcChain.xml><?xml version="1.0" encoding="utf-8"?>
<calcChain xmlns="http://schemas.openxmlformats.org/spreadsheetml/2006/main">
  <c r="B30" i="22" l="1"/>
  <c r="B31" i="22" s="1"/>
  <c r="B32" i="22" s="1"/>
  <c r="B33" i="22" s="1"/>
  <c r="B34" i="22" s="1"/>
  <c r="B29" i="22"/>
  <c r="B10" i="22"/>
  <c r="B11" i="22"/>
  <c r="B12" i="22"/>
  <c r="B9" i="22"/>
  <c r="E25" i="28"/>
  <c r="D25" i="28"/>
  <c r="F25" i="28" s="1"/>
  <c r="K32" i="28"/>
  <c r="K29" i="28"/>
  <c r="C40" i="28"/>
  <c r="T7" i="28"/>
  <c r="U7" i="28"/>
  <c r="V7" i="28"/>
  <c r="W7" i="28"/>
  <c r="X7" i="28"/>
  <c r="Y7" i="28"/>
  <c r="Z7" i="28"/>
  <c r="AA7" i="28"/>
  <c r="AB7" i="28"/>
  <c r="AC7" i="28"/>
  <c r="AD7" i="28"/>
  <c r="V1" i="28"/>
  <c r="W1" i="28"/>
  <c r="X1" i="28"/>
  <c r="Y1" i="28"/>
  <c r="Z1" i="28"/>
  <c r="AA1" i="28"/>
  <c r="AB1" i="28"/>
  <c r="AC1" i="28"/>
  <c r="AD1" i="28"/>
  <c r="U1" i="28"/>
  <c r="T5" i="28"/>
  <c r="U5" i="28"/>
  <c r="V5" i="28"/>
  <c r="W5" i="28"/>
  <c r="X5" i="28"/>
  <c r="Y5" i="28"/>
  <c r="Z5" i="28"/>
  <c r="AA5" i="28"/>
  <c r="AB5" i="28"/>
  <c r="AC5" i="28"/>
  <c r="AD5" i="28"/>
  <c r="S5" i="28"/>
  <c r="F6" i="26"/>
  <c r="B13" i="22" l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C28" i="28"/>
  <c r="C29" i="28"/>
  <c r="B10" i="4"/>
  <c r="B8" i="4"/>
  <c r="B3" i="4"/>
  <c r="B2" i="4"/>
  <c r="I15" i="28" s="1"/>
  <c r="E15" i="4"/>
  <c r="E16" i="4" s="1"/>
  <c r="E14" i="4"/>
  <c r="E13" i="4"/>
  <c r="E12" i="4"/>
  <c r="E11" i="4"/>
  <c r="E10" i="4"/>
  <c r="E9" i="4"/>
  <c r="E8" i="4"/>
  <c r="E7" i="4"/>
  <c r="E6" i="4"/>
  <c r="E5" i="4"/>
  <c r="E4" i="4"/>
  <c r="E3" i="4"/>
  <c r="C30" i="28" l="1"/>
  <c r="D23" i="28" s="1"/>
  <c r="C24" i="4"/>
  <c r="C25" i="4" s="1"/>
  <c r="C16" i="1" l="1"/>
  <c r="C33" i="1"/>
  <c r="C81" i="1"/>
  <c r="C104" i="1"/>
  <c r="C2" i="1"/>
  <c r="G105" i="27"/>
  <c r="C105" i="1" s="1"/>
  <c r="B105" i="27"/>
  <c r="D105" i="1" s="1"/>
  <c r="G104" i="27"/>
  <c r="B104" i="27"/>
  <c r="D104" i="1" s="1"/>
  <c r="G103" i="27"/>
  <c r="C103" i="1" s="1"/>
  <c r="B103" i="27"/>
  <c r="D103" i="1" s="1"/>
  <c r="G102" i="27"/>
  <c r="C102" i="1" s="1"/>
  <c r="B102" i="27"/>
  <c r="D102" i="1" s="1"/>
  <c r="G101" i="27"/>
  <c r="C101" i="1" s="1"/>
  <c r="B101" i="27"/>
  <c r="D101" i="1" s="1"/>
  <c r="G100" i="27"/>
  <c r="C100" i="1" s="1"/>
  <c r="B100" i="27"/>
  <c r="D100" i="1" s="1"/>
  <c r="G99" i="27"/>
  <c r="C99" i="1" s="1"/>
  <c r="B99" i="27"/>
  <c r="D99" i="1" s="1"/>
  <c r="G98" i="27"/>
  <c r="C98" i="1" s="1"/>
  <c r="B98" i="27"/>
  <c r="D98" i="1" s="1"/>
  <c r="G97" i="27"/>
  <c r="C97" i="1" s="1"/>
  <c r="B97" i="27"/>
  <c r="D97" i="1" s="1"/>
  <c r="G96" i="27"/>
  <c r="C96" i="1" s="1"/>
  <c r="B96" i="27"/>
  <c r="D96" i="1" s="1"/>
  <c r="G95" i="27"/>
  <c r="C95" i="1" s="1"/>
  <c r="B95" i="27"/>
  <c r="D95" i="1" s="1"/>
  <c r="G94" i="27"/>
  <c r="C94" i="1" s="1"/>
  <c r="B94" i="27"/>
  <c r="D94" i="1" s="1"/>
  <c r="G93" i="27"/>
  <c r="C93" i="1" s="1"/>
  <c r="B93" i="27"/>
  <c r="D93" i="1" s="1"/>
  <c r="G92" i="27"/>
  <c r="C92" i="1" s="1"/>
  <c r="B92" i="27"/>
  <c r="D92" i="1" s="1"/>
  <c r="G91" i="27"/>
  <c r="C91" i="1" s="1"/>
  <c r="B91" i="27"/>
  <c r="D91" i="1" s="1"/>
  <c r="G90" i="27"/>
  <c r="C90" i="1" s="1"/>
  <c r="B90" i="27"/>
  <c r="D90" i="1" s="1"/>
  <c r="G89" i="27"/>
  <c r="C89" i="1" s="1"/>
  <c r="B89" i="27"/>
  <c r="D89" i="1" s="1"/>
  <c r="G88" i="27"/>
  <c r="C88" i="1" s="1"/>
  <c r="B88" i="27"/>
  <c r="D88" i="1" s="1"/>
  <c r="G87" i="27"/>
  <c r="C87" i="1" s="1"/>
  <c r="B87" i="27"/>
  <c r="D87" i="1" s="1"/>
  <c r="G86" i="27"/>
  <c r="C86" i="1" s="1"/>
  <c r="B86" i="27"/>
  <c r="D86" i="1" s="1"/>
  <c r="G85" i="27"/>
  <c r="C85" i="1" s="1"/>
  <c r="B85" i="27"/>
  <c r="D85" i="1" s="1"/>
  <c r="G84" i="27"/>
  <c r="C84" i="1" s="1"/>
  <c r="B84" i="27"/>
  <c r="D84" i="1" s="1"/>
  <c r="G83" i="27"/>
  <c r="C83" i="1" s="1"/>
  <c r="B83" i="27"/>
  <c r="D83" i="1" s="1"/>
  <c r="G82" i="27"/>
  <c r="C82" i="1" s="1"/>
  <c r="B82" i="27"/>
  <c r="D82" i="1" s="1"/>
  <c r="G81" i="27"/>
  <c r="B81" i="27"/>
  <c r="D81" i="1" s="1"/>
  <c r="G80" i="27"/>
  <c r="C80" i="1" s="1"/>
  <c r="B80" i="27"/>
  <c r="D80" i="1" s="1"/>
  <c r="G79" i="27"/>
  <c r="C79" i="1" s="1"/>
  <c r="B79" i="27"/>
  <c r="D79" i="1" s="1"/>
  <c r="G78" i="27"/>
  <c r="C78" i="1" s="1"/>
  <c r="B78" i="27"/>
  <c r="D78" i="1" s="1"/>
  <c r="G77" i="27"/>
  <c r="C77" i="1" s="1"/>
  <c r="B77" i="27"/>
  <c r="D77" i="1" s="1"/>
  <c r="G76" i="27"/>
  <c r="C76" i="1" s="1"/>
  <c r="B76" i="27"/>
  <c r="D76" i="1" s="1"/>
  <c r="G75" i="27"/>
  <c r="C75" i="1" s="1"/>
  <c r="B75" i="27"/>
  <c r="D75" i="1" s="1"/>
  <c r="G74" i="27"/>
  <c r="C74" i="1" s="1"/>
  <c r="B74" i="27"/>
  <c r="D74" i="1" s="1"/>
  <c r="G73" i="27"/>
  <c r="C73" i="1" s="1"/>
  <c r="B73" i="27"/>
  <c r="D73" i="1" s="1"/>
  <c r="G72" i="27"/>
  <c r="C72" i="1" s="1"/>
  <c r="B72" i="27"/>
  <c r="D72" i="1" s="1"/>
  <c r="G71" i="27"/>
  <c r="C71" i="1" s="1"/>
  <c r="B71" i="27"/>
  <c r="D71" i="1" s="1"/>
  <c r="G70" i="27"/>
  <c r="C70" i="1" s="1"/>
  <c r="B70" i="27"/>
  <c r="D70" i="1" s="1"/>
  <c r="G69" i="27"/>
  <c r="C69" i="1" s="1"/>
  <c r="B69" i="27"/>
  <c r="D69" i="1" s="1"/>
  <c r="G68" i="27"/>
  <c r="C68" i="1" s="1"/>
  <c r="B68" i="27"/>
  <c r="D68" i="1" s="1"/>
  <c r="G67" i="27"/>
  <c r="C67" i="1" s="1"/>
  <c r="B67" i="27"/>
  <c r="D67" i="1" s="1"/>
  <c r="G66" i="27"/>
  <c r="C66" i="1" s="1"/>
  <c r="B66" i="27"/>
  <c r="D66" i="1" s="1"/>
  <c r="G65" i="27"/>
  <c r="C65" i="1" s="1"/>
  <c r="B65" i="27"/>
  <c r="D65" i="1" s="1"/>
  <c r="G64" i="27"/>
  <c r="C64" i="1" s="1"/>
  <c r="B64" i="27"/>
  <c r="D64" i="1" s="1"/>
  <c r="G63" i="27"/>
  <c r="C63" i="1" s="1"/>
  <c r="B63" i="27"/>
  <c r="D63" i="1" s="1"/>
  <c r="G62" i="27"/>
  <c r="C62" i="1" s="1"/>
  <c r="B62" i="27"/>
  <c r="D62" i="1" s="1"/>
  <c r="G61" i="27"/>
  <c r="C61" i="1" s="1"/>
  <c r="B61" i="27"/>
  <c r="D61" i="1" s="1"/>
  <c r="G60" i="27"/>
  <c r="C60" i="1" s="1"/>
  <c r="B60" i="27"/>
  <c r="D60" i="1" s="1"/>
  <c r="G59" i="27"/>
  <c r="C59" i="1" s="1"/>
  <c r="B59" i="27"/>
  <c r="D59" i="1" s="1"/>
  <c r="G58" i="27"/>
  <c r="C58" i="1" s="1"/>
  <c r="B58" i="27"/>
  <c r="D58" i="1" s="1"/>
  <c r="G57" i="27"/>
  <c r="C57" i="1" s="1"/>
  <c r="B57" i="27"/>
  <c r="D57" i="1" s="1"/>
  <c r="G56" i="27"/>
  <c r="C56" i="1" s="1"/>
  <c r="B56" i="27"/>
  <c r="D56" i="1" s="1"/>
  <c r="G55" i="27"/>
  <c r="C55" i="1" s="1"/>
  <c r="B55" i="27"/>
  <c r="D55" i="1" s="1"/>
  <c r="G54" i="27"/>
  <c r="C54" i="1" s="1"/>
  <c r="B54" i="27"/>
  <c r="D54" i="1" s="1"/>
  <c r="G53" i="27"/>
  <c r="C53" i="1" s="1"/>
  <c r="B53" i="27"/>
  <c r="D53" i="1" s="1"/>
  <c r="G52" i="27"/>
  <c r="C52" i="1" s="1"/>
  <c r="B52" i="27"/>
  <c r="D52" i="1" s="1"/>
  <c r="G51" i="27"/>
  <c r="C51" i="1" s="1"/>
  <c r="B51" i="27"/>
  <c r="D51" i="1" s="1"/>
  <c r="G50" i="27"/>
  <c r="C50" i="1" s="1"/>
  <c r="B50" i="27"/>
  <c r="D50" i="1" s="1"/>
  <c r="G49" i="27"/>
  <c r="C49" i="1" s="1"/>
  <c r="B49" i="27"/>
  <c r="D49" i="1" s="1"/>
  <c r="G48" i="27"/>
  <c r="C48" i="1" s="1"/>
  <c r="B48" i="27"/>
  <c r="D48" i="1" s="1"/>
  <c r="G47" i="27"/>
  <c r="C47" i="1" s="1"/>
  <c r="B47" i="27"/>
  <c r="D47" i="1" s="1"/>
  <c r="G46" i="27"/>
  <c r="C46" i="1" s="1"/>
  <c r="B46" i="27"/>
  <c r="D46" i="1" s="1"/>
  <c r="G45" i="27"/>
  <c r="C45" i="1" s="1"/>
  <c r="B45" i="27"/>
  <c r="D45" i="1" s="1"/>
  <c r="G44" i="27"/>
  <c r="C44" i="1" s="1"/>
  <c r="B44" i="27"/>
  <c r="D44" i="1" s="1"/>
  <c r="G43" i="27"/>
  <c r="C43" i="1" s="1"/>
  <c r="B43" i="27"/>
  <c r="D43" i="1" s="1"/>
  <c r="G42" i="27"/>
  <c r="C42" i="1" s="1"/>
  <c r="B42" i="27"/>
  <c r="D42" i="1" s="1"/>
  <c r="G41" i="27"/>
  <c r="C41" i="1" s="1"/>
  <c r="B41" i="27"/>
  <c r="D41" i="1" s="1"/>
  <c r="G40" i="27"/>
  <c r="C40" i="1" s="1"/>
  <c r="B40" i="27"/>
  <c r="D40" i="1" s="1"/>
  <c r="G39" i="27"/>
  <c r="C39" i="1" s="1"/>
  <c r="B39" i="27"/>
  <c r="D39" i="1" s="1"/>
  <c r="G38" i="27"/>
  <c r="C38" i="1" s="1"/>
  <c r="B38" i="27"/>
  <c r="D38" i="1" s="1"/>
  <c r="G37" i="27"/>
  <c r="C37" i="1" s="1"/>
  <c r="B37" i="27"/>
  <c r="D37" i="1" s="1"/>
  <c r="G36" i="27"/>
  <c r="C36" i="1" s="1"/>
  <c r="B36" i="27"/>
  <c r="D36" i="1" s="1"/>
  <c r="G35" i="27"/>
  <c r="C35" i="1" s="1"/>
  <c r="B35" i="27"/>
  <c r="D35" i="1" s="1"/>
  <c r="G34" i="27"/>
  <c r="C34" i="1" s="1"/>
  <c r="C34" i="27"/>
  <c r="B34" i="27"/>
  <c r="D34" i="1" s="1"/>
  <c r="G33" i="27"/>
  <c r="B33" i="27"/>
  <c r="D33" i="1" s="1"/>
  <c r="G32" i="27"/>
  <c r="C32" i="1" s="1"/>
  <c r="B32" i="27"/>
  <c r="D32" i="1" s="1"/>
  <c r="G31" i="27"/>
  <c r="C31" i="1" s="1"/>
  <c r="B31" i="27"/>
  <c r="D31" i="1" s="1"/>
  <c r="G30" i="27"/>
  <c r="C30" i="1" s="1"/>
  <c r="B30" i="27"/>
  <c r="D30" i="1" s="1"/>
  <c r="G29" i="27"/>
  <c r="C29" i="1" s="1"/>
  <c r="B29" i="27"/>
  <c r="D29" i="1" s="1"/>
  <c r="G28" i="27"/>
  <c r="C28" i="1" s="1"/>
  <c r="B28" i="27"/>
  <c r="D28" i="1" s="1"/>
  <c r="G27" i="27"/>
  <c r="C27" i="1" s="1"/>
  <c r="B27" i="27"/>
  <c r="D27" i="1" s="1"/>
  <c r="G26" i="27"/>
  <c r="C26" i="1" s="1"/>
  <c r="B26" i="27"/>
  <c r="D26" i="1" s="1"/>
  <c r="G25" i="27"/>
  <c r="C25" i="1" s="1"/>
  <c r="B25" i="27"/>
  <c r="D25" i="1" s="1"/>
  <c r="G24" i="27"/>
  <c r="C24" i="1" s="1"/>
  <c r="B24" i="27"/>
  <c r="D24" i="1" s="1"/>
  <c r="G23" i="27"/>
  <c r="C23" i="1" s="1"/>
  <c r="B23" i="27"/>
  <c r="D23" i="1" s="1"/>
  <c r="G22" i="27"/>
  <c r="C22" i="1" s="1"/>
  <c r="B22" i="27"/>
  <c r="D22" i="1" s="1"/>
  <c r="G21" i="27"/>
  <c r="C21" i="1" s="1"/>
  <c r="B21" i="27"/>
  <c r="D21" i="1" s="1"/>
  <c r="G20" i="27"/>
  <c r="C20" i="1" s="1"/>
  <c r="B20" i="27"/>
  <c r="D20" i="1" s="1"/>
  <c r="G19" i="27"/>
  <c r="C19" i="1" s="1"/>
  <c r="B19" i="27"/>
  <c r="D19" i="1" s="1"/>
  <c r="G18" i="27"/>
  <c r="C18" i="1" s="1"/>
  <c r="B18" i="27"/>
  <c r="G17" i="27"/>
  <c r="C17" i="1" s="1"/>
  <c r="B17" i="27"/>
  <c r="D17" i="1" s="1"/>
  <c r="G16" i="27"/>
  <c r="B16" i="27"/>
  <c r="D16" i="1" s="1"/>
  <c r="G15" i="27"/>
  <c r="C15" i="1" s="1"/>
  <c r="B15" i="27"/>
  <c r="D15" i="1" s="1"/>
  <c r="G14" i="27"/>
  <c r="C14" i="1" s="1"/>
  <c r="B14" i="27"/>
  <c r="G13" i="27"/>
  <c r="C13" i="1" s="1"/>
  <c r="B13" i="27"/>
  <c r="D13" i="1" s="1"/>
  <c r="G12" i="27"/>
  <c r="C12" i="1" s="1"/>
  <c r="B12" i="27"/>
  <c r="D12" i="1" s="1"/>
  <c r="G11" i="27"/>
  <c r="C11" i="1" s="1"/>
  <c r="B11" i="27"/>
  <c r="D11" i="1" s="1"/>
  <c r="G10" i="27"/>
  <c r="C10" i="1" s="1"/>
  <c r="B10" i="27"/>
  <c r="D10" i="1" s="1"/>
  <c r="G9" i="27"/>
  <c r="C9" i="1" s="1"/>
  <c r="B9" i="27"/>
  <c r="D9" i="1" s="1"/>
  <c r="G8" i="27"/>
  <c r="C8" i="1" s="1"/>
  <c r="B8" i="27"/>
  <c r="D8" i="1" s="1"/>
  <c r="G7" i="27"/>
  <c r="C7" i="1" s="1"/>
  <c r="B7" i="27"/>
  <c r="D7" i="1" s="1"/>
  <c r="G6" i="27"/>
  <c r="C6" i="1" s="1"/>
  <c r="B6" i="27"/>
  <c r="D6" i="1" s="1"/>
  <c r="G5" i="27"/>
  <c r="C5" i="1" s="1"/>
  <c r="B5" i="27"/>
  <c r="D5" i="1" s="1"/>
  <c r="G4" i="27"/>
  <c r="C4" i="1" s="1"/>
  <c r="B4" i="27"/>
  <c r="D4" i="1" s="1"/>
  <c r="G3" i="27"/>
  <c r="C3" i="1" s="1"/>
  <c r="B3" i="27"/>
  <c r="D3" i="1" s="1"/>
  <c r="B2" i="27"/>
  <c r="D2" i="1" s="1"/>
  <c r="P3" i="26"/>
  <c r="B3" i="26"/>
  <c r="E3" i="26" s="1"/>
  <c r="D2" i="26"/>
  <c r="D3" i="26" s="1"/>
  <c r="C2" i="26"/>
  <c r="C3" i="26" s="1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2" i="25"/>
  <c r="AK8" i="9"/>
  <c r="AK10" i="9"/>
  <c r="AK11" i="9"/>
  <c r="AA8" i="9"/>
  <c r="C33" i="27" l="1"/>
  <c r="C18" i="27"/>
  <c r="D18" i="1"/>
  <c r="C34" i="28" s="1"/>
  <c r="C14" i="27"/>
  <c r="D14" i="1"/>
  <c r="E24" i="27"/>
  <c r="F24" i="27" s="1"/>
  <c r="J24" i="27"/>
  <c r="E6" i="27"/>
  <c r="F6" i="27" s="1"/>
  <c r="J6" i="27"/>
  <c r="E10" i="27"/>
  <c r="F10" i="27" s="1"/>
  <c r="J10" i="27"/>
  <c r="E32" i="27"/>
  <c r="F32" i="27" s="1"/>
  <c r="J32" i="27"/>
  <c r="E39" i="27"/>
  <c r="F39" i="27" s="1"/>
  <c r="J39" i="27"/>
  <c r="E43" i="27"/>
  <c r="F43" i="27" s="1"/>
  <c r="J43" i="27"/>
  <c r="E47" i="27"/>
  <c r="F47" i="27" s="1"/>
  <c r="J47" i="27"/>
  <c r="E55" i="27"/>
  <c r="F55" i="27" s="1"/>
  <c r="J55" i="27"/>
  <c r="E59" i="27"/>
  <c r="F59" i="27" s="1"/>
  <c r="J59" i="27"/>
  <c r="E67" i="27"/>
  <c r="F67" i="27" s="1"/>
  <c r="J67" i="27"/>
  <c r="E71" i="27"/>
  <c r="F71" i="27" s="1"/>
  <c r="J71" i="27"/>
  <c r="E79" i="27"/>
  <c r="F79" i="27" s="1"/>
  <c r="J79" i="27"/>
  <c r="E87" i="27"/>
  <c r="F87" i="27" s="1"/>
  <c r="J87" i="27"/>
  <c r="E91" i="27"/>
  <c r="F91" i="27" s="1"/>
  <c r="J91" i="27"/>
  <c r="E95" i="27"/>
  <c r="F95" i="27" s="1"/>
  <c r="J95" i="27"/>
  <c r="E103" i="27"/>
  <c r="F103" i="27" s="1"/>
  <c r="J103" i="27"/>
  <c r="E21" i="27"/>
  <c r="F21" i="27" s="1"/>
  <c r="J21" i="27"/>
  <c r="E25" i="27"/>
  <c r="F25" i="27" s="1"/>
  <c r="J25" i="27"/>
  <c r="E29" i="27"/>
  <c r="F29" i="27" s="1"/>
  <c r="J29" i="27"/>
  <c r="E3" i="27"/>
  <c r="F3" i="27" s="1"/>
  <c r="J3" i="27"/>
  <c r="E7" i="27"/>
  <c r="F7" i="27" s="1"/>
  <c r="J7" i="27"/>
  <c r="E11" i="27"/>
  <c r="F11" i="27" s="1"/>
  <c r="J11" i="27"/>
  <c r="E18" i="27"/>
  <c r="F18" i="27" s="1"/>
  <c r="J18" i="27"/>
  <c r="C29" i="27"/>
  <c r="E33" i="27"/>
  <c r="F33" i="27" s="1"/>
  <c r="J33" i="27"/>
  <c r="E36" i="27"/>
  <c r="F36" i="27" s="1"/>
  <c r="J36" i="27"/>
  <c r="E40" i="27"/>
  <c r="F40" i="27" s="1"/>
  <c r="J40" i="27"/>
  <c r="E44" i="27"/>
  <c r="F44" i="27" s="1"/>
  <c r="J44" i="27"/>
  <c r="E48" i="27"/>
  <c r="F48" i="27" s="1"/>
  <c r="J48" i="27"/>
  <c r="E52" i="27"/>
  <c r="F52" i="27" s="1"/>
  <c r="J52" i="27"/>
  <c r="E56" i="27"/>
  <c r="F56" i="27" s="1"/>
  <c r="J56" i="27"/>
  <c r="E60" i="27"/>
  <c r="F60" i="27" s="1"/>
  <c r="J60" i="27"/>
  <c r="E64" i="27"/>
  <c r="F64" i="27" s="1"/>
  <c r="J64" i="27"/>
  <c r="E68" i="27"/>
  <c r="F68" i="27" s="1"/>
  <c r="J68" i="27"/>
  <c r="E72" i="27"/>
  <c r="F72" i="27" s="1"/>
  <c r="J72" i="27"/>
  <c r="E76" i="27"/>
  <c r="F76" i="27" s="1"/>
  <c r="J76" i="27"/>
  <c r="E80" i="27"/>
  <c r="F80" i="27" s="1"/>
  <c r="J80" i="27"/>
  <c r="E84" i="27"/>
  <c r="F84" i="27" s="1"/>
  <c r="J84" i="27"/>
  <c r="E88" i="27"/>
  <c r="F88" i="27" s="1"/>
  <c r="J88" i="27"/>
  <c r="E92" i="27"/>
  <c r="F92" i="27" s="1"/>
  <c r="J92" i="27"/>
  <c r="E96" i="27"/>
  <c r="F96" i="27" s="1"/>
  <c r="J96" i="27"/>
  <c r="E100" i="27"/>
  <c r="F100" i="27" s="1"/>
  <c r="J100" i="27"/>
  <c r="E104" i="27"/>
  <c r="F104" i="27" s="1"/>
  <c r="J104" i="27"/>
  <c r="E20" i="27"/>
  <c r="F20" i="27" s="1"/>
  <c r="J20" i="27"/>
  <c r="E28" i="27"/>
  <c r="F28" i="27" s="1"/>
  <c r="J28" i="27"/>
  <c r="E14" i="27"/>
  <c r="F14" i="27" s="1"/>
  <c r="J14" i="27"/>
  <c r="E35" i="27"/>
  <c r="F35" i="27" s="1"/>
  <c r="J35" i="27"/>
  <c r="E51" i="27"/>
  <c r="F51" i="27" s="1"/>
  <c r="J51" i="27"/>
  <c r="E63" i="27"/>
  <c r="F63" i="27" s="1"/>
  <c r="J63" i="27"/>
  <c r="E83" i="27"/>
  <c r="F83" i="27" s="1"/>
  <c r="J83" i="27"/>
  <c r="E99" i="27"/>
  <c r="F99" i="27" s="1"/>
  <c r="J99" i="27"/>
  <c r="C2" i="27"/>
  <c r="E2" i="27"/>
  <c r="F2" i="27" s="1"/>
  <c r="J2" i="27"/>
  <c r="E15" i="27"/>
  <c r="F15" i="27" s="1"/>
  <c r="J15" i="27"/>
  <c r="E26" i="27"/>
  <c r="F26" i="27" s="1"/>
  <c r="J26" i="27"/>
  <c r="E4" i="27"/>
  <c r="F4" i="27" s="1"/>
  <c r="J4" i="27"/>
  <c r="E8" i="27"/>
  <c r="F8" i="27" s="1"/>
  <c r="J8" i="27"/>
  <c r="E12" i="27"/>
  <c r="F12" i="27" s="1"/>
  <c r="J12" i="27"/>
  <c r="E30" i="27"/>
  <c r="F30" i="27" s="1"/>
  <c r="J30" i="27"/>
  <c r="E37" i="27"/>
  <c r="F37" i="27" s="1"/>
  <c r="J37" i="27"/>
  <c r="E41" i="27"/>
  <c r="F41" i="27" s="1"/>
  <c r="J41" i="27"/>
  <c r="E45" i="27"/>
  <c r="F45" i="27" s="1"/>
  <c r="J45" i="27"/>
  <c r="E49" i="27"/>
  <c r="F49" i="27" s="1"/>
  <c r="J49" i="27"/>
  <c r="C53" i="27"/>
  <c r="E53" i="27"/>
  <c r="F53" i="27" s="1"/>
  <c r="J53" i="27"/>
  <c r="E57" i="27"/>
  <c r="F57" i="27" s="1"/>
  <c r="J57" i="27"/>
  <c r="E61" i="27"/>
  <c r="F61" i="27" s="1"/>
  <c r="J61" i="27"/>
  <c r="E65" i="27"/>
  <c r="F65" i="27" s="1"/>
  <c r="J65" i="27"/>
  <c r="E69" i="27"/>
  <c r="F69" i="27" s="1"/>
  <c r="J69" i="27"/>
  <c r="E73" i="27"/>
  <c r="F73" i="27" s="1"/>
  <c r="J73" i="27"/>
  <c r="E77" i="27"/>
  <c r="F77" i="27" s="1"/>
  <c r="J77" i="27"/>
  <c r="E81" i="27"/>
  <c r="F81" i="27" s="1"/>
  <c r="J81" i="27"/>
  <c r="E85" i="27"/>
  <c r="F85" i="27" s="1"/>
  <c r="J85" i="27"/>
  <c r="E89" i="27"/>
  <c r="F89" i="27" s="1"/>
  <c r="J89" i="27"/>
  <c r="E93" i="27"/>
  <c r="F93" i="27" s="1"/>
  <c r="J93" i="27"/>
  <c r="E97" i="27"/>
  <c r="F97" i="27" s="1"/>
  <c r="J97" i="27"/>
  <c r="E101" i="27"/>
  <c r="F101" i="27" s="1"/>
  <c r="J101" i="27"/>
  <c r="E105" i="27"/>
  <c r="F105" i="27" s="1"/>
  <c r="J105" i="27"/>
  <c r="E17" i="27"/>
  <c r="F17" i="27" s="1"/>
  <c r="J17" i="27"/>
  <c r="C17" i="27"/>
  <c r="E75" i="27"/>
  <c r="F75" i="27" s="1"/>
  <c r="J75" i="27"/>
  <c r="E16" i="27"/>
  <c r="F16" i="27" s="1"/>
  <c r="J16" i="27"/>
  <c r="E19" i="27"/>
  <c r="F19" i="27" s="1"/>
  <c r="J19" i="27"/>
  <c r="E23" i="27"/>
  <c r="F23" i="27" s="1"/>
  <c r="J23" i="27"/>
  <c r="E27" i="27"/>
  <c r="F27" i="27" s="1"/>
  <c r="J27" i="27"/>
  <c r="E34" i="27"/>
  <c r="F34" i="27" s="1"/>
  <c r="J34" i="27"/>
  <c r="E22" i="27"/>
  <c r="F22" i="27" s="1"/>
  <c r="J22" i="27"/>
  <c r="E5" i="27"/>
  <c r="F5" i="27" s="1"/>
  <c r="J5" i="27"/>
  <c r="E9" i="27"/>
  <c r="F9" i="27" s="1"/>
  <c r="J9" i="27"/>
  <c r="E13" i="27"/>
  <c r="F13" i="27" s="1"/>
  <c r="J13" i="27"/>
  <c r="E31" i="27"/>
  <c r="F31" i="27" s="1"/>
  <c r="J31" i="27"/>
  <c r="E38" i="27"/>
  <c r="F38" i="27" s="1"/>
  <c r="J38" i="27"/>
  <c r="E42" i="27"/>
  <c r="F42" i="27" s="1"/>
  <c r="J42" i="27"/>
  <c r="E46" i="27"/>
  <c r="F46" i="27" s="1"/>
  <c r="J46" i="27"/>
  <c r="E50" i="27"/>
  <c r="F50" i="27" s="1"/>
  <c r="J50" i="27"/>
  <c r="E54" i="27"/>
  <c r="F54" i="27" s="1"/>
  <c r="J54" i="27"/>
  <c r="E58" i="27"/>
  <c r="F58" i="27" s="1"/>
  <c r="J58" i="27"/>
  <c r="E62" i="27"/>
  <c r="F62" i="27" s="1"/>
  <c r="J62" i="27"/>
  <c r="E66" i="27"/>
  <c r="F66" i="27" s="1"/>
  <c r="J66" i="27"/>
  <c r="E70" i="27"/>
  <c r="F70" i="27" s="1"/>
  <c r="J70" i="27"/>
  <c r="E74" i="27"/>
  <c r="F74" i="27" s="1"/>
  <c r="J74" i="27"/>
  <c r="E78" i="27"/>
  <c r="F78" i="27" s="1"/>
  <c r="J78" i="27"/>
  <c r="E82" i="27"/>
  <c r="F82" i="27" s="1"/>
  <c r="J82" i="27"/>
  <c r="E86" i="27"/>
  <c r="F86" i="27" s="1"/>
  <c r="J86" i="27"/>
  <c r="E90" i="27"/>
  <c r="F90" i="27" s="1"/>
  <c r="J90" i="27"/>
  <c r="E94" i="27"/>
  <c r="F94" i="27" s="1"/>
  <c r="J94" i="27"/>
  <c r="E98" i="27"/>
  <c r="F98" i="27" s="1"/>
  <c r="J98" i="27"/>
  <c r="E102" i="27"/>
  <c r="F102" i="27" s="1"/>
  <c r="J102" i="27"/>
  <c r="Y6" i="28"/>
  <c r="Y4" i="28" s="1"/>
  <c r="Y11" i="28" s="1"/>
  <c r="Z6" i="28"/>
  <c r="Z4" i="28" s="1"/>
  <c r="Z11" i="28" s="1"/>
  <c r="AA6" i="28"/>
  <c r="AA4" i="28" s="1"/>
  <c r="AA11" i="28" s="1"/>
  <c r="W6" i="28"/>
  <c r="W4" i="28" s="1"/>
  <c r="W11" i="28" s="1"/>
  <c r="AB6" i="28"/>
  <c r="AB4" i="28" s="1"/>
  <c r="AB11" i="28" s="1"/>
  <c r="U6" i="28"/>
  <c r="U4" i="28" s="1"/>
  <c r="U11" i="28" s="1"/>
  <c r="AC6" i="28"/>
  <c r="AC4" i="28" s="1"/>
  <c r="AC11" i="28" s="1"/>
  <c r="S6" i="28"/>
  <c r="V6" i="28"/>
  <c r="V4" i="28" s="1"/>
  <c r="V11" i="28" s="1"/>
  <c r="AD6" i="28"/>
  <c r="AD4" i="28" s="1"/>
  <c r="AD11" i="28" s="1"/>
  <c r="T6" i="28"/>
  <c r="T4" i="28" s="1"/>
  <c r="T11" i="28" s="1"/>
  <c r="X6" i="28"/>
  <c r="X4" i="28" s="1"/>
  <c r="X11" i="28" s="1"/>
  <c r="I3" i="28"/>
  <c r="B35" i="22"/>
  <c r="B36" i="22" s="1"/>
  <c r="B37" i="22" s="1"/>
  <c r="C9" i="27"/>
  <c r="C6" i="27"/>
  <c r="C21" i="27"/>
  <c r="C38" i="27"/>
  <c r="C41" i="27"/>
  <c r="C46" i="27"/>
  <c r="C49" i="27"/>
  <c r="C26" i="27"/>
  <c r="C13" i="27"/>
  <c r="C30" i="27"/>
  <c r="C10" i="27"/>
  <c r="C25" i="27"/>
  <c r="C5" i="27"/>
  <c r="C22" i="27"/>
  <c r="C37" i="27"/>
  <c r="C42" i="27"/>
  <c r="C45" i="27"/>
  <c r="C50" i="27"/>
  <c r="C4" i="27"/>
  <c r="C8" i="27"/>
  <c r="C12" i="27"/>
  <c r="C16" i="27"/>
  <c r="C20" i="27"/>
  <c r="C24" i="27"/>
  <c r="C28" i="27"/>
  <c r="C32" i="27"/>
  <c r="C36" i="27"/>
  <c r="C40" i="27"/>
  <c r="C44" i="27"/>
  <c r="C48" i="27"/>
  <c r="C52" i="27"/>
  <c r="C3" i="27"/>
  <c r="C7" i="27"/>
  <c r="C11" i="27"/>
  <c r="C15" i="27"/>
  <c r="C19" i="27"/>
  <c r="C23" i="27"/>
  <c r="C27" i="27"/>
  <c r="C31" i="27"/>
  <c r="C35" i="27"/>
  <c r="C39" i="27"/>
  <c r="C43" i="27"/>
  <c r="C47" i="27"/>
  <c r="C51" i="27"/>
  <c r="A3" i="1"/>
  <c r="S3" i="26"/>
  <c r="A4" i="1"/>
  <c r="S4" i="26"/>
  <c r="A5" i="1"/>
  <c r="S5" i="26"/>
  <c r="A6" i="1"/>
  <c r="S6" i="26"/>
  <c r="A7" i="1"/>
  <c r="S7" i="26"/>
  <c r="A8" i="1"/>
  <c r="S8" i="26"/>
  <c r="A9" i="1"/>
  <c r="S9" i="26"/>
  <c r="A10" i="1"/>
  <c r="S10" i="26"/>
  <c r="A11" i="1"/>
  <c r="S11" i="26"/>
  <c r="A12" i="1"/>
  <c r="S12" i="26"/>
  <c r="A13" i="1"/>
  <c r="S13" i="26"/>
  <c r="A14" i="1"/>
  <c r="S14" i="26"/>
  <c r="A15" i="1"/>
  <c r="S15" i="26"/>
  <c r="A16" i="1"/>
  <c r="S16" i="26"/>
  <c r="A17" i="1"/>
  <c r="S17" i="26"/>
  <c r="A18" i="1"/>
  <c r="S18" i="26"/>
  <c r="A19" i="1"/>
  <c r="S19" i="26"/>
  <c r="A20" i="1"/>
  <c r="S20" i="26"/>
  <c r="A21" i="1"/>
  <c r="S21" i="26"/>
  <c r="A22" i="1"/>
  <c r="S22" i="26"/>
  <c r="A23" i="1"/>
  <c r="S23" i="26"/>
  <c r="A24" i="1"/>
  <c r="S24" i="26"/>
  <c r="A25" i="1"/>
  <c r="S25" i="26"/>
  <c r="A26" i="1"/>
  <c r="S26" i="26"/>
  <c r="A27" i="1"/>
  <c r="S27" i="26"/>
  <c r="A28" i="1"/>
  <c r="S28" i="26"/>
  <c r="A29" i="1"/>
  <c r="S29" i="26"/>
  <c r="A30" i="1"/>
  <c r="S30" i="26"/>
  <c r="A31" i="1"/>
  <c r="S31" i="26"/>
  <c r="A32" i="1"/>
  <c r="S32" i="26"/>
  <c r="A33" i="1"/>
  <c r="S33" i="26"/>
  <c r="A34" i="1"/>
  <c r="S34" i="26"/>
  <c r="A35" i="1"/>
  <c r="S35" i="26"/>
  <c r="A36" i="1"/>
  <c r="S36" i="26"/>
  <c r="A37" i="1"/>
  <c r="S37" i="26"/>
  <c r="A38" i="1"/>
  <c r="S38" i="26"/>
  <c r="A39" i="1"/>
  <c r="S39" i="26"/>
  <c r="A40" i="1"/>
  <c r="S40" i="26"/>
  <c r="A41" i="1"/>
  <c r="S41" i="26"/>
  <c r="A42" i="1"/>
  <c r="S42" i="26"/>
  <c r="A43" i="1"/>
  <c r="S43" i="26"/>
  <c r="A44" i="1"/>
  <c r="S44" i="26"/>
  <c r="A45" i="1"/>
  <c r="S45" i="26"/>
  <c r="A46" i="1"/>
  <c r="S46" i="26"/>
  <c r="A47" i="1"/>
  <c r="S47" i="26"/>
  <c r="A48" i="1"/>
  <c r="S48" i="26"/>
  <c r="A49" i="1"/>
  <c r="S49" i="26"/>
  <c r="A50" i="1"/>
  <c r="S50" i="26"/>
  <c r="A51" i="1"/>
  <c r="S51" i="26"/>
  <c r="A52" i="1"/>
  <c r="S52" i="26"/>
  <c r="A53" i="1"/>
  <c r="S53" i="26"/>
  <c r="A54" i="1"/>
  <c r="S54" i="26"/>
  <c r="A55" i="1"/>
  <c r="S55" i="26"/>
  <c r="A56" i="1"/>
  <c r="S56" i="26"/>
  <c r="A57" i="1"/>
  <c r="S57" i="26"/>
  <c r="A58" i="1"/>
  <c r="S58" i="26"/>
  <c r="A59" i="1"/>
  <c r="S59" i="26"/>
  <c r="A60" i="1"/>
  <c r="S60" i="26"/>
  <c r="A61" i="1"/>
  <c r="S61" i="26"/>
  <c r="A62" i="1"/>
  <c r="S62" i="26"/>
  <c r="A63" i="1"/>
  <c r="S63" i="26"/>
  <c r="A64" i="1"/>
  <c r="S64" i="26"/>
  <c r="A65" i="1"/>
  <c r="S65" i="26"/>
  <c r="A66" i="1"/>
  <c r="S66" i="26"/>
  <c r="A67" i="1"/>
  <c r="S67" i="26"/>
  <c r="A68" i="1"/>
  <c r="S68" i="26"/>
  <c r="A69" i="1"/>
  <c r="S69" i="26"/>
  <c r="A70" i="1"/>
  <c r="S70" i="26"/>
  <c r="A71" i="1"/>
  <c r="S71" i="26"/>
  <c r="A72" i="1"/>
  <c r="S72" i="26"/>
  <c r="A73" i="1"/>
  <c r="S73" i="26"/>
  <c r="A74" i="1"/>
  <c r="S74" i="26"/>
  <c r="A75" i="1"/>
  <c r="S75" i="26"/>
  <c r="A76" i="1"/>
  <c r="S76" i="26"/>
  <c r="A77" i="1"/>
  <c r="S77" i="26"/>
  <c r="A78" i="1"/>
  <c r="S78" i="26"/>
  <c r="A79" i="1"/>
  <c r="S79" i="26"/>
  <c r="A80" i="1"/>
  <c r="S80" i="26"/>
  <c r="A81" i="1"/>
  <c r="S81" i="26"/>
  <c r="A82" i="1"/>
  <c r="S82" i="26"/>
  <c r="A83" i="1"/>
  <c r="S83" i="26"/>
  <c r="A84" i="1"/>
  <c r="S84" i="26"/>
  <c r="A85" i="1"/>
  <c r="S85" i="26"/>
  <c r="A86" i="1"/>
  <c r="S86" i="26"/>
  <c r="A87" i="1"/>
  <c r="S87" i="26"/>
  <c r="A88" i="1"/>
  <c r="S88" i="26"/>
  <c r="A89" i="1"/>
  <c r="S89" i="26"/>
  <c r="A90" i="1"/>
  <c r="S90" i="26"/>
  <c r="A91" i="1"/>
  <c r="S91" i="26"/>
  <c r="A92" i="1"/>
  <c r="S92" i="26"/>
  <c r="A93" i="1"/>
  <c r="S93" i="26"/>
  <c r="A94" i="1"/>
  <c r="S94" i="26"/>
  <c r="A95" i="1"/>
  <c r="S95" i="26"/>
  <c r="A96" i="1"/>
  <c r="S96" i="26"/>
  <c r="A97" i="1"/>
  <c r="S97" i="26"/>
  <c r="A98" i="1"/>
  <c r="S98" i="26"/>
  <c r="A99" i="1"/>
  <c r="S99" i="26"/>
  <c r="A100" i="1"/>
  <c r="S100" i="26"/>
  <c r="A101" i="1"/>
  <c r="S101" i="26"/>
  <c r="A102" i="1"/>
  <c r="S102" i="26"/>
  <c r="A103" i="1"/>
  <c r="S103" i="26"/>
  <c r="A104" i="1"/>
  <c r="S104" i="26"/>
  <c r="A105" i="1"/>
  <c r="S105" i="26"/>
  <c r="S2" i="26"/>
  <c r="A2" i="1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F99" i="25" s="1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F70" i="25" s="1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C53" i="25"/>
  <c r="G52" i="25"/>
  <c r="E52" i="25"/>
  <c r="C52" i="25"/>
  <c r="G51" i="25"/>
  <c r="E51" i="25"/>
  <c r="C51" i="25"/>
  <c r="G50" i="25"/>
  <c r="E50" i="25"/>
  <c r="C50" i="25"/>
  <c r="G49" i="25"/>
  <c r="E49" i="25"/>
  <c r="F49" i="25" s="1"/>
  <c r="C49" i="25"/>
  <c r="G48" i="25"/>
  <c r="E48" i="25"/>
  <c r="C48" i="25"/>
  <c r="G47" i="25"/>
  <c r="E47" i="25"/>
  <c r="C47" i="25"/>
  <c r="G46" i="25"/>
  <c r="E46" i="25"/>
  <c r="C46" i="25"/>
  <c r="G45" i="25"/>
  <c r="E45" i="25"/>
  <c r="C45" i="25"/>
  <c r="G44" i="25"/>
  <c r="E44" i="25"/>
  <c r="C44" i="25"/>
  <c r="G43" i="25"/>
  <c r="E43" i="25"/>
  <c r="C43" i="25"/>
  <c r="G42" i="25"/>
  <c r="E42" i="25"/>
  <c r="C42" i="25"/>
  <c r="G41" i="25"/>
  <c r="E41" i="25"/>
  <c r="F41" i="25" s="1"/>
  <c r="C41" i="25"/>
  <c r="G40" i="25"/>
  <c r="E40" i="25"/>
  <c r="C40" i="25"/>
  <c r="G39" i="25"/>
  <c r="E39" i="25"/>
  <c r="C39" i="25"/>
  <c r="G38" i="25"/>
  <c r="E38" i="25"/>
  <c r="C38" i="25"/>
  <c r="G37" i="25"/>
  <c r="E37" i="25"/>
  <c r="C37" i="25"/>
  <c r="G36" i="25"/>
  <c r="E36" i="25"/>
  <c r="C36" i="25"/>
  <c r="G35" i="25"/>
  <c r="E35" i="25"/>
  <c r="C35" i="25"/>
  <c r="G34" i="25"/>
  <c r="E34" i="25"/>
  <c r="C34" i="25"/>
  <c r="G33" i="25"/>
  <c r="E33" i="25"/>
  <c r="F33" i="25" s="1"/>
  <c r="C33" i="25"/>
  <c r="G32" i="25"/>
  <c r="E32" i="25"/>
  <c r="C32" i="25"/>
  <c r="G31" i="25"/>
  <c r="E31" i="25"/>
  <c r="C31" i="25"/>
  <c r="G30" i="25"/>
  <c r="E30" i="25"/>
  <c r="C30" i="25"/>
  <c r="G29" i="25"/>
  <c r="E29" i="25"/>
  <c r="C29" i="25"/>
  <c r="G28" i="25"/>
  <c r="E28" i="25"/>
  <c r="C28" i="25"/>
  <c r="G27" i="25"/>
  <c r="E27" i="25"/>
  <c r="C27" i="25"/>
  <c r="G26" i="25"/>
  <c r="E26" i="25"/>
  <c r="C26" i="25"/>
  <c r="G25" i="25"/>
  <c r="E25" i="25"/>
  <c r="F25" i="25" s="1"/>
  <c r="C25" i="25"/>
  <c r="G24" i="25"/>
  <c r="E24" i="25"/>
  <c r="C24" i="25"/>
  <c r="G23" i="25"/>
  <c r="E23" i="25"/>
  <c r="C23" i="25"/>
  <c r="G22" i="25"/>
  <c r="E22" i="25"/>
  <c r="C22" i="25"/>
  <c r="G21" i="25"/>
  <c r="E21" i="25"/>
  <c r="C21" i="25"/>
  <c r="G20" i="25"/>
  <c r="E20" i="25"/>
  <c r="C20" i="25"/>
  <c r="G19" i="25"/>
  <c r="E19" i="25"/>
  <c r="C19" i="25"/>
  <c r="G18" i="25"/>
  <c r="E18" i="25"/>
  <c r="C18" i="25"/>
  <c r="G17" i="25"/>
  <c r="E17" i="25"/>
  <c r="C17" i="25"/>
  <c r="G16" i="25"/>
  <c r="E16" i="25"/>
  <c r="C16" i="25"/>
  <c r="G15" i="25"/>
  <c r="E15" i="25"/>
  <c r="C15" i="25"/>
  <c r="G14" i="25"/>
  <c r="E14" i="25"/>
  <c r="C14" i="25"/>
  <c r="G13" i="25"/>
  <c r="E13" i="25"/>
  <c r="C13" i="25"/>
  <c r="G12" i="25"/>
  <c r="E12" i="25"/>
  <c r="C12" i="25"/>
  <c r="G11" i="25"/>
  <c r="E11" i="25"/>
  <c r="C11" i="25"/>
  <c r="G10" i="25"/>
  <c r="E10" i="25"/>
  <c r="C10" i="25"/>
  <c r="G9" i="25"/>
  <c r="E9" i="25"/>
  <c r="F9" i="25" s="1"/>
  <c r="C9" i="25"/>
  <c r="G8" i="25"/>
  <c r="E8" i="25"/>
  <c r="C8" i="25"/>
  <c r="G7" i="25"/>
  <c r="E7" i="25"/>
  <c r="C7" i="25"/>
  <c r="G6" i="25"/>
  <c r="E6" i="25"/>
  <c r="C6" i="25"/>
  <c r="G5" i="25"/>
  <c r="E5" i="25"/>
  <c r="C5" i="25"/>
  <c r="G4" i="25"/>
  <c r="E4" i="25"/>
  <c r="C4" i="25"/>
  <c r="G3" i="25"/>
  <c r="E3" i="25"/>
  <c r="C3" i="25"/>
  <c r="E2" i="25"/>
  <c r="C2" i="25"/>
  <c r="C33" i="28" l="1"/>
  <c r="D32" i="28" s="1"/>
  <c r="B5" i="4"/>
  <c r="I5" i="28" s="1"/>
  <c r="C25" i="28"/>
  <c r="C35" i="28"/>
  <c r="C32" i="28"/>
  <c r="F53" i="25"/>
  <c r="F43" i="25"/>
  <c r="F63" i="25"/>
  <c r="F15" i="25"/>
  <c r="F31" i="25"/>
  <c r="F47" i="25"/>
  <c r="F62" i="25"/>
  <c r="F86" i="25"/>
  <c r="F79" i="25"/>
  <c r="F11" i="25"/>
  <c r="F21" i="25"/>
  <c r="F54" i="25"/>
  <c r="F69" i="25"/>
  <c r="F17" i="25"/>
  <c r="F27" i="25"/>
  <c r="F37" i="25"/>
  <c r="F55" i="25"/>
  <c r="F59" i="25"/>
  <c r="F101" i="25"/>
  <c r="F5" i="25"/>
  <c r="F91" i="25"/>
  <c r="F4" i="25"/>
  <c r="F14" i="25"/>
  <c r="F30" i="25"/>
  <c r="F46" i="25"/>
  <c r="F56" i="25"/>
  <c r="F73" i="25"/>
  <c r="F90" i="25"/>
  <c r="F100" i="25"/>
  <c r="G3" i="9"/>
  <c r="G5" i="9"/>
  <c r="G7" i="9"/>
  <c r="AA7" i="9" s="1"/>
  <c r="G6" i="9"/>
  <c r="G4" i="9"/>
  <c r="F3" i="25"/>
  <c r="F12" i="25"/>
  <c r="F19" i="25"/>
  <c r="F28" i="25"/>
  <c r="F35" i="25"/>
  <c r="F44" i="25"/>
  <c r="F51" i="25"/>
  <c r="F60" i="25"/>
  <c r="F67" i="25"/>
  <c r="F77" i="25"/>
  <c r="F80" i="25"/>
  <c r="F87" i="25"/>
  <c r="F94" i="25"/>
  <c r="F97" i="25"/>
  <c r="F10" i="25"/>
  <c r="F84" i="25"/>
  <c r="F104" i="25"/>
  <c r="O7" i="26"/>
  <c r="F40" i="25"/>
  <c r="F61" i="25"/>
  <c r="F64" i="25"/>
  <c r="F71" i="25"/>
  <c r="F78" i="25"/>
  <c r="F81" i="25"/>
  <c r="F98" i="25"/>
  <c r="F74" i="25"/>
  <c r="F8" i="25"/>
  <c r="F24" i="25"/>
  <c r="F6" i="25"/>
  <c r="F13" i="25"/>
  <c r="F22" i="25"/>
  <c r="F29" i="25"/>
  <c r="F38" i="25"/>
  <c r="F45" i="25"/>
  <c r="F58" i="25"/>
  <c r="F68" i="25"/>
  <c r="F75" i="25"/>
  <c r="F85" i="25"/>
  <c r="F88" i="25"/>
  <c r="F95" i="25"/>
  <c r="F102" i="25"/>
  <c r="F105" i="25"/>
  <c r="F57" i="25"/>
  <c r="F92" i="25"/>
  <c r="F42" i="25"/>
  <c r="V5" i="9"/>
  <c r="AA6" i="9"/>
  <c r="U6" i="9" s="1"/>
  <c r="AA4" i="9"/>
  <c r="AA5" i="9"/>
  <c r="AA3" i="9"/>
  <c r="F65" i="25"/>
  <c r="F82" i="25"/>
  <c r="F18" i="25"/>
  <c r="F26" i="25"/>
  <c r="F20" i="25"/>
  <c r="F36" i="25"/>
  <c r="F52" i="25"/>
  <c r="F2" i="25"/>
  <c r="F34" i="25"/>
  <c r="F50" i="25"/>
  <c r="F72" i="25"/>
  <c r="F89" i="25"/>
  <c r="F7" i="25"/>
  <c r="F16" i="25"/>
  <c r="F23" i="25"/>
  <c r="F32" i="25"/>
  <c r="F39" i="25"/>
  <c r="F48" i="25"/>
  <c r="F66" i="25"/>
  <c r="F76" i="25"/>
  <c r="F83" i="25"/>
  <c r="F93" i="25"/>
  <c r="F96" i="25"/>
  <c r="F103" i="25"/>
  <c r="G9" i="9"/>
  <c r="AA9" i="9" s="1"/>
  <c r="K31" i="28" l="1"/>
  <c r="K33" i="28"/>
  <c r="P2" i="26"/>
  <c r="R100" i="26"/>
  <c r="T100" i="26" s="1"/>
  <c r="R96" i="26"/>
  <c r="T96" i="26" s="1"/>
  <c r="R92" i="26"/>
  <c r="T92" i="26" s="1"/>
  <c r="R88" i="26"/>
  <c r="T88" i="26" s="1"/>
  <c r="R84" i="26"/>
  <c r="T84" i="26" s="1"/>
  <c r="R77" i="26"/>
  <c r="T77" i="26" s="1"/>
  <c r="R73" i="26"/>
  <c r="T73" i="26" s="1"/>
  <c r="R69" i="26"/>
  <c r="T69" i="26" s="1"/>
  <c r="R65" i="26"/>
  <c r="T65" i="26" s="1"/>
  <c r="R26" i="26"/>
  <c r="T26" i="26" s="1"/>
  <c r="R22" i="26"/>
  <c r="T22" i="26" s="1"/>
  <c r="R18" i="26"/>
  <c r="T18" i="26" s="1"/>
  <c r="R14" i="26"/>
  <c r="T14" i="26" s="1"/>
  <c r="R10" i="26"/>
  <c r="T10" i="26" s="1"/>
  <c r="R3" i="26"/>
  <c r="T3" i="26" s="1"/>
  <c r="R93" i="26"/>
  <c r="T93" i="26" s="1"/>
  <c r="R27" i="26"/>
  <c r="T27" i="26" s="1"/>
  <c r="R7" i="26"/>
  <c r="T7" i="26" s="1"/>
  <c r="R104" i="26"/>
  <c r="T104" i="26" s="1"/>
  <c r="R62" i="26"/>
  <c r="T62" i="26" s="1"/>
  <c r="R46" i="26"/>
  <c r="T46" i="26" s="1"/>
  <c r="R34" i="26"/>
  <c r="T34" i="26" s="1"/>
  <c r="R103" i="26"/>
  <c r="T103" i="26" s="1"/>
  <c r="R80" i="26"/>
  <c r="T80" i="26" s="1"/>
  <c r="R61" i="26"/>
  <c r="T61" i="26" s="1"/>
  <c r="R57" i="26"/>
  <c r="T57" i="26" s="1"/>
  <c r="R53" i="26"/>
  <c r="T53" i="26" s="1"/>
  <c r="R49" i="26"/>
  <c r="T49" i="26" s="1"/>
  <c r="R45" i="26"/>
  <c r="T45" i="26" s="1"/>
  <c r="R41" i="26"/>
  <c r="T41" i="26" s="1"/>
  <c r="R37" i="26"/>
  <c r="T37" i="26" s="1"/>
  <c r="R33" i="26"/>
  <c r="T33" i="26" s="1"/>
  <c r="R29" i="26"/>
  <c r="T29" i="26" s="1"/>
  <c r="R6" i="26"/>
  <c r="T6" i="26" s="1"/>
  <c r="R99" i="26"/>
  <c r="T99" i="26" s="1"/>
  <c r="R95" i="26"/>
  <c r="T95" i="26" s="1"/>
  <c r="R91" i="26"/>
  <c r="T91" i="26" s="1"/>
  <c r="R87" i="26"/>
  <c r="T87" i="26" s="1"/>
  <c r="R83" i="26"/>
  <c r="T83" i="26" s="1"/>
  <c r="R76" i="26"/>
  <c r="T76" i="26" s="1"/>
  <c r="R72" i="26"/>
  <c r="T72" i="26" s="1"/>
  <c r="R68" i="26"/>
  <c r="T68" i="26" s="1"/>
  <c r="R25" i="26"/>
  <c r="T25" i="26" s="1"/>
  <c r="R21" i="26"/>
  <c r="T21" i="26" s="1"/>
  <c r="R17" i="26"/>
  <c r="T17" i="26" s="1"/>
  <c r="R13" i="26"/>
  <c r="T13" i="26" s="1"/>
  <c r="R9" i="26"/>
  <c r="T9" i="26" s="1"/>
  <c r="R42" i="26"/>
  <c r="T42" i="26" s="1"/>
  <c r="R102" i="26"/>
  <c r="T102" i="26" s="1"/>
  <c r="R79" i="26"/>
  <c r="T79" i="26" s="1"/>
  <c r="R64" i="26"/>
  <c r="T64" i="26" s="1"/>
  <c r="R60" i="26"/>
  <c r="T60" i="26" s="1"/>
  <c r="R56" i="26"/>
  <c r="T56" i="26" s="1"/>
  <c r="R52" i="26"/>
  <c r="T52" i="26" s="1"/>
  <c r="R48" i="26"/>
  <c r="T48" i="26" s="1"/>
  <c r="R44" i="26"/>
  <c r="T44" i="26" s="1"/>
  <c r="R40" i="26"/>
  <c r="T40" i="26" s="1"/>
  <c r="R36" i="26"/>
  <c r="T36" i="26" s="1"/>
  <c r="R32" i="26"/>
  <c r="T32" i="26" s="1"/>
  <c r="R97" i="26"/>
  <c r="T97" i="26" s="1"/>
  <c r="R70" i="26"/>
  <c r="T70" i="26" s="1"/>
  <c r="R15" i="26"/>
  <c r="T15" i="26" s="1"/>
  <c r="R58" i="26"/>
  <c r="T58" i="26" s="1"/>
  <c r="R30" i="26"/>
  <c r="T30" i="26" s="1"/>
  <c r="R98" i="26"/>
  <c r="T98" i="26" s="1"/>
  <c r="R94" i="26"/>
  <c r="T94" i="26" s="1"/>
  <c r="R90" i="26"/>
  <c r="T90" i="26" s="1"/>
  <c r="R86" i="26"/>
  <c r="T86" i="26" s="1"/>
  <c r="R75" i="26"/>
  <c r="T75" i="26" s="1"/>
  <c r="R71" i="26"/>
  <c r="T71" i="26" s="1"/>
  <c r="R67" i="26"/>
  <c r="T67" i="26" s="1"/>
  <c r="R28" i="26"/>
  <c r="T28" i="26" s="1"/>
  <c r="R24" i="26"/>
  <c r="T24" i="26" s="1"/>
  <c r="R20" i="26"/>
  <c r="T20" i="26" s="1"/>
  <c r="R16" i="26"/>
  <c r="T16" i="26" s="1"/>
  <c r="R12" i="26"/>
  <c r="T12" i="26" s="1"/>
  <c r="R8" i="26"/>
  <c r="T8" i="26" s="1"/>
  <c r="R5" i="26"/>
  <c r="T5" i="26" s="1"/>
  <c r="R101" i="26"/>
  <c r="T101" i="26" s="1"/>
  <c r="R89" i="26"/>
  <c r="T89" i="26" s="1"/>
  <c r="R74" i="26"/>
  <c r="T74" i="26" s="1"/>
  <c r="R23" i="26"/>
  <c r="T23" i="26" s="1"/>
  <c r="R11" i="26"/>
  <c r="T11" i="26" s="1"/>
  <c r="R81" i="26"/>
  <c r="T81" i="26" s="1"/>
  <c r="R50" i="26"/>
  <c r="T50" i="26" s="1"/>
  <c r="R38" i="26"/>
  <c r="T38" i="26" s="1"/>
  <c r="R105" i="26"/>
  <c r="T105" i="26" s="1"/>
  <c r="R82" i="26"/>
  <c r="T82" i="26" s="1"/>
  <c r="R78" i="26"/>
  <c r="T78" i="26" s="1"/>
  <c r="R63" i="26"/>
  <c r="T63" i="26" s="1"/>
  <c r="R59" i="26"/>
  <c r="T59" i="26" s="1"/>
  <c r="R55" i="26"/>
  <c r="T55" i="26" s="1"/>
  <c r="R51" i="26"/>
  <c r="T51" i="26" s="1"/>
  <c r="R47" i="26"/>
  <c r="T47" i="26" s="1"/>
  <c r="R43" i="26"/>
  <c r="T43" i="26" s="1"/>
  <c r="R39" i="26"/>
  <c r="T39" i="26" s="1"/>
  <c r="R35" i="26"/>
  <c r="T35" i="26" s="1"/>
  <c r="R31" i="26"/>
  <c r="T31" i="26" s="1"/>
  <c r="R2" i="26"/>
  <c r="T2" i="26" s="1"/>
  <c r="R85" i="26"/>
  <c r="T85" i="26" s="1"/>
  <c r="R66" i="26"/>
  <c r="T66" i="26" s="1"/>
  <c r="R19" i="26"/>
  <c r="T19" i="26" s="1"/>
  <c r="R4" i="26"/>
  <c r="T4" i="26" s="1"/>
  <c r="R54" i="26"/>
  <c r="T54" i="26" s="1"/>
  <c r="U7" i="9"/>
  <c r="V6" i="9"/>
  <c r="W6" i="9" s="1"/>
  <c r="X6" i="9" s="1"/>
  <c r="G2" i="2"/>
  <c r="L3" i="6"/>
  <c r="V7" i="9" l="1"/>
  <c r="W7" i="9" s="1"/>
  <c r="X7" i="9" s="1"/>
  <c r="U8" i="9"/>
  <c r="V8" i="9" l="1"/>
  <c r="W8" i="9" s="1"/>
  <c r="X8" i="9" s="1"/>
  <c r="U9" i="9"/>
  <c r="U10" i="9" l="1"/>
  <c r="V9" i="9"/>
  <c r="W9" i="9" s="1"/>
  <c r="X9" i="9" s="1"/>
  <c r="U11" i="9" l="1"/>
  <c r="V10" i="9"/>
  <c r="W10" i="9" s="1"/>
  <c r="X10" i="9" s="1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U12" i="9" l="1"/>
  <c r="V11" i="9"/>
  <c r="W11" i="9" s="1"/>
  <c r="X11" i="9" s="1"/>
  <c r="C5" i="22"/>
  <c r="V12" i="9" l="1"/>
  <c r="W12" i="9" s="1"/>
  <c r="X12" i="9" s="1"/>
  <c r="U13" i="9"/>
  <c r="V13" i="9" l="1"/>
  <c r="W13" i="9" s="1"/>
  <c r="X13" i="9" s="1"/>
  <c r="U14" i="9"/>
  <c r="U15" i="9" l="1"/>
  <c r="V15" i="9" s="1"/>
  <c r="V14" i="9"/>
  <c r="W14" i="9" s="1"/>
  <c r="X14" i="9" s="1"/>
  <c r="F7" i="2"/>
  <c r="D2" i="2"/>
  <c r="G3" i="2"/>
  <c r="C2" i="2"/>
  <c r="C3" i="2" s="1"/>
  <c r="B3" i="2"/>
  <c r="W15" i="9" l="1"/>
  <c r="X15" i="9" s="1"/>
  <c r="D3" i="2"/>
  <c r="G21" i="4"/>
  <c r="J39" i="2" l="1"/>
  <c r="J47" i="2" l="1"/>
  <c r="J48" i="2" l="1"/>
  <c r="J58" i="2"/>
  <c r="J40" i="2" l="1"/>
  <c r="J49" i="2"/>
  <c r="J41" i="2" l="1"/>
  <c r="J59" i="2" l="1"/>
  <c r="J76" i="2" l="1"/>
  <c r="J50" i="2" l="1"/>
  <c r="J77" i="2"/>
  <c r="J60" i="2" l="1"/>
  <c r="J62" i="2" l="1"/>
  <c r="J78" i="2" l="1"/>
  <c r="J42" i="2" l="1"/>
  <c r="J51" i="2" l="1"/>
  <c r="J63" i="2" l="1"/>
  <c r="J79" i="2" l="1"/>
  <c r="J80" i="2" l="1"/>
  <c r="J43" i="2" l="1"/>
  <c r="J64" i="2" l="1"/>
  <c r="J97" i="2"/>
  <c r="J98" i="2" l="1"/>
  <c r="J99" i="2"/>
  <c r="J52" i="2"/>
  <c r="J100" i="2"/>
  <c r="J81" i="2" l="1"/>
  <c r="J65" i="2" l="1"/>
  <c r="J61" i="2" l="1"/>
  <c r="J101" i="2" l="1"/>
  <c r="J82" i="2" l="1"/>
  <c r="J66" i="2" l="1"/>
  <c r="J44" i="2" l="1"/>
  <c r="J102" i="2" l="1"/>
  <c r="J103" i="2" l="1"/>
  <c r="J93" i="2" l="1"/>
  <c r="J45" i="2" l="1"/>
  <c r="J53" i="2" l="1"/>
  <c r="J67" i="2" l="1"/>
  <c r="J68" i="2" l="1"/>
  <c r="J83" i="2" l="1"/>
  <c r="J104" i="2" l="1"/>
  <c r="J54" i="2" l="1"/>
  <c r="J69" i="2" l="1"/>
  <c r="J84" i="2" l="1"/>
  <c r="J94" i="2" l="1"/>
  <c r="J92" i="2" l="1"/>
  <c r="J105" i="2" l="1"/>
  <c r="J70" i="2" l="1"/>
  <c r="J85" i="2" l="1"/>
  <c r="J95" i="2" l="1"/>
  <c r="J71" i="2" l="1"/>
  <c r="J55" i="2" l="1"/>
  <c r="J86" i="2" l="1"/>
  <c r="J56" i="2" l="1"/>
  <c r="J72" i="2" l="1"/>
  <c r="J87" i="2" l="1"/>
  <c r="J88" i="2" l="1"/>
  <c r="J46" i="2" l="1"/>
  <c r="J57" i="2" l="1"/>
  <c r="J73" i="2" l="1"/>
  <c r="J89" i="2" l="1"/>
  <c r="J96" i="2" l="1"/>
  <c r="J74" i="2" l="1"/>
  <c r="J75" i="2" l="1"/>
  <c r="J90" i="2" l="1"/>
  <c r="J91" i="2" l="1"/>
  <c r="J2" i="2" l="1"/>
  <c r="J18" i="2" l="1"/>
  <c r="J19" i="2"/>
  <c r="J35" i="2" l="1"/>
  <c r="J3" i="2" l="1"/>
  <c r="J36" i="2"/>
  <c r="J15" i="2" l="1"/>
  <c r="J37" i="2" l="1"/>
  <c r="J4" i="2"/>
  <c r="J20" i="2" l="1"/>
  <c r="J21" i="2" l="1"/>
  <c r="J5" i="2" l="1"/>
  <c r="J6" i="2" l="1"/>
  <c r="J22" i="2"/>
  <c r="J38" i="2" l="1"/>
  <c r="J23" i="2" l="1"/>
  <c r="J24" i="2" l="1"/>
  <c r="J7" i="2"/>
  <c r="J25" i="2" l="1"/>
  <c r="J26" i="2" l="1"/>
  <c r="J27" i="2" l="1"/>
  <c r="J28" i="2" l="1"/>
  <c r="J8" i="2"/>
  <c r="J17" i="2" l="1"/>
  <c r="J29" i="2" l="1"/>
  <c r="J9" i="2"/>
  <c r="J30" i="2" l="1"/>
  <c r="J31" i="2" l="1"/>
  <c r="J32" i="2" l="1"/>
  <c r="J10" i="2"/>
  <c r="J33" i="2" l="1"/>
  <c r="J11" i="2" l="1"/>
  <c r="J12" i="2" l="1"/>
  <c r="J16" i="2"/>
  <c r="J34" i="2" l="1"/>
  <c r="A6" i="9" l="1"/>
  <c r="J13" i="2"/>
  <c r="J14" i="2"/>
  <c r="A7" i="9" l="1"/>
  <c r="B7" i="9" s="1"/>
  <c r="B6" i="9"/>
  <c r="C6" i="9" s="1"/>
  <c r="D6" i="9" s="1"/>
  <c r="I25" i="2"/>
  <c r="K25" i="2" s="1"/>
  <c r="I69" i="2"/>
  <c r="K69" i="2" s="1"/>
  <c r="I16" i="2"/>
  <c r="K16" i="2" s="1"/>
  <c r="I27" i="2"/>
  <c r="K27" i="2" s="1"/>
  <c r="I46" i="2"/>
  <c r="K46" i="2" s="1"/>
  <c r="I35" i="2"/>
  <c r="K35" i="2" s="1"/>
  <c r="I96" i="2"/>
  <c r="K96" i="2" s="1"/>
  <c r="I6" i="2"/>
  <c r="K6" i="2" s="1"/>
  <c r="I81" i="2"/>
  <c r="K81" i="2" s="1"/>
  <c r="I30" i="2"/>
  <c r="K30" i="2" s="1"/>
  <c r="I101" i="2"/>
  <c r="K101" i="2" s="1"/>
  <c r="I34" i="2"/>
  <c r="K34" i="2" s="1"/>
  <c r="I32" i="2"/>
  <c r="K32" i="2" s="1"/>
  <c r="I73" i="2"/>
  <c r="K73" i="2" s="1"/>
  <c r="I87" i="2"/>
  <c r="K87" i="2" s="1"/>
  <c r="I10" i="2"/>
  <c r="K10" i="2" s="1"/>
  <c r="I56" i="2"/>
  <c r="K56" i="2" s="1"/>
  <c r="I54" i="2"/>
  <c r="K54" i="2" s="1"/>
  <c r="I20" i="2"/>
  <c r="K20" i="2" s="1"/>
  <c r="I7" i="2"/>
  <c r="K7" i="2" s="1"/>
  <c r="I8" i="2"/>
  <c r="K8" i="2" s="1"/>
  <c r="I70" i="2"/>
  <c r="K70" i="2" s="1"/>
  <c r="I51" i="2"/>
  <c r="K51" i="2" s="1"/>
  <c r="I17" i="2"/>
  <c r="K17" i="2" s="1"/>
  <c r="I33" i="2"/>
  <c r="K33" i="2" s="1"/>
  <c r="I97" i="2"/>
  <c r="K97" i="2" s="1"/>
  <c r="I71" i="2"/>
  <c r="K71" i="2" s="1"/>
  <c r="I48" i="2"/>
  <c r="K48" i="2" s="1"/>
  <c r="I80" i="2"/>
  <c r="K80" i="2" s="1"/>
  <c r="I105" i="2"/>
  <c r="K105" i="2" s="1"/>
  <c r="I37" i="2"/>
  <c r="K37" i="2" s="1"/>
  <c r="I62" i="2"/>
  <c r="K62" i="2" s="1"/>
  <c r="I72" i="2"/>
  <c r="K72" i="2" s="1"/>
  <c r="I85" i="2"/>
  <c r="K85" i="2" s="1"/>
  <c r="I100" i="2"/>
  <c r="K100" i="2" s="1"/>
  <c r="I83" i="2"/>
  <c r="K83" i="2" s="1"/>
  <c r="I104" i="2"/>
  <c r="K104" i="2" s="1"/>
  <c r="I50" i="2"/>
  <c r="K50" i="2" s="1"/>
  <c r="I76" i="2"/>
  <c r="K76" i="2" s="1"/>
  <c r="I21" i="2"/>
  <c r="K21" i="2" s="1"/>
  <c r="I103" i="2"/>
  <c r="K103" i="2" s="1"/>
  <c r="I36" i="2"/>
  <c r="K36" i="2" s="1"/>
  <c r="I64" i="2"/>
  <c r="K64" i="2" s="1"/>
  <c r="I23" i="2"/>
  <c r="K23" i="2" s="1"/>
  <c r="I49" i="2"/>
  <c r="K49" i="2" s="1"/>
  <c r="I55" i="2"/>
  <c r="K55" i="2" s="1"/>
  <c r="I67" i="2"/>
  <c r="K67" i="2" s="1"/>
  <c r="I11" i="2"/>
  <c r="K11" i="2" s="1"/>
  <c r="I3" i="2"/>
  <c r="K3" i="2" s="1"/>
  <c r="I90" i="2"/>
  <c r="K90" i="2" s="1"/>
  <c r="I94" i="2"/>
  <c r="K94" i="2" s="1"/>
  <c r="I91" i="2"/>
  <c r="K91" i="2" s="1"/>
  <c r="I52" i="2"/>
  <c r="K52" i="2" s="1"/>
  <c r="I61" i="2"/>
  <c r="K61" i="2" s="1"/>
  <c r="I14" i="2"/>
  <c r="K14" i="2" s="1"/>
  <c r="I98" i="2"/>
  <c r="K98" i="2" s="1"/>
  <c r="I79" i="2"/>
  <c r="K79" i="2" s="1"/>
  <c r="I93" i="2"/>
  <c r="K93" i="2" s="1"/>
  <c r="I40" i="2"/>
  <c r="K40" i="2" s="1"/>
  <c r="I65" i="2"/>
  <c r="K65" i="2" s="1"/>
  <c r="I31" i="2"/>
  <c r="K31" i="2" s="1"/>
  <c r="I42" i="2"/>
  <c r="K42" i="2" s="1"/>
  <c r="I78" i="2"/>
  <c r="K78" i="2" s="1"/>
  <c r="I47" i="2"/>
  <c r="K47" i="2" s="1"/>
  <c r="I38" i="2"/>
  <c r="K38" i="2" s="1"/>
  <c r="I75" i="2"/>
  <c r="K75" i="2" s="1"/>
  <c r="I24" i="2"/>
  <c r="K24" i="2" s="1"/>
  <c r="I9" i="2"/>
  <c r="K9" i="2" s="1"/>
  <c r="I2" i="2"/>
  <c r="K2" i="2" s="1"/>
  <c r="I4" i="2"/>
  <c r="K4" i="2" s="1"/>
  <c r="I18" i="2"/>
  <c r="K18" i="2" s="1"/>
  <c r="I28" i="2"/>
  <c r="K28" i="2" s="1"/>
  <c r="I19" i="2"/>
  <c r="K19" i="2" s="1"/>
  <c r="I57" i="2"/>
  <c r="K57" i="2" s="1"/>
  <c r="I89" i="2"/>
  <c r="K89" i="2" s="1"/>
  <c r="I63" i="2"/>
  <c r="K63" i="2" s="1"/>
  <c r="I92" i="2"/>
  <c r="K92" i="2" s="1"/>
  <c r="I77" i="2"/>
  <c r="K77" i="2" s="1"/>
  <c r="I84" i="2"/>
  <c r="K84" i="2" s="1"/>
  <c r="I5" i="2"/>
  <c r="K5" i="2" s="1"/>
  <c r="L5" i="6"/>
  <c r="I12" i="2"/>
  <c r="K12" i="2" s="1"/>
  <c r="I26" i="2"/>
  <c r="K26" i="2" s="1"/>
  <c r="I59" i="2"/>
  <c r="K59" i="2" s="1"/>
  <c r="I60" i="2"/>
  <c r="K60" i="2" s="1"/>
  <c r="I45" i="2"/>
  <c r="K45" i="2" s="1"/>
  <c r="I102" i="2"/>
  <c r="K102" i="2" s="1"/>
  <c r="I88" i="2"/>
  <c r="K88" i="2" s="1"/>
  <c r="I15" i="2"/>
  <c r="K15" i="2" s="1"/>
  <c r="I74" i="2"/>
  <c r="K74" i="2" s="1"/>
  <c r="I68" i="2"/>
  <c r="K68" i="2" s="1"/>
  <c r="I53" i="2"/>
  <c r="K53" i="2" s="1"/>
  <c r="I22" i="2"/>
  <c r="K22" i="2" s="1"/>
  <c r="I66" i="2"/>
  <c r="K66" i="2" s="1"/>
  <c r="I58" i="2"/>
  <c r="K58" i="2" s="1"/>
  <c r="I44" i="2"/>
  <c r="K44" i="2" s="1"/>
  <c r="I29" i="2"/>
  <c r="K29" i="2" s="1"/>
  <c r="I99" i="2"/>
  <c r="K99" i="2" s="1"/>
  <c r="I95" i="2"/>
  <c r="K95" i="2" s="1"/>
  <c r="I86" i="2"/>
  <c r="K86" i="2" s="1"/>
  <c r="I82" i="2"/>
  <c r="K82" i="2" s="1"/>
  <c r="I13" i="2"/>
  <c r="K13" i="2" s="1"/>
  <c r="I39" i="2"/>
  <c r="K39" i="2" s="1"/>
  <c r="I43" i="2"/>
  <c r="K43" i="2" s="1"/>
  <c r="I41" i="2"/>
  <c r="K41" i="2" s="1"/>
  <c r="B6" i="4" l="1"/>
  <c r="A8" i="9"/>
  <c r="B8" i="9" s="1"/>
  <c r="C8" i="9" s="1"/>
  <c r="C7" i="9"/>
  <c r="D7" i="9" s="1"/>
  <c r="B7" i="4" l="1"/>
  <c r="B9" i="4" s="1"/>
  <c r="H8" i="4" s="1"/>
  <c r="I6" i="28"/>
  <c r="L6" i="6"/>
  <c r="A9" i="9"/>
  <c r="B9" i="9" s="1"/>
  <c r="C9" i="9" s="1"/>
  <c r="D8" i="9"/>
  <c r="G6" i="4" l="1"/>
  <c r="H6" i="4"/>
  <c r="G8" i="4"/>
  <c r="G11" i="4"/>
  <c r="A10" i="9"/>
  <c r="B10" i="9" s="1"/>
  <c r="C10" i="9" s="1"/>
  <c r="G3" i="4"/>
  <c r="I3" i="4" s="1"/>
  <c r="J3" i="4" s="1"/>
  <c r="H10" i="4"/>
  <c r="H12" i="4"/>
  <c r="I12" i="4" s="1"/>
  <c r="J12" i="4" s="1"/>
  <c r="G5" i="4"/>
  <c r="H15" i="4"/>
  <c r="G12" i="4"/>
  <c r="H3" i="4"/>
  <c r="H7" i="4"/>
  <c r="H5" i="4"/>
  <c r="I5" i="4" s="1"/>
  <c r="J5" i="4" s="1"/>
  <c r="G10" i="4"/>
  <c r="G4" i="4"/>
  <c r="I4" i="4" s="1"/>
  <c r="J4" i="4" s="1"/>
  <c r="G15" i="4"/>
  <c r="B21" i="4"/>
  <c r="H4" i="4"/>
  <c r="H11" i="4"/>
  <c r="I11" i="4" s="1"/>
  <c r="J11" i="4" s="1"/>
  <c r="H14" i="4"/>
  <c r="G14" i="4"/>
  <c r="I14" i="4" s="1"/>
  <c r="J14" i="4" s="1"/>
  <c r="H9" i="4"/>
  <c r="H13" i="4"/>
  <c r="G7" i="4"/>
  <c r="G13" i="4"/>
  <c r="I18" i="28"/>
  <c r="G9" i="4"/>
  <c r="I10" i="4"/>
  <c r="J10" i="4" s="1"/>
  <c r="I6" i="4"/>
  <c r="J6" i="4" s="1"/>
  <c r="I8" i="4"/>
  <c r="J8" i="4" s="1"/>
  <c r="D9" i="9"/>
  <c r="A11" i="9" l="1"/>
  <c r="B11" i="9" s="1"/>
  <c r="C11" i="9" s="1"/>
  <c r="D11" i="9" s="1"/>
  <c r="I15" i="4"/>
  <c r="J15" i="4" s="1"/>
  <c r="I7" i="4"/>
  <c r="J7" i="4" s="1"/>
  <c r="I9" i="4"/>
  <c r="J9" i="4" s="1"/>
  <c r="I13" i="4"/>
  <c r="J13" i="4" s="1"/>
  <c r="I16" i="4"/>
  <c r="B22" i="4" s="1"/>
  <c r="B25" i="4" s="1"/>
  <c r="D10" i="9"/>
  <c r="A12" i="9"/>
  <c r="B12" i="9" s="1"/>
  <c r="C12" i="9" l="1"/>
  <c r="D12" i="9" s="1"/>
  <c r="A13" i="9"/>
  <c r="B13" i="9" s="1"/>
  <c r="C13" i="9" l="1"/>
  <c r="D13" i="9" s="1"/>
  <c r="A14" i="9"/>
  <c r="B14" i="9" s="1"/>
  <c r="C14" i="9" l="1"/>
  <c r="D14" i="9" s="1"/>
  <c r="A15" i="9"/>
  <c r="B15" i="9" s="1"/>
  <c r="C15" i="9" l="1"/>
  <c r="D15" i="9" s="1"/>
  <c r="H5" i="1" l="1"/>
  <c r="L15" i="6" l="1"/>
  <c r="B5" i="1"/>
  <c r="E5" i="1" s="1"/>
  <c r="B13" i="1"/>
  <c r="E13" i="1" s="1"/>
  <c r="B21" i="1"/>
  <c r="E21" i="1" s="1"/>
  <c r="B29" i="1"/>
  <c r="E29" i="1" s="1"/>
  <c r="B37" i="1"/>
  <c r="E37" i="1" s="1"/>
  <c r="B45" i="1"/>
  <c r="E45" i="1" s="1"/>
  <c r="B53" i="1"/>
  <c r="E53" i="1" s="1"/>
  <c r="B61" i="1"/>
  <c r="E61" i="1" s="1"/>
  <c r="B69" i="1"/>
  <c r="E69" i="1" s="1"/>
  <c r="B77" i="1"/>
  <c r="E77" i="1" s="1"/>
  <c r="B85" i="1"/>
  <c r="E85" i="1" s="1"/>
  <c r="B93" i="1"/>
  <c r="E93" i="1" s="1"/>
  <c r="B101" i="1"/>
  <c r="E101" i="1" s="1"/>
  <c r="B22" i="1"/>
  <c r="E22" i="1" s="1"/>
  <c r="B62" i="1"/>
  <c r="E62" i="1" s="1"/>
  <c r="B102" i="1"/>
  <c r="E102" i="1" s="1"/>
  <c r="B15" i="1"/>
  <c r="E15" i="1" s="1"/>
  <c r="B39" i="1"/>
  <c r="E39" i="1" s="1"/>
  <c r="B71" i="1"/>
  <c r="E71" i="1" s="1"/>
  <c r="B95" i="1"/>
  <c r="E95" i="1" s="1"/>
  <c r="B24" i="1"/>
  <c r="E24" i="1" s="1"/>
  <c r="B80" i="1"/>
  <c r="E80" i="1" s="1"/>
  <c r="B104" i="1"/>
  <c r="E104" i="1" s="1"/>
  <c r="B9" i="1"/>
  <c r="E9" i="1" s="1"/>
  <c r="B17" i="1"/>
  <c r="E17" i="1" s="1"/>
  <c r="B25" i="1"/>
  <c r="E25" i="1" s="1"/>
  <c r="B33" i="1"/>
  <c r="E33" i="1" s="1"/>
  <c r="B41" i="1"/>
  <c r="E41" i="1" s="1"/>
  <c r="B49" i="1"/>
  <c r="E49" i="1" s="1"/>
  <c r="B57" i="1"/>
  <c r="E57" i="1" s="1"/>
  <c r="B65" i="1"/>
  <c r="E65" i="1" s="1"/>
  <c r="B73" i="1"/>
  <c r="E73" i="1" s="1"/>
  <c r="B81" i="1"/>
  <c r="E81" i="1" s="1"/>
  <c r="B89" i="1"/>
  <c r="E89" i="1" s="1"/>
  <c r="B97" i="1"/>
  <c r="E97" i="1" s="1"/>
  <c r="B105" i="1"/>
  <c r="E105" i="1" s="1"/>
  <c r="B10" i="1"/>
  <c r="E10" i="1" s="1"/>
  <c r="B18" i="1"/>
  <c r="E18" i="1" s="1"/>
  <c r="B26" i="1"/>
  <c r="E26" i="1" s="1"/>
  <c r="B34" i="1"/>
  <c r="E34" i="1" s="1"/>
  <c r="B42" i="1"/>
  <c r="E42" i="1" s="1"/>
  <c r="B50" i="1"/>
  <c r="E50" i="1" s="1"/>
  <c r="B58" i="1"/>
  <c r="E58" i="1" s="1"/>
  <c r="B66" i="1"/>
  <c r="E66" i="1" s="1"/>
  <c r="B74" i="1"/>
  <c r="E74" i="1" s="1"/>
  <c r="B82" i="1"/>
  <c r="E82" i="1" s="1"/>
  <c r="B90" i="1"/>
  <c r="E90" i="1" s="1"/>
  <c r="B98" i="1"/>
  <c r="E98" i="1" s="1"/>
  <c r="B55" i="1"/>
  <c r="E55" i="1" s="1"/>
  <c r="B32" i="1"/>
  <c r="E32" i="1" s="1"/>
  <c r="B72" i="1"/>
  <c r="E72" i="1" s="1"/>
  <c r="B3" i="1"/>
  <c r="E3" i="1" s="1"/>
  <c r="B11" i="1"/>
  <c r="E11" i="1" s="1"/>
  <c r="B19" i="1"/>
  <c r="E19" i="1" s="1"/>
  <c r="B27" i="1"/>
  <c r="E27" i="1" s="1"/>
  <c r="B35" i="1"/>
  <c r="E35" i="1" s="1"/>
  <c r="B43" i="1"/>
  <c r="E43" i="1" s="1"/>
  <c r="B51" i="1"/>
  <c r="E51" i="1" s="1"/>
  <c r="B59" i="1"/>
  <c r="E59" i="1" s="1"/>
  <c r="B67" i="1"/>
  <c r="E67" i="1" s="1"/>
  <c r="B75" i="1"/>
  <c r="E75" i="1" s="1"/>
  <c r="B83" i="1"/>
  <c r="E83" i="1" s="1"/>
  <c r="B91" i="1"/>
  <c r="E91" i="1" s="1"/>
  <c r="B99" i="1"/>
  <c r="E99" i="1" s="1"/>
  <c r="B14" i="1"/>
  <c r="E14" i="1" s="1"/>
  <c r="B38" i="1"/>
  <c r="E38" i="1" s="1"/>
  <c r="B54" i="1"/>
  <c r="E54" i="1" s="1"/>
  <c r="B78" i="1"/>
  <c r="E78" i="1" s="1"/>
  <c r="B86" i="1"/>
  <c r="E86" i="1" s="1"/>
  <c r="B94" i="1"/>
  <c r="E94" i="1" s="1"/>
  <c r="B7" i="1"/>
  <c r="E7" i="1" s="1"/>
  <c r="B31" i="1"/>
  <c r="E31" i="1" s="1"/>
  <c r="B63" i="1"/>
  <c r="E63" i="1" s="1"/>
  <c r="B87" i="1"/>
  <c r="E87" i="1" s="1"/>
  <c r="B103" i="1"/>
  <c r="E103" i="1" s="1"/>
  <c r="B8" i="1"/>
  <c r="E8" i="1" s="1"/>
  <c r="B48" i="1"/>
  <c r="E48" i="1" s="1"/>
  <c r="B56" i="1"/>
  <c r="E56" i="1" s="1"/>
  <c r="B88" i="1"/>
  <c r="E88" i="1" s="1"/>
  <c r="B4" i="1"/>
  <c r="E4" i="1" s="1"/>
  <c r="B12" i="1"/>
  <c r="E12" i="1" s="1"/>
  <c r="B20" i="1"/>
  <c r="E20" i="1" s="1"/>
  <c r="B28" i="1"/>
  <c r="E28" i="1" s="1"/>
  <c r="B36" i="1"/>
  <c r="E36" i="1" s="1"/>
  <c r="B44" i="1"/>
  <c r="E44" i="1" s="1"/>
  <c r="B52" i="1"/>
  <c r="E52" i="1" s="1"/>
  <c r="B60" i="1"/>
  <c r="E60" i="1" s="1"/>
  <c r="B68" i="1"/>
  <c r="E68" i="1" s="1"/>
  <c r="B76" i="1"/>
  <c r="E76" i="1" s="1"/>
  <c r="B84" i="1"/>
  <c r="E84" i="1" s="1"/>
  <c r="B92" i="1"/>
  <c r="E92" i="1" s="1"/>
  <c r="B100" i="1"/>
  <c r="E100" i="1" s="1"/>
  <c r="B6" i="1"/>
  <c r="E6" i="1" s="1"/>
  <c r="B30" i="1"/>
  <c r="E30" i="1" s="1"/>
  <c r="B46" i="1"/>
  <c r="E46" i="1" s="1"/>
  <c r="B70" i="1"/>
  <c r="E70" i="1" s="1"/>
  <c r="B23" i="1"/>
  <c r="E23" i="1" s="1"/>
  <c r="B47" i="1"/>
  <c r="E47" i="1" s="1"/>
  <c r="B79" i="1"/>
  <c r="E79" i="1" s="1"/>
  <c r="B16" i="1"/>
  <c r="E16" i="1" s="1"/>
  <c r="B40" i="1"/>
  <c r="E40" i="1" s="1"/>
  <c r="B64" i="1"/>
  <c r="E64" i="1" s="1"/>
  <c r="B96" i="1"/>
  <c r="E96" i="1" s="1"/>
  <c r="F7" i="22"/>
  <c r="F12" i="22"/>
  <c r="F32" i="22"/>
  <c r="F25" i="22"/>
  <c r="F35" i="22"/>
  <c r="E25" i="22"/>
  <c r="E6" i="22"/>
  <c r="E13" i="22"/>
  <c r="E7" i="22"/>
  <c r="E21" i="22"/>
  <c r="E32" i="22"/>
  <c r="G32" i="22" s="1"/>
  <c r="E35" i="22"/>
  <c r="E16" i="22"/>
  <c r="E29" i="22"/>
  <c r="E23" i="22"/>
  <c r="E17" i="22"/>
  <c r="E9" i="22"/>
  <c r="E36" i="22"/>
  <c r="E30" i="22"/>
  <c r="F31" i="22"/>
  <c r="E12" i="22"/>
  <c r="F29" i="22"/>
  <c r="F8" i="22"/>
  <c r="F13" i="22"/>
  <c r="E27" i="22"/>
  <c r="E19" i="22"/>
  <c r="E10" i="22"/>
  <c r="F34" i="22"/>
  <c r="F15" i="22"/>
  <c r="F20" i="22"/>
  <c r="F30" i="22"/>
  <c r="E22" i="22"/>
  <c r="F16" i="22"/>
  <c r="F22" i="22"/>
  <c r="F17" i="22"/>
  <c r="F18" i="22"/>
  <c r="F24" i="22"/>
  <c r="E34" i="22"/>
  <c r="E5" i="22"/>
  <c r="E15" i="22"/>
  <c r="F36" i="22"/>
  <c r="F26" i="22"/>
  <c r="F21" i="22"/>
  <c r="F33" i="22"/>
  <c r="F19" i="22"/>
  <c r="E26" i="22"/>
  <c r="E24" i="22"/>
  <c r="E37" i="22"/>
  <c r="E11" i="22"/>
  <c r="E18" i="22"/>
  <c r="E33" i="22"/>
  <c r="E28" i="22"/>
  <c r="E20" i="22"/>
  <c r="F27" i="22"/>
  <c r="F5" i="22"/>
  <c r="L18" i="6"/>
  <c r="F23" i="22"/>
  <c r="F9" i="22"/>
  <c r="F10" i="22"/>
  <c r="E31" i="22"/>
  <c r="E8" i="22"/>
  <c r="F37" i="22"/>
  <c r="F14" i="22"/>
  <c r="F28" i="22"/>
  <c r="F11" i="22"/>
  <c r="F6" i="22"/>
  <c r="E14" i="22"/>
  <c r="G25" i="22" l="1"/>
  <c r="G15" i="22"/>
  <c r="G35" i="22"/>
  <c r="H35" i="22" s="1"/>
  <c r="G34" i="22"/>
  <c r="H34" i="22" s="1"/>
  <c r="G10" i="22"/>
  <c r="G12" i="22"/>
  <c r="H12" i="22" s="1"/>
  <c r="G7" i="22"/>
  <c r="H7" i="22" s="1"/>
  <c r="G31" i="22"/>
  <c r="H31" i="22" s="1"/>
  <c r="G20" i="22"/>
  <c r="H20" i="22" s="1"/>
  <c r="G16" i="22"/>
  <c r="H16" i="22" s="1"/>
  <c r="G14" i="22"/>
  <c r="G11" i="22"/>
  <c r="H11" i="22" s="1"/>
  <c r="G33" i="22"/>
  <c r="G9" i="22"/>
  <c r="G28" i="22"/>
  <c r="H10" i="22"/>
  <c r="H32" i="22"/>
  <c r="G18" i="22"/>
  <c r="G19" i="22"/>
  <c r="G17" i="22"/>
  <c r="G27" i="22"/>
  <c r="G21" i="22"/>
  <c r="H14" i="22"/>
  <c r="G8" i="22"/>
  <c r="G37" i="22"/>
  <c r="G23" i="22"/>
  <c r="H25" i="22"/>
  <c r="H15" i="22"/>
  <c r="G30" i="22"/>
  <c r="G29" i="22"/>
  <c r="G13" i="22"/>
  <c r="G24" i="22"/>
  <c r="G26" i="22"/>
  <c r="G5" i="22"/>
  <c r="G22" i="22"/>
  <c r="G36" i="22"/>
  <c r="G6" i="22"/>
  <c r="H17" i="22" l="1"/>
  <c r="H28" i="22"/>
  <c r="H24" i="22"/>
  <c r="H29" i="22"/>
  <c r="H27" i="22"/>
  <c r="H19" i="22"/>
  <c r="H33" i="22"/>
  <c r="H18" i="22"/>
  <c r="H30" i="22"/>
  <c r="H5" i="22"/>
  <c r="H23" i="22"/>
  <c r="H21" i="22"/>
  <c r="H6" i="22"/>
  <c r="H13" i="22"/>
  <c r="H26" i="22"/>
  <c r="H37" i="22"/>
  <c r="H8" i="22"/>
  <c r="H9" i="22"/>
  <c r="H36" i="22"/>
  <c r="H22" i="22"/>
  <c r="B2" i="1" l="1"/>
  <c r="S1" i="28" l="1"/>
  <c r="S7" i="28" s="1"/>
  <c r="S4" i="28" s="1"/>
  <c r="C26" i="28"/>
  <c r="O6" i="26"/>
  <c r="P7" i="26" s="1"/>
  <c r="P1" i="26"/>
  <c r="F6" i="2"/>
  <c r="A3" i="26"/>
  <c r="G1" i="2"/>
  <c r="B14" i="4" s="1"/>
  <c r="E2" i="1"/>
  <c r="A3" i="2"/>
  <c r="S11" i="28" l="1"/>
  <c r="AE11" i="28" s="1"/>
  <c r="C5" i="28"/>
  <c r="C41" i="28"/>
  <c r="C42" i="28" s="1"/>
  <c r="C38" i="28" s="1"/>
  <c r="A2" i="2"/>
  <c r="A4" i="2"/>
  <c r="C31" i="4"/>
  <c r="Q7" i="9"/>
  <c r="AK7" i="9" s="1"/>
  <c r="Q6" i="9"/>
  <c r="Q5" i="9"/>
  <c r="AK5" i="9" s="1"/>
  <c r="Q9" i="9"/>
  <c r="AK9" i="9" s="1"/>
  <c r="Q3" i="9"/>
  <c r="Q4" i="9"/>
  <c r="C22" i="28"/>
  <c r="C29" i="4"/>
  <c r="A2" i="26"/>
  <c r="A4" i="26"/>
  <c r="F8" i="2"/>
  <c r="G7" i="2"/>
  <c r="AC12" i="28" l="1"/>
  <c r="S12" i="28"/>
  <c r="V12" i="28"/>
  <c r="AD12" i="28"/>
  <c r="X12" i="28"/>
  <c r="W12" i="28"/>
  <c r="T12" i="28"/>
  <c r="Y12" i="28"/>
  <c r="AB12" i="28"/>
  <c r="Z12" i="28"/>
  <c r="U12" i="28"/>
  <c r="AA12" i="28"/>
  <c r="AK3" i="9"/>
  <c r="K6" i="9"/>
  <c r="AK6" i="9"/>
  <c r="C4" i="26"/>
  <c r="A5" i="26"/>
  <c r="A6" i="26" s="1"/>
  <c r="B4" i="26"/>
  <c r="L8" i="6"/>
  <c r="I8" i="28"/>
  <c r="I12" i="28"/>
  <c r="L12" i="6"/>
  <c r="B4" i="2"/>
  <c r="B5" i="2" s="1"/>
  <c r="A5" i="2"/>
  <c r="A6" i="2" s="1"/>
  <c r="C4" i="2"/>
  <c r="AK4" i="9"/>
  <c r="D54" i="22"/>
  <c r="B5" i="26" l="1"/>
  <c r="E5" i="26" s="1"/>
  <c r="E4" i="26"/>
  <c r="B6" i="26"/>
  <c r="C6" i="26"/>
  <c r="A7" i="26"/>
  <c r="A8" i="26" s="1"/>
  <c r="D4" i="26"/>
  <c r="D5" i="26" s="1"/>
  <c r="C5" i="26"/>
  <c r="AE6" i="9"/>
  <c r="L6" i="9"/>
  <c r="M6" i="9" s="1"/>
  <c r="N6" i="9" s="1"/>
  <c r="K7" i="9"/>
  <c r="C5" i="2"/>
  <c r="D4" i="2"/>
  <c r="B6" i="2"/>
  <c r="B7" i="2" s="1"/>
  <c r="C6" i="2"/>
  <c r="A7" i="2"/>
  <c r="A8" i="2" l="1"/>
  <c r="D5" i="2"/>
  <c r="D6" i="2"/>
  <c r="D7" i="2" s="1"/>
  <c r="C7" i="2"/>
  <c r="L7" i="9"/>
  <c r="M7" i="9" s="1"/>
  <c r="N7" i="9" s="1"/>
  <c r="K8" i="9"/>
  <c r="B8" i="26"/>
  <c r="C8" i="26"/>
  <c r="A9" i="26"/>
  <c r="A10" i="26" s="1"/>
  <c r="D6" i="26"/>
  <c r="D7" i="26" s="1"/>
  <c r="C7" i="26"/>
  <c r="E6" i="26"/>
  <c r="B7" i="26"/>
  <c r="E7" i="26" s="1"/>
  <c r="B8" i="2"/>
  <c r="B9" i="2" s="1"/>
  <c r="C8" i="2"/>
  <c r="A9" i="2"/>
  <c r="A10" i="2" s="1"/>
  <c r="AF6" i="9"/>
  <c r="AG6" i="9" s="1"/>
  <c r="AH6" i="9" s="1"/>
  <c r="AE7" i="9"/>
  <c r="B9" i="26" l="1"/>
  <c r="E9" i="26" s="1"/>
  <c r="E8" i="26"/>
  <c r="D8" i="26"/>
  <c r="D9" i="26" s="1"/>
  <c r="C9" i="26"/>
  <c r="C10" i="2"/>
  <c r="B10" i="2"/>
  <c r="B11" i="2" s="1"/>
  <c r="A11" i="2"/>
  <c r="A12" i="2" s="1"/>
  <c r="D8" i="2"/>
  <c r="C9" i="2"/>
  <c r="K9" i="9"/>
  <c r="L8" i="9"/>
  <c r="M8" i="9" s="1"/>
  <c r="N8" i="9" s="1"/>
  <c r="AE8" i="9"/>
  <c r="AF7" i="9"/>
  <c r="AG7" i="9" s="1"/>
  <c r="AH7" i="9" s="1"/>
  <c r="C10" i="26"/>
  <c r="B10" i="26"/>
  <c r="A11" i="26"/>
  <c r="A12" i="26" s="1"/>
  <c r="B12" i="2" l="1"/>
  <c r="B13" i="2" s="1"/>
  <c r="C12" i="2"/>
  <c r="A13" i="2"/>
  <c r="C11" i="26"/>
  <c r="D10" i="26"/>
  <c r="D11" i="26" s="1"/>
  <c r="K10" i="9"/>
  <c r="L9" i="9"/>
  <c r="M9" i="9" s="1"/>
  <c r="N9" i="9" s="1"/>
  <c r="AE9" i="9"/>
  <c r="AF8" i="9"/>
  <c r="AG8" i="9" s="1"/>
  <c r="AH8" i="9" s="1"/>
  <c r="D10" i="2"/>
  <c r="D11" i="2" s="1"/>
  <c r="C11" i="2"/>
  <c r="C12" i="26"/>
  <c r="B12" i="26"/>
  <c r="A13" i="26"/>
  <c r="A14" i="26" s="1"/>
  <c r="D9" i="2"/>
  <c r="B11" i="26"/>
  <c r="E11" i="26" s="1"/>
  <c r="E10" i="26"/>
  <c r="A14" i="2" l="1"/>
  <c r="AE10" i="9"/>
  <c r="AF9" i="9"/>
  <c r="AG9" i="9" s="1"/>
  <c r="AH9" i="9" s="1"/>
  <c r="B14" i="26"/>
  <c r="C14" i="26"/>
  <c r="A15" i="26"/>
  <c r="A16" i="26" s="1"/>
  <c r="K11" i="9"/>
  <c r="L10" i="9"/>
  <c r="M10" i="9" s="1"/>
  <c r="N10" i="9" s="1"/>
  <c r="B13" i="26"/>
  <c r="E13" i="26" s="1"/>
  <c r="E12" i="26"/>
  <c r="D12" i="26"/>
  <c r="D13" i="26" s="1"/>
  <c r="C13" i="26"/>
  <c r="C14" i="2"/>
  <c r="B14" i="2"/>
  <c r="B15" i="2" s="1"/>
  <c r="A15" i="2"/>
  <c r="A16" i="2" s="1"/>
  <c r="C13" i="2"/>
  <c r="D12" i="2"/>
  <c r="D13" i="2" s="1"/>
  <c r="C16" i="26" l="1"/>
  <c r="B16" i="26"/>
  <c r="A17" i="26"/>
  <c r="A18" i="26" s="1"/>
  <c r="C15" i="26"/>
  <c r="D14" i="26"/>
  <c r="D15" i="26" s="1"/>
  <c r="E14" i="26"/>
  <c r="B15" i="26"/>
  <c r="E15" i="26" s="1"/>
  <c r="B16" i="2"/>
  <c r="B17" i="2" s="1"/>
  <c r="C16" i="2"/>
  <c r="A17" i="2"/>
  <c r="A18" i="2" s="1"/>
  <c r="C15" i="2"/>
  <c r="D14" i="2"/>
  <c r="D15" i="2" s="1"/>
  <c r="AE11" i="9"/>
  <c r="AF10" i="9"/>
  <c r="AG10" i="9" s="1"/>
  <c r="AH10" i="9" s="1"/>
  <c r="L11" i="9"/>
  <c r="M11" i="9" s="1"/>
  <c r="N11" i="9" s="1"/>
  <c r="K12" i="9"/>
  <c r="D16" i="2" l="1"/>
  <c r="C17" i="2"/>
  <c r="L12" i="9"/>
  <c r="M12" i="9" s="1"/>
  <c r="N12" i="9" s="1"/>
  <c r="K13" i="9"/>
  <c r="AF11" i="9"/>
  <c r="AG11" i="9" s="1"/>
  <c r="AH11" i="9" s="1"/>
  <c r="AE12" i="9"/>
  <c r="B18" i="2"/>
  <c r="B19" i="2" s="1"/>
  <c r="C18" i="2"/>
  <c r="A19" i="2"/>
  <c r="A20" i="2" s="1"/>
  <c r="B18" i="26"/>
  <c r="C18" i="26"/>
  <c r="A19" i="26"/>
  <c r="A20" i="26" s="1"/>
  <c r="B17" i="26"/>
  <c r="E17" i="26" s="1"/>
  <c r="E16" i="26"/>
  <c r="C17" i="26"/>
  <c r="D16" i="26"/>
  <c r="D17" i="26" s="1"/>
  <c r="AF12" i="9" l="1"/>
  <c r="AG12" i="9" s="1"/>
  <c r="AH12" i="9" s="1"/>
  <c r="AE13" i="9"/>
  <c r="C19" i="2"/>
  <c r="D18" i="2"/>
  <c r="D19" i="2" s="1"/>
  <c r="B20" i="26"/>
  <c r="C20" i="26"/>
  <c r="A21" i="26"/>
  <c r="A22" i="26" s="1"/>
  <c r="K14" i="9"/>
  <c r="L13" i="9"/>
  <c r="M13" i="9" s="1"/>
  <c r="N13" i="9" s="1"/>
  <c r="C19" i="26"/>
  <c r="D18" i="26"/>
  <c r="D19" i="26" s="1"/>
  <c r="B19" i="26"/>
  <c r="E19" i="26" s="1"/>
  <c r="E18" i="26"/>
  <c r="B20" i="2"/>
  <c r="B21" i="2" s="1"/>
  <c r="C20" i="2"/>
  <c r="A21" i="2"/>
  <c r="A22" i="2" s="1"/>
  <c r="D17" i="2"/>
  <c r="B22" i="2" l="1"/>
  <c r="B23" i="2" s="1"/>
  <c r="C22" i="2"/>
  <c r="A23" i="2"/>
  <c r="A24" i="2" s="1"/>
  <c r="L14" i="9"/>
  <c r="M14" i="9" s="1"/>
  <c r="N14" i="9" s="1"/>
  <c r="K15" i="9"/>
  <c r="L15" i="9" s="1"/>
  <c r="C21" i="2"/>
  <c r="D20" i="2"/>
  <c r="D21" i="2" s="1"/>
  <c r="C22" i="26"/>
  <c r="B22" i="26"/>
  <c r="A23" i="26"/>
  <c r="A24" i="26" s="1"/>
  <c r="D20" i="26"/>
  <c r="D21" i="26" s="1"/>
  <c r="C21" i="26"/>
  <c r="E20" i="26"/>
  <c r="B21" i="26"/>
  <c r="E21" i="26" s="1"/>
  <c r="AE14" i="9"/>
  <c r="AF13" i="9"/>
  <c r="AG13" i="9" s="1"/>
  <c r="AH13" i="9" s="1"/>
  <c r="M15" i="9" l="1"/>
  <c r="N15" i="9" s="1"/>
  <c r="C23" i="26"/>
  <c r="D22" i="26"/>
  <c r="D23" i="26" s="1"/>
  <c r="AF14" i="9"/>
  <c r="AG14" i="9" s="1"/>
  <c r="AH14" i="9" s="1"/>
  <c r="AE15" i="9"/>
  <c r="AF15" i="9" s="1"/>
  <c r="AG15" i="9" s="1"/>
  <c r="AH15" i="9" s="1"/>
  <c r="E22" i="26"/>
  <c r="B23" i="26"/>
  <c r="E23" i="26" s="1"/>
  <c r="C24" i="26"/>
  <c r="B24" i="26"/>
  <c r="A25" i="26"/>
  <c r="A26" i="26" s="1"/>
  <c r="B24" i="2"/>
  <c r="B25" i="2" s="1"/>
  <c r="C24" i="2"/>
  <c r="A25" i="2"/>
  <c r="A26" i="2" s="1"/>
  <c r="C23" i="2"/>
  <c r="D22" i="2"/>
  <c r="D23" i="2" s="1"/>
  <c r="C25" i="26" l="1"/>
  <c r="D24" i="26"/>
  <c r="D25" i="26" s="1"/>
  <c r="E24" i="26"/>
  <c r="B25" i="26"/>
  <c r="E25" i="26" s="1"/>
  <c r="B26" i="2"/>
  <c r="B27" i="2" s="1"/>
  <c r="C26" i="2"/>
  <c r="A27" i="2"/>
  <c r="A28" i="2" s="1"/>
  <c r="D24" i="2"/>
  <c r="D25" i="2" s="1"/>
  <c r="C25" i="2"/>
  <c r="C26" i="26"/>
  <c r="B26" i="26"/>
  <c r="A27" i="26"/>
  <c r="A28" i="26" s="1"/>
  <c r="C28" i="2" l="1"/>
  <c r="B28" i="2"/>
  <c r="B29" i="2" s="1"/>
  <c r="A29" i="2"/>
  <c r="A30" i="2" s="1"/>
  <c r="D26" i="2"/>
  <c r="D27" i="2" s="1"/>
  <c r="C27" i="2"/>
  <c r="B28" i="26"/>
  <c r="C28" i="26"/>
  <c r="A29" i="26"/>
  <c r="A30" i="26" s="1"/>
  <c r="B27" i="26"/>
  <c r="E27" i="26" s="1"/>
  <c r="E26" i="26"/>
  <c r="C27" i="26"/>
  <c r="D26" i="26"/>
  <c r="D27" i="26" s="1"/>
  <c r="C29" i="26" l="1"/>
  <c r="D28" i="26"/>
  <c r="D29" i="26" s="1"/>
  <c r="B29" i="26"/>
  <c r="E29" i="26" s="1"/>
  <c r="E28" i="26"/>
  <c r="C30" i="26"/>
  <c r="B30" i="26"/>
  <c r="A31" i="26"/>
  <c r="A32" i="26" s="1"/>
  <c r="B30" i="2"/>
  <c r="B31" i="2" s="1"/>
  <c r="C30" i="2"/>
  <c r="A31" i="2"/>
  <c r="A32" i="2" s="1"/>
  <c r="D28" i="2"/>
  <c r="D29" i="2" s="1"/>
  <c r="C29" i="2"/>
  <c r="E30" i="26" l="1"/>
  <c r="B31" i="26"/>
  <c r="E31" i="26" s="1"/>
  <c r="B32" i="26"/>
  <c r="C32" i="26"/>
  <c r="A33" i="26"/>
  <c r="A34" i="26" s="1"/>
  <c r="D30" i="26"/>
  <c r="D31" i="26" s="1"/>
  <c r="C31" i="26"/>
  <c r="C32" i="2"/>
  <c r="B32" i="2"/>
  <c r="B33" i="2" s="1"/>
  <c r="A33" i="2"/>
  <c r="A34" i="2" s="1"/>
  <c r="C31" i="2"/>
  <c r="D30" i="2"/>
  <c r="D31" i="2" s="1"/>
  <c r="C33" i="2" l="1"/>
  <c r="D32" i="2"/>
  <c r="D33" i="2" s="1"/>
  <c r="C34" i="26"/>
  <c r="B34" i="26"/>
  <c r="A35" i="26"/>
  <c r="A36" i="26" s="1"/>
  <c r="D32" i="26"/>
  <c r="D33" i="26" s="1"/>
  <c r="C33" i="26"/>
  <c r="B33" i="26"/>
  <c r="E33" i="26" s="1"/>
  <c r="E32" i="26"/>
  <c r="B34" i="2"/>
  <c r="B35" i="2" s="1"/>
  <c r="C34" i="2"/>
  <c r="A35" i="2"/>
  <c r="A36" i="2" s="1"/>
  <c r="B36" i="2" l="1"/>
  <c r="B37" i="2" s="1"/>
  <c r="C36" i="2"/>
  <c r="A37" i="2"/>
  <c r="A38" i="2" s="1"/>
  <c r="B36" i="26"/>
  <c r="C36" i="26"/>
  <c r="A37" i="26"/>
  <c r="A38" i="26" s="1"/>
  <c r="B35" i="26"/>
  <c r="E35" i="26" s="1"/>
  <c r="E34" i="26"/>
  <c r="C35" i="2"/>
  <c r="D34" i="2"/>
  <c r="D35" i="2" s="1"/>
  <c r="D34" i="26"/>
  <c r="D35" i="26" s="1"/>
  <c r="C35" i="26"/>
  <c r="D36" i="26" l="1"/>
  <c r="D37" i="26" s="1"/>
  <c r="C37" i="26"/>
  <c r="E36" i="26"/>
  <c r="B37" i="26"/>
  <c r="E37" i="26" s="1"/>
  <c r="B38" i="26"/>
  <c r="C38" i="26"/>
  <c r="A39" i="26"/>
  <c r="A40" i="26" s="1"/>
  <c r="C38" i="2"/>
  <c r="B38" i="2"/>
  <c r="B39" i="2" s="1"/>
  <c r="A39" i="2"/>
  <c r="A40" i="2" s="1"/>
  <c r="C37" i="2"/>
  <c r="D36" i="2"/>
  <c r="D37" i="2" s="1"/>
  <c r="C40" i="26" l="1"/>
  <c r="B40" i="26"/>
  <c r="A41" i="26"/>
  <c r="A42" i="26" s="1"/>
  <c r="B39" i="26"/>
  <c r="E39" i="26" s="1"/>
  <c r="E38" i="26"/>
  <c r="C39" i="2"/>
  <c r="D38" i="2"/>
  <c r="D39" i="2" s="1"/>
  <c r="C39" i="26"/>
  <c r="D38" i="26"/>
  <c r="D39" i="26" s="1"/>
  <c r="C40" i="2"/>
  <c r="B40" i="2"/>
  <c r="B41" i="2" s="1"/>
  <c r="A41" i="2"/>
  <c r="A42" i="2" s="1"/>
  <c r="C41" i="2" l="1"/>
  <c r="D40" i="2"/>
  <c r="D41" i="2" s="1"/>
  <c r="C42" i="2"/>
  <c r="B42" i="2"/>
  <c r="B43" i="2" s="1"/>
  <c r="A43" i="2"/>
  <c r="A44" i="2" s="1"/>
  <c r="B42" i="26"/>
  <c r="C42" i="26"/>
  <c r="A43" i="26"/>
  <c r="A44" i="26" s="1"/>
  <c r="E40" i="26"/>
  <c r="B41" i="26"/>
  <c r="E41" i="26" s="1"/>
  <c r="C41" i="26"/>
  <c r="D40" i="26"/>
  <c r="D41" i="26" s="1"/>
  <c r="B44" i="26" l="1"/>
  <c r="C44" i="26"/>
  <c r="A45" i="26"/>
  <c r="A46" i="26" s="1"/>
  <c r="E42" i="26"/>
  <c r="B43" i="26"/>
  <c r="E43" i="26" s="1"/>
  <c r="D42" i="2"/>
  <c r="D43" i="2" s="1"/>
  <c r="C43" i="2"/>
  <c r="C43" i="26"/>
  <c r="D42" i="26"/>
  <c r="D43" i="26" s="1"/>
  <c r="C44" i="2"/>
  <c r="B44" i="2"/>
  <c r="B45" i="2" s="1"/>
  <c r="A45" i="2"/>
  <c r="A46" i="2" s="1"/>
  <c r="C45" i="2" l="1"/>
  <c r="D44" i="2"/>
  <c r="D45" i="2" s="1"/>
  <c r="B46" i="2"/>
  <c r="B47" i="2" s="1"/>
  <c r="C46" i="2"/>
  <c r="A47" i="2"/>
  <c r="A48" i="2" s="1"/>
  <c r="C46" i="26"/>
  <c r="B46" i="26"/>
  <c r="A47" i="26"/>
  <c r="A48" i="26" s="1"/>
  <c r="C45" i="26"/>
  <c r="D44" i="26"/>
  <c r="D45" i="26" s="1"/>
  <c r="B45" i="26"/>
  <c r="E45" i="26" s="1"/>
  <c r="E44" i="26"/>
  <c r="E46" i="26" l="1"/>
  <c r="B47" i="26"/>
  <c r="E47" i="26" s="1"/>
  <c r="B48" i="2"/>
  <c r="B49" i="2" s="1"/>
  <c r="C48" i="2"/>
  <c r="A49" i="2"/>
  <c r="A50" i="2" s="1"/>
  <c r="D46" i="2"/>
  <c r="D47" i="2" s="1"/>
  <c r="C47" i="2"/>
  <c r="D46" i="26"/>
  <c r="D47" i="26" s="1"/>
  <c r="C47" i="26"/>
  <c r="B48" i="26"/>
  <c r="C48" i="26"/>
  <c r="A49" i="26"/>
  <c r="A50" i="26" s="1"/>
  <c r="C50" i="26" l="1"/>
  <c r="B50" i="26"/>
  <c r="A51" i="26"/>
  <c r="A52" i="26" s="1"/>
  <c r="B50" i="2"/>
  <c r="B51" i="2" s="1"/>
  <c r="C50" i="2"/>
  <c r="A51" i="2"/>
  <c r="A52" i="2" s="1"/>
  <c r="D48" i="2"/>
  <c r="D49" i="2" s="1"/>
  <c r="C49" i="2"/>
  <c r="E48" i="26"/>
  <c r="B49" i="26"/>
  <c r="E49" i="26" s="1"/>
  <c r="C49" i="26"/>
  <c r="D48" i="26"/>
  <c r="D49" i="26" s="1"/>
  <c r="B52" i="2" l="1"/>
  <c r="B53" i="2" s="1"/>
  <c r="C52" i="2"/>
  <c r="A53" i="2"/>
  <c r="A54" i="2" s="1"/>
  <c r="D50" i="2"/>
  <c r="D51" i="2" s="1"/>
  <c r="C51" i="2"/>
  <c r="C52" i="26"/>
  <c r="B52" i="26"/>
  <c r="A53" i="26"/>
  <c r="A54" i="26" s="1"/>
  <c r="B51" i="26"/>
  <c r="E51" i="26" s="1"/>
  <c r="E50" i="26"/>
  <c r="D50" i="26"/>
  <c r="D51" i="26" s="1"/>
  <c r="C51" i="26"/>
  <c r="B53" i="26" l="1"/>
  <c r="E53" i="26" s="1"/>
  <c r="E52" i="26"/>
  <c r="B54" i="26"/>
  <c r="C54" i="26"/>
  <c r="A55" i="26"/>
  <c r="A56" i="26" s="1"/>
  <c r="D52" i="26"/>
  <c r="D53" i="26" s="1"/>
  <c r="C53" i="26"/>
  <c r="C54" i="2"/>
  <c r="B54" i="2"/>
  <c r="B55" i="2" s="1"/>
  <c r="A55" i="2"/>
  <c r="A56" i="2" s="1"/>
  <c r="C53" i="2"/>
  <c r="D52" i="2"/>
  <c r="D53" i="2" s="1"/>
  <c r="B56" i="26" l="1"/>
  <c r="C56" i="26"/>
  <c r="A57" i="26"/>
  <c r="A58" i="26" s="1"/>
  <c r="D54" i="26"/>
  <c r="D55" i="26" s="1"/>
  <c r="C55" i="26"/>
  <c r="E54" i="26"/>
  <c r="B55" i="26"/>
  <c r="E55" i="26" s="1"/>
  <c r="C55" i="2"/>
  <c r="D54" i="2"/>
  <c r="D55" i="2" s="1"/>
  <c r="C56" i="2"/>
  <c r="B56" i="2"/>
  <c r="B57" i="2" s="1"/>
  <c r="A57" i="2"/>
  <c r="A58" i="2" s="1"/>
  <c r="C57" i="2" l="1"/>
  <c r="D56" i="2"/>
  <c r="D57" i="2" s="1"/>
  <c r="F56" i="2"/>
  <c r="C58" i="2"/>
  <c r="B58" i="2"/>
  <c r="B59" i="2" s="1"/>
  <c r="A59" i="2"/>
  <c r="A60" i="2" s="1"/>
  <c r="C58" i="26"/>
  <c r="B58" i="26"/>
  <c r="A59" i="26"/>
  <c r="A60" i="26" s="1"/>
  <c r="C57" i="26"/>
  <c r="D56" i="26"/>
  <c r="D57" i="26" s="1"/>
  <c r="O56" i="26"/>
  <c r="B57" i="26"/>
  <c r="E57" i="26" s="1"/>
  <c r="E56" i="26"/>
  <c r="E58" i="26" l="1"/>
  <c r="B59" i="26"/>
  <c r="E59" i="26" s="1"/>
  <c r="D58" i="2"/>
  <c r="D59" i="2" s="1"/>
  <c r="C59" i="2"/>
  <c r="B60" i="2"/>
  <c r="B61" i="2" s="1"/>
  <c r="C60" i="2"/>
  <c r="A61" i="2"/>
  <c r="A62" i="2" s="1"/>
  <c r="D58" i="26"/>
  <c r="D59" i="26" s="1"/>
  <c r="C59" i="26"/>
  <c r="B60" i="26"/>
  <c r="C60" i="26"/>
  <c r="A61" i="26"/>
  <c r="A62" i="26" s="1"/>
  <c r="C62" i="2" l="1"/>
  <c r="B62" i="2"/>
  <c r="B63" i="2" s="1"/>
  <c r="A63" i="2"/>
  <c r="A64" i="2" s="1"/>
  <c r="D60" i="2"/>
  <c r="D61" i="2" s="1"/>
  <c r="C61" i="2"/>
  <c r="B62" i="26"/>
  <c r="C62" i="26"/>
  <c r="A63" i="26"/>
  <c r="A64" i="26" s="1"/>
  <c r="C61" i="26"/>
  <c r="D60" i="26"/>
  <c r="D61" i="26" s="1"/>
  <c r="B61" i="26"/>
  <c r="E61" i="26" s="1"/>
  <c r="E60" i="26"/>
  <c r="D62" i="26" l="1"/>
  <c r="D63" i="26" s="1"/>
  <c r="C63" i="26"/>
  <c r="E62" i="26"/>
  <c r="B63" i="26"/>
  <c r="E63" i="26" s="1"/>
  <c r="C64" i="26"/>
  <c r="B64" i="26"/>
  <c r="A65" i="26"/>
  <c r="A66" i="26" s="1"/>
  <c r="C64" i="2"/>
  <c r="B64" i="2"/>
  <c r="B65" i="2" s="1"/>
  <c r="A65" i="2"/>
  <c r="A66" i="2" s="1"/>
  <c r="C63" i="2"/>
  <c r="D62" i="2"/>
  <c r="D63" i="2" s="1"/>
  <c r="C66" i="26" l="1"/>
  <c r="B66" i="26"/>
  <c r="A67" i="26"/>
  <c r="A68" i="26" s="1"/>
  <c r="C65" i="2"/>
  <c r="D64" i="2"/>
  <c r="D65" i="2" s="1"/>
  <c r="E64" i="26"/>
  <c r="B65" i="26"/>
  <c r="E65" i="26" s="1"/>
  <c r="D64" i="26"/>
  <c r="D65" i="26" s="1"/>
  <c r="C65" i="26"/>
  <c r="B66" i="2"/>
  <c r="B67" i="2" s="1"/>
  <c r="C66" i="2"/>
  <c r="A67" i="2"/>
  <c r="A68" i="2" s="1"/>
  <c r="C68" i="2" l="1"/>
  <c r="B68" i="2"/>
  <c r="B69" i="2" s="1"/>
  <c r="A69" i="2"/>
  <c r="A70" i="2" s="1"/>
  <c r="C67" i="2"/>
  <c r="D66" i="2"/>
  <c r="D67" i="2" s="1"/>
  <c r="C68" i="26"/>
  <c r="B68" i="26"/>
  <c r="A69" i="26"/>
  <c r="A70" i="26" s="1"/>
  <c r="B67" i="26"/>
  <c r="E67" i="26" s="1"/>
  <c r="E66" i="26"/>
  <c r="C67" i="26"/>
  <c r="D66" i="26"/>
  <c r="D67" i="26" s="1"/>
  <c r="B70" i="26" l="1"/>
  <c r="C70" i="26"/>
  <c r="A71" i="26"/>
  <c r="A72" i="26" s="1"/>
  <c r="D68" i="26"/>
  <c r="D69" i="26" s="1"/>
  <c r="C69" i="26"/>
  <c r="B69" i="26"/>
  <c r="E69" i="26" s="1"/>
  <c r="E68" i="26"/>
  <c r="B70" i="2"/>
  <c r="B71" i="2" s="1"/>
  <c r="C70" i="2"/>
  <c r="A71" i="2"/>
  <c r="A72" i="2" s="1"/>
  <c r="C69" i="2"/>
  <c r="D68" i="2"/>
  <c r="D69" i="2" s="1"/>
  <c r="B72" i="2" l="1"/>
  <c r="B73" i="2" s="1"/>
  <c r="C72" i="2"/>
  <c r="A73" i="2"/>
  <c r="A74" i="2" s="1"/>
  <c r="C71" i="2"/>
  <c r="D70" i="2"/>
  <c r="D71" i="2" s="1"/>
  <c r="B72" i="26"/>
  <c r="C72" i="26"/>
  <c r="A73" i="26"/>
  <c r="A74" i="26" s="1"/>
  <c r="D70" i="26"/>
  <c r="D71" i="26" s="1"/>
  <c r="C71" i="26"/>
  <c r="B71" i="26"/>
  <c r="E71" i="26" s="1"/>
  <c r="E70" i="26"/>
  <c r="D72" i="26" l="1"/>
  <c r="D73" i="26" s="1"/>
  <c r="C73" i="26"/>
  <c r="B73" i="26"/>
  <c r="E73" i="26" s="1"/>
  <c r="E72" i="26"/>
  <c r="B74" i="26"/>
  <c r="C74" i="26"/>
  <c r="A75" i="26"/>
  <c r="A76" i="26" s="1"/>
  <c r="C74" i="2"/>
  <c r="B74" i="2"/>
  <c r="B75" i="2" s="1"/>
  <c r="A75" i="2"/>
  <c r="A76" i="2" s="1"/>
  <c r="C73" i="2"/>
  <c r="D72" i="2"/>
  <c r="D73" i="2" s="1"/>
  <c r="D74" i="2" l="1"/>
  <c r="D75" i="2" s="1"/>
  <c r="C75" i="2"/>
  <c r="B76" i="26"/>
  <c r="C76" i="26"/>
  <c r="A77" i="26"/>
  <c r="A78" i="26" s="1"/>
  <c r="D74" i="26"/>
  <c r="D75" i="26" s="1"/>
  <c r="C75" i="26"/>
  <c r="B75" i="26"/>
  <c r="E75" i="26" s="1"/>
  <c r="E74" i="26"/>
  <c r="C76" i="2"/>
  <c r="B76" i="2"/>
  <c r="B77" i="2" s="1"/>
  <c r="A77" i="2"/>
  <c r="A78" i="2" s="1"/>
  <c r="C78" i="2" l="1"/>
  <c r="B78" i="2"/>
  <c r="B79" i="2" s="1"/>
  <c r="A79" i="2"/>
  <c r="A80" i="2" s="1"/>
  <c r="C78" i="26"/>
  <c r="B78" i="26"/>
  <c r="A79" i="26"/>
  <c r="A80" i="26" s="1"/>
  <c r="D76" i="26"/>
  <c r="D77" i="26" s="1"/>
  <c r="C77" i="26"/>
  <c r="B77" i="26"/>
  <c r="E77" i="26" s="1"/>
  <c r="E76" i="26"/>
  <c r="D76" i="2"/>
  <c r="D77" i="2" s="1"/>
  <c r="C77" i="2"/>
  <c r="B80" i="26" l="1"/>
  <c r="C80" i="26"/>
  <c r="A81" i="26"/>
  <c r="A82" i="26" s="1"/>
  <c r="B79" i="26"/>
  <c r="E79" i="26" s="1"/>
  <c r="E78" i="26"/>
  <c r="D78" i="26"/>
  <c r="D79" i="26" s="1"/>
  <c r="C79" i="26"/>
  <c r="C80" i="2"/>
  <c r="B80" i="2"/>
  <c r="B81" i="2" s="1"/>
  <c r="A81" i="2"/>
  <c r="A82" i="2" s="1"/>
  <c r="D78" i="2"/>
  <c r="D79" i="2" s="1"/>
  <c r="C79" i="2"/>
  <c r="C81" i="2" l="1"/>
  <c r="D80" i="2"/>
  <c r="D81" i="2" s="1"/>
  <c r="C82" i="2"/>
  <c r="B82" i="2"/>
  <c r="B83" i="2" s="1"/>
  <c r="A83" i="2"/>
  <c r="A84" i="2" s="1"/>
  <c r="C82" i="26"/>
  <c r="B82" i="26"/>
  <c r="A83" i="26"/>
  <c r="A84" i="26" s="1"/>
  <c r="D80" i="26"/>
  <c r="D81" i="26" s="1"/>
  <c r="C81" i="26"/>
  <c r="B81" i="26"/>
  <c r="E81" i="26" s="1"/>
  <c r="E80" i="26"/>
  <c r="B83" i="26" l="1"/>
  <c r="E83" i="26" s="1"/>
  <c r="E82" i="26"/>
  <c r="B84" i="2"/>
  <c r="B85" i="2" s="1"/>
  <c r="C84" i="2"/>
  <c r="A85" i="2"/>
  <c r="A86" i="2" s="1"/>
  <c r="B84" i="26"/>
  <c r="C84" i="26"/>
  <c r="A85" i="26"/>
  <c r="A86" i="26" s="1"/>
  <c r="D82" i="26"/>
  <c r="D83" i="26" s="1"/>
  <c r="C83" i="26"/>
  <c r="D82" i="2"/>
  <c r="D83" i="2" s="1"/>
  <c r="C83" i="2"/>
  <c r="C86" i="26" l="1"/>
  <c r="B86" i="26"/>
  <c r="A87" i="26"/>
  <c r="A88" i="26" s="1"/>
  <c r="C85" i="26"/>
  <c r="D84" i="26"/>
  <c r="D85" i="26" s="1"/>
  <c r="C86" i="2"/>
  <c r="B86" i="2"/>
  <c r="B87" i="2" s="1"/>
  <c r="A87" i="2"/>
  <c r="A88" i="2" s="1"/>
  <c r="D84" i="2"/>
  <c r="D85" i="2" s="1"/>
  <c r="C85" i="2"/>
  <c r="E84" i="26"/>
  <c r="B85" i="26"/>
  <c r="E85" i="26" s="1"/>
  <c r="D86" i="2" l="1"/>
  <c r="D87" i="2" s="1"/>
  <c r="C87" i="2"/>
  <c r="B88" i="2"/>
  <c r="B89" i="2" s="1"/>
  <c r="C88" i="2"/>
  <c r="A89" i="2"/>
  <c r="A90" i="2" s="1"/>
  <c r="C88" i="26"/>
  <c r="B88" i="26"/>
  <c r="A89" i="26"/>
  <c r="A90" i="26" s="1"/>
  <c r="B87" i="26"/>
  <c r="E87" i="26" s="1"/>
  <c r="E86" i="26"/>
  <c r="D86" i="26"/>
  <c r="D87" i="26" s="1"/>
  <c r="C87" i="26"/>
  <c r="C89" i="26" l="1"/>
  <c r="D88" i="26"/>
  <c r="D89" i="26" s="1"/>
  <c r="B90" i="2"/>
  <c r="B91" i="2" s="1"/>
  <c r="C90" i="2"/>
  <c r="A91" i="2"/>
  <c r="A92" i="2" s="1"/>
  <c r="C89" i="2"/>
  <c r="D88" i="2"/>
  <c r="D89" i="2" s="1"/>
  <c r="B90" i="26"/>
  <c r="C90" i="26"/>
  <c r="A91" i="26"/>
  <c r="A92" i="26" s="1"/>
  <c r="B89" i="26"/>
  <c r="E89" i="26" s="1"/>
  <c r="E88" i="26"/>
  <c r="E90" i="26" l="1"/>
  <c r="B91" i="26"/>
  <c r="E91" i="26" s="1"/>
  <c r="C92" i="2"/>
  <c r="B92" i="2"/>
  <c r="B93" i="2" s="1"/>
  <c r="A93" i="2"/>
  <c r="A94" i="2" s="1"/>
  <c r="C91" i="2"/>
  <c r="D90" i="2"/>
  <c r="D91" i="2" s="1"/>
  <c r="C92" i="26"/>
  <c r="B92" i="26"/>
  <c r="A93" i="26"/>
  <c r="A94" i="26" s="1"/>
  <c r="D90" i="26"/>
  <c r="D91" i="26" s="1"/>
  <c r="C91" i="26"/>
  <c r="D92" i="26" l="1"/>
  <c r="D93" i="26" s="1"/>
  <c r="C93" i="26"/>
  <c r="B94" i="2"/>
  <c r="B95" i="2" s="1"/>
  <c r="C94" i="2"/>
  <c r="A95" i="2"/>
  <c r="A96" i="2" s="1"/>
  <c r="D92" i="2"/>
  <c r="D93" i="2" s="1"/>
  <c r="C93" i="2"/>
  <c r="C94" i="26"/>
  <c r="B94" i="26"/>
  <c r="A95" i="26"/>
  <c r="A96" i="26" s="1"/>
  <c r="E92" i="26"/>
  <c r="B93" i="26"/>
  <c r="E93" i="26" s="1"/>
  <c r="D94" i="26" l="1"/>
  <c r="D95" i="26" s="1"/>
  <c r="C95" i="26"/>
  <c r="B96" i="2"/>
  <c r="C96" i="2"/>
  <c r="A97" i="2"/>
  <c r="A98" i="2" s="1"/>
  <c r="D94" i="2"/>
  <c r="D95" i="2" s="1"/>
  <c r="C95" i="2"/>
  <c r="B96" i="26"/>
  <c r="C96" i="26"/>
  <c r="A97" i="26"/>
  <c r="A98" i="26" s="1"/>
  <c r="B95" i="26"/>
  <c r="E95" i="26" s="1"/>
  <c r="E94" i="26"/>
  <c r="B97" i="26" l="1"/>
  <c r="E97" i="26" s="1"/>
  <c r="O95" i="26"/>
  <c r="E96" i="26"/>
  <c r="B98" i="2"/>
  <c r="B99" i="2" s="1"/>
  <c r="C98" i="2"/>
  <c r="A99" i="2"/>
  <c r="A100" i="2" s="1"/>
  <c r="D96" i="2"/>
  <c r="D97" i="2" s="1"/>
  <c r="C97" i="2"/>
  <c r="F96" i="2"/>
  <c r="F95" i="2"/>
  <c r="B97" i="2"/>
  <c r="C98" i="26"/>
  <c r="B98" i="26"/>
  <c r="A99" i="26"/>
  <c r="A100" i="26" s="1"/>
  <c r="D96" i="26"/>
  <c r="D97" i="26" s="1"/>
  <c r="C97" i="26"/>
  <c r="O96" i="26"/>
  <c r="C100" i="2" l="1"/>
  <c r="B100" i="2"/>
  <c r="B101" i="2" s="1"/>
  <c r="A101" i="2"/>
  <c r="A102" i="2" s="1"/>
  <c r="D98" i="2"/>
  <c r="D99" i="2" s="1"/>
  <c r="C99" i="2"/>
  <c r="C100" i="26"/>
  <c r="B100" i="26"/>
  <c r="A101" i="26"/>
  <c r="A102" i="26" s="1"/>
  <c r="D98" i="26"/>
  <c r="D99" i="26" s="1"/>
  <c r="C99" i="26"/>
  <c r="E98" i="26"/>
  <c r="B99" i="26"/>
  <c r="E99" i="26" s="1"/>
  <c r="B102" i="26" l="1"/>
  <c r="C102" i="26"/>
  <c r="A103" i="26"/>
  <c r="A104" i="26" s="1"/>
  <c r="D100" i="26"/>
  <c r="D101" i="26" s="1"/>
  <c r="C101" i="26"/>
  <c r="E100" i="26"/>
  <c r="B101" i="26"/>
  <c r="E101" i="26" s="1"/>
  <c r="C102" i="2"/>
  <c r="B102" i="2"/>
  <c r="B103" i="2" s="1"/>
  <c r="A103" i="2"/>
  <c r="A104" i="2" s="1"/>
  <c r="C101" i="2"/>
  <c r="D100" i="2"/>
  <c r="D101" i="2" s="1"/>
  <c r="C103" i="2" l="1"/>
  <c r="D102" i="2"/>
  <c r="D103" i="2" s="1"/>
  <c r="B104" i="2"/>
  <c r="B105" i="2" s="1"/>
  <c r="C104" i="2"/>
  <c r="A105" i="2"/>
  <c r="A106" i="2" s="1"/>
  <c r="C104" i="26"/>
  <c r="B104" i="26"/>
  <c r="A105" i="26"/>
  <c r="A106" i="26" s="1"/>
  <c r="D102" i="26"/>
  <c r="D103" i="26" s="1"/>
  <c r="C103" i="26"/>
  <c r="B103" i="26"/>
  <c r="E103" i="26" s="1"/>
  <c r="E102" i="26"/>
  <c r="D104" i="26" l="1"/>
  <c r="D105" i="26" s="1"/>
  <c r="C105" i="26"/>
  <c r="C106" i="26"/>
  <c r="B106" i="26"/>
  <c r="A107" i="26"/>
  <c r="A108" i="26" s="1"/>
  <c r="C105" i="2"/>
  <c r="D104" i="2"/>
  <c r="D105" i="2" s="1"/>
  <c r="B105" i="26"/>
  <c r="E105" i="26" s="1"/>
  <c r="E104" i="26"/>
  <c r="B106" i="2"/>
  <c r="B107" i="2" s="1"/>
  <c r="C106" i="2"/>
  <c r="A107" i="2"/>
  <c r="A108" i="2" s="1"/>
  <c r="B108" i="2" l="1"/>
  <c r="B109" i="2" s="1"/>
  <c r="C108" i="2"/>
  <c r="A109" i="2"/>
  <c r="A110" i="2" s="1"/>
  <c r="C108" i="26"/>
  <c r="B108" i="26"/>
  <c r="A109" i="26"/>
  <c r="A110" i="26" s="1"/>
  <c r="B107" i="26"/>
  <c r="E107" i="26" s="1"/>
  <c r="E106" i="26"/>
  <c r="D106" i="26"/>
  <c r="D107" i="26" s="1"/>
  <c r="C107" i="26"/>
  <c r="C107" i="2"/>
  <c r="D106" i="2"/>
  <c r="D107" i="2" s="1"/>
  <c r="B110" i="26" l="1"/>
  <c r="C110" i="26"/>
  <c r="A111" i="26"/>
  <c r="A112" i="26" s="1"/>
  <c r="D108" i="26"/>
  <c r="D109" i="26" s="1"/>
  <c r="C109" i="26"/>
  <c r="B109" i="26"/>
  <c r="E109" i="26" s="1"/>
  <c r="E108" i="26"/>
  <c r="C110" i="2"/>
  <c r="B110" i="2"/>
  <c r="B111" i="2" s="1"/>
  <c r="A111" i="2"/>
  <c r="A112" i="2" s="1"/>
  <c r="C109" i="2"/>
  <c r="D108" i="2"/>
  <c r="D109" i="2" s="1"/>
  <c r="D110" i="2" l="1"/>
  <c r="D111" i="2" s="1"/>
  <c r="C111" i="2"/>
  <c r="B112" i="2"/>
  <c r="B113" i="2" s="1"/>
  <c r="C112" i="2"/>
  <c r="A113" i="2"/>
  <c r="A114" i="2" s="1"/>
  <c r="C112" i="26"/>
  <c r="B112" i="26"/>
  <c r="A113" i="26"/>
  <c r="A114" i="26" s="1"/>
  <c r="C111" i="26"/>
  <c r="D110" i="26"/>
  <c r="D111" i="26" s="1"/>
  <c r="B111" i="26"/>
  <c r="E111" i="26" s="1"/>
  <c r="E110" i="26"/>
  <c r="C114" i="26" l="1"/>
  <c r="B114" i="26"/>
  <c r="A115" i="26"/>
  <c r="A116" i="26" s="1"/>
  <c r="D112" i="26"/>
  <c r="D113" i="26" s="1"/>
  <c r="C113" i="26"/>
  <c r="B113" i="26"/>
  <c r="E113" i="26" s="1"/>
  <c r="E112" i="26"/>
  <c r="B114" i="2"/>
  <c r="B115" i="2" s="1"/>
  <c r="C114" i="2"/>
  <c r="A115" i="2"/>
  <c r="A116" i="2" s="1"/>
  <c r="D112" i="2"/>
  <c r="D113" i="2" s="1"/>
  <c r="C113" i="2"/>
  <c r="B116" i="2" l="1"/>
  <c r="B117" i="2" s="1"/>
  <c r="C116" i="2"/>
  <c r="A117" i="2"/>
  <c r="A118" i="2" s="1"/>
  <c r="C115" i="2"/>
  <c r="D114" i="2"/>
  <c r="D115" i="2" s="1"/>
  <c r="C116" i="26"/>
  <c r="B116" i="26"/>
  <c r="A117" i="26"/>
  <c r="A118" i="26" s="1"/>
  <c r="B115" i="26"/>
  <c r="E115" i="26" s="1"/>
  <c r="E114" i="26"/>
  <c r="D114" i="26"/>
  <c r="D115" i="26" s="1"/>
  <c r="C115" i="26"/>
  <c r="C118" i="26" l="1"/>
  <c r="B118" i="26"/>
  <c r="A119" i="26"/>
  <c r="A120" i="26" s="1"/>
  <c r="C117" i="26"/>
  <c r="D116" i="26"/>
  <c r="D117" i="26" s="1"/>
  <c r="B117" i="26"/>
  <c r="E117" i="26" s="1"/>
  <c r="E116" i="26"/>
  <c r="B118" i="2"/>
  <c r="B119" i="2" s="1"/>
  <c r="C118" i="2"/>
  <c r="A119" i="2"/>
  <c r="A120" i="2" s="1"/>
  <c r="C117" i="2"/>
  <c r="D116" i="2"/>
  <c r="D117" i="2" s="1"/>
  <c r="B120" i="2" l="1"/>
  <c r="B121" i="2" s="1"/>
  <c r="C120" i="2"/>
  <c r="A121" i="2"/>
  <c r="A122" i="2" s="1"/>
  <c r="D118" i="2"/>
  <c r="D119" i="2" s="1"/>
  <c r="C119" i="2"/>
  <c r="C120" i="26"/>
  <c r="B120" i="26"/>
  <c r="A121" i="26"/>
  <c r="A122" i="26" s="1"/>
  <c r="B119" i="26"/>
  <c r="E119" i="26" s="1"/>
  <c r="E118" i="26"/>
  <c r="C119" i="26"/>
  <c r="D118" i="26"/>
  <c r="D119" i="26" s="1"/>
  <c r="C122" i="26" l="1"/>
  <c r="B122" i="26"/>
  <c r="A123" i="26"/>
  <c r="A124" i="26" s="1"/>
  <c r="B121" i="26"/>
  <c r="E121" i="26" s="1"/>
  <c r="E120" i="26"/>
  <c r="C121" i="26"/>
  <c r="D120" i="26"/>
  <c r="D121" i="26" s="1"/>
  <c r="B122" i="2"/>
  <c r="B123" i="2" s="1"/>
  <c r="C122" i="2"/>
  <c r="A123" i="2"/>
  <c r="A124" i="2" s="1"/>
  <c r="D120" i="2"/>
  <c r="D121" i="2" s="1"/>
  <c r="C121" i="2"/>
  <c r="C124" i="2" l="1"/>
  <c r="B124" i="2"/>
  <c r="B125" i="2" s="1"/>
  <c r="A125" i="2"/>
  <c r="A126" i="2" s="1"/>
  <c r="C123" i="2"/>
  <c r="D122" i="2"/>
  <c r="D123" i="2" s="1"/>
  <c r="C124" i="26"/>
  <c r="B124" i="26"/>
  <c r="A125" i="26"/>
  <c r="A126" i="26" s="1"/>
  <c r="B123" i="26"/>
  <c r="E123" i="26" s="1"/>
  <c r="E122" i="26"/>
  <c r="D122" i="26"/>
  <c r="D123" i="26" s="1"/>
  <c r="C123" i="26"/>
  <c r="B126" i="26" l="1"/>
  <c r="C126" i="26"/>
  <c r="A127" i="26"/>
  <c r="A128" i="26" s="1"/>
  <c r="D124" i="26"/>
  <c r="D125" i="26" s="1"/>
  <c r="C125" i="26"/>
  <c r="E124" i="26"/>
  <c r="B125" i="26"/>
  <c r="E125" i="26" s="1"/>
  <c r="B126" i="2"/>
  <c r="B127" i="2" s="1"/>
  <c r="C126" i="2"/>
  <c r="A127" i="2"/>
  <c r="A128" i="2" s="1"/>
  <c r="D124" i="2"/>
  <c r="D125" i="2" s="1"/>
  <c r="C125" i="2"/>
  <c r="B128" i="2" l="1"/>
  <c r="B129" i="2" s="1"/>
  <c r="C128" i="2"/>
  <c r="A129" i="2"/>
  <c r="A130" i="2" s="1"/>
  <c r="D126" i="2"/>
  <c r="D127" i="2" s="1"/>
  <c r="C127" i="2"/>
  <c r="C128" i="26"/>
  <c r="B128" i="26"/>
  <c r="A129" i="26"/>
  <c r="A130" i="26" s="1"/>
  <c r="D126" i="26"/>
  <c r="D127" i="26" s="1"/>
  <c r="C127" i="26"/>
  <c r="B127" i="26"/>
  <c r="E127" i="26" s="1"/>
  <c r="E126" i="26"/>
  <c r="B130" i="26" l="1"/>
  <c r="C130" i="26"/>
  <c r="A131" i="26"/>
  <c r="A132" i="26" s="1"/>
  <c r="D128" i="26"/>
  <c r="D129" i="26" s="1"/>
  <c r="C129" i="26"/>
  <c r="B129" i="26"/>
  <c r="E129" i="26" s="1"/>
  <c r="E128" i="26"/>
  <c r="B130" i="2"/>
  <c r="B131" i="2" s="1"/>
  <c r="C130" i="2"/>
  <c r="A131" i="2"/>
  <c r="A132" i="2" s="1"/>
  <c r="D128" i="2"/>
  <c r="D129" i="2" s="1"/>
  <c r="C129" i="2"/>
  <c r="D130" i="2" l="1"/>
  <c r="D131" i="2" s="1"/>
  <c r="C131" i="2"/>
  <c r="B132" i="2"/>
  <c r="B133" i="2" s="1"/>
  <c r="C132" i="2"/>
  <c r="A133" i="2"/>
  <c r="A134" i="2" s="1"/>
  <c r="B132" i="26"/>
  <c r="C132" i="26"/>
  <c r="A133" i="26"/>
  <c r="A134" i="26" s="1"/>
  <c r="D130" i="26"/>
  <c r="D131" i="26" s="1"/>
  <c r="C131" i="26"/>
  <c r="B131" i="26"/>
  <c r="E131" i="26" s="1"/>
  <c r="E130" i="26"/>
  <c r="C134" i="26" l="1"/>
  <c r="B134" i="26"/>
  <c r="A135" i="26"/>
  <c r="A136" i="26" s="1"/>
  <c r="D132" i="26"/>
  <c r="D133" i="26" s="1"/>
  <c r="C133" i="26"/>
  <c r="B133" i="26"/>
  <c r="E133" i="26" s="1"/>
  <c r="E132" i="26"/>
  <c r="C134" i="2"/>
  <c r="B134" i="2"/>
  <c r="B135" i="2" s="1"/>
  <c r="A135" i="2"/>
  <c r="A136" i="2" s="1"/>
  <c r="D132" i="2"/>
  <c r="D133" i="2" s="1"/>
  <c r="C133" i="2"/>
  <c r="D134" i="2" l="1"/>
  <c r="D135" i="2" s="1"/>
  <c r="C135" i="2"/>
  <c r="B136" i="2"/>
  <c r="B137" i="2" s="1"/>
  <c r="C136" i="2"/>
  <c r="A137" i="2"/>
  <c r="A138" i="2" s="1"/>
  <c r="B136" i="26"/>
  <c r="C136" i="26"/>
  <c r="A137" i="26"/>
  <c r="A138" i="26" s="1"/>
  <c r="B135" i="26"/>
  <c r="E135" i="26" s="1"/>
  <c r="E134" i="26"/>
  <c r="D134" i="26"/>
  <c r="D135" i="26" s="1"/>
  <c r="C135" i="26"/>
  <c r="D136" i="26" l="1"/>
  <c r="D137" i="26" s="1"/>
  <c r="C137" i="26"/>
  <c r="D136" i="2"/>
  <c r="D137" i="2" s="1"/>
  <c r="C137" i="2"/>
  <c r="C138" i="26"/>
  <c r="B138" i="26"/>
  <c r="A139" i="26"/>
  <c r="A140" i="26" s="1"/>
  <c r="C138" i="2"/>
  <c r="B138" i="2"/>
  <c r="B139" i="2" s="1"/>
  <c r="A139" i="2"/>
  <c r="A140" i="2" s="1"/>
  <c r="B137" i="26"/>
  <c r="E137" i="26" s="1"/>
  <c r="E136" i="26"/>
  <c r="D138" i="2" l="1"/>
  <c r="D139" i="2" s="1"/>
  <c r="C139" i="2"/>
  <c r="D138" i="26"/>
  <c r="D139" i="26" s="1"/>
  <c r="C139" i="26"/>
  <c r="B139" i="26"/>
  <c r="E139" i="26" s="1"/>
  <c r="E138" i="26"/>
  <c r="B140" i="26"/>
  <c r="C140" i="26"/>
  <c r="A141" i="26"/>
  <c r="A142" i="26" s="1"/>
  <c r="B140" i="2"/>
  <c r="B141" i="2" s="1"/>
  <c r="C140" i="2"/>
  <c r="A141" i="2"/>
  <c r="A142" i="2" s="1"/>
  <c r="D140" i="26" l="1"/>
  <c r="D141" i="26" s="1"/>
  <c r="C141" i="26"/>
  <c r="E140" i="26"/>
  <c r="B141" i="26"/>
  <c r="E141" i="26" s="1"/>
  <c r="C142" i="2"/>
  <c r="B142" i="2"/>
  <c r="B143" i="2" s="1"/>
  <c r="A143" i="2"/>
  <c r="A144" i="2" s="1"/>
  <c r="D140" i="2"/>
  <c r="D141" i="2" s="1"/>
  <c r="C141" i="2"/>
  <c r="C142" i="26"/>
  <c r="B142" i="26"/>
  <c r="A143" i="26"/>
  <c r="A144" i="26" s="1"/>
  <c r="B144" i="2" l="1"/>
  <c r="B145" i="2" s="1"/>
  <c r="C144" i="2"/>
  <c r="A145" i="2"/>
  <c r="A146" i="2" s="1"/>
  <c r="C143" i="2"/>
  <c r="D142" i="2"/>
  <c r="D143" i="2" s="1"/>
  <c r="C144" i="26"/>
  <c r="B144" i="26"/>
  <c r="A145" i="26"/>
  <c r="A146" i="26" s="1"/>
  <c r="B143" i="26"/>
  <c r="E143" i="26" s="1"/>
  <c r="E142" i="26"/>
  <c r="D142" i="26"/>
  <c r="D143" i="26" s="1"/>
  <c r="C143" i="26"/>
  <c r="C146" i="26" l="1"/>
  <c r="B146" i="26"/>
  <c r="A147" i="26"/>
  <c r="A148" i="26" s="1"/>
  <c r="C145" i="26"/>
  <c r="D144" i="26"/>
  <c r="D145" i="26" s="1"/>
  <c r="B145" i="26"/>
  <c r="E145" i="26" s="1"/>
  <c r="E144" i="26"/>
  <c r="B146" i="2"/>
  <c r="B147" i="2" s="1"/>
  <c r="C146" i="2"/>
  <c r="A147" i="2"/>
  <c r="A148" i="2" s="1"/>
  <c r="D144" i="2"/>
  <c r="D145" i="2" s="1"/>
  <c r="C145" i="2"/>
  <c r="D146" i="2" l="1"/>
  <c r="D147" i="2" s="1"/>
  <c r="C147" i="2"/>
  <c r="C148" i="2"/>
  <c r="B148" i="2"/>
  <c r="B149" i="2" s="1"/>
  <c r="A149" i="2"/>
  <c r="A150" i="2" s="1"/>
  <c r="B148" i="26"/>
  <c r="C148" i="26"/>
  <c r="A149" i="26"/>
  <c r="A150" i="26" s="1"/>
  <c r="B147" i="26"/>
  <c r="E147" i="26" s="1"/>
  <c r="E146" i="26"/>
  <c r="C147" i="26"/>
  <c r="D146" i="26"/>
  <c r="D147" i="26" s="1"/>
  <c r="C150" i="26" l="1"/>
  <c r="B150" i="26"/>
  <c r="A151" i="26"/>
  <c r="A152" i="26" s="1"/>
  <c r="B150" i="2"/>
  <c r="B151" i="2" s="1"/>
  <c r="C150" i="2"/>
  <c r="A151" i="2"/>
  <c r="A152" i="2" s="1"/>
  <c r="C149" i="2"/>
  <c r="D148" i="2"/>
  <c r="D149" i="2" s="1"/>
  <c r="D148" i="26"/>
  <c r="D149" i="26" s="1"/>
  <c r="C149" i="26"/>
  <c r="E148" i="26"/>
  <c r="B149" i="26"/>
  <c r="E149" i="26" s="1"/>
  <c r="C152" i="2" l="1"/>
  <c r="B152" i="2"/>
  <c r="B153" i="2" s="1"/>
  <c r="A153" i="2"/>
  <c r="A154" i="2" s="1"/>
  <c r="D150" i="2"/>
  <c r="D151" i="2" s="1"/>
  <c r="C151" i="2"/>
  <c r="C152" i="26"/>
  <c r="B152" i="26"/>
  <c r="A153" i="26"/>
  <c r="A154" i="26" s="1"/>
  <c r="B151" i="26"/>
  <c r="E151" i="26" s="1"/>
  <c r="E150" i="26"/>
  <c r="D150" i="26"/>
  <c r="D151" i="26" s="1"/>
  <c r="C151" i="26"/>
  <c r="C154" i="26" l="1"/>
  <c r="B154" i="26"/>
  <c r="A155" i="26"/>
  <c r="A156" i="26" s="1"/>
  <c r="C153" i="26"/>
  <c r="D152" i="26"/>
  <c r="D153" i="26" s="1"/>
  <c r="E152" i="26"/>
  <c r="B153" i="26"/>
  <c r="E153" i="26" s="1"/>
  <c r="B154" i="2"/>
  <c r="B155" i="2" s="1"/>
  <c r="C154" i="2"/>
  <c r="A155" i="2"/>
  <c r="A156" i="2" s="1"/>
  <c r="C153" i="2"/>
  <c r="D152" i="2"/>
  <c r="D153" i="2" s="1"/>
  <c r="B156" i="2" l="1"/>
  <c r="B157" i="2" s="1"/>
  <c r="C156" i="2"/>
  <c r="A157" i="2"/>
  <c r="A158" i="2" s="1"/>
  <c r="C155" i="2"/>
  <c r="D154" i="2"/>
  <c r="D155" i="2" s="1"/>
  <c r="C156" i="26"/>
  <c r="B156" i="26"/>
  <c r="A157" i="26"/>
  <c r="A158" i="26" s="1"/>
  <c r="B155" i="26"/>
  <c r="E155" i="26" s="1"/>
  <c r="E154" i="26"/>
  <c r="D154" i="26"/>
  <c r="D155" i="26" s="1"/>
  <c r="C155" i="26"/>
  <c r="E156" i="26" l="1"/>
  <c r="B157" i="26"/>
  <c r="E157" i="26" s="1"/>
  <c r="C158" i="26"/>
  <c r="B158" i="26"/>
  <c r="A159" i="26"/>
  <c r="A160" i="26" s="1"/>
  <c r="C157" i="26"/>
  <c r="D156" i="26"/>
  <c r="D157" i="26" s="1"/>
  <c r="B158" i="2"/>
  <c r="B159" i="2" s="1"/>
  <c r="C158" i="2"/>
  <c r="A159" i="2"/>
  <c r="A160" i="2" s="1"/>
  <c r="C157" i="2"/>
  <c r="D156" i="2"/>
  <c r="D157" i="2" s="1"/>
  <c r="B160" i="26" l="1"/>
  <c r="C160" i="26"/>
  <c r="A161" i="26"/>
  <c r="A162" i="26" s="1"/>
  <c r="E158" i="26"/>
  <c r="B159" i="26"/>
  <c r="E159" i="26" s="1"/>
  <c r="D158" i="26"/>
  <c r="D159" i="26" s="1"/>
  <c r="C159" i="26"/>
  <c r="B160" i="2"/>
  <c r="B161" i="2" s="1"/>
  <c r="C160" i="2"/>
  <c r="A161" i="2"/>
  <c r="A162" i="2" s="1"/>
  <c r="D158" i="2"/>
  <c r="D159" i="2" s="1"/>
  <c r="C159" i="2"/>
  <c r="B162" i="2" l="1"/>
  <c r="B163" i="2" s="1"/>
  <c r="C162" i="2"/>
  <c r="A163" i="2"/>
  <c r="A164" i="2" s="1"/>
  <c r="D160" i="2"/>
  <c r="D161" i="2" s="1"/>
  <c r="C161" i="2"/>
  <c r="B162" i="26"/>
  <c r="C162" i="26"/>
  <c r="A163" i="26"/>
  <c r="A164" i="26" s="1"/>
  <c r="D160" i="26"/>
  <c r="D161" i="26" s="1"/>
  <c r="C161" i="26"/>
  <c r="E160" i="26"/>
  <c r="B161" i="26"/>
  <c r="E161" i="26" s="1"/>
  <c r="B164" i="26" l="1"/>
  <c r="C164" i="26"/>
  <c r="A165" i="26"/>
  <c r="A166" i="26" s="1"/>
  <c r="B163" i="26"/>
  <c r="E163" i="26" s="1"/>
  <c r="E162" i="26"/>
  <c r="D162" i="26"/>
  <c r="D163" i="26" s="1"/>
  <c r="C163" i="26"/>
  <c r="B164" i="2"/>
  <c r="B165" i="2" s="1"/>
  <c r="C164" i="2"/>
  <c r="A165" i="2"/>
  <c r="A166" i="2" s="1"/>
  <c r="D162" i="2"/>
  <c r="D163" i="2" s="1"/>
  <c r="C163" i="2"/>
  <c r="D164" i="2" l="1"/>
  <c r="D165" i="2" s="1"/>
  <c r="C165" i="2"/>
  <c r="B166" i="2"/>
  <c r="B167" i="2" s="1"/>
  <c r="C166" i="2"/>
  <c r="A167" i="2"/>
  <c r="A168" i="2" s="1"/>
  <c r="C166" i="26"/>
  <c r="B166" i="26"/>
  <c r="A167" i="26"/>
  <c r="A168" i="26" s="1"/>
  <c r="C165" i="26"/>
  <c r="D164" i="26"/>
  <c r="D165" i="26" s="1"/>
  <c r="E164" i="26"/>
  <c r="B165" i="26"/>
  <c r="E165" i="26" s="1"/>
  <c r="C167" i="26" l="1"/>
  <c r="D166" i="26"/>
  <c r="D167" i="26" s="1"/>
  <c r="C167" i="2"/>
  <c r="D166" i="2"/>
  <c r="D167" i="2" s="1"/>
  <c r="B168" i="26"/>
  <c r="C168" i="26"/>
  <c r="A169" i="26"/>
  <c r="A170" i="26" s="1"/>
  <c r="B167" i="26"/>
  <c r="E167" i="26" s="1"/>
  <c r="E166" i="26"/>
  <c r="B168" i="2"/>
  <c r="B169" i="2" s="1"/>
  <c r="C168" i="2"/>
  <c r="A169" i="2"/>
  <c r="A170" i="2" s="1"/>
  <c r="B170" i="26" l="1"/>
  <c r="C170" i="26"/>
  <c r="A171" i="26"/>
  <c r="A172" i="26" s="1"/>
  <c r="D168" i="26"/>
  <c r="D169" i="26" s="1"/>
  <c r="C169" i="26"/>
  <c r="B170" i="2"/>
  <c r="B171" i="2" s="1"/>
  <c r="C170" i="2"/>
  <c r="A171" i="2"/>
  <c r="A172" i="2" s="1"/>
  <c r="D168" i="2"/>
  <c r="D169" i="2" s="1"/>
  <c r="C169" i="2"/>
  <c r="E168" i="26"/>
  <c r="B169" i="26"/>
  <c r="E169" i="26" s="1"/>
  <c r="C172" i="2" l="1"/>
  <c r="B172" i="2"/>
  <c r="B173" i="2" s="1"/>
  <c r="A173" i="2"/>
  <c r="A174" i="2" s="1"/>
  <c r="D170" i="2"/>
  <c r="D171" i="2" s="1"/>
  <c r="C171" i="2"/>
  <c r="C172" i="26"/>
  <c r="B172" i="26"/>
  <c r="A173" i="26"/>
  <c r="A174" i="26" s="1"/>
  <c r="D170" i="26"/>
  <c r="D171" i="26" s="1"/>
  <c r="C171" i="26"/>
  <c r="B171" i="26"/>
  <c r="E171" i="26" s="1"/>
  <c r="E170" i="26"/>
  <c r="C174" i="26" l="1"/>
  <c r="B174" i="26"/>
  <c r="A175" i="26"/>
  <c r="A176" i="26" s="1"/>
  <c r="B173" i="26"/>
  <c r="E173" i="26" s="1"/>
  <c r="E172" i="26"/>
  <c r="D172" i="26"/>
  <c r="D173" i="26" s="1"/>
  <c r="C173" i="26"/>
  <c r="C174" i="2"/>
  <c r="B174" i="2"/>
  <c r="B175" i="2" s="1"/>
  <c r="A175" i="2"/>
  <c r="A176" i="2" s="1"/>
  <c r="D172" i="2"/>
  <c r="D173" i="2" s="1"/>
  <c r="C173" i="2"/>
  <c r="D174" i="2" l="1"/>
  <c r="D175" i="2" s="1"/>
  <c r="C175" i="2"/>
  <c r="B176" i="2"/>
  <c r="B177" i="2" s="1"/>
  <c r="C176" i="2"/>
  <c r="A177" i="2"/>
  <c r="A178" i="2" s="1"/>
  <c r="B176" i="26"/>
  <c r="C176" i="26"/>
  <c r="A177" i="26"/>
  <c r="A178" i="26" s="1"/>
  <c r="B175" i="26"/>
  <c r="E175" i="26" s="1"/>
  <c r="E174" i="26"/>
  <c r="D174" i="26"/>
  <c r="D175" i="26" s="1"/>
  <c r="C175" i="26"/>
  <c r="B178" i="26" l="1"/>
  <c r="C178" i="26"/>
  <c r="A179" i="26"/>
  <c r="A180" i="26" s="1"/>
  <c r="B178" i="2"/>
  <c r="B179" i="2" s="1"/>
  <c r="C178" i="2"/>
  <c r="A179" i="2"/>
  <c r="A180" i="2" s="1"/>
  <c r="E176" i="26"/>
  <c r="B177" i="26"/>
  <c r="E177" i="26" s="1"/>
  <c r="D176" i="26"/>
  <c r="D177" i="26" s="1"/>
  <c r="C177" i="26"/>
  <c r="D176" i="2"/>
  <c r="D177" i="2" s="1"/>
  <c r="C177" i="2"/>
  <c r="C179" i="2" l="1"/>
  <c r="D178" i="2"/>
  <c r="D179" i="2" s="1"/>
  <c r="B180" i="2"/>
  <c r="B181" i="2" s="1"/>
  <c r="C180" i="2"/>
  <c r="A181" i="2"/>
  <c r="A182" i="2" s="1"/>
  <c r="C180" i="26"/>
  <c r="B180" i="26"/>
  <c r="A181" i="26"/>
  <c r="A182" i="26" s="1"/>
  <c r="C179" i="26"/>
  <c r="D178" i="26"/>
  <c r="D179" i="26" s="1"/>
  <c r="B179" i="26"/>
  <c r="E179" i="26" s="1"/>
  <c r="E178" i="26"/>
  <c r="B182" i="26" l="1"/>
  <c r="C182" i="26"/>
  <c r="A183" i="26"/>
  <c r="A184" i="26" s="1"/>
  <c r="B181" i="26"/>
  <c r="E181" i="26" s="1"/>
  <c r="E180" i="26"/>
  <c r="B182" i="2"/>
  <c r="B183" i="2" s="1"/>
  <c r="C182" i="2"/>
  <c r="A183" i="2"/>
  <c r="A184" i="2" s="1"/>
  <c r="D180" i="2"/>
  <c r="D181" i="2" s="1"/>
  <c r="C181" i="2"/>
  <c r="C181" i="26"/>
  <c r="D180" i="26"/>
  <c r="D181" i="26" s="1"/>
  <c r="D182" i="2" l="1"/>
  <c r="D183" i="2" s="1"/>
  <c r="C183" i="2"/>
  <c r="C184" i="2"/>
  <c r="B184" i="2"/>
  <c r="B185" i="2" s="1"/>
  <c r="A185" i="2"/>
  <c r="A186" i="2" s="1"/>
  <c r="C184" i="26"/>
  <c r="B184" i="26"/>
  <c r="A185" i="26"/>
  <c r="A186" i="26" s="1"/>
  <c r="D182" i="26"/>
  <c r="D183" i="26" s="1"/>
  <c r="C183" i="26"/>
  <c r="B183" i="26"/>
  <c r="E183" i="26" s="1"/>
  <c r="E182" i="26"/>
  <c r="B185" i="26" l="1"/>
  <c r="E185" i="26" s="1"/>
  <c r="E184" i="26"/>
  <c r="C186" i="2"/>
  <c r="B186" i="2"/>
  <c r="B187" i="2" s="1"/>
  <c r="A187" i="2"/>
  <c r="A188" i="2" s="1"/>
  <c r="B186" i="26"/>
  <c r="C186" i="26"/>
  <c r="A187" i="26"/>
  <c r="A188" i="26" s="1"/>
  <c r="C185" i="26"/>
  <c r="D184" i="26"/>
  <c r="D185" i="26" s="1"/>
  <c r="D184" i="2"/>
  <c r="D185" i="2" s="1"/>
  <c r="C185" i="2"/>
  <c r="B188" i="26" l="1"/>
  <c r="C188" i="26"/>
  <c r="A189" i="26"/>
  <c r="A190" i="26" s="1"/>
  <c r="D186" i="2"/>
  <c r="D187" i="2" s="1"/>
  <c r="C187" i="2"/>
  <c r="B187" i="26"/>
  <c r="E187" i="26" s="1"/>
  <c r="E186" i="26"/>
  <c r="D186" i="26"/>
  <c r="D187" i="26" s="1"/>
  <c r="C187" i="26"/>
  <c r="C188" i="2"/>
  <c r="B188" i="2"/>
  <c r="B189" i="2" s="1"/>
  <c r="A189" i="2"/>
  <c r="A190" i="2" s="1"/>
  <c r="D188" i="2" l="1"/>
  <c r="D189" i="2" s="1"/>
  <c r="C189" i="2"/>
  <c r="B190" i="2"/>
  <c r="B191" i="2" s="1"/>
  <c r="C190" i="2"/>
  <c r="A191" i="2"/>
  <c r="A192" i="2" s="1"/>
  <c r="C190" i="26"/>
  <c r="B190" i="26"/>
  <c r="A191" i="26"/>
  <c r="A192" i="26" s="1"/>
  <c r="C189" i="26"/>
  <c r="D188" i="26"/>
  <c r="D189" i="26" s="1"/>
  <c r="B189" i="26"/>
  <c r="E189" i="26" s="1"/>
  <c r="E188" i="26"/>
  <c r="C191" i="26" l="1"/>
  <c r="D190" i="26"/>
  <c r="D191" i="26" s="1"/>
  <c r="D190" i="2"/>
  <c r="D191" i="2" s="1"/>
  <c r="C191" i="2"/>
  <c r="B192" i="26"/>
  <c r="C192" i="26"/>
  <c r="A193" i="26"/>
  <c r="A194" i="26" s="1"/>
  <c r="B191" i="26"/>
  <c r="E191" i="26" s="1"/>
  <c r="E190" i="26"/>
  <c r="B192" i="2"/>
  <c r="B193" i="2" s="1"/>
  <c r="C192" i="2"/>
  <c r="A193" i="2"/>
  <c r="A194" i="2" s="1"/>
  <c r="C194" i="26" l="1"/>
  <c r="B194" i="26"/>
  <c r="A195" i="26"/>
  <c r="A196" i="26" s="1"/>
  <c r="D192" i="26"/>
  <c r="D193" i="26" s="1"/>
  <c r="C193" i="26"/>
  <c r="B194" i="2"/>
  <c r="B195" i="2" s="1"/>
  <c r="C194" i="2"/>
  <c r="A195" i="2"/>
  <c r="A196" i="2" s="1"/>
  <c r="C193" i="2"/>
  <c r="D192" i="2"/>
  <c r="D193" i="2" s="1"/>
  <c r="E192" i="26"/>
  <c r="B193" i="26"/>
  <c r="E193" i="26" s="1"/>
  <c r="B196" i="2" l="1"/>
  <c r="B197" i="2" s="1"/>
  <c r="C196" i="2"/>
  <c r="A197" i="2"/>
  <c r="A198" i="2" s="1"/>
  <c r="C195" i="2"/>
  <c r="D194" i="2"/>
  <c r="D195" i="2" s="1"/>
  <c r="B196" i="26"/>
  <c r="C196" i="26"/>
  <c r="A197" i="26"/>
  <c r="A198" i="26" s="1"/>
  <c r="E194" i="26"/>
  <c r="B195" i="26"/>
  <c r="E195" i="26" s="1"/>
  <c r="C195" i="26"/>
  <c r="D194" i="26"/>
  <c r="D195" i="26" s="1"/>
  <c r="B198" i="26" l="1"/>
  <c r="C198" i="26"/>
  <c r="A199" i="26"/>
  <c r="A200" i="26" s="1"/>
  <c r="C197" i="26"/>
  <c r="D196" i="26"/>
  <c r="D197" i="26" s="1"/>
  <c r="B197" i="26"/>
  <c r="E197" i="26" s="1"/>
  <c r="E196" i="26"/>
  <c r="B198" i="2"/>
  <c r="B199" i="2" s="1"/>
  <c r="C198" i="2"/>
  <c r="A199" i="2"/>
  <c r="A200" i="2" s="1"/>
  <c r="D196" i="2"/>
  <c r="D197" i="2" s="1"/>
  <c r="C197" i="2"/>
  <c r="C200" i="2" l="1"/>
  <c r="B200" i="2"/>
  <c r="B201" i="2" s="1"/>
  <c r="A201" i="2"/>
  <c r="A202" i="2" s="1"/>
  <c r="D198" i="2"/>
  <c r="D199" i="2" s="1"/>
  <c r="C199" i="2"/>
  <c r="B200" i="26"/>
  <c r="C200" i="26"/>
  <c r="A201" i="26"/>
  <c r="A202" i="26" s="1"/>
  <c r="D198" i="26"/>
  <c r="D199" i="26" s="1"/>
  <c r="C199" i="26"/>
  <c r="E198" i="26"/>
  <c r="B199" i="26"/>
  <c r="E199" i="26" s="1"/>
  <c r="C202" i="26" l="1"/>
  <c r="B202" i="26"/>
  <c r="A203" i="26"/>
  <c r="A204" i="26" s="1"/>
  <c r="B201" i="26"/>
  <c r="E201" i="26" s="1"/>
  <c r="E200" i="26"/>
  <c r="D200" i="26"/>
  <c r="D201" i="26" s="1"/>
  <c r="C201" i="26"/>
  <c r="C202" i="2"/>
  <c r="B202" i="2"/>
  <c r="B203" i="2" s="1"/>
  <c r="A203" i="2"/>
  <c r="A204" i="2" s="1"/>
  <c r="D200" i="2"/>
  <c r="D201" i="2" s="1"/>
  <c r="C201" i="2"/>
  <c r="D202" i="2" l="1"/>
  <c r="D203" i="2" s="1"/>
  <c r="C203" i="2"/>
  <c r="B204" i="2"/>
  <c r="B205" i="2" s="1"/>
  <c r="C204" i="2"/>
  <c r="A205" i="2"/>
  <c r="A206" i="2" s="1"/>
  <c r="B204" i="26"/>
  <c r="C204" i="26"/>
  <c r="A205" i="26"/>
  <c r="A206" i="26" s="1"/>
  <c r="E202" i="26"/>
  <c r="B203" i="26"/>
  <c r="E203" i="26" s="1"/>
  <c r="C203" i="26"/>
  <c r="D202" i="26"/>
  <c r="D203" i="26" s="1"/>
  <c r="B206" i="26" l="1"/>
  <c r="C206" i="26"/>
  <c r="A207" i="26"/>
  <c r="A208" i="26" s="1"/>
  <c r="D204" i="26"/>
  <c r="D205" i="26" s="1"/>
  <c r="C205" i="26"/>
  <c r="D204" i="2"/>
  <c r="D205" i="2" s="1"/>
  <c r="C205" i="2"/>
  <c r="E204" i="26"/>
  <c r="B205" i="26"/>
  <c r="E205" i="26" s="1"/>
  <c r="B206" i="2"/>
  <c r="B207" i="2" s="1"/>
  <c r="C206" i="2"/>
  <c r="A207" i="2"/>
  <c r="A208" i="2" s="1"/>
  <c r="B208" i="2" l="1"/>
  <c r="B209" i="2" s="1"/>
  <c r="C208" i="2"/>
  <c r="A209" i="2"/>
  <c r="A210" i="2" s="1"/>
  <c r="D206" i="2"/>
  <c r="D207" i="2" s="1"/>
  <c r="C207" i="2"/>
  <c r="B208" i="26"/>
  <c r="C208" i="26"/>
  <c r="A209" i="26"/>
  <c r="A210" i="26" s="1"/>
  <c r="D206" i="26"/>
  <c r="D207" i="26" s="1"/>
  <c r="C207" i="26"/>
  <c r="B207" i="26"/>
  <c r="E207" i="26" s="1"/>
  <c r="E206" i="26"/>
  <c r="B210" i="26" l="1"/>
  <c r="C210" i="26"/>
  <c r="A211" i="26"/>
  <c r="A212" i="26" s="1"/>
  <c r="E208" i="26"/>
  <c r="B209" i="26"/>
  <c r="E209" i="26" s="1"/>
  <c r="D208" i="26"/>
  <c r="D209" i="26" s="1"/>
  <c r="C209" i="26"/>
  <c r="B210" i="2"/>
  <c r="B211" i="2" s="1"/>
  <c r="C210" i="2"/>
  <c r="A211" i="2"/>
  <c r="A212" i="2" s="1"/>
  <c r="C209" i="2"/>
  <c r="D208" i="2"/>
  <c r="D209" i="2" s="1"/>
  <c r="D210" i="2" l="1"/>
  <c r="D211" i="2" s="1"/>
  <c r="C211" i="2"/>
  <c r="C212" i="2"/>
  <c r="B212" i="2"/>
  <c r="B213" i="2" s="1"/>
  <c r="A213" i="2"/>
  <c r="A214" i="2" s="1"/>
  <c r="C212" i="26"/>
  <c r="B212" i="26"/>
  <c r="A213" i="26"/>
  <c r="A214" i="26" s="1"/>
  <c r="D210" i="26"/>
  <c r="D211" i="26" s="1"/>
  <c r="C211" i="26"/>
  <c r="B211" i="26"/>
  <c r="E211" i="26" s="1"/>
  <c r="E210" i="26"/>
  <c r="B214" i="26" l="1"/>
  <c r="C214" i="26"/>
  <c r="A215" i="26"/>
  <c r="A216" i="26" s="1"/>
  <c r="B213" i="26"/>
  <c r="E213" i="26" s="1"/>
  <c r="E212" i="26"/>
  <c r="D212" i="26"/>
  <c r="D213" i="26" s="1"/>
  <c r="C213" i="26"/>
  <c r="C214" i="2"/>
  <c r="B214" i="2"/>
  <c r="B215" i="2" s="1"/>
  <c r="A215" i="2"/>
  <c r="A216" i="2" s="1"/>
  <c r="D212" i="2"/>
  <c r="D213" i="2" s="1"/>
  <c r="C213" i="2"/>
  <c r="D214" i="2" l="1"/>
  <c r="D215" i="2" s="1"/>
  <c r="C215" i="2"/>
  <c r="C216" i="2"/>
  <c r="B216" i="2"/>
  <c r="B217" i="2" s="1"/>
  <c r="A217" i="2"/>
  <c r="A218" i="2" s="1"/>
  <c r="C216" i="26"/>
  <c r="B216" i="26"/>
  <c r="A217" i="26"/>
  <c r="A218" i="26" s="1"/>
  <c r="D214" i="26"/>
  <c r="D215" i="26" s="1"/>
  <c r="C215" i="26"/>
  <c r="B215" i="26"/>
  <c r="E215" i="26" s="1"/>
  <c r="E214" i="26"/>
  <c r="B218" i="26" l="1"/>
  <c r="C218" i="26"/>
  <c r="A219" i="26"/>
  <c r="A220" i="26" s="1"/>
  <c r="D216" i="26"/>
  <c r="D217" i="26" s="1"/>
  <c r="C217" i="26"/>
  <c r="E216" i="26"/>
  <c r="B217" i="26"/>
  <c r="E217" i="26" s="1"/>
  <c r="B218" i="2"/>
  <c r="B219" i="2" s="1"/>
  <c r="C218" i="2"/>
  <c r="A219" i="2"/>
  <c r="A220" i="2" s="1"/>
  <c r="D216" i="2"/>
  <c r="D217" i="2" s="1"/>
  <c r="C217" i="2"/>
  <c r="B220" i="2" l="1"/>
  <c r="B221" i="2" s="1"/>
  <c r="C220" i="2"/>
  <c r="A221" i="2"/>
  <c r="A222" i="2" s="1"/>
  <c r="D218" i="2"/>
  <c r="D219" i="2" s="1"/>
  <c r="C219" i="2"/>
  <c r="C220" i="26"/>
  <c r="B220" i="26"/>
  <c r="A221" i="26"/>
  <c r="A222" i="26" s="1"/>
  <c r="D218" i="26"/>
  <c r="D219" i="26" s="1"/>
  <c r="C219" i="26"/>
  <c r="B219" i="26"/>
  <c r="E219" i="26" s="1"/>
  <c r="E218" i="26"/>
  <c r="C222" i="26" l="1"/>
  <c r="B222" i="26"/>
  <c r="A223" i="26"/>
  <c r="A224" i="26" s="1"/>
  <c r="B221" i="26"/>
  <c r="E221" i="26" s="1"/>
  <c r="E220" i="26"/>
  <c r="D220" i="26"/>
  <c r="D221" i="26" s="1"/>
  <c r="C221" i="26"/>
  <c r="B222" i="2"/>
  <c r="B223" i="2" s="1"/>
  <c r="C222" i="2"/>
  <c r="A223" i="2"/>
  <c r="A224" i="2" s="1"/>
  <c r="D220" i="2"/>
  <c r="D221" i="2" s="1"/>
  <c r="C221" i="2"/>
  <c r="D222" i="2" l="1"/>
  <c r="D223" i="2" s="1"/>
  <c r="C223" i="2"/>
  <c r="B224" i="2"/>
  <c r="B225" i="2" s="1"/>
  <c r="C224" i="2"/>
  <c r="A225" i="2"/>
  <c r="A226" i="2" s="1"/>
  <c r="C224" i="26"/>
  <c r="B224" i="26"/>
  <c r="A225" i="26"/>
  <c r="A226" i="26" s="1"/>
  <c r="B223" i="26"/>
  <c r="E223" i="26" s="1"/>
  <c r="E222" i="26"/>
  <c r="D222" i="26"/>
  <c r="D223" i="26" s="1"/>
  <c r="C223" i="26"/>
  <c r="B225" i="26" l="1"/>
  <c r="E225" i="26" s="1"/>
  <c r="E224" i="26"/>
  <c r="D224" i="2"/>
  <c r="D225" i="2" s="1"/>
  <c r="C225" i="2"/>
  <c r="C225" i="26"/>
  <c r="D224" i="26"/>
  <c r="D225" i="26" s="1"/>
  <c r="B226" i="26"/>
  <c r="C226" i="26"/>
  <c r="A227" i="26"/>
  <c r="A228" i="26" s="1"/>
  <c r="C226" i="2"/>
  <c r="B226" i="2"/>
  <c r="B227" i="2" s="1"/>
  <c r="A227" i="2"/>
  <c r="A228" i="2" s="1"/>
  <c r="B227" i="26" l="1"/>
  <c r="E227" i="26" s="1"/>
  <c r="E226" i="26"/>
  <c r="C227" i="26"/>
  <c r="D226" i="26"/>
  <c r="D227" i="26" s="1"/>
  <c r="C228" i="2"/>
  <c r="B228" i="2"/>
  <c r="B229" i="2" s="1"/>
  <c r="A229" i="2"/>
  <c r="A230" i="2" s="1"/>
  <c r="D226" i="2"/>
  <c r="D227" i="2" s="1"/>
  <c r="C227" i="2"/>
  <c r="B228" i="26"/>
  <c r="C228" i="26"/>
  <c r="A229" i="26"/>
  <c r="A230" i="26" s="1"/>
  <c r="B230" i="2" l="1"/>
  <c r="B231" i="2" s="1"/>
  <c r="C230" i="2"/>
  <c r="A231" i="2"/>
  <c r="A232" i="2" s="1"/>
  <c r="C229" i="26"/>
  <c r="D228" i="26"/>
  <c r="D229" i="26" s="1"/>
  <c r="D228" i="2"/>
  <c r="D229" i="2" s="1"/>
  <c r="C229" i="2"/>
  <c r="C230" i="26"/>
  <c r="B230" i="26"/>
  <c r="A231" i="26"/>
  <c r="A232" i="26" s="1"/>
  <c r="B229" i="26"/>
  <c r="E229" i="26" s="1"/>
  <c r="E228" i="26"/>
  <c r="B231" i="26" l="1"/>
  <c r="E231" i="26" s="1"/>
  <c r="E230" i="26"/>
  <c r="C231" i="26"/>
  <c r="D230" i="26"/>
  <c r="D231" i="26" s="1"/>
  <c r="B232" i="26"/>
  <c r="C232" i="26"/>
  <c r="A233" i="26"/>
  <c r="A234" i="26" s="1"/>
  <c r="B232" i="2"/>
  <c r="B233" i="2" s="1"/>
  <c r="C232" i="2"/>
  <c r="A233" i="2"/>
  <c r="A234" i="2" s="1"/>
  <c r="D230" i="2"/>
  <c r="D231" i="2" s="1"/>
  <c r="C231" i="2"/>
  <c r="D232" i="26" l="1"/>
  <c r="D233" i="26" s="1"/>
  <c r="C233" i="26"/>
  <c r="E232" i="26"/>
  <c r="B233" i="26"/>
  <c r="E233" i="26" s="1"/>
  <c r="B234" i="26"/>
  <c r="C234" i="26"/>
  <c r="A235" i="26"/>
  <c r="A236" i="26" s="1"/>
  <c r="C234" i="2"/>
  <c r="B234" i="2"/>
  <c r="B235" i="2" s="1"/>
  <c r="A235" i="2"/>
  <c r="A236" i="2" s="1"/>
  <c r="D232" i="2"/>
  <c r="D233" i="2" s="1"/>
  <c r="C233" i="2"/>
  <c r="D234" i="2" l="1"/>
  <c r="D235" i="2" s="1"/>
  <c r="C235" i="2"/>
  <c r="C236" i="26"/>
  <c r="B236" i="26"/>
  <c r="A237" i="26"/>
  <c r="A238" i="26" s="1"/>
  <c r="D234" i="26"/>
  <c r="D235" i="26" s="1"/>
  <c r="C235" i="26"/>
  <c r="B235" i="26"/>
  <c r="E235" i="26" s="1"/>
  <c r="E234" i="26"/>
  <c r="B236" i="2"/>
  <c r="B237" i="2" s="1"/>
  <c r="C236" i="2"/>
  <c r="A237" i="2"/>
  <c r="A238" i="2" s="1"/>
  <c r="B238" i="2" l="1"/>
  <c r="B239" i="2" s="1"/>
  <c r="C238" i="2"/>
  <c r="A239" i="2"/>
  <c r="A240" i="2" s="1"/>
  <c r="C238" i="26"/>
  <c r="B238" i="26"/>
  <c r="A239" i="26"/>
  <c r="A240" i="26" s="1"/>
  <c r="E236" i="26"/>
  <c r="B237" i="26"/>
  <c r="E237" i="26" s="1"/>
  <c r="C237" i="2"/>
  <c r="D236" i="2"/>
  <c r="D237" i="2" s="1"/>
  <c r="D236" i="26"/>
  <c r="D237" i="26" s="1"/>
  <c r="C237" i="26"/>
  <c r="E238" i="26" l="1"/>
  <c r="B239" i="26"/>
  <c r="E239" i="26" s="1"/>
  <c r="D238" i="26"/>
  <c r="D239" i="26" s="1"/>
  <c r="C239" i="26"/>
  <c r="C240" i="26"/>
  <c r="B240" i="26"/>
  <c r="A241" i="26"/>
  <c r="A242" i="26" s="1"/>
  <c r="B240" i="2"/>
  <c r="B241" i="2" s="1"/>
  <c r="C240" i="2"/>
  <c r="A241" i="2"/>
  <c r="A242" i="2" s="1"/>
  <c r="D238" i="2"/>
  <c r="D239" i="2" s="1"/>
  <c r="C239" i="2"/>
  <c r="C242" i="26" l="1"/>
  <c r="B242" i="26"/>
  <c r="A243" i="26"/>
  <c r="A244" i="26" s="1"/>
  <c r="C241" i="26"/>
  <c r="D240" i="26"/>
  <c r="D241" i="26" s="1"/>
  <c r="E240" i="26"/>
  <c r="B241" i="26"/>
  <c r="E241" i="26" s="1"/>
  <c r="C242" i="2"/>
  <c r="B242" i="2"/>
  <c r="B243" i="2" s="1"/>
  <c r="A243" i="2"/>
  <c r="A244" i="2" s="1"/>
  <c r="D240" i="2"/>
  <c r="D241" i="2" s="1"/>
  <c r="C241" i="2"/>
  <c r="C243" i="2" l="1"/>
  <c r="D242" i="2"/>
  <c r="D243" i="2" s="1"/>
  <c r="B244" i="2"/>
  <c r="B245" i="2" s="1"/>
  <c r="C244" i="2"/>
  <c r="A245" i="2"/>
  <c r="A246" i="2" s="1"/>
  <c r="C244" i="26"/>
  <c r="B244" i="26"/>
  <c r="A245" i="26"/>
  <c r="A246" i="26" s="1"/>
  <c r="B243" i="26"/>
  <c r="E243" i="26" s="1"/>
  <c r="E242" i="26"/>
  <c r="D242" i="26"/>
  <c r="D243" i="26" s="1"/>
  <c r="C243" i="26"/>
  <c r="B246" i="26" l="1"/>
  <c r="C246" i="26"/>
  <c r="A247" i="26"/>
  <c r="A248" i="26" s="1"/>
  <c r="D244" i="2"/>
  <c r="D245" i="2" s="1"/>
  <c r="C245" i="2"/>
  <c r="E244" i="26"/>
  <c r="B245" i="26"/>
  <c r="E245" i="26" s="1"/>
  <c r="B246" i="2"/>
  <c r="B247" i="2" s="1"/>
  <c r="C246" i="2"/>
  <c r="A247" i="2"/>
  <c r="A248" i="2" s="1"/>
  <c r="D244" i="26"/>
  <c r="D245" i="26" s="1"/>
  <c r="C245" i="26"/>
  <c r="C248" i="2" l="1"/>
  <c r="B248" i="2"/>
  <c r="B249" i="2" s="1"/>
  <c r="A249" i="2"/>
  <c r="A250" i="2" s="1"/>
  <c r="D246" i="2"/>
  <c r="D247" i="2" s="1"/>
  <c r="C247" i="2"/>
  <c r="B248" i="26"/>
  <c r="C248" i="26"/>
  <c r="A249" i="26"/>
  <c r="A250" i="26" s="1"/>
  <c r="D246" i="26"/>
  <c r="D247" i="26" s="1"/>
  <c r="C247" i="26"/>
  <c r="B247" i="26"/>
  <c r="E247" i="26" s="1"/>
  <c r="E246" i="26"/>
  <c r="C250" i="26" l="1"/>
  <c r="B250" i="26"/>
  <c r="A251" i="26"/>
  <c r="A252" i="26" s="1"/>
  <c r="D248" i="26"/>
  <c r="D249" i="26" s="1"/>
  <c r="C249" i="26"/>
  <c r="E248" i="26"/>
  <c r="B249" i="26"/>
  <c r="E249" i="26" s="1"/>
  <c r="C250" i="2"/>
  <c r="B250" i="2"/>
  <c r="B251" i="2" s="1"/>
  <c r="A251" i="2"/>
  <c r="A252" i="2" s="1"/>
  <c r="D248" i="2"/>
  <c r="D249" i="2" s="1"/>
  <c r="C249" i="2"/>
  <c r="B252" i="2" l="1"/>
  <c r="B253" i="2" s="1"/>
  <c r="C252" i="2"/>
  <c r="A253" i="2"/>
  <c r="A254" i="2" s="1"/>
  <c r="C251" i="2"/>
  <c r="D250" i="2"/>
  <c r="D251" i="2" s="1"/>
  <c r="B252" i="26"/>
  <c r="C252" i="26"/>
  <c r="A253" i="26"/>
  <c r="A254" i="26" s="1"/>
  <c r="B251" i="26"/>
  <c r="E251" i="26" s="1"/>
  <c r="E250" i="26"/>
  <c r="D250" i="26"/>
  <c r="D251" i="26" s="1"/>
  <c r="C251" i="26"/>
  <c r="D252" i="26" l="1"/>
  <c r="D253" i="26" s="1"/>
  <c r="C253" i="26"/>
  <c r="E252" i="26"/>
  <c r="B253" i="26"/>
  <c r="E253" i="26" s="1"/>
  <c r="C254" i="26"/>
  <c r="B254" i="26"/>
  <c r="A255" i="26"/>
  <c r="A256" i="26" s="1"/>
  <c r="B254" i="2"/>
  <c r="B255" i="2" s="1"/>
  <c r="C254" i="2"/>
  <c r="A255" i="2"/>
  <c r="A256" i="2" s="1"/>
  <c r="D252" i="2"/>
  <c r="D253" i="2" s="1"/>
  <c r="C253" i="2"/>
  <c r="D254" i="26" l="1"/>
  <c r="D255" i="26" s="1"/>
  <c r="C255" i="26"/>
  <c r="B255" i="26"/>
  <c r="E255" i="26" s="1"/>
  <c r="E254" i="26"/>
  <c r="B256" i="26"/>
  <c r="C256" i="26"/>
  <c r="A257" i="26"/>
  <c r="A258" i="26" s="1"/>
  <c r="B256" i="2"/>
  <c r="B257" i="2" s="1"/>
  <c r="C256" i="2"/>
  <c r="A257" i="2"/>
  <c r="A258" i="2" s="1"/>
  <c r="D254" i="2"/>
  <c r="D255" i="2" s="1"/>
  <c r="C255" i="2"/>
  <c r="B257" i="26" l="1"/>
  <c r="E257" i="26" s="1"/>
  <c r="E256" i="26"/>
  <c r="D256" i="26"/>
  <c r="D257" i="26" s="1"/>
  <c r="C257" i="26"/>
  <c r="C258" i="26"/>
  <c r="B258" i="26"/>
  <c r="A259" i="26"/>
  <c r="A260" i="26" s="1"/>
  <c r="B258" i="2"/>
  <c r="B259" i="2" s="1"/>
  <c r="C258" i="2"/>
  <c r="A259" i="2"/>
  <c r="A260" i="2" s="1"/>
  <c r="D256" i="2"/>
  <c r="D257" i="2" s="1"/>
  <c r="C257" i="2"/>
  <c r="D258" i="26" l="1"/>
  <c r="D259" i="26" s="1"/>
  <c r="C259" i="26"/>
  <c r="C260" i="26"/>
  <c r="B260" i="26"/>
  <c r="A261" i="26"/>
  <c r="A262" i="26" s="1"/>
  <c r="B259" i="26"/>
  <c r="E259" i="26" s="1"/>
  <c r="E258" i="26"/>
  <c r="B260" i="2"/>
  <c r="B261" i="2" s="1"/>
  <c r="C260" i="2"/>
  <c r="A261" i="2"/>
  <c r="A262" i="2" s="1"/>
  <c r="D258" i="2"/>
  <c r="D259" i="2" s="1"/>
  <c r="C259" i="2"/>
  <c r="B261" i="26" l="1"/>
  <c r="E261" i="26" s="1"/>
  <c r="E260" i="26"/>
  <c r="C261" i="26"/>
  <c r="D260" i="26"/>
  <c r="D261" i="26" s="1"/>
  <c r="B262" i="26"/>
  <c r="C262" i="26"/>
  <c r="A263" i="26"/>
  <c r="A264" i="26" s="1"/>
  <c r="B262" i="2"/>
  <c r="B263" i="2" s="1"/>
  <c r="C262" i="2"/>
  <c r="A263" i="2"/>
  <c r="A264" i="2" s="1"/>
  <c r="D260" i="2"/>
  <c r="D261" i="2" s="1"/>
  <c r="C261" i="2"/>
  <c r="D262" i="26" l="1"/>
  <c r="D263" i="26" s="1"/>
  <c r="C263" i="26"/>
  <c r="E262" i="26"/>
  <c r="B263" i="26"/>
  <c r="E263" i="26" s="1"/>
  <c r="B264" i="26"/>
  <c r="C264" i="26"/>
  <c r="A265" i="26"/>
  <c r="A266" i="26" s="1"/>
  <c r="B264" i="2"/>
  <c r="B265" i="2" s="1"/>
  <c r="C264" i="2"/>
  <c r="A265" i="2"/>
  <c r="A266" i="2" s="1"/>
  <c r="C263" i="2"/>
  <c r="D262" i="2"/>
  <c r="D263" i="2" s="1"/>
  <c r="D264" i="26" l="1"/>
  <c r="D265" i="26" s="1"/>
  <c r="C265" i="26"/>
  <c r="B266" i="26"/>
  <c r="C266" i="26"/>
  <c r="A267" i="26"/>
  <c r="A268" i="26" s="1"/>
  <c r="E264" i="26"/>
  <c r="B265" i="26"/>
  <c r="E265" i="26" s="1"/>
  <c r="B266" i="2"/>
  <c r="B267" i="2" s="1"/>
  <c r="C266" i="2"/>
  <c r="A267" i="2"/>
  <c r="A268" i="2" s="1"/>
  <c r="D264" i="2"/>
  <c r="D265" i="2" s="1"/>
  <c r="C265" i="2"/>
  <c r="C268" i="26" l="1"/>
  <c r="B268" i="26"/>
  <c r="A269" i="26"/>
  <c r="A270" i="26" s="1"/>
  <c r="B267" i="26"/>
  <c r="E267" i="26" s="1"/>
  <c r="E266" i="26"/>
  <c r="D266" i="26"/>
  <c r="D267" i="26" s="1"/>
  <c r="C267" i="26"/>
  <c r="C268" i="2"/>
  <c r="B268" i="2"/>
  <c r="B269" i="2" s="1"/>
  <c r="A269" i="2"/>
  <c r="A270" i="2" s="1"/>
  <c r="D266" i="2"/>
  <c r="D267" i="2" s="1"/>
  <c r="C267" i="2"/>
  <c r="D268" i="2" l="1"/>
  <c r="D269" i="2" s="1"/>
  <c r="C269" i="2"/>
  <c r="B270" i="2"/>
  <c r="B271" i="2" s="1"/>
  <c r="C270" i="2"/>
  <c r="A271" i="2"/>
  <c r="A272" i="2" s="1"/>
  <c r="B270" i="26"/>
  <c r="C270" i="26"/>
  <c r="A271" i="26"/>
  <c r="A272" i="26" s="1"/>
  <c r="B269" i="26"/>
  <c r="E269" i="26" s="1"/>
  <c r="E268" i="26"/>
  <c r="C269" i="26"/>
  <c r="D268" i="26"/>
  <c r="D269" i="26" s="1"/>
  <c r="D270" i="26" l="1"/>
  <c r="D271" i="26" s="1"/>
  <c r="C271" i="26"/>
  <c r="C272" i="26"/>
  <c r="B272" i="26"/>
  <c r="A273" i="26"/>
  <c r="A274" i="26" s="1"/>
  <c r="B271" i="26"/>
  <c r="E271" i="26" s="1"/>
  <c r="E270" i="26"/>
  <c r="C272" i="2"/>
  <c r="B272" i="2"/>
  <c r="B273" i="2" s="1"/>
  <c r="A273" i="2"/>
  <c r="A274" i="2" s="1"/>
  <c r="D270" i="2"/>
  <c r="D271" i="2" s="1"/>
  <c r="C271" i="2"/>
  <c r="D272" i="2" l="1"/>
  <c r="D273" i="2" s="1"/>
  <c r="C273" i="2"/>
  <c r="B273" i="26"/>
  <c r="E273" i="26" s="1"/>
  <c r="E272" i="26"/>
  <c r="D272" i="26"/>
  <c r="D273" i="26" s="1"/>
  <c r="C273" i="26"/>
  <c r="B274" i="26"/>
  <c r="C274" i="26"/>
  <c r="A275" i="26"/>
  <c r="A276" i="26" s="1"/>
  <c r="C274" i="2"/>
  <c r="B274" i="2"/>
  <c r="B275" i="2" s="1"/>
  <c r="A275" i="2"/>
  <c r="A276" i="2" s="1"/>
  <c r="D274" i="26" l="1"/>
  <c r="D275" i="26" s="1"/>
  <c r="C275" i="26"/>
  <c r="B275" i="26"/>
  <c r="E275" i="26" s="1"/>
  <c r="E274" i="26"/>
  <c r="B276" i="2"/>
  <c r="B277" i="2" s="1"/>
  <c r="C276" i="2"/>
  <c r="A277" i="2"/>
  <c r="A278" i="2" s="1"/>
  <c r="D274" i="2"/>
  <c r="D275" i="2" s="1"/>
  <c r="C275" i="2"/>
  <c r="C276" i="26"/>
  <c r="B276" i="26"/>
  <c r="A277" i="26"/>
  <c r="A278" i="26" s="1"/>
  <c r="D276" i="2" l="1"/>
  <c r="D277" i="2" s="1"/>
  <c r="C277" i="2"/>
  <c r="B278" i="2"/>
  <c r="B279" i="2" s="1"/>
  <c r="C278" i="2"/>
  <c r="A279" i="2"/>
  <c r="A280" i="2" s="1"/>
  <c r="C278" i="26"/>
  <c r="B278" i="26"/>
  <c r="A279" i="26"/>
  <c r="A280" i="26" s="1"/>
  <c r="E276" i="26"/>
  <c r="B277" i="26"/>
  <c r="E277" i="26" s="1"/>
  <c r="D276" i="26"/>
  <c r="D277" i="26" s="1"/>
  <c r="C277" i="26"/>
  <c r="B280" i="26" l="1"/>
  <c r="C280" i="26"/>
  <c r="A281" i="26"/>
  <c r="A282" i="26" s="1"/>
  <c r="D278" i="2"/>
  <c r="D279" i="2" s="1"/>
  <c r="C279" i="2"/>
  <c r="E278" i="26"/>
  <c r="B279" i="26"/>
  <c r="E279" i="26" s="1"/>
  <c r="C280" i="2"/>
  <c r="B280" i="2"/>
  <c r="B281" i="2" s="1"/>
  <c r="A281" i="2"/>
  <c r="A282" i="2" s="1"/>
  <c r="D278" i="26"/>
  <c r="D279" i="26" s="1"/>
  <c r="C279" i="26"/>
  <c r="D280" i="2" l="1"/>
  <c r="D281" i="2" s="1"/>
  <c r="C281" i="2"/>
  <c r="B282" i="2"/>
  <c r="B283" i="2" s="1"/>
  <c r="C282" i="2"/>
  <c r="A283" i="2"/>
  <c r="A284" i="2" s="1"/>
  <c r="C282" i="26"/>
  <c r="B282" i="26"/>
  <c r="A283" i="26"/>
  <c r="A284" i="26" s="1"/>
  <c r="C281" i="26"/>
  <c r="D280" i="26"/>
  <c r="D281" i="26" s="1"/>
  <c r="B281" i="26"/>
  <c r="E281" i="26" s="1"/>
  <c r="E280" i="26"/>
  <c r="B284" i="26" l="1"/>
  <c r="C284" i="26"/>
  <c r="A285" i="26"/>
  <c r="A286" i="26" s="1"/>
  <c r="B283" i="26"/>
  <c r="E283" i="26" s="1"/>
  <c r="E282" i="26"/>
  <c r="D282" i="26"/>
  <c r="D283" i="26" s="1"/>
  <c r="C283" i="26"/>
  <c r="C284" i="2"/>
  <c r="B284" i="2"/>
  <c r="B285" i="2" s="1"/>
  <c r="A285" i="2"/>
  <c r="A286" i="2" s="1"/>
  <c r="D282" i="2"/>
  <c r="D283" i="2" s="1"/>
  <c r="C283" i="2"/>
  <c r="D284" i="2" l="1"/>
  <c r="D285" i="2" s="1"/>
  <c r="C285" i="2"/>
  <c r="B286" i="2"/>
  <c r="B287" i="2" s="1"/>
  <c r="C286" i="2"/>
  <c r="A287" i="2"/>
  <c r="A288" i="2" s="1"/>
  <c r="C286" i="26"/>
  <c r="B286" i="26"/>
  <c r="A287" i="26"/>
  <c r="A288" i="26" s="1"/>
  <c r="C285" i="26"/>
  <c r="D284" i="26"/>
  <c r="D285" i="26" s="1"/>
  <c r="B285" i="26"/>
  <c r="E285" i="26" s="1"/>
  <c r="E284" i="26"/>
  <c r="B288" i="26" l="1"/>
  <c r="C288" i="26"/>
  <c r="A289" i="26"/>
  <c r="A290" i="26" s="1"/>
  <c r="E286" i="26"/>
  <c r="B287" i="26"/>
  <c r="E287" i="26" s="1"/>
  <c r="D286" i="2"/>
  <c r="D287" i="2" s="1"/>
  <c r="C287" i="2"/>
  <c r="D286" i="26"/>
  <c r="D287" i="26" s="1"/>
  <c r="C287" i="26"/>
  <c r="B288" i="2"/>
  <c r="B289" i="2" s="1"/>
  <c r="C288" i="2"/>
  <c r="A289" i="2"/>
  <c r="A290" i="2" s="1"/>
  <c r="B290" i="2" l="1"/>
  <c r="B291" i="2" s="1"/>
  <c r="C290" i="2"/>
  <c r="A291" i="2"/>
  <c r="A292" i="2" s="1"/>
  <c r="C289" i="2"/>
  <c r="D288" i="2"/>
  <c r="D289" i="2" s="1"/>
  <c r="C290" i="26"/>
  <c r="B290" i="26"/>
  <c r="A291" i="26"/>
  <c r="A292" i="26" s="1"/>
  <c r="D288" i="26"/>
  <c r="D289" i="26" s="1"/>
  <c r="C289" i="26"/>
  <c r="B289" i="26"/>
  <c r="E289" i="26" s="1"/>
  <c r="E288" i="26"/>
  <c r="C292" i="26" l="1"/>
  <c r="B292" i="26"/>
  <c r="A293" i="26"/>
  <c r="A294" i="26" s="1"/>
  <c r="D290" i="26"/>
  <c r="D291" i="26" s="1"/>
  <c r="C291" i="26"/>
  <c r="B291" i="26"/>
  <c r="E291" i="26" s="1"/>
  <c r="E290" i="26"/>
  <c r="C292" i="2"/>
  <c r="B292" i="2"/>
  <c r="B293" i="2" s="1"/>
  <c r="A293" i="2"/>
  <c r="A294" i="2" s="1"/>
  <c r="D290" i="2"/>
  <c r="D291" i="2" s="1"/>
  <c r="C291" i="2"/>
  <c r="D292" i="2" l="1"/>
  <c r="D293" i="2" s="1"/>
  <c r="C293" i="2"/>
  <c r="B294" i="2"/>
  <c r="B295" i="2" s="1"/>
  <c r="C294" i="2"/>
  <c r="A295" i="2"/>
  <c r="A296" i="2" s="1"/>
  <c r="C294" i="26"/>
  <c r="B294" i="26"/>
  <c r="A295" i="26"/>
  <c r="A296" i="26" s="1"/>
  <c r="E292" i="26"/>
  <c r="B293" i="26"/>
  <c r="E293" i="26" s="1"/>
  <c r="C293" i="26"/>
  <c r="D292" i="26"/>
  <c r="D293" i="26" s="1"/>
  <c r="C296" i="26" l="1"/>
  <c r="B296" i="26"/>
  <c r="A297" i="26"/>
  <c r="A298" i="26" s="1"/>
  <c r="C296" i="2"/>
  <c r="B296" i="2"/>
  <c r="B297" i="2" s="1"/>
  <c r="A297" i="2"/>
  <c r="A298" i="2" s="1"/>
  <c r="D294" i="2"/>
  <c r="D295" i="2" s="1"/>
  <c r="C295" i="2"/>
  <c r="B295" i="26"/>
  <c r="E295" i="26" s="1"/>
  <c r="E294" i="26"/>
  <c r="D294" i="26"/>
  <c r="D295" i="26" s="1"/>
  <c r="C295" i="26"/>
  <c r="C298" i="2" l="1"/>
  <c r="B298" i="2"/>
  <c r="B299" i="2" s="1"/>
  <c r="A299" i="2"/>
  <c r="A300" i="2" s="1"/>
  <c r="D296" i="2"/>
  <c r="D297" i="2" s="1"/>
  <c r="C297" i="2"/>
  <c r="C298" i="26"/>
  <c r="B298" i="26"/>
  <c r="A299" i="26"/>
  <c r="A300" i="26" s="1"/>
  <c r="B297" i="26"/>
  <c r="E297" i="26" s="1"/>
  <c r="E296" i="26"/>
  <c r="D296" i="26"/>
  <c r="D297" i="26" s="1"/>
  <c r="C297" i="26"/>
  <c r="B300" i="26" l="1"/>
  <c r="C300" i="26"/>
  <c r="A301" i="26"/>
  <c r="A302" i="26" s="1"/>
  <c r="C299" i="26"/>
  <c r="D298" i="26"/>
  <c r="D299" i="26" s="1"/>
  <c r="B299" i="26"/>
  <c r="E299" i="26" s="1"/>
  <c r="E298" i="26"/>
  <c r="C300" i="2"/>
  <c r="B300" i="2"/>
  <c r="B301" i="2" s="1"/>
  <c r="A301" i="2"/>
  <c r="A302" i="2" s="1"/>
  <c r="D298" i="2"/>
  <c r="D299" i="2" s="1"/>
  <c r="C299" i="2"/>
  <c r="C301" i="2" l="1"/>
  <c r="D300" i="2"/>
  <c r="D301" i="2" s="1"/>
  <c r="B302" i="2"/>
  <c r="B303" i="2" s="1"/>
  <c r="C302" i="2"/>
  <c r="A303" i="2"/>
  <c r="A304" i="2" s="1"/>
  <c r="C302" i="26"/>
  <c r="B302" i="26"/>
  <c r="A303" i="26"/>
  <c r="A304" i="26" s="1"/>
  <c r="C301" i="26"/>
  <c r="D300" i="26"/>
  <c r="D301" i="26" s="1"/>
  <c r="B301" i="26"/>
  <c r="E301" i="26" s="1"/>
  <c r="E300" i="26"/>
  <c r="D302" i="26" l="1"/>
  <c r="D303" i="26" s="1"/>
  <c r="C303" i="26"/>
  <c r="C303" i="2"/>
  <c r="D302" i="2"/>
  <c r="D303" i="2" s="1"/>
  <c r="B303" i="26"/>
  <c r="E303" i="26" s="1"/>
  <c r="E302" i="26"/>
  <c r="C304" i="26"/>
  <c r="B304" i="26"/>
  <c r="A305" i="26"/>
  <c r="A306" i="26" s="1"/>
  <c r="C304" i="2"/>
  <c r="B304" i="2"/>
  <c r="B305" i="2" s="1"/>
  <c r="A305" i="2"/>
  <c r="A306" i="2" s="1"/>
  <c r="E304" i="26" l="1"/>
  <c r="B305" i="26"/>
  <c r="E305" i="26" s="1"/>
  <c r="D304" i="26"/>
  <c r="D305" i="26" s="1"/>
  <c r="C305" i="26"/>
  <c r="C306" i="2"/>
  <c r="B306" i="2"/>
  <c r="B307" i="2" s="1"/>
  <c r="A307" i="2"/>
  <c r="A308" i="2" s="1"/>
  <c r="D304" i="2"/>
  <c r="D305" i="2" s="1"/>
  <c r="C305" i="2"/>
  <c r="B306" i="26"/>
  <c r="C306" i="26"/>
  <c r="A307" i="26"/>
  <c r="A308" i="26" s="1"/>
  <c r="D306" i="2" l="1"/>
  <c r="D307" i="2" s="1"/>
  <c r="C307" i="2"/>
  <c r="C308" i="2"/>
  <c r="B308" i="2"/>
  <c r="B309" i="2" s="1"/>
  <c r="A309" i="2"/>
  <c r="A310" i="2" s="1"/>
  <c r="B308" i="26"/>
  <c r="C308" i="26"/>
  <c r="A309" i="26"/>
  <c r="A310" i="26" s="1"/>
  <c r="C307" i="26"/>
  <c r="D306" i="26"/>
  <c r="D307" i="26" s="1"/>
  <c r="B307" i="26"/>
  <c r="E307" i="26" s="1"/>
  <c r="E306" i="26"/>
  <c r="C310" i="26" l="1"/>
  <c r="B310" i="26"/>
  <c r="A311" i="26"/>
  <c r="A312" i="26" s="1"/>
  <c r="B310" i="2"/>
  <c r="B311" i="2" s="1"/>
  <c r="C310" i="2"/>
  <c r="A311" i="2"/>
  <c r="A312" i="2" s="1"/>
  <c r="D308" i="2"/>
  <c r="D309" i="2" s="1"/>
  <c r="C309" i="2"/>
  <c r="C309" i="26"/>
  <c r="D308" i="26"/>
  <c r="D309" i="26" s="1"/>
  <c r="B309" i="26"/>
  <c r="E309" i="26" s="1"/>
  <c r="E308" i="26"/>
  <c r="B312" i="2" l="1"/>
  <c r="B313" i="2" s="1"/>
  <c r="C312" i="2"/>
  <c r="A313" i="2"/>
  <c r="A314" i="2" s="1"/>
  <c r="D310" i="2"/>
  <c r="D311" i="2" s="1"/>
  <c r="C311" i="2"/>
  <c r="B312" i="26"/>
  <c r="C312" i="26"/>
  <c r="A313" i="26"/>
  <c r="A314" i="26" s="1"/>
  <c r="B311" i="26"/>
  <c r="E311" i="26" s="1"/>
  <c r="E310" i="26"/>
  <c r="C311" i="26"/>
  <c r="D310" i="26"/>
  <c r="D311" i="26" s="1"/>
  <c r="C314" i="26" l="1"/>
  <c r="B314" i="26"/>
  <c r="A315" i="26"/>
  <c r="A316" i="26" s="1"/>
  <c r="C313" i="26"/>
  <c r="D312" i="26"/>
  <c r="D313" i="26" s="1"/>
  <c r="B313" i="26"/>
  <c r="E313" i="26" s="1"/>
  <c r="E312" i="26"/>
  <c r="B314" i="2"/>
  <c r="B315" i="2" s="1"/>
  <c r="C314" i="2"/>
  <c r="A315" i="2"/>
  <c r="A316" i="2" s="1"/>
  <c r="D312" i="2"/>
  <c r="D313" i="2" s="1"/>
  <c r="C313" i="2"/>
  <c r="C315" i="2" l="1"/>
  <c r="D314" i="2"/>
  <c r="D315" i="2" s="1"/>
  <c r="B316" i="2"/>
  <c r="B317" i="2" s="1"/>
  <c r="C316" i="2"/>
  <c r="A317" i="2"/>
  <c r="A318" i="2" s="1"/>
  <c r="C316" i="26"/>
  <c r="B316" i="26"/>
  <c r="A317" i="26"/>
  <c r="A318" i="26" s="1"/>
  <c r="B315" i="26"/>
  <c r="E315" i="26" s="1"/>
  <c r="E314" i="26"/>
  <c r="C315" i="26"/>
  <c r="D314" i="26"/>
  <c r="D315" i="26" s="1"/>
  <c r="E316" i="26" l="1"/>
  <c r="B317" i="26"/>
  <c r="E317" i="26" s="1"/>
  <c r="D316" i="2"/>
  <c r="D317" i="2" s="1"/>
  <c r="C317" i="2"/>
  <c r="C317" i="26"/>
  <c r="D316" i="26"/>
  <c r="D317" i="26" s="1"/>
  <c r="C318" i="26"/>
  <c r="B318" i="26"/>
  <c r="A319" i="26"/>
  <c r="A320" i="26" s="1"/>
  <c r="B318" i="2"/>
  <c r="B319" i="2" s="1"/>
  <c r="C318" i="2"/>
  <c r="A319" i="2"/>
  <c r="A320" i="2" s="1"/>
  <c r="D318" i="26" l="1"/>
  <c r="D319" i="26" s="1"/>
  <c r="C319" i="26"/>
  <c r="D318" i="2"/>
  <c r="D319" i="2" s="1"/>
  <c r="C319" i="2"/>
  <c r="B319" i="26"/>
  <c r="E319" i="26" s="1"/>
  <c r="E318" i="26"/>
  <c r="C320" i="2"/>
  <c r="B320" i="2"/>
  <c r="B321" i="2" s="1"/>
  <c r="A321" i="2"/>
  <c r="A322" i="2" s="1"/>
  <c r="B320" i="26"/>
  <c r="C320" i="26"/>
  <c r="A321" i="26"/>
  <c r="A322" i="26" s="1"/>
  <c r="C321" i="2" l="1"/>
  <c r="D320" i="2"/>
  <c r="D321" i="2" s="1"/>
  <c r="C322" i="26"/>
  <c r="B322" i="26"/>
  <c r="A323" i="26"/>
  <c r="A324" i="26" s="1"/>
  <c r="D320" i="26"/>
  <c r="D321" i="26" s="1"/>
  <c r="C321" i="26"/>
  <c r="B321" i="26"/>
  <c r="E321" i="26" s="1"/>
  <c r="E320" i="26"/>
  <c r="B322" i="2"/>
  <c r="B323" i="2" s="1"/>
  <c r="C322" i="2"/>
  <c r="A323" i="2"/>
  <c r="A324" i="2" s="1"/>
  <c r="B324" i="2" l="1"/>
  <c r="B325" i="2" s="1"/>
  <c r="C324" i="2"/>
  <c r="A325" i="2"/>
  <c r="A326" i="2" s="1"/>
  <c r="C324" i="26"/>
  <c r="B324" i="26"/>
  <c r="A325" i="26"/>
  <c r="A326" i="26" s="1"/>
  <c r="B323" i="26"/>
  <c r="E323" i="26" s="1"/>
  <c r="E322" i="26"/>
  <c r="D322" i="26"/>
  <c r="D323" i="26" s="1"/>
  <c r="C323" i="26"/>
  <c r="D322" i="2"/>
  <c r="D323" i="2" s="1"/>
  <c r="C323" i="2"/>
  <c r="B325" i="26" l="1"/>
  <c r="E325" i="26" s="1"/>
  <c r="E324" i="26"/>
  <c r="D324" i="26"/>
  <c r="D325" i="26" s="1"/>
  <c r="C325" i="26"/>
  <c r="C326" i="26"/>
  <c r="B326" i="26"/>
  <c r="A327" i="26"/>
  <c r="A328" i="26" s="1"/>
  <c r="C326" i="2"/>
  <c r="B326" i="2"/>
  <c r="B327" i="2" s="1"/>
  <c r="A327" i="2"/>
  <c r="A328" i="2" s="1"/>
  <c r="C325" i="2"/>
  <c r="D324" i="2"/>
  <c r="D325" i="2" s="1"/>
  <c r="D326" i="2" l="1"/>
  <c r="D327" i="2" s="1"/>
  <c r="C327" i="2"/>
  <c r="C327" i="26"/>
  <c r="D326" i="26"/>
  <c r="D327" i="26" s="1"/>
  <c r="E326" i="26"/>
  <c r="B327" i="26"/>
  <c r="E327" i="26" s="1"/>
  <c r="C328" i="26"/>
  <c r="B328" i="26"/>
  <c r="A329" i="26"/>
  <c r="A330" i="26" s="1"/>
  <c r="B328" i="2"/>
  <c r="B329" i="2" s="1"/>
  <c r="C328" i="2"/>
  <c r="A329" i="2"/>
  <c r="A330" i="2" s="1"/>
  <c r="E328" i="26" l="1"/>
  <c r="B329" i="26"/>
  <c r="E329" i="26" s="1"/>
  <c r="C330" i="2"/>
  <c r="B330" i="2"/>
  <c r="B331" i="2" s="1"/>
  <c r="A331" i="2"/>
  <c r="A332" i="2" s="1"/>
  <c r="D328" i="26"/>
  <c r="D329" i="26" s="1"/>
  <c r="C329" i="26"/>
  <c r="C329" i="2"/>
  <c r="D328" i="2"/>
  <c r="D329" i="2" s="1"/>
  <c r="B330" i="26"/>
  <c r="C330" i="26"/>
  <c r="A331" i="26"/>
  <c r="A332" i="26" s="1"/>
  <c r="C332" i="26" l="1"/>
  <c r="B332" i="26"/>
  <c r="A333" i="26"/>
  <c r="A334" i="26" s="1"/>
  <c r="C332" i="2"/>
  <c r="B332" i="2"/>
  <c r="B333" i="2" s="1"/>
  <c r="A333" i="2"/>
  <c r="A334" i="2" s="1"/>
  <c r="D330" i="2"/>
  <c r="D331" i="2" s="1"/>
  <c r="C331" i="2"/>
  <c r="D330" i="26"/>
  <c r="D331" i="26" s="1"/>
  <c r="C331" i="26"/>
  <c r="B331" i="26"/>
  <c r="E331" i="26" s="1"/>
  <c r="E330" i="26"/>
  <c r="C334" i="2" l="1"/>
  <c r="B334" i="2"/>
  <c r="B335" i="2" s="1"/>
  <c r="A335" i="2"/>
  <c r="A336" i="2" s="1"/>
  <c r="D332" i="2"/>
  <c r="D333" i="2" s="1"/>
  <c r="C333" i="2"/>
  <c r="B334" i="26"/>
  <c r="C334" i="26"/>
  <c r="A335" i="26"/>
  <c r="A336" i="26" s="1"/>
  <c r="E332" i="26"/>
  <c r="B333" i="26"/>
  <c r="E333" i="26" s="1"/>
  <c r="D332" i="26"/>
  <c r="D333" i="26" s="1"/>
  <c r="C333" i="26"/>
  <c r="B336" i="26" l="1"/>
  <c r="C336" i="26"/>
  <c r="A337" i="26"/>
  <c r="A338" i="26" s="1"/>
  <c r="E334" i="26"/>
  <c r="B335" i="26"/>
  <c r="E335" i="26" s="1"/>
  <c r="D334" i="26"/>
  <c r="D335" i="26" s="1"/>
  <c r="C335" i="26"/>
  <c r="B336" i="2"/>
  <c r="B337" i="2" s="1"/>
  <c r="C336" i="2"/>
  <c r="A337" i="2"/>
  <c r="A338" i="2" s="1"/>
  <c r="D334" i="2"/>
  <c r="D335" i="2" s="1"/>
  <c r="C335" i="2"/>
  <c r="C338" i="2" l="1"/>
  <c r="B338" i="2"/>
  <c r="B339" i="2" s="1"/>
  <c r="A339" i="2"/>
  <c r="A340" i="2" s="1"/>
  <c r="D336" i="2"/>
  <c r="D337" i="2" s="1"/>
  <c r="C337" i="2"/>
  <c r="C338" i="26"/>
  <c r="B338" i="26"/>
  <c r="A339" i="26"/>
  <c r="A340" i="26" s="1"/>
  <c r="D336" i="26"/>
  <c r="D337" i="26" s="1"/>
  <c r="C337" i="26"/>
  <c r="E336" i="26"/>
  <c r="B337" i="26"/>
  <c r="E337" i="26" s="1"/>
  <c r="B340" i="26" l="1"/>
  <c r="C340" i="26"/>
  <c r="A341" i="26"/>
  <c r="A342" i="26" s="1"/>
  <c r="D338" i="26"/>
  <c r="D339" i="26" s="1"/>
  <c r="C339" i="26"/>
  <c r="B339" i="26"/>
  <c r="E339" i="26" s="1"/>
  <c r="E338" i="26"/>
  <c r="C340" i="2"/>
  <c r="B340" i="2"/>
  <c r="B341" i="2" s="1"/>
  <c r="A341" i="2"/>
  <c r="A342" i="2" s="1"/>
  <c r="D338" i="2"/>
  <c r="D339" i="2" s="1"/>
  <c r="C339" i="2"/>
  <c r="D340" i="2" l="1"/>
  <c r="D341" i="2" s="1"/>
  <c r="C341" i="2"/>
  <c r="C342" i="2"/>
  <c r="B342" i="2"/>
  <c r="B343" i="2" s="1"/>
  <c r="A343" i="2"/>
  <c r="A344" i="2" s="1"/>
  <c r="C342" i="26"/>
  <c r="B342" i="26"/>
  <c r="A343" i="26"/>
  <c r="A344" i="26" s="1"/>
  <c r="C341" i="26"/>
  <c r="D340" i="26"/>
  <c r="D341" i="26" s="1"/>
  <c r="B341" i="26"/>
  <c r="E341" i="26" s="1"/>
  <c r="E340" i="26"/>
  <c r="B344" i="26" l="1"/>
  <c r="C344" i="26"/>
  <c r="A345" i="26"/>
  <c r="A346" i="26" s="1"/>
  <c r="B344" i="2"/>
  <c r="B345" i="2" s="1"/>
  <c r="C344" i="2"/>
  <c r="A345" i="2"/>
  <c r="A346" i="2" s="1"/>
  <c r="B343" i="26"/>
  <c r="E343" i="26" s="1"/>
  <c r="E342" i="26"/>
  <c r="D342" i="26"/>
  <c r="D343" i="26" s="1"/>
  <c r="C343" i="26"/>
  <c r="D342" i="2"/>
  <c r="D343" i="2" s="1"/>
  <c r="C343" i="2"/>
  <c r="D344" i="2" l="1"/>
  <c r="D345" i="2" s="1"/>
  <c r="C345" i="2"/>
  <c r="B346" i="2"/>
  <c r="B347" i="2" s="1"/>
  <c r="C346" i="2"/>
  <c r="A347" i="2"/>
  <c r="A348" i="2" s="1"/>
  <c r="B346" i="26"/>
  <c r="C346" i="26"/>
  <c r="A347" i="26"/>
  <c r="A348" i="26" s="1"/>
  <c r="C345" i="26"/>
  <c r="D344" i="26"/>
  <c r="D345" i="26" s="1"/>
  <c r="B345" i="26"/>
  <c r="E345" i="26" s="1"/>
  <c r="E344" i="26"/>
  <c r="C348" i="26" l="1"/>
  <c r="B348" i="26"/>
  <c r="A349" i="26"/>
  <c r="A350" i="26" s="1"/>
  <c r="B347" i="26"/>
  <c r="E347" i="26" s="1"/>
  <c r="E346" i="26"/>
  <c r="D346" i="2"/>
  <c r="D347" i="2" s="1"/>
  <c r="C347" i="2"/>
  <c r="C347" i="26"/>
  <c r="D346" i="26"/>
  <c r="D347" i="26" s="1"/>
  <c r="C348" i="2"/>
  <c r="B348" i="2"/>
  <c r="B349" i="2" s="1"/>
  <c r="A349" i="2"/>
  <c r="A350" i="2" s="1"/>
  <c r="C349" i="2" l="1"/>
  <c r="D348" i="2"/>
  <c r="D349" i="2" s="1"/>
  <c r="B350" i="2"/>
  <c r="B351" i="2" s="1"/>
  <c r="C350" i="2"/>
  <c r="A351" i="2"/>
  <c r="A352" i="2" s="1"/>
  <c r="C350" i="26"/>
  <c r="B350" i="26"/>
  <c r="A351" i="26"/>
  <c r="A352" i="26" s="1"/>
  <c r="B349" i="26"/>
  <c r="E349" i="26" s="1"/>
  <c r="E348" i="26"/>
  <c r="C349" i="26"/>
  <c r="D348" i="26"/>
  <c r="D349" i="26" s="1"/>
  <c r="B352" i="26" l="1"/>
  <c r="C352" i="26"/>
  <c r="A353" i="26"/>
  <c r="A354" i="26" s="1"/>
  <c r="B352" i="2"/>
  <c r="B353" i="2" s="1"/>
  <c r="C352" i="2"/>
  <c r="A353" i="2"/>
  <c r="A354" i="2" s="1"/>
  <c r="B351" i="26"/>
  <c r="E351" i="26" s="1"/>
  <c r="E350" i="26"/>
  <c r="D350" i="26"/>
  <c r="D351" i="26" s="1"/>
  <c r="C351" i="26"/>
  <c r="D350" i="2"/>
  <c r="D351" i="2" s="1"/>
  <c r="C351" i="2"/>
  <c r="D352" i="2" l="1"/>
  <c r="D353" i="2" s="1"/>
  <c r="C353" i="2"/>
  <c r="B354" i="2"/>
  <c r="B355" i="2" s="1"/>
  <c r="C354" i="2"/>
  <c r="A355" i="2"/>
  <c r="A356" i="2" s="1"/>
  <c r="C354" i="26"/>
  <c r="B354" i="26"/>
  <c r="A355" i="26"/>
  <c r="A356" i="26" s="1"/>
  <c r="C353" i="26"/>
  <c r="D352" i="26"/>
  <c r="D353" i="26" s="1"/>
  <c r="B353" i="26"/>
  <c r="E353" i="26" s="1"/>
  <c r="E352" i="26"/>
  <c r="C356" i="26" l="1"/>
  <c r="B356" i="26"/>
  <c r="A357" i="26"/>
  <c r="A358" i="26" s="1"/>
  <c r="C356" i="2"/>
  <c r="B356" i="2"/>
  <c r="B357" i="2" s="1"/>
  <c r="A357" i="2"/>
  <c r="A358" i="2" s="1"/>
  <c r="C355" i="2"/>
  <c r="D354" i="2"/>
  <c r="D355" i="2" s="1"/>
  <c r="B355" i="26"/>
  <c r="E355" i="26" s="1"/>
  <c r="E354" i="26"/>
  <c r="D354" i="26"/>
  <c r="D355" i="26" s="1"/>
  <c r="C355" i="26"/>
  <c r="B358" i="2" l="1"/>
  <c r="B359" i="2" s="1"/>
  <c r="C358" i="2"/>
  <c r="A359" i="2"/>
  <c r="A360" i="2" s="1"/>
  <c r="D356" i="2"/>
  <c r="D357" i="2" s="1"/>
  <c r="C357" i="2"/>
  <c r="C358" i="26"/>
  <c r="B358" i="26"/>
  <c r="A359" i="26"/>
  <c r="A360" i="26" s="1"/>
  <c r="E356" i="26"/>
  <c r="B357" i="26"/>
  <c r="E357" i="26" s="1"/>
  <c r="D356" i="26"/>
  <c r="D357" i="26" s="1"/>
  <c r="C357" i="26"/>
  <c r="D358" i="26" l="1"/>
  <c r="D359" i="26" s="1"/>
  <c r="C359" i="26"/>
  <c r="B359" i="26"/>
  <c r="E359" i="26" s="1"/>
  <c r="E358" i="26"/>
  <c r="B360" i="26"/>
  <c r="C360" i="26"/>
  <c r="A361" i="26"/>
  <c r="A362" i="26" s="1"/>
  <c r="B360" i="2"/>
  <c r="B361" i="2" s="1"/>
  <c r="C360" i="2"/>
  <c r="A361" i="2"/>
  <c r="A362" i="2" s="1"/>
  <c r="C359" i="2"/>
  <c r="D358" i="2"/>
  <c r="D359" i="2" s="1"/>
  <c r="D360" i="26" l="1"/>
  <c r="D361" i="26" s="1"/>
  <c r="C361" i="26"/>
  <c r="C362" i="26"/>
  <c r="B362" i="26"/>
  <c r="A363" i="26"/>
  <c r="A364" i="26" s="1"/>
  <c r="B361" i="26"/>
  <c r="E361" i="26" s="1"/>
  <c r="E360" i="26"/>
  <c r="C362" i="2"/>
  <c r="B362" i="2"/>
  <c r="B363" i="2" s="1"/>
  <c r="A363" i="2"/>
  <c r="A364" i="2" s="1"/>
  <c r="D360" i="2"/>
  <c r="D361" i="2" s="1"/>
  <c r="C361" i="2"/>
  <c r="D362" i="2" l="1"/>
  <c r="D363" i="2" s="1"/>
  <c r="C363" i="2"/>
  <c r="B363" i="26"/>
  <c r="E363" i="26" s="1"/>
  <c r="E362" i="26"/>
  <c r="D362" i="26"/>
  <c r="D363" i="26" s="1"/>
  <c r="C363" i="26"/>
  <c r="C364" i="26"/>
  <c r="B364" i="26"/>
  <c r="A365" i="26"/>
  <c r="A366" i="26" s="1"/>
  <c r="C364" i="2"/>
  <c r="B364" i="2"/>
  <c r="B365" i="2" s="1"/>
  <c r="A365" i="2"/>
  <c r="A366" i="2" s="1"/>
  <c r="B365" i="26" l="1"/>
  <c r="E365" i="26" s="1"/>
  <c r="E364" i="26"/>
  <c r="C365" i="2"/>
  <c r="D364" i="2"/>
  <c r="D365" i="2" s="1"/>
  <c r="C365" i="26"/>
  <c r="D364" i="26"/>
  <c r="D365" i="26" s="1"/>
  <c r="B366" i="2"/>
  <c r="B367" i="2" s="1"/>
  <c r="C366" i="2"/>
  <c r="A367" i="2"/>
  <c r="A368" i="2" s="1"/>
  <c r="C366" i="26"/>
  <c r="B366" i="26"/>
  <c r="A367" i="26"/>
  <c r="A368" i="26" s="1"/>
  <c r="D366" i="2" l="1"/>
  <c r="D367" i="2" s="1"/>
  <c r="C367" i="2"/>
  <c r="B367" i="26"/>
  <c r="E367" i="26" s="1"/>
  <c r="E366" i="26"/>
  <c r="C368" i="26"/>
  <c r="B368" i="26"/>
  <c r="A369" i="26"/>
  <c r="A370" i="26" s="1"/>
  <c r="D366" i="26"/>
  <c r="D367" i="26" s="1"/>
  <c r="C367" i="26"/>
  <c r="B368" i="2"/>
  <c r="B369" i="2" s="1"/>
  <c r="C368" i="2"/>
  <c r="A369" i="2"/>
  <c r="A370" i="2" s="1"/>
  <c r="E368" i="26" l="1"/>
  <c r="B369" i="26"/>
  <c r="E369" i="26" s="1"/>
  <c r="C370" i="26"/>
  <c r="B370" i="26"/>
  <c r="A371" i="26"/>
  <c r="A372" i="26" s="1"/>
  <c r="C369" i="2"/>
  <c r="D368" i="2"/>
  <c r="D369" i="2" s="1"/>
  <c r="D368" i="26"/>
  <c r="D369" i="26" s="1"/>
  <c r="C369" i="26"/>
  <c r="B370" i="2"/>
  <c r="B371" i="2" s="1"/>
  <c r="C370" i="2"/>
  <c r="A371" i="2"/>
  <c r="A372" i="2" s="1"/>
  <c r="B372" i="2" l="1"/>
  <c r="B373" i="2" s="1"/>
  <c r="C372" i="2"/>
  <c r="A373" i="2"/>
  <c r="A374" i="2" s="1"/>
  <c r="C372" i="26"/>
  <c r="B372" i="26"/>
  <c r="A373" i="26"/>
  <c r="A374" i="26" s="1"/>
  <c r="B371" i="26"/>
  <c r="E371" i="26" s="1"/>
  <c r="E370" i="26"/>
  <c r="D370" i="26"/>
  <c r="D371" i="26" s="1"/>
  <c r="C371" i="26"/>
  <c r="D370" i="2"/>
  <c r="D371" i="2" s="1"/>
  <c r="C371" i="2"/>
  <c r="E372" i="26" l="1"/>
  <c r="B373" i="26"/>
  <c r="E373" i="26" s="1"/>
  <c r="C373" i="26"/>
  <c r="D372" i="26"/>
  <c r="D373" i="26" s="1"/>
  <c r="C374" i="26"/>
  <c r="B374" i="26"/>
  <c r="A375" i="26"/>
  <c r="A376" i="26" s="1"/>
  <c r="B374" i="2"/>
  <c r="B375" i="2" s="1"/>
  <c r="C374" i="2"/>
  <c r="A375" i="2"/>
  <c r="A376" i="2" s="1"/>
  <c r="D372" i="2"/>
  <c r="D373" i="2" s="1"/>
  <c r="C373" i="2"/>
  <c r="E374" i="26" l="1"/>
  <c r="B375" i="26"/>
  <c r="E375" i="26" s="1"/>
  <c r="C375" i="26"/>
  <c r="D374" i="26"/>
  <c r="D375" i="26" s="1"/>
  <c r="B376" i="26"/>
  <c r="C376" i="26"/>
  <c r="A377" i="26"/>
  <c r="A378" i="26" s="1"/>
  <c r="B376" i="2"/>
  <c r="B377" i="2" s="1"/>
  <c r="C376" i="2"/>
  <c r="A377" i="2"/>
  <c r="A378" i="2" s="1"/>
  <c r="C375" i="2"/>
  <c r="D374" i="2"/>
  <c r="D375" i="2" s="1"/>
  <c r="D376" i="26" l="1"/>
  <c r="D377" i="26" s="1"/>
  <c r="C377" i="26"/>
  <c r="B378" i="26"/>
  <c r="C378" i="26"/>
  <c r="A379" i="26"/>
  <c r="A380" i="26" s="1"/>
  <c r="B377" i="26"/>
  <c r="E377" i="26" s="1"/>
  <c r="E376" i="26"/>
  <c r="B378" i="2"/>
  <c r="B379" i="2" s="1"/>
  <c r="C378" i="2"/>
  <c r="A379" i="2"/>
  <c r="A380" i="2" s="1"/>
  <c r="C377" i="2"/>
  <c r="D376" i="2"/>
  <c r="D377" i="2" s="1"/>
  <c r="B380" i="26" l="1"/>
  <c r="C380" i="26"/>
  <c r="A381" i="26"/>
  <c r="A382" i="26" s="1"/>
  <c r="E378" i="26"/>
  <c r="B379" i="26"/>
  <c r="E379" i="26" s="1"/>
  <c r="C379" i="26"/>
  <c r="D378" i="26"/>
  <c r="D379" i="26" s="1"/>
  <c r="B380" i="2"/>
  <c r="B381" i="2" s="1"/>
  <c r="C380" i="2"/>
  <c r="A381" i="2"/>
  <c r="A382" i="2" s="1"/>
  <c r="D378" i="2"/>
  <c r="D379" i="2" s="1"/>
  <c r="C379" i="2"/>
  <c r="D380" i="2" l="1"/>
  <c r="D381" i="2" s="1"/>
  <c r="C381" i="2"/>
  <c r="B382" i="2"/>
  <c r="B383" i="2" s="1"/>
  <c r="C382" i="2"/>
  <c r="A383" i="2"/>
  <c r="A384" i="2" s="1"/>
  <c r="B382" i="26"/>
  <c r="C382" i="26"/>
  <c r="A383" i="26"/>
  <c r="A384" i="26" s="1"/>
  <c r="C381" i="26"/>
  <c r="D380" i="26"/>
  <c r="D381" i="26" s="1"/>
  <c r="E380" i="26"/>
  <c r="B381" i="26"/>
  <c r="E381" i="26" s="1"/>
  <c r="B384" i="26" l="1"/>
  <c r="C384" i="26"/>
  <c r="A385" i="26"/>
  <c r="A386" i="26" s="1"/>
  <c r="C384" i="2"/>
  <c r="B384" i="2"/>
  <c r="B385" i="2" s="1"/>
  <c r="A385" i="2"/>
  <c r="A386" i="2" s="1"/>
  <c r="D382" i="2"/>
  <c r="D383" i="2" s="1"/>
  <c r="C383" i="2"/>
  <c r="B383" i="26"/>
  <c r="E383" i="26" s="1"/>
  <c r="E382" i="26"/>
  <c r="D382" i="26"/>
  <c r="D383" i="26" s="1"/>
  <c r="C383" i="26"/>
  <c r="B386" i="2" l="1"/>
  <c r="B387" i="2" s="1"/>
  <c r="C386" i="2"/>
  <c r="A387" i="2"/>
  <c r="A388" i="2" s="1"/>
  <c r="D384" i="2"/>
  <c r="D385" i="2" s="1"/>
  <c r="C385" i="2"/>
  <c r="C386" i="26"/>
  <c r="B386" i="26"/>
  <c r="A387" i="26"/>
  <c r="A388" i="26" s="1"/>
  <c r="D384" i="26"/>
  <c r="D385" i="26" s="1"/>
  <c r="C385" i="26"/>
  <c r="B385" i="26"/>
  <c r="E385" i="26" s="1"/>
  <c r="E384" i="26"/>
  <c r="C388" i="26" l="1"/>
  <c r="B388" i="26"/>
  <c r="A389" i="26"/>
  <c r="A390" i="26" s="1"/>
  <c r="C387" i="26"/>
  <c r="D386" i="26"/>
  <c r="D387" i="26" s="1"/>
  <c r="E386" i="26"/>
  <c r="B387" i="26"/>
  <c r="E387" i="26" s="1"/>
  <c r="C388" i="2"/>
  <c r="B388" i="2"/>
  <c r="B389" i="2" s="1"/>
  <c r="A389" i="2"/>
  <c r="A390" i="2" s="1"/>
  <c r="C387" i="2"/>
  <c r="D386" i="2"/>
  <c r="D387" i="2" s="1"/>
  <c r="B390" i="2" l="1"/>
  <c r="B391" i="2" s="1"/>
  <c r="C390" i="2"/>
  <c r="A391" i="2"/>
  <c r="A392" i="2" s="1"/>
  <c r="C389" i="2"/>
  <c r="D388" i="2"/>
  <c r="D389" i="2" s="1"/>
  <c r="C390" i="26"/>
  <c r="B390" i="26"/>
  <c r="A391" i="26"/>
  <c r="A392" i="26" s="1"/>
  <c r="E388" i="26"/>
  <c r="B389" i="26"/>
  <c r="E389" i="26" s="1"/>
  <c r="D388" i="26"/>
  <c r="D389" i="26" s="1"/>
  <c r="C389" i="26"/>
  <c r="B392" i="26" l="1"/>
  <c r="C392" i="26"/>
  <c r="A393" i="26"/>
  <c r="A394" i="26" s="1"/>
  <c r="B391" i="26"/>
  <c r="E391" i="26" s="1"/>
  <c r="E390" i="26"/>
  <c r="C391" i="26"/>
  <c r="D390" i="26"/>
  <c r="D391" i="26" s="1"/>
  <c r="B392" i="2"/>
  <c r="B393" i="2" s="1"/>
  <c r="C392" i="2"/>
  <c r="A393" i="2"/>
  <c r="A394" i="2" s="1"/>
  <c r="D390" i="2"/>
  <c r="D391" i="2" s="1"/>
  <c r="C391" i="2"/>
  <c r="D392" i="2" l="1"/>
  <c r="D393" i="2" s="1"/>
  <c r="C393" i="2"/>
  <c r="C394" i="2"/>
  <c r="B394" i="2"/>
  <c r="B395" i="2" s="1"/>
  <c r="A395" i="2"/>
  <c r="A396" i="2" s="1"/>
  <c r="B394" i="26"/>
  <c r="C394" i="26"/>
  <c r="A395" i="26"/>
  <c r="A396" i="26" s="1"/>
  <c r="D392" i="26"/>
  <c r="D393" i="26" s="1"/>
  <c r="C393" i="26"/>
  <c r="B393" i="26"/>
  <c r="E393" i="26" s="1"/>
  <c r="E392" i="26"/>
  <c r="D394" i="26" l="1"/>
  <c r="D395" i="26" s="1"/>
  <c r="C395" i="26"/>
  <c r="C395" i="2"/>
  <c r="D394" i="2"/>
  <c r="D395" i="2" s="1"/>
  <c r="B395" i="26"/>
  <c r="E395" i="26" s="1"/>
  <c r="E394" i="26"/>
  <c r="B396" i="26"/>
  <c r="C396" i="26"/>
  <c r="A397" i="26"/>
  <c r="A398" i="26" s="1"/>
  <c r="C396" i="2"/>
  <c r="B396" i="2"/>
  <c r="B397" i="2" s="1"/>
  <c r="A397" i="2"/>
  <c r="A398" i="2" s="1"/>
  <c r="D396" i="26" l="1"/>
  <c r="D397" i="26" s="1"/>
  <c r="C397" i="26"/>
  <c r="E396" i="26"/>
  <c r="B397" i="26"/>
  <c r="E397" i="26" s="1"/>
  <c r="B398" i="2"/>
  <c r="B399" i="2" s="1"/>
  <c r="C398" i="2"/>
  <c r="A399" i="2"/>
  <c r="A400" i="2" s="1"/>
  <c r="C397" i="2"/>
  <c r="D396" i="2"/>
  <c r="D397" i="2" s="1"/>
  <c r="B398" i="26"/>
  <c r="C398" i="26"/>
  <c r="A399" i="26"/>
  <c r="A400" i="26" s="1"/>
  <c r="C400" i="2" l="1"/>
  <c r="B400" i="2"/>
  <c r="B401" i="2" s="1"/>
  <c r="A401" i="2"/>
  <c r="A402" i="2" s="1"/>
  <c r="D398" i="26"/>
  <c r="D399" i="26" s="1"/>
  <c r="C399" i="26"/>
  <c r="E398" i="26"/>
  <c r="B399" i="26"/>
  <c r="E399" i="26" s="1"/>
  <c r="D398" i="2"/>
  <c r="D399" i="2" s="1"/>
  <c r="C399" i="2"/>
  <c r="C400" i="26"/>
  <c r="B400" i="26"/>
  <c r="A401" i="26"/>
  <c r="A402" i="26" s="1"/>
  <c r="C401" i="26" l="1"/>
  <c r="D400" i="26"/>
  <c r="D401" i="26" s="1"/>
  <c r="C402" i="26"/>
  <c r="B402" i="26"/>
  <c r="A403" i="26"/>
  <c r="A404" i="26" s="1"/>
  <c r="E400" i="26"/>
  <c r="B401" i="26"/>
  <c r="E401" i="26" s="1"/>
  <c r="B402" i="2"/>
  <c r="B403" i="2" s="1"/>
  <c r="C402" i="2"/>
  <c r="A403" i="2"/>
  <c r="A404" i="2" s="1"/>
  <c r="C401" i="2"/>
  <c r="D400" i="2"/>
  <c r="D401" i="2" s="1"/>
  <c r="B403" i="26" l="1"/>
  <c r="E403" i="26" s="1"/>
  <c r="E402" i="26"/>
  <c r="D402" i="26"/>
  <c r="D403" i="26" s="1"/>
  <c r="C403" i="26"/>
  <c r="C404" i="26"/>
  <c r="B404" i="26"/>
  <c r="A405" i="26"/>
  <c r="A406" i="26" s="1"/>
  <c r="B404" i="2"/>
  <c r="B405" i="2" s="1"/>
  <c r="C404" i="2"/>
  <c r="A405" i="2"/>
  <c r="A406" i="2" s="1"/>
  <c r="D402" i="2"/>
  <c r="D403" i="2" s="1"/>
  <c r="C403" i="2"/>
  <c r="D404" i="26" l="1"/>
  <c r="D405" i="26" s="1"/>
  <c r="C405" i="26"/>
  <c r="C406" i="26"/>
  <c r="B406" i="26"/>
  <c r="A407" i="26"/>
  <c r="A408" i="26" s="1"/>
  <c r="B405" i="26"/>
  <c r="E405" i="26" s="1"/>
  <c r="E404" i="26"/>
  <c r="B406" i="2"/>
  <c r="B407" i="2" s="1"/>
  <c r="C406" i="2"/>
  <c r="A407" i="2"/>
  <c r="A408" i="2" s="1"/>
  <c r="D404" i="2"/>
  <c r="D405" i="2" s="1"/>
  <c r="C405" i="2"/>
  <c r="B407" i="26" l="1"/>
  <c r="E407" i="26" s="1"/>
  <c r="E406" i="26"/>
  <c r="C407" i="26"/>
  <c r="D406" i="26"/>
  <c r="D407" i="26" s="1"/>
  <c r="C408" i="26"/>
  <c r="B408" i="26"/>
  <c r="A409" i="26"/>
  <c r="A410" i="26" s="1"/>
  <c r="B408" i="2"/>
  <c r="B409" i="2" s="1"/>
  <c r="C408" i="2"/>
  <c r="A409" i="2"/>
  <c r="A410" i="2" s="1"/>
  <c r="D406" i="2"/>
  <c r="D407" i="2" s="1"/>
  <c r="C407" i="2"/>
  <c r="B409" i="26" l="1"/>
  <c r="E409" i="26" s="1"/>
  <c r="E408" i="26"/>
  <c r="C409" i="26"/>
  <c r="D408" i="26"/>
  <c r="D409" i="26" s="1"/>
  <c r="C410" i="26"/>
  <c r="B410" i="26"/>
  <c r="A411" i="26"/>
  <c r="A412" i="26" s="1"/>
  <c r="C410" i="2"/>
  <c r="B410" i="2"/>
  <c r="B411" i="2" s="1"/>
  <c r="A411" i="2"/>
  <c r="A412" i="2" s="1"/>
  <c r="C409" i="2"/>
  <c r="D408" i="2"/>
  <c r="D409" i="2" s="1"/>
  <c r="C411" i="2" l="1"/>
  <c r="D410" i="2"/>
  <c r="D411" i="2" s="1"/>
  <c r="B411" i="26"/>
  <c r="E411" i="26" s="1"/>
  <c r="E410" i="26"/>
  <c r="D410" i="26"/>
  <c r="D411" i="26" s="1"/>
  <c r="C411" i="26"/>
  <c r="C412" i="26"/>
  <c r="B412" i="26"/>
  <c r="A413" i="26"/>
  <c r="A414" i="26" s="1"/>
  <c r="B412" i="2"/>
  <c r="B413" i="2" s="1"/>
  <c r="C412" i="2"/>
  <c r="A413" i="2"/>
  <c r="A414" i="2" s="1"/>
  <c r="C413" i="26" l="1"/>
  <c r="D412" i="26"/>
  <c r="D413" i="26" s="1"/>
  <c r="D412" i="2"/>
  <c r="D413" i="2" s="1"/>
  <c r="C413" i="2"/>
  <c r="B413" i="26"/>
  <c r="E413" i="26" s="1"/>
  <c r="E412" i="26"/>
  <c r="B414" i="2"/>
  <c r="B415" i="2" s="1"/>
  <c r="C414" i="2"/>
  <c r="A415" i="2"/>
  <c r="A416" i="2" s="1"/>
  <c r="C414" i="26"/>
  <c r="B414" i="26"/>
  <c r="A415" i="26"/>
  <c r="A416" i="26" s="1"/>
  <c r="C415" i="2" l="1"/>
  <c r="D414" i="2"/>
  <c r="D415" i="2" s="1"/>
  <c r="E414" i="26"/>
  <c r="B415" i="26"/>
  <c r="E415" i="26" s="1"/>
  <c r="B416" i="26"/>
  <c r="C416" i="26"/>
  <c r="A417" i="26"/>
  <c r="A418" i="26" s="1"/>
  <c r="D414" i="26"/>
  <c r="D415" i="26" s="1"/>
  <c r="C415" i="26"/>
  <c r="B416" i="2"/>
  <c r="B417" i="2" s="1"/>
  <c r="C416" i="2"/>
  <c r="A417" i="2"/>
  <c r="A418" i="2" s="1"/>
  <c r="D416" i="26" l="1"/>
  <c r="D417" i="26" s="1"/>
  <c r="C417" i="26"/>
  <c r="B418" i="26"/>
  <c r="C418" i="26"/>
  <c r="A419" i="26"/>
  <c r="A420" i="26" s="1"/>
  <c r="D416" i="2"/>
  <c r="D417" i="2" s="1"/>
  <c r="C417" i="2"/>
  <c r="E416" i="26"/>
  <c r="B417" i="26"/>
  <c r="E417" i="26" s="1"/>
  <c r="C418" i="2"/>
  <c r="B418" i="2"/>
  <c r="B419" i="2" s="1"/>
  <c r="A419" i="2"/>
  <c r="A420" i="2" s="1"/>
  <c r="B420" i="2" l="1"/>
  <c r="B421" i="2" s="1"/>
  <c r="C420" i="2"/>
  <c r="A421" i="2"/>
  <c r="A422" i="2" s="1"/>
  <c r="C420" i="26"/>
  <c r="B420" i="26"/>
  <c r="A421" i="26"/>
  <c r="A422" i="26" s="1"/>
  <c r="C419" i="26"/>
  <c r="D418" i="26"/>
  <c r="D419" i="26" s="1"/>
  <c r="B419" i="26"/>
  <c r="E419" i="26" s="1"/>
  <c r="E418" i="26"/>
  <c r="C419" i="2"/>
  <c r="D418" i="2"/>
  <c r="D419" i="2" s="1"/>
  <c r="B421" i="26" l="1"/>
  <c r="E421" i="26" s="1"/>
  <c r="E420" i="26"/>
  <c r="C421" i="26"/>
  <c r="D420" i="26"/>
  <c r="D421" i="26" s="1"/>
  <c r="C422" i="26"/>
  <c r="B422" i="26"/>
  <c r="A423" i="26"/>
  <c r="A424" i="26" s="1"/>
  <c r="C422" i="2"/>
  <c r="B422" i="2"/>
  <c r="B423" i="2" s="1"/>
  <c r="A423" i="2"/>
  <c r="A424" i="2" s="1"/>
  <c r="D420" i="2"/>
  <c r="D421" i="2" s="1"/>
  <c r="C421" i="2"/>
  <c r="E422" i="26" l="1"/>
  <c r="B423" i="26"/>
  <c r="E423" i="26" s="1"/>
  <c r="C423" i="26"/>
  <c r="D422" i="26"/>
  <c r="D423" i="26" s="1"/>
  <c r="C423" i="2"/>
  <c r="D422" i="2"/>
  <c r="D423" i="2" s="1"/>
  <c r="C424" i="26"/>
  <c r="B424" i="26"/>
  <c r="A425" i="26"/>
  <c r="A426" i="26" s="1"/>
  <c r="B424" i="2"/>
  <c r="B425" i="2" s="1"/>
  <c r="C424" i="2"/>
  <c r="A425" i="2"/>
  <c r="A426" i="2" s="1"/>
  <c r="E424" i="26" l="1"/>
  <c r="B425" i="26"/>
  <c r="E425" i="26" s="1"/>
  <c r="D424" i="26"/>
  <c r="D425" i="26" s="1"/>
  <c r="C425" i="26"/>
  <c r="D424" i="2"/>
  <c r="D425" i="2" s="1"/>
  <c r="C425" i="2"/>
  <c r="C426" i="2"/>
  <c r="B426" i="2"/>
  <c r="B427" i="2" s="1"/>
  <c r="A427" i="2"/>
  <c r="A428" i="2" s="1"/>
  <c r="C426" i="26"/>
  <c r="B426" i="26"/>
  <c r="A427" i="26"/>
  <c r="A428" i="26" s="1"/>
  <c r="C428" i="26" l="1"/>
  <c r="B428" i="26"/>
  <c r="A429" i="26"/>
  <c r="A430" i="26" s="1"/>
  <c r="D426" i="2"/>
  <c r="D427" i="2" s="1"/>
  <c r="C427" i="2"/>
  <c r="B427" i="26"/>
  <c r="E427" i="26" s="1"/>
  <c r="E426" i="26"/>
  <c r="D426" i="26"/>
  <c r="D427" i="26" s="1"/>
  <c r="C427" i="26"/>
  <c r="B428" i="2"/>
  <c r="B429" i="2" s="1"/>
  <c r="C428" i="2"/>
  <c r="A429" i="2"/>
  <c r="A430" i="2" s="1"/>
  <c r="B430" i="2" l="1"/>
  <c r="B431" i="2" s="1"/>
  <c r="C430" i="2"/>
  <c r="A431" i="2"/>
  <c r="A432" i="2" s="1"/>
  <c r="C429" i="2"/>
  <c r="D428" i="2"/>
  <c r="D429" i="2" s="1"/>
  <c r="B430" i="26"/>
  <c r="C430" i="26"/>
  <c r="A431" i="26"/>
  <c r="A432" i="26" s="1"/>
  <c r="B429" i="26"/>
  <c r="E429" i="26" s="1"/>
  <c r="E428" i="26"/>
  <c r="C429" i="26"/>
  <c r="D428" i="26"/>
  <c r="D429" i="26" s="1"/>
  <c r="C432" i="26" l="1"/>
  <c r="B432" i="26"/>
  <c r="A433" i="26"/>
  <c r="A434" i="26" s="1"/>
  <c r="C431" i="26"/>
  <c r="D430" i="26"/>
  <c r="D431" i="26" s="1"/>
  <c r="E430" i="26"/>
  <c r="B431" i="26"/>
  <c r="E431" i="26" s="1"/>
  <c r="B432" i="2"/>
  <c r="B433" i="2" s="1"/>
  <c r="C432" i="2"/>
  <c r="A433" i="2"/>
  <c r="A434" i="2" s="1"/>
  <c r="D430" i="2"/>
  <c r="D431" i="2" s="1"/>
  <c r="C431" i="2"/>
  <c r="D432" i="2" l="1"/>
  <c r="D433" i="2" s="1"/>
  <c r="C433" i="2"/>
  <c r="B434" i="2"/>
  <c r="B435" i="2" s="1"/>
  <c r="C434" i="2"/>
  <c r="A435" i="2"/>
  <c r="A436" i="2" s="1"/>
  <c r="C434" i="26"/>
  <c r="B434" i="26"/>
  <c r="A435" i="26"/>
  <c r="A436" i="26" s="1"/>
  <c r="B433" i="26"/>
  <c r="E433" i="26" s="1"/>
  <c r="E432" i="26"/>
  <c r="C433" i="26"/>
  <c r="D432" i="26"/>
  <c r="D433" i="26" s="1"/>
  <c r="C436" i="26" l="1"/>
  <c r="B436" i="26"/>
  <c r="A437" i="26"/>
  <c r="A438" i="26" s="1"/>
  <c r="D434" i="2"/>
  <c r="D435" i="2" s="1"/>
  <c r="C435" i="2"/>
  <c r="D434" i="26"/>
  <c r="D435" i="26" s="1"/>
  <c r="C435" i="26"/>
  <c r="E434" i="26"/>
  <c r="B435" i="26"/>
  <c r="E435" i="26" s="1"/>
  <c r="B436" i="2"/>
  <c r="B437" i="2" s="1"/>
  <c r="C436" i="2"/>
  <c r="A437" i="2"/>
  <c r="A438" i="2" s="1"/>
  <c r="B438" i="2" l="1"/>
  <c r="B439" i="2" s="1"/>
  <c r="C438" i="2"/>
  <c r="A439" i="2"/>
  <c r="A440" i="2" s="1"/>
  <c r="C437" i="2"/>
  <c r="D436" i="2"/>
  <c r="D437" i="2" s="1"/>
  <c r="B438" i="26"/>
  <c r="C438" i="26"/>
  <c r="A439" i="26"/>
  <c r="A440" i="26" s="1"/>
  <c r="B437" i="26"/>
  <c r="E437" i="26" s="1"/>
  <c r="E436" i="26"/>
  <c r="C437" i="26"/>
  <c r="D436" i="26"/>
  <c r="D437" i="26" s="1"/>
  <c r="B440" i="26" l="1"/>
  <c r="C440" i="26"/>
  <c r="A441" i="26"/>
  <c r="A442" i="26" s="1"/>
  <c r="D438" i="26"/>
  <c r="D439" i="26" s="1"/>
  <c r="C439" i="26"/>
  <c r="B439" i="26"/>
  <c r="E439" i="26" s="1"/>
  <c r="E438" i="26"/>
  <c r="B440" i="2"/>
  <c r="B441" i="2" s="1"/>
  <c r="C440" i="2"/>
  <c r="A441" i="2"/>
  <c r="A442" i="2" s="1"/>
  <c r="C439" i="2"/>
  <c r="D438" i="2"/>
  <c r="D439" i="2" s="1"/>
  <c r="D440" i="2" l="1"/>
  <c r="D441" i="2" s="1"/>
  <c r="C441" i="2"/>
  <c r="B442" i="2"/>
  <c r="B443" i="2" s="1"/>
  <c r="C442" i="2"/>
  <c r="A443" i="2"/>
  <c r="A444" i="2" s="1"/>
  <c r="C442" i="26"/>
  <c r="B442" i="26"/>
  <c r="A443" i="26"/>
  <c r="A444" i="26" s="1"/>
  <c r="D440" i="26"/>
  <c r="D441" i="26" s="1"/>
  <c r="C441" i="26"/>
  <c r="B441" i="26"/>
  <c r="E441" i="26" s="1"/>
  <c r="E440" i="26"/>
  <c r="B443" i="26" l="1"/>
  <c r="E443" i="26" s="1"/>
  <c r="E442" i="26"/>
  <c r="D442" i="2"/>
  <c r="D443" i="2" s="1"/>
  <c r="C443" i="2"/>
  <c r="C444" i="26"/>
  <c r="B444" i="26"/>
  <c r="A445" i="26"/>
  <c r="A446" i="26" s="1"/>
  <c r="B444" i="2"/>
  <c r="B445" i="2" s="1"/>
  <c r="C444" i="2"/>
  <c r="A445" i="2"/>
  <c r="A446" i="2" s="1"/>
  <c r="C443" i="26"/>
  <c r="D442" i="26"/>
  <c r="D443" i="26" s="1"/>
  <c r="B445" i="26" l="1"/>
  <c r="E445" i="26" s="1"/>
  <c r="E444" i="26"/>
  <c r="C446" i="26"/>
  <c r="B446" i="26"/>
  <c r="A447" i="26"/>
  <c r="A448" i="26" s="1"/>
  <c r="C445" i="26"/>
  <c r="D444" i="26"/>
  <c r="D445" i="26" s="1"/>
  <c r="B446" i="2"/>
  <c r="B447" i="2" s="1"/>
  <c r="C446" i="2"/>
  <c r="A447" i="2"/>
  <c r="A448" i="2" s="1"/>
  <c r="D444" i="2"/>
  <c r="D445" i="2" s="1"/>
  <c r="C445" i="2"/>
  <c r="E446" i="26" l="1"/>
  <c r="B447" i="26"/>
  <c r="E447" i="26" s="1"/>
  <c r="D446" i="26"/>
  <c r="D447" i="26" s="1"/>
  <c r="C447" i="26"/>
  <c r="C448" i="26"/>
  <c r="B448" i="26"/>
  <c r="A449" i="26"/>
  <c r="A450" i="26" s="1"/>
  <c r="C448" i="2"/>
  <c r="B448" i="2"/>
  <c r="B449" i="2" s="1"/>
  <c r="A449" i="2"/>
  <c r="A450" i="2" s="1"/>
  <c r="C447" i="2"/>
  <c r="D446" i="2"/>
  <c r="D447" i="2" s="1"/>
  <c r="D448" i="26" l="1"/>
  <c r="D449" i="26" s="1"/>
  <c r="C449" i="26"/>
  <c r="D448" i="2"/>
  <c r="D449" i="2" s="1"/>
  <c r="C449" i="2"/>
  <c r="C450" i="26"/>
  <c r="B450" i="26"/>
  <c r="A451" i="26"/>
  <c r="A452" i="26" s="1"/>
  <c r="B449" i="26"/>
  <c r="E449" i="26" s="1"/>
  <c r="E448" i="26"/>
  <c r="B450" i="2"/>
  <c r="B451" i="2" s="1"/>
  <c r="C450" i="2"/>
  <c r="A451" i="2"/>
  <c r="A452" i="2" s="1"/>
  <c r="E450" i="26" l="1"/>
  <c r="B451" i="26"/>
  <c r="E451" i="26" s="1"/>
  <c r="C451" i="26"/>
  <c r="D450" i="26"/>
  <c r="D451" i="26" s="1"/>
  <c r="D450" i="2"/>
  <c r="D451" i="2" s="1"/>
  <c r="C451" i="2"/>
  <c r="B452" i="26"/>
  <c r="C452" i="26"/>
  <c r="A453" i="26"/>
  <c r="A454" i="26" s="1"/>
  <c r="B452" i="2"/>
  <c r="B453" i="2" s="1"/>
  <c r="C452" i="2"/>
  <c r="A453" i="2"/>
  <c r="A454" i="2" s="1"/>
  <c r="C453" i="26" l="1"/>
  <c r="D452" i="26"/>
  <c r="D453" i="26" s="1"/>
  <c r="B454" i="2"/>
  <c r="B455" i="2" s="1"/>
  <c r="C454" i="2"/>
  <c r="A455" i="2"/>
  <c r="A456" i="2" s="1"/>
  <c r="E452" i="26"/>
  <c r="B453" i="26"/>
  <c r="E453" i="26" s="1"/>
  <c r="C453" i="2"/>
  <c r="D452" i="2"/>
  <c r="D453" i="2" s="1"/>
  <c r="B454" i="26"/>
  <c r="C454" i="26"/>
  <c r="A455" i="26"/>
  <c r="A456" i="26" s="1"/>
  <c r="C456" i="26" l="1"/>
  <c r="B456" i="26"/>
  <c r="A457" i="26"/>
  <c r="A458" i="26" s="1"/>
  <c r="B456" i="2"/>
  <c r="B457" i="2" s="1"/>
  <c r="C456" i="2"/>
  <c r="A457" i="2"/>
  <c r="A458" i="2" s="1"/>
  <c r="C455" i="2"/>
  <c r="D454" i="2"/>
  <c r="D455" i="2" s="1"/>
  <c r="C455" i="26"/>
  <c r="D454" i="26"/>
  <c r="D455" i="26" s="1"/>
  <c r="B455" i="26"/>
  <c r="E455" i="26" s="1"/>
  <c r="E454" i="26"/>
  <c r="B458" i="2" l="1"/>
  <c r="B459" i="2" s="1"/>
  <c r="C458" i="2"/>
  <c r="A459" i="2"/>
  <c r="A460" i="2" s="1"/>
  <c r="C457" i="2"/>
  <c r="D456" i="2"/>
  <c r="D457" i="2" s="1"/>
  <c r="B458" i="26"/>
  <c r="C458" i="26"/>
  <c r="A459" i="26"/>
  <c r="A460" i="26" s="1"/>
  <c r="B457" i="26"/>
  <c r="E457" i="26" s="1"/>
  <c r="E456" i="26"/>
  <c r="D456" i="26"/>
  <c r="D457" i="26" s="1"/>
  <c r="C457" i="26"/>
  <c r="C460" i="26" l="1"/>
  <c r="B460" i="26"/>
  <c r="A461" i="26"/>
  <c r="A462" i="26" s="1"/>
  <c r="B459" i="26"/>
  <c r="E459" i="26" s="1"/>
  <c r="E458" i="26"/>
  <c r="C459" i="26"/>
  <c r="D458" i="26"/>
  <c r="D459" i="26" s="1"/>
  <c r="B460" i="2"/>
  <c r="B461" i="2" s="1"/>
  <c r="C460" i="2"/>
  <c r="A461" i="2"/>
  <c r="A462" i="2" s="1"/>
  <c r="C459" i="2"/>
  <c r="D458" i="2"/>
  <c r="D459" i="2" s="1"/>
  <c r="C461" i="2" l="1"/>
  <c r="D460" i="2"/>
  <c r="D461" i="2" s="1"/>
  <c r="C462" i="2"/>
  <c r="B462" i="2"/>
  <c r="B463" i="2" s="1"/>
  <c r="A463" i="2"/>
  <c r="A464" i="2" s="1"/>
  <c r="C462" i="26"/>
  <c r="B462" i="26"/>
  <c r="A463" i="26"/>
  <c r="A464" i="26" s="1"/>
  <c r="B461" i="26"/>
  <c r="E461" i="26" s="1"/>
  <c r="E460" i="26"/>
  <c r="D460" i="26"/>
  <c r="D461" i="26" s="1"/>
  <c r="C461" i="26"/>
  <c r="B464" i="26" l="1"/>
  <c r="C464" i="26"/>
  <c r="A465" i="26"/>
  <c r="A466" i="26" s="1"/>
  <c r="C463" i="2"/>
  <c r="D462" i="2"/>
  <c r="D463" i="2" s="1"/>
  <c r="D462" i="26"/>
  <c r="D463" i="26" s="1"/>
  <c r="C463" i="26"/>
  <c r="B463" i="26"/>
  <c r="E463" i="26" s="1"/>
  <c r="E462" i="26"/>
  <c r="B464" i="2"/>
  <c r="B465" i="2" s="1"/>
  <c r="C464" i="2"/>
  <c r="A465" i="2"/>
  <c r="A466" i="2" s="1"/>
  <c r="C466" i="2" l="1"/>
  <c r="B466" i="2"/>
  <c r="B467" i="2" s="1"/>
  <c r="A467" i="2"/>
  <c r="A468" i="2" s="1"/>
  <c r="D464" i="2"/>
  <c r="D465" i="2" s="1"/>
  <c r="C465" i="2"/>
  <c r="B466" i="26"/>
  <c r="C466" i="26"/>
  <c r="A467" i="26"/>
  <c r="A468" i="26" s="1"/>
  <c r="C465" i="26"/>
  <c r="D464" i="26"/>
  <c r="D465" i="26" s="1"/>
  <c r="B465" i="26"/>
  <c r="E465" i="26" s="1"/>
  <c r="E464" i="26"/>
  <c r="B468" i="26" l="1"/>
  <c r="C468" i="26"/>
  <c r="A469" i="26"/>
  <c r="A470" i="26" s="1"/>
  <c r="B467" i="26"/>
  <c r="E467" i="26" s="1"/>
  <c r="E466" i="26"/>
  <c r="C467" i="26"/>
  <c r="D466" i="26"/>
  <c r="D467" i="26" s="1"/>
  <c r="B468" i="2"/>
  <c r="B469" i="2" s="1"/>
  <c r="C468" i="2"/>
  <c r="A469" i="2"/>
  <c r="A470" i="2" s="1"/>
  <c r="D466" i="2"/>
  <c r="D467" i="2" s="1"/>
  <c r="C467" i="2"/>
  <c r="B470" i="2" l="1"/>
  <c r="B471" i="2" s="1"/>
  <c r="C470" i="2"/>
  <c r="A471" i="2"/>
  <c r="A472" i="2" s="1"/>
  <c r="C469" i="2"/>
  <c r="D468" i="2"/>
  <c r="D469" i="2" s="1"/>
  <c r="C470" i="26"/>
  <c r="B470" i="26"/>
  <c r="A471" i="26"/>
  <c r="A472" i="26" s="1"/>
  <c r="D468" i="26"/>
  <c r="D469" i="26" s="1"/>
  <c r="C469" i="26"/>
  <c r="E468" i="26"/>
  <c r="B469" i="26"/>
  <c r="E469" i="26" s="1"/>
  <c r="B472" i="26" l="1"/>
  <c r="C472" i="26"/>
  <c r="A473" i="26"/>
  <c r="A474" i="26" s="1"/>
  <c r="C471" i="26"/>
  <c r="D470" i="26"/>
  <c r="D471" i="26" s="1"/>
  <c r="B471" i="26"/>
  <c r="E471" i="26" s="1"/>
  <c r="E470" i="26"/>
  <c r="B472" i="2"/>
  <c r="B473" i="2" s="1"/>
  <c r="C472" i="2"/>
  <c r="A473" i="2"/>
  <c r="A474" i="2" s="1"/>
  <c r="D470" i="2"/>
  <c r="D471" i="2" s="1"/>
  <c r="C471" i="2"/>
  <c r="D472" i="2" l="1"/>
  <c r="D473" i="2" s="1"/>
  <c r="C473" i="2"/>
  <c r="B474" i="2"/>
  <c r="B475" i="2" s="1"/>
  <c r="C474" i="2"/>
  <c r="A475" i="2"/>
  <c r="A476" i="2" s="1"/>
  <c r="C474" i="26"/>
  <c r="B474" i="26"/>
  <c r="A475" i="26"/>
  <c r="A476" i="26" s="1"/>
  <c r="C473" i="26"/>
  <c r="D472" i="26"/>
  <c r="D473" i="26" s="1"/>
  <c r="B473" i="26"/>
  <c r="E473" i="26" s="1"/>
  <c r="E472" i="26"/>
  <c r="B476" i="26" l="1"/>
  <c r="C476" i="26"/>
  <c r="A477" i="26"/>
  <c r="A478" i="26" s="1"/>
  <c r="B475" i="26"/>
  <c r="E475" i="26" s="1"/>
  <c r="E474" i="26"/>
  <c r="C475" i="26"/>
  <c r="D474" i="26"/>
  <c r="D475" i="26" s="1"/>
  <c r="C476" i="2"/>
  <c r="B476" i="2"/>
  <c r="B477" i="2" s="1"/>
  <c r="A477" i="2"/>
  <c r="A478" i="2" s="1"/>
  <c r="D474" i="2"/>
  <c r="D475" i="2" s="1"/>
  <c r="C475" i="2"/>
  <c r="B478" i="2" l="1"/>
  <c r="B479" i="2" s="1"/>
  <c r="C478" i="2"/>
  <c r="A479" i="2"/>
  <c r="A480" i="2" s="1"/>
  <c r="D476" i="2"/>
  <c r="D477" i="2" s="1"/>
  <c r="C477" i="2"/>
  <c r="C478" i="26"/>
  <c r="B478" i="26"/>
  <c r="A479" i="26"/>
  <c r="A480" i="26" s="1"/>
  <c r="C477" i="26"/>
  <c r="D476" i="26"/>
  <c r="D477" i="26" s="1"/>
  <c r="E476" i="26"/>
  <c r="B477" i="26"/>
  <c r="E477" i="26" s="1"/>
  <c r="B480" i="26" l="1"/>
  <c r="C480" i="26"/>
  <c r="A481" i="26"/>
  <c r="A482" i="26" s="1"/>
  <c r="B479" i="26"/>
  <c r="E479" i="26" s="1"/>
  <c r="E478" i="26"/>
  <c r="C479" i="26"/>
  <c r="D478" i="26"/>
  <c r="D479" i="26" s="1"/>
  <c r="B480" i="2"/>
  <c r="B481" i="2" s="1"/>
  <c r="C480" i="2"/>
  <c r="A481" i="2"/>
  <c r="A482" i="2" s="1"/>
  <c r="C479" i="2"/>
  <c r="D478" i="2"/>
  <c r="D479" i="2" s="1"/>
  <c r="D480" i="2" l="1"/>
  <c r="D481" i="2" s="1"/>
  <c r="C481" i="2"/>
  <c r="B482" i="2"/>
  <c r="B483" i="2" s="1"/>
  <c r="C482" i="2"/>
  <c r="A483" i="2"/>
  <c r="A484" i="2" s="1"/>
  <c r="C482" i="26"/>
  <c r="B482" i="26"/>
  <c r="A483" i="26"/>
  <c r="A484" i="26" s="1"/>
  <c r="D480" i="26"/>
  <c r="D481" i="26" s="1"/>
  <c r="C481" i="26"/>
  <c r="B481" i="26"/>
  <c r="E481" i="26" s="1"/>
  <c r="E480" i="26"/>
  <c r="C484" i="26" l="1"/>
  <c r="B484" i="26"/>
  <c r="A485" i="26"/>
  <c r="A486" i="26" s="1"/>
  <c r="D482" i="26"/>
  <c r="D483" i="26" s="1"/>
  <c r="C483" i="26"/>
  <c r="B483" i="26"/>
  <c r="E483" i="26" s="1"/>
  <c r="E482" i="26"/>
  <c r="B484" i="2"/>
  <c r="B485" i="2" s="1"/>
  <c r="C484" i="2"/>
  <c r="A485" i="2"/>
  <c r="A486" i="2" s="1"/>
  <c r="D482" i="2"/>
  <c r="D483" i="2" s="1"/>
  <c r="C483" i="2"/>
  <c r="B486" i="2" l="1"/>
  <c r="B487" i="2" s="1"/>
  <c r="C486" i="2"/>
  <c r="A487" i="2"/>
  <c r="A488" i="2" s="1"/>
  <c r="C485" i="2"/>
  <c r="D484" i="2"/>
  <c r="D485" i="2" s="1"/>
  <c r="C486" i="26"/>
  <c r="B486" i="26"/>
  <c r="A487" i="26"/>
  <c r="A488" i="26" s="1"/>
  <c r="E484" i="26"/>
  <c r="B485" i="26"/>
  <c r="E485" i="26" s="1"/>
  <c r="D484" i="26"/>
  <c r="D485" i="26" s="1"/>
  <c r="C485" i="26"/>
  <c r="C488" i="26" l="1"/>
  <c r="B488" i="26"/>
  <c r="A489" i="26"/>
  <c r="A490" i="26" s="1"/>
  <c r="C487" i="26"/>
  <c r="D486" i="26"/>
  <c r="D487" i="26" s="1"/>
  <c r="B487" i="26"/>
  <c r="E487" i="26" s="1"/>
  <c r="E486" i="26"/>
  <c r="C488" i="2"/>
  <c r="B488" i="2"/>
  <c r="B489" i="2" s="1"/>
  <c r="A489" i="2"/>
  <c r="A490" i="2" s="1"/>
  <c r="C487" i="2"/>
  <c r="D486" i="2"/>
  <c r="D487" i="2" s="1"/>
  <c r="D488" i="2" l="1"/>
  <c r="D489" i="2" s="1"/>
  <c r="C489" i="2"/>
  <c r="B490" i="2"/>
  <c r="B491" i="2" s="1"/>
  <c r="C490" i="2"/>
  <c r="A491" i="2"/>
  <c r="A492" i="2" s="1"/>
  <c r="B490" i="26"/>
  <c r="C490" i="26"/>
  <c r="A491" i="26"/>
  <c r="A492" i="26" s="1"/>
  <c r="E488" i="26"/>
  <c r="B489" i="26"/>
  <c r="E489" i="26" s="1"/>
  <c r="C489" i="26"/>
  <c r="D488" i="26"/>
  <c r="D489" i="26" s="1"/>
  <c r="C492" i="26" l="1"/>
  <c r="B492" i="26"/>
  <c r="A493" i="26"/>
  <c r="A494" i="26" s="1"/>
  <c r="D490" i="2"/>
  <c r="D491" i="2" s="1"/>
  <c r="C491" i="2"/>
  <c r="D490" i="26"/>
  <c r="D491" i="26" s="1"/>
  <c r="C491" i="26"/>
  <c r="C492" i="2"/>
  <c r="B492" i="2"/>
  <c r="B493" i="2" s="1"/>
  <c r="A493" i="2"/>
  <c r="A494" i="2" s="1"/>
  <c r="E490" i="26"/>
  <c r="B491" i="26"/>
  <c r="E491" i="26" s="1"/>
  <c r="C493" i="2" l="1"/>
  <c r="D492" i="2"/>
  <c r="D493" i="2" s="1"/>
  <c r="B494" i="2"/>
  <c r="B495" i="2" s="1"/>
  <c r="C494" i="2"/>
  <c r="A495" i="2"/>
  <c r="A496" i="2" s="1"/>
  <c r="B494" i="26"/>
  <c r="C494" i="26"/>
  <c r="A495" i="26"/>
  <c r="A496" i="26" s="1"/>
  <c r="B493" i="26"/>
  <c r="E493" i="26" s="1"/>
  <c r="E492" i="26"/>
  <c r="D492" i="26"/>
  <c r="D493" i="26" s="1"/>
  <c r="C493" i="26"/>
  <c r="C496" i="26" l="1"/>
  <c r="B496" i="26"/>
  <c r="A497" i="26"/>
  <c r="A498" i="26" s="1"/>
  <c r="D494" i="2"/>
  <c r="D495" i="2" s="1"/>
  <c r="C495" i="2"/>
  <c r="B495" i="26"/>
  <c r="E495" i="26" s="1"/>
  <c r="E494" i="26"/>
  <c r="C495" i="26"/>
  <c r="D494" i="26"/>
  <c r="D495" i="26" s="1"/>
  <c r="B496" i="2"/>
  <c r="B497" i="2" s="1"/>
  <c r="C496" i="2"/>
  <c r="A497" i="2"/>
  <c r="A498" i="2" s="1"/>
  <c r="B498" i="2" l="1"/>
  <c r="B499" i="2" s="1"/>
  <c r="C498" i="2"/>
  <c r="A499" i="2"/>
  <c r="A500" i="2" s="1"/>
  <c r="C497" i="2"/>
  <c r="D496" i="2"/>
  <c r="D497" i="2" s="1"/>
  <c r="B498" i="26"/>
  <c r="C498" i="26"/>
  <c r="A499" i="26"/>
  <c r="A500" i="26" s="1"/>
  <c r="B497" i="26"/>
  <c r="E497" i="26" s="1"/>
  <c r="E496" i="26"/>
  <c r="C497" i="26"/>
  <c r="D496" i="26"/>
  <c r="D497" i="26" s="1"/>
  <c r="C500" i="26" l="1"/>
  <c r="B500" i="26"/>
  <c r="A501" i="26"/>
  <c r="A502" i="26" s="1"/>
  <c r="C499" i="26"/>
  <c r="D498" i="26"/>
  <c r="D499" i="26" s="1"/>
  <c r="E498" i="26"/>
  <c r="B499" i="26"/>
  <c r="E499" i="26" s="1"/>
  <c r="B500" i="2"/>
  <c r="B501" i="2" s="1"/>
  <c r="C500" i="2"/>
  <c r="A501" i="2"/>
  <c r="A502" i="2" s="1"/>
  <c r="C499" i="2"/>
  <c r="D498" i="2"/>
  <c r="D499" i="2" s="1"/>
  <c r="C501" i="2" l="1"/>
  <c r="D500" i="2"/>
  <c r="D501" i="2" s="1"/>
  <c r="C502" i="2"/>
  <c r="B502" i="2"/>
  <c r="B503" i="2" s="1"/>
  <c r="A503" i="2"/>
  <c r="A504" i="2" s="1"/>
  <c r="C502" i="26"/>
  <c r="B502" i="26"/>
  <c r="A503" i="26"/>
  <c r="A504" i="26" s="1"/>
  <c r="B501" i="26"/>
  <c r="E501" i="26" s="1"/>
  <c r="E500" i="26"/>
  <c r="D500" i="26"/>
  <c r="D501" i="26" s="1"/>
  <c r="C501" i="26"/>
  <c r="B504" i="26" l="1"/>
  <c r="C504" i="26"/>
  <c r="A505" i="26"/>
  <c r="A506" i="26" s="1"/>
  <c r="D502" i="2"/>
  <c r="D503" i="2" s="1"/>
  <c r="C503" i="2"/>
  <c r="D502" i="26"/>
  <c r="D503" i="26" s="1"/>
  <c r="C503" i="26"/>
  <c r="B503" i="26"/>
  <c r="E503" i="26" s="1"/>
  <c r="E502" i="26"/>
  <c r="B504" i="2"/>
  <c r="B505" i="2" s="1"/>
  <c r="C504" i="2"/>
  <c r="A505" i="2"/>
  <c r="A506" i="2" s="1"/>
  <c r="B506" i="2" l="1"/>
  <c r="B507" i="2" s="1"/>
  <c r="C506" i="2"/>
  <c r="A507" i="2"/>
  <c r="A508" i="2" s="1"/>
  <c r="D504" i="2"/>
  <c r="D505" i="2" s="1"/>
  <c r="C505" i="2"/>
  <c r="B506" i="26"/>
  <c r="C506" i="26"/>
  <c r="A507" i="26"/>
  <c r="A508" i="26" s="1"/>
  <c r="D504" i="26"/>
  <c r="D505" i="26" s="1"/>
  <c r="C505" i="26"/>
  <c r="B505" i="26"/>
  <c r="E505" i="26" s="1"/>
  <c r="E504" i="26"/>
  <c r="C508" i="26" l="1"/>
  <c r="B508" i="26"/>
  <c r="A509" i="26"/>
  <c r="A510" i="26" s="1"/>
  <c r="D506" i="26"/>
  <c r="D507" i="26" s="1"/>
  <c r="C507" i="26"/>
  <c r="B507" i="26"/>
  <c r="E507" i="26" s="1"/>
  <c r="E506" i="26"/>
  <c r="C508" i="2"/>
  <c r="B508" i="2"/>
  <c r="B509" i="2" s="1"/>
  <c r="A509" i="2"/>
  <c r="A510" i="2" s="1"/>
  <c r="C507" i="2"/>
  <c r="D506" i="2"/>
  <c r="D507" i="2" s="1"/>
  <c r="B510" i="2" l="1"/>
  <c r="B511" i="2" s="1"/>
  <c r="C510" i="2"/>
  <c r="A511" i="2"/>
  <c r="A512" i="2" s="1"/>
  <c r="C509" i="2"/>
  <c r="D508" i="2"/>
  <c r="D509" i="2" s="1"/>
  <c r="C510" i="26"/>
  <c r="B510" i="26"/>
  <c r="A511" i="26"/>
  <c r="A512" i="26" s="1"/>
  <c r="B509" i="26"/>
  <c r="E509" i="26" s="1"/>
  <c r="E508" i="26"/>
  <c r="D508" i="26"/>
  <c r="D509" i="26" s="1"/>
  <c r="C509" i="26"/>
  <c r="C512" i="26" l="1"/>
  <c r="B512" i="26"/>
  <c r="A513" i="26"/>
  <c r="A514" i="26" s="1"/>
  <c r="C511" i="26"/>
  <c r="D510" i="26"/>
  <c r="D511" i="26" s="1"/>
  <c r="B511" i="26"/>
  <c r="E511" i="26" s="1"/>
  <c r="E510" i="26"/>
  <c r="C512" i="2"/>
  <c r="B512" i="2"/>
  <c r="B513" i="2" s="1"/>
  <c r="A513" i="2"/>
  <c r="A514" i="2" s="1"/>
  <c r="D510" i="2"/>
  <c r="D511" i="2" s="1"/>
  <c r="C511" i="2"/>
  <c r="B514" i="2" l="1"/>
  <c r="B515" i="2" s="1"/>
  <c r="C514" i="2"/>
  <c r="A515" i="2"/>
  <c r="A516" i="2" s="1"/>
  <c r="C513" i="2"/>
  <c r="D512" i="2"/>
  <c r="D513" i="2" s="1"/>
  <c r="C514" i="26"/>
  <c r="B514" i="26"/>
  <c r="A515" i="26"/>
  <c r="A516" i="26" s="1"/>
  <c r="E512" i="26"/>
  <c r="B513" i="26"/>
  <c r="E513" i="26" s="1"/>
  <c r="C513" i="26"/>
  <c r="D512" i="26"/>
  <c r="D513" i="26" s="1"/>
  <c r="B515" i="26" l="1"/>
  <c r="E515" i="26" s="1"/>
  <c r="E514" i="26"/>
  <c r="C516" i="26"/>
  <c r="B516" i="26"/>
  <c r="A517" i="26"/>
  <c r="A518" i="26" s="1"/>
  <c r="D514" i="26"/>
  <c r="D515" i="26" s="1"/>
  <c r="C515" i="26"/>
  <c r="C516" i="2"/>
  <c r="B516" i="2"/>
  <c r="B517" i="2" s="1"/>
  <c r="A517" i="2"/>
  <c r="A518" i="2" s="1"/>
  <c r="D514" i="2"/>
  <c r="D515" i="2" s="1"/>
  <c r="C515" i="2"/>
  <c r="D516" i="2" l="1"/>
  <c r="D517" i="2" s="1"/>
  <c r="C517" i="2"/>
  <c r="B518" i="26"/>
  <c r="C518" i="26"/>
  <c r="A519" i="26"/>
  <c r="A520" i="26" s="1"/>
  <c r="B517" i="26"/>
  <c r="E517" i="26" s="1"/>
  <c r="E516" i="26"/>
  <c r="C517" i="26"/>
  <c r="D516" i="26"/>
  <c r="D517" i="26" s="1"/>
  <c r="B518" i="2"/>
  <c r="B519" i="2" s="1"/>
  <c r="C518" i="2"/>
  <c r="A519" i="2"/>
  <c r="A520" i="2" s="1"/>
  <c r="B520" i="2" l="1"/>
  <c r="B521" i="2" s="1"/>
  <c r="C520" i="2"/>
  <c r="A521" i="2"/>
  <c r="A522" i="2" s="1"/>
  <c r="B520" i="26"/>
  <c r="C520" i="26"/>
  <c r="A521" i="26"/>
  <c r="A522" i="26" s="1"/>
  <c r="D518" i="26"/>
  <c r="D519" i="26" s="1"/>
  <c r="C519" i="26"/>
  <c r="C519" i="2"/>
  <c r="D518" i="2"/>
  <c r="D519" i="2" s="1"/>
  <c r="E518" i="26"/>
  <c r="B519" i="26"/>
  <c r="E519" i="26" s="1"/>
  <c r="C522" i="26" l="1"/>
  <c r="B522" i="26"/>
  <c r="A523" i="26"/>
  <c r="A524" i="26" s="1"/>
  <c r="D520" i="26"/>
  <c r="D521" i="26" s="1"/>
  <c r="C521" i="26"/>
  <c r="E520" i="26"/>
  <c r="B521" i="26"/>
  <c r="E521" i="26" s="1"/>
  <c r="B522" i="2"/>
  <c r="B523" i="2" s="1"/>
  <c r="C522" i="2"/>
  <c r="A523" i="2"/>
  <c r="A524" i="2" s="1"/>
  <c r="D520" i="2"/>
  <c r="D521" i="2" s="1"/>
  <c r="C521" i="2"/>
  <c r="C524" i="2" l="1"/>
  <c r="B524" i="2"/>
  <c r="B525" i="2" s="1"/>
  <c r="A525" i="2"/>
  <c r="A526" i="2" s="1"/>
  <c r="D522" i="2"/>
  <c r="D523" i="2" s="1"/>
  <c r="C523" i="2"/>
  <c r="C524" i="26"/>
  <c r="B524" i="26"/>
  <c r="A525" i="26"/>
  <c r="A526" i="26" s="1"/>
  <c r="E522" i="26"/>
  <c r="B523" i="26"/>
  <c r="E523" i="26" s="1"/>
  <c r="D522" i="26"/>
  <c r="D523" i="26" s="1"/>
  <c r="C523" i="26"/>
  <c r="B526" i="26" l="1"/>
  <c r="C526" i="26"/>
  <c r="A527" i="26"/>
  <c r="A528" i="26" s="1"/>
  <c r="C525" i="26"/>
  <c r="D524" i="26"/>
  <c r="D525" i="26" s="1"/>
  <c r="B525" i="26"/>
  <c r="E525" i="26" s="1"/>
  <c r="E524" i="26"/>
  <c r="B526" i="2"/>
  <c r="B527" i="2" s="1"/>
  <c r="C526" i="2"/>
  <c r="A527" i="2"/>
  <c r="A528" i="2" s="1"/>
  <c r="C525" i="2"/>
  <c r="D524" i="2"/>
  <c r="D525" i="2" s="1"/>
  <c r="C527" i="2" l="1"/>
  <c r="D526" i="2"/>
  <c r="D527" i="2" s="1"/>
  <c r="B528" i="2"/>
  <c r="B529" i="2" s="1"/>
  <c r="C528" i="2"/>
  <c r="A529" i="2"/>
  <c r="A530" i="2" s="1"/>
  <c r="B528" i="26"/>
  <c r="C528" i="26"/>
  <c r="A529" i="26"/>
  <c r="A530" i="26" s="1"/>
  <c r="D526" i="26"/>
  <c r="D527" i="26" s="1"/>
  <c r="C527" i="26"/>
  <c r="B527" i="26"/>
  <c r="E527" i="26" s="1"/>
  <c r="E526" i="26"/>
  <c r="D528" i="26" l="1"/>
  <c r="D529" i="26" s="1"/>
  <c r="C529" i="26"/>
  <c r="B529" i="26"/>
  <c r="E529" i="26" s="1"/>
  <c r="E528" i="26"/>
  <c r="C530" i="2"/>
  <c r="B530" i="2"/>
  <c r="B531" i="2" s="1"/>
  <c r="A531" i="2"/>
  <c r="A532" i="2" s="1"/>
  <c r="C530" i="26"/>
  <c r="B530" i="26"/>
  <c r="A531" i="26"/>
  <c r="A532" i="26" s="1"/>
  <c r="D528" i="2"/>
  <c r="D529" i="2" s="1"/>
  <c r="C529" i="2"/>
  <c r="C532" i="2" l="1"/>
  <c r="B532" i="2"/>
  <c r="B533" i="2" s="1"/>
  <c r="A533" i="2"/>
  <c r="A534" i="2" s="1"/>
  <c r="C531" i="26"/>
  <c r="D530" i="26"/>
  <c r="D531" i="26" s="1"/>
  <c r="D530" i="2"/>
  <c r="D531" i="2" s="1"/>
  <c r="C531" i="2"/>
  <c r="C532" i="26"/>
  <c r="B532" i="26"/>
  <c r="A533" i="26"/>
  <c r="A534" i="26" s="1"/>
  <c r="E530" i="26"/>
  <c r="B531" i="26"/>
  <c r="E531" i="26" s="1"/>
  <c r="B533" i="26" l="1"/>
  <c r="E533" i="26" s="1"/>
  <c r="E532" i="26"/>
  <c r="C533" i="26"/>
  <c r="D532" i="26"/>
  <c r="D533" i="26" s="1"/>
  <c r="C534" i="26"/>
  <c r="B534" i="26"/>
  <c r="A535" i="26"/>
  <c r="A536" i="26" s="1"/>
  <c r="B534" i="2"/>
  <c r="B535" i="2" s="1"/>
  <c r="C534" i="2"/>
  <c r="A535" i="2"/>
  <c r="A536" i="2" s="1"/>
  <c r="C533" i="2"/>
  <c r="D532" i="2"/>
  <c r="D533" i="2" s="1"/>
  <c r="E534" i="26" l="1"/>
  <c r="B535" i="26"/>
  <c r="E535" i="26" s="1"/>
  <c r="C535" i="26"/>
  <c r="D534" i="26"/>
  <c r="D535" i="26" s="1"/>
  <c r="C536" i="26"/>
  <c r="B536" i="26"/>
  <c r="A537" i="26"/>
  <c r="A538" i="26" s="1"/>
  <c r="C536" i="2"/>
  <c r="B536" i="2"/>
  <c r="B537" i="2" s="1"/>
  <c r="A537" i="2"/>
  <c r="A538" i="2" s="1"/>
  <c r="D534" i="2"/>
  <c r="D535" i="2" s="1"/>
  <c r="C535" i="2"/>
  <c r="C538" i="26" l="1"/>
  <c r="B538" i="26"/>
  <c r="A539" i="26"/>
  <c r="A540" i="26" s="1"/>
  <c r="C537" i="2"/>
  <c r="D536" i="2"/>
  <c r="D537" i="2" s="1"/>
  <c r="B537" i="26"/>
  <c r="E537" i="26" s="1"/>
  <c r="E536" i="26"/>
  <c r="D536" i="26"/>
  <c r="D537" i="26" s="1"/>
  <c r="C537" i="26"/>
  <c r="B538" i="2"/>
  <c r="B539" i="2" s="1"/>
  <c r="C538" i="2"/>
  <c r="A539" i="2"/>
  <c r="A540" i="2" s="1"/>
  <c r="B540" i="2" l="1"/>
  <c r="B541" i="2" s="1"/>
  <c r="C540" i="2"/>
  <c r="A541" i="2"/>
  <c r="A542" i="2" s="1"/>
  <c r="D538" i="2"/>
  <c r="D539" i="2" s="1"/>
  <c r="C539" i="2"/>
  <c r="B540" i="26"/>
  <c r="C540" i="26"/>
  <c r="A541" i="26"/>
  <c r="A542" i="26" s="1"/>
  <c r="B539" i="26"/>
  <c r="E539" i="26" s="1"/>
  <c r="E538" i="26"/>
  <c r="D538" i="26"/>
  <c r="D539" i="26" s="1"/>
  <c r="C539" i="26"/>
  <c r="B542" i="26" l="1"/>
  <c r="C542" i="26"/>
  <c r="A543" i="26"/>
  <c r="A544" i="26" s="1"/>
  <c r="D540" i="26"/>
  <c r="D541" i="26" s="1"/>
  <c r="C541" i="26"/>
  <c r="E540" i="26"/>
  <c r="B541" i="26"/>
  <c r="E541" i="26" s="1"/>
  <c r="B542" i="2"/>
  <c r="B543" i="2" s="1"/>
  <c r="C542" i="2"/>
  <c r="A543" i="2"/>
  <c r="A544" i="2" s="1"/>
  <c r="D540" i="2"/>
  <c r="D541" i="2" s="1"/>
  <c r="C541" i="2"/>
  <c r="C544" i="2" l="1"/>
  <c r="B544" i="2"/>
  <c r="B545" i="2" s="1"/>
  <c r="A545" i="2"/>
  <c r="A546" i="2" s="1"/>
  <c r="D542" i="2"/>
  <c r="D543" i="2" s="1"/>
  <c r="C543" i="2"/>
  <c r="C544" i="26"/>
  <c r="B544" i="26"/>
  <c r="A545" i="26"/>
  <c r="A546" i="26" s="1"/>
  <c r="C543" i="26"/>
  <c r="D542" i="26"/>
  <c r="D543" i="26" s="1"/>
  <c r="B543" i="26"/>
  <c r="E543" i="26" s="1"/>
  <c r="E542" i="26"/>
  <c r="E544" i="26" l="1"/>
  <c r="B545" i="26"/>
  <c r="E545" i="26" s="1"/>
  <c r="C545" i="26"/>
  <c r="D544" i="26"/>
  <c r="D545" i="26" s="1"/>
  <c r="B546" i="26"/>
  <c r="C546" i="26"/>
  <c r="A547" i="26"/>
  <c r="A548" i="26" s="1"/>
  <c r="C546" i="2"/>
  <c r="B546" i="2"/>
  <c r="B547" i="2" s="1"/>
  <c r="A547" i="2"/>
  <c r="A548" i="2" s="1"/>
  <c r="D544" i="2"/>
  <c r="D545" i="2" s="1"/>
  <c r="C545" i="2"/>
  <c r="B548" i="26" l="1"/>
  <c r="C548" i="26"/>
  <c r="A549" i="26"/>
  <c r="A550" i="26" s="1"/>
  <c r="B547" i="26"/>
  <c r="E547" i="26" s="1"/>
  <c r="E546" i="26"/>
  <c r="D546" i="26"/>
  <c r="D547" i="26" s="1"/>
  <c r="C547" i="26"/>
  <c r="D546" i="2"/>
  <c r="D547" i="2" s="1"/>
  <c r="C547" i="2"/>
  <c r="B548" i="2"/>
  <c r="B549" i="2" s="1"/>
  <c r="C548" i="2"/>
  <c r="A549" i="2"/>
  <c r="A550" i="2" s="1"/>
  <c r="B550" i="2" l="1"/>
  <c r="B551" i="2" s="1"/>
  <c r="C550" i="2"/>
  <c r="A551" i="2"/>
  <c r="A552" i="2" s="1"/>
  <c r="D548" i="2"/>
  <c r="D549" i="2" s="1"/>
  <c r="C549" i="2"/>
  <c r="C550" i="26"/>
  <c r="B550" i="26"/>
  <c r="A551" i="26"/>
  <c r="A552" i="26" s="1"/>
  <c r="C549" i="26"/>
  <c r="D548" i="26"/>
  <c r="D549" i="26" s="1"/>
  <c r="E548" i="26"/>
  <c r="B549" i="26"/>
  <c r="E549" i="26" s="1"/>
  <c r="B551" i="26" l="1"/>
  <c r="E551" i="26" s="1"/>
  <c r="E550" i="26"/>
  <c r="C551" i="26"/>
  <c r="D550" i="26"/>
  <c r="D551" i="26" s="1"/>
  <c r="C552" i="26"/>
  <c r="B552" i="26"/>
  <c r="A553" i="26"/>
  <c r="A554" i="26" s="1"/>
  <c r="B552" i="2"/>
  <c r="B553" i="2" s="1"/>
  <c r="C552" i="2"/>
  <c r="A553" i="2"/>
  <c r="A554" i="2" s="1"/>
  <c r="D550" i="2"/>
  <c r="D551" i="2" s="1"/>
  <c r="C551" i="2"/>
  <c r="C554" i="26" l="1"/>
  <c r="B554" i="26"/>
  <c r="A555" i="26"/>
  <c r="A556" i="26" s="1"/>
  <c r="D552" i="26"/>
  <c r="D553" i="26" s="1"/>
  <c r="C553" i="26"/>
  <c r="E552" i="26"/>
  <c r="B553" i="26"/>
  <c r="E553" i="26" s="1"/>
  <c r="B554" i="2"/>
  <c r="B555" i="2" s="1"/>
  <c r="C554" i="2"/>
  <c r="A555" i="2"/>
  <c r="A556" i="2" s="1"/>
  <c r="C553" i="2"/>
  <c r="D552" i="2"/>
  <c r="D553" i="2" s="1"/>
  <c r="B556" i="2" l="1"/>
  <c r="B557" i="2" s="1"/>
  <c r="C556" i="2"/>
  <c r="A557" i="2"/>
  <c r="A558" i="2" s="1"/>
  <c r="D554" i="2"/>
  <c r="D555" i="2" s="1"/>
  <c r="C555" i="2"/>
  <c r="B556" i="26"/>
  <c r="C556" i="26"/>
  <c r="A557" i="26"/>
  <c r="A558" i="26" s="1"/>
  <c r="E554" i="26"/>
  <c r="B555" i="26"/>
  <c r="E555" i="26" s="1"/>
  <c r="D554" i="26"/>
  <c r="D555" i="26" s="1"/>
  <c r="C555" i="26"/>
  <c r="D556" i="26" l="1"/>
  <c r="D557" i="26" s="1"/>
  <c r="C557" i="26"/>
  <c r="B558" i="26"/>
  <c r="C558" i="26"/>
  <c r="A559" i="26"/>
  <c r="A560" i="26" s="1"/>
  <c r="B557" i="26"/>
  <c r="E557" i="26" s="1"/>
  <c r="E556" i="26"/>
  <c r="B558" i="2"/>
  <c r="B559" i="2" s="1"/>
  <c r="C558" i="2"/>
  <c r="A559" i="2"/>
  <c r="A560" i="2" s="1"/>
  <c r="D556" i="2"/>
  <c r="D557" i="2" s="1"/>
  <c r="C557" i="2"/>
  <c r="C559" i="26" l="1"/>
  <c r="D558" i="26"/>
  <c r="D559" i="26" s="1"/>
  <c r="E558" i="26"/>
  <c r="B559" i="26"/>
  <c r="E559" i="26" s="1"/>
  <c r="C560" i="26"/>
  <c r="B560" i="26"/>
  <c r="A561" i="26"/>
  <c r="A562" i="26" s="1"/>
  <c r="C560" i="2"/>
  <c r="B560" i="2"/>
  <c r="B561" i="2" s="1"/>
  <c r="A561" i="2"/>
  <c r="A562" i="2" s="1"/>
  <c r="C559" i="2"/>
  <c r="D558" i="2"/>
  <c r="D559" i="2" s="1"/>
  <c r="C562" i="26" l="1"/>
  <c r="B562" i="26"/>
  <c r="A563" i="26"/>
  <c r="A564" i="26" s="1"/>
  <c r="D560" i="2"/>
  <c r="D561" i="2" s="1"/>
  <c r="C561" i="2"/>
  <c r="D560" i="26"/>
  <c r="D561" i="26" s="1"/>
  <c r="C561" i="26"/>
  <c r="B561" i="26"/>
  <c r="E561" i="26" s="1"/>
  <c r="E560" i="26"/>
  <c r="C562" i="2"/>
  <c r="B562" i="2"/>
  <c r="B563" i="2" s="1"/>
  <c r="A563" i="2"/>
  <c r="A564" i="2" s="1"/>
  <c r="D562" i="2" l="1"/>
  <c r="D563" i="2" s="1"/>
  <c r="C563" i="2"/>
  <c r="B564" i="2"/>
  <c r="B565" i="2" s="1"/>
  <c r="C564" i="2"/>
  <c r="A565" i="2"/>
  <c r="A566" i="2" s="1"/>
  <c r="B564" i="26"/>
  <c r="C564" i="26"/>
  <c r="A565" i="26"/>
  <c r="A566" i="26" s="1"/>
  <c r="B563" i="26"/>
  <c r="E563" i="26" s="1"/>
  <c r="E562" i="26"/>
  <c r="C563" i="26"/>
  <c r="D562" i="26"/>
  <c r="D563" i="26" s="1"/>
  <c r="C566" i="26" l="1"/>
  <c r="B566" i="26"/>
  <c r="A567" i="26"/>
  <c r="A568" i="26" s="1"/>
  <c r="C565" i="2"/>
  <c r="D564" i="2"/>
  <c r="D565" i="2" s="1"/>
  <c r="D564" i="26"/>
  <c r="D565" i="26" s="1"/>
  <c r="C565" i="26"/>
  <c r="B565" i="26"/>
  <c r="E565" i="26" s="1"/>
  <c r="E564" i="26"/>
  <c r="C566" i="2"/>
  <c r="B566" i="2"/>
  <c r="B567" i="2" s="1"/>
  <c r="A567" i="2"/>
  <c r="A568" i="2" s="1"/>
  <c r="C567" i="2" l="1"/>
  <c r="D566" i="2"/>
  <c r="D567" i="2" s="1"/>
  <c r="C568" i="2"/>
  <c r="B568" i="2"/>
  <c r="B569" i="2" s="1"/>
  <c r="A569" i="2"/>
  <c r="A570" i="2" s="1"/>
  <c r="B568" i="26"/>
  <c r="C568" i="26"/>
  <c r="A569" i="26"/>
  <c r="A570" i="26" s="1"/>
  <c r="B567" i="26"/>
  <c r="E567" i="26" s="1"/>
  <c r="E566" i="26"/>
  <c r="C567" i="26"/>
  <c r="D566" i="26"/>
  <c r="D567" i="26" s="1"/>
  <c r="B570" i="26" l="1"/>
  <c r="C570" i="26"/>
  <c r="A571" i="26"/>
  <c r="A572" i="26" s="1"/>
  <c r="C569" i="2"/>
  <c r="D568" i="2"/>
  <c r="D569" i="2" s="1"/>
  <c r="E568" i="26"/>
  <c r="B569" i="26"/>
  <c r="E569" i="26" s="1"/>
  <c r="D568" i="26"/>
  <c r="D569" i="26" s="1"/>
  <c r="C569" i="26"/>
  <c r="B570" i="2"/>
  <c r="B571" i="2" s="1"/>
  <c r="C570" i="2"/>
  <c r="A571" i="2"/>
  <c r="A572" i="2" s="1"/>
  <c r="C572" i="2" l="1"/>
  <c r="B572" i="2"/>
  <c r="B573" i="2" s="1"/>
  <c r="A573" i="2"/>
  <c r="A574" i="2" s="1"/>
  <c r="C571" i="2"/>
  <c r="D570" i="2"/>
  <c r="D571" i="2" s="1"/>
  <c r="C572" i="26"/>
  <c r="B572" i="26"/>
  <c r="A573" i="26"/>
  <c r="A574" i="26" s="1"/>
  <c r="C571" i="26"/>
  <c r="D570" i="26"/>
  <c r="D571" i="26" s="1"/>
  <c r="B571" i="26"/>
  <c r="E571" i="26" s="1"/>
  <c r="E570" i="26"/>
  <c r="B573" i="26" l="1"/>
  <c r="E573" i="26" s="1"/>
  <c r="E572" i="26"/>
  <c r="D572" i="26"/>
  <c r="D573" i="26" s="1"/>
  <c r="C573" i="26"/>
  <c r="B574" i="26"/>
  <c r="C574" i="26"/>
  <c r="A575" i="26"/>
  <c r="A576" i="26" s="1"/>
  <c r="B574" i="2"/>
  <c r="B575" i="2" s="1"/>
  <c r="C574" i="2"/>
  <c r="A575" i="2"/>
  <c r="A576" i="2" s="1"/>
  <c r="D572" i="2"/>
  <c r="D573" i="2" s="1"/>
  <c r="C573" i="2"/>
  <c r="C576" i="26" l="1"/>
  <c r="B576" i="26"/>
  <c r="A577" i="26"/>
  <c r="A578" i="26" s="1"/>
  <c r="B575" i="26"/>
  <c r="E575" i="26" s="1"/>
  <c r="E574" i="26"/>
  <c r="C575" i="26"/>
  <c r="D574" i="26"/>
  <c r="D575" i="26" s="1"/>
  <c r="C576" i="2"/>
  <c r="B576" i="2"/>
  <c r="B577" i="2" s="1"/>
  <c r="A577" i="2"/>
  <c r="A578" i="2" s="1"/>
  <c r="C575" i="2"/>
  <c r="D574" i="2"/>
  <c r="D575" i="2" s="1"/>
  <c r="D576" i="2" l="1"/>
  <c r="D577" i="2" s="1"/>
  <c r="C577" i="2"/>
  <c r="C578" i="2"/>
  <c r="B578" i="2"/>
  <c r="B579" i="2" s="1"/>
  <c r="A579" i="2"/>
  <c r="A580" i="2" s="1"/>
  <c r="B578" i="26"/>
  <c r="C578" i="26"/>
  <c r="A579" i="26"/>
  <c r="A580" i="26" s="1"/>
  <c r="E576" i="26"/>
  <c r="B577" i="26"/>
  <c r="E577" i="26" s="1"/>
  <c r="C577" i="26"/>
  <c r="D576" i="26"/>
  <c r="D577" i="26" s="1"/>
  <c r="C580" i="26" l="1"/>
  <c r="B580" i="26"/>
  <c r="A581" i="26"/>
  <c r="A582" i="26" s="1"/>
  <c r="C580" i="2"/>
  <c r="B580" i="2"/>
  <c r="B581" i="2" s="1"/>
  <c r="A581" i="2"/>
  <c r="A582" i="2" s="1"/>
  <c r="D578" i="2"/>
  <c r="D579" i="2" s="1"/>
  <c r="C579" i="2"/>
  <c r="E578" i="26"/>
  <c r="B579" i="26"/>
  <c r="E579" i="26" s="1"/>
  <c r="C579" i="26"/>
  <c r="D578" i="26"/>
  <c r="D579" i="26" s="1"/>
  <c r="C581" i="2" l="1"/>
  <c r="D580" i="2"/>
  <c r="D581" i="2" s="1"/>
  <c r="C582" i="2"/>
  <c r="B582" i="2"/>
  <c r="B583" i="2" s="1"/>
  <c r="A583" i="2"/>
  <c r="A584" i="2" s="1"/>
  <c r="B582" i="26"/>
  <c r="C582" i="26"/>
  <c r="A583" i="26"/>
  <c r="A584" i="26" s="1"/>
  <c r="B581" i="26"/>
  <c r="E581" i="26" s="1"/>
  <c r="E580" i="26"/>
  <c r="C581" i="26"/>
  <c r="D580" i="26"/>
  <c r="D581" i="26" s="1"/>
  <c r="B583" i="26" l="1"/>
  <c r="E583" i="26" s="1"/>
  <c r="E582" i="26"/>
  <c r="B584" i="26"/>
  <c r="C584" i="26"/>
  <c r="A585" i="26"/>
  <c r="A586" i="26" s="1"/>
  <c r="C583" i="2"/>
  <c r="D582" i="2"/>
  <c r="D583" i="2" s="1"/>
  <c r="C583" i="26"/>
  <c r="D582" i="26"/>
  <c r="D583" i="26" s="1"/>
  <c r="B584" i="2"/>
  <c r="B585" i="2" s="1"/>
  <c r="C584" i="2"/>
  <c r="A585" i="2"/>
  <c r="A586" i="2" s="1"/>
  <c r="B586" i="2" l="1"/>
  <c r="B587" i="2" s="1"/>
  <c r="C586" i="2"/>
  <c r="A587" i="2"/>
  <c r="A588" i="2" s="1"/>
  <c r="C586" i="26"/>
  <c r="B586" i="26"/>
  <c r="A587" i="26"/>
  <c r="A588" i="26" s="1"/>
  <c r="D584" i="26"/>
  <c r="D585" i="26" s="1"/>
  <c r="C585" i="26"/>
  <c r="E584" i="26"/>
  <c r="B585" i="26"/>
  <c r="E585" i="26" s="1"/>
  <c r="D584" i="2"/>
  <c r="D585" i="2" s="1"/>
  <c r="C585" i="2"/>
  <c r="B587" i="26" l="1"/>
  <c r="E587" i="26" s="1"/>
  <c r="E586" i="26"/>
  <c r="D586" i="26"/>
  <c r="D587" i="26" s="1"/>
  <c r="C587" i="26"/>
  <c r="C588" i="26"/>
  <c r="B588" i="26"/>
  <c r="A589" i="26"/>
  <c r="A590" i="26" s="1"/>
  <c r="B588" i="2"/>
  <c r="B589" i="2" s="1"/>
  <c r="C588" i="2"/>
  <c r="A589" i="2"/>
  <c r="A590" i="2" s="1"/>
  <c r="D586" i="2"/>
  <c r="D587" i="2" s="1"/>
  <c r="C587" i="2"/>
  <c r="C589" i="26" l="1"/>
  <c r="D588" i="26"/>
  <c r="D589" i="26" s="1"/>
  <c r="C590" i="26"/>
  <c r="B590" i="26"/>
  <c r="A591" i="26"/>
  <c r="A592" i="26" s="1"/>
  <c r="B589" i="26"/>
  <c r="E589" i="26" s="1"/>
  <c r="E588" i="26"/>
  <c r="C590" i="2"/>
  <c r="B590" i="2"/>
  <c r="B591" i="2" s="1"/>
  <c r="A591" i="2"/>
  <c r="A592" i="2" s="1"/>
  <c r="D588" i="2"/>
  <c r="D589" i="2" s="1"/>
  <c r="C589" i="2"/>
  <c r="D590" i="2" l="1"/>
  <c r="D591" i="2" s="1"/>
  <c r="C591" i="2"/>
  <c r="C592" i="26"/>
  <c r="B592" i="26"/>
  <c r="A593" i="26"/>
  <c r="A594" i="26" s="1"/>
  <c r="B591" i="26"/>
  <c r="E591" i="26" s="1"/>
  <c r="E590" i="26"/>
  <c r="D590" i="26"/>
  <c r="D591" i="26" s="1"/>
  <c r="C591" i="26"/>
  <c r="B592" i="2"/>
  <c r="B593" i="2" s="1"/>
  <c r="C592" i="2"/>
  <c r="A593" i="2"/>
  <c r="A594" i="2" s="1"/>
  <c r="C594" i="2" l="1"/>
  <c r="B594" i="2"/>
  <c r="B595" i="2" s="1"/>
  <c r="A595" i="2"/>
  <c r="A596" i="2" s="1"/>
  <c r="C594" i="26"/>
  <c r="B594" i="26"/>
  <c r="A595" i="26"/>
  <c r="A596" i="26" s="1"/>
  <c r="B593" i="26"/>
  <c r="E593" i="26" s="1"/>
  <c r="E592" i="26"/>
  <c r="C593" i="2"/>
  <c r="D592" i="2"/>
  <c r="D593" i="2" s="1"/>
  <c r="D592" i="26"/>
  <c r="D593" i="26" s="1"/>
  <c r="C593" i="26"/>
  <c r="B596" i="26" l="1"/>
  <c r="C596" i="26"/>
  <c r="A597" i="26"/>
  <c r="A598" i="26" s="1"/>
  <c r="C595" i="26"/>
  <c r="D594" i="26"/>
  <c r="D595" i="26" s="1"/>
  <c r="B595" i="26"/>
  <c r="E595" i="26" s="1"/>
  <c r="E594" i="26"/>
  <c r="B596" i="2"/>
  <c r="B597" i="2" s="1"/>
  <c r="C596" i="2"/>
  <c r="A597" i="2"/>
  <c r="A598" i="2" s="1"/>
  <c r="D594" i="2"/>
  <c r="D595" i="2" s="1"/>
  <c r="C595" i="2"/>
  <c r="B598" i="2" l="1"/>
  <c r="B599" i="2" s="1"/>
  <c r="C598" i="2"/>
  <c r="A599" i="2"/>
  <c r="A600" i="2" s="1"/>
  <c r="C597" i="2"/>
  <c r="D596" i="2"/>
  <c r="D597" i="2" s="1"/>
  <c r="C598" i="26"/>
  <c r="B598" i="26"/>
  <c r="A599" i="26"/>
  <c r="A600" i="26" s="1"/>
  <c r="C597" i="26"/>
  <c r="D596" i="26"/>
  <c r="D597" i="26" s="1"/>
  <c r="B597" i="26"/>
  <c r="E597" i="26" s="1"/>
  <c r="E596" i="26"/>
  <c r="B599" i="26" l="1"/>
  <c r="E599" i="26" s="1"/>
  <c r="E598" i="26"/>
  <c r="D598" i="26"/>
  <c r="D599" i="26" s="1"/>
  <c r="C599" i="26"/>
  <c r="C600" i="26"/>
  <c r="B600" i="26"/>
  <c r="A601" i="26"/>
  <c r="A602" i="26" s="1"/>
  <c r="B600" i="2"/>
  <c r="B601" i="2" s="1"/>
  <c r="C600" i="2"/>
  <c r="A601" i="2"/>
  <c r="A602" i="2" s="1"/>
  <c r="D598" i="2"/>
  <c r="D599" i="2" s="1"/>
  <c r="C599" i="2"/>
  <c r="B602" i="26" l="1"/>
  <c r="C602" i="26"/>
  <c r="A603" i="26"/>
  <c r="A604" i="26" s="1"/>
  <c r="B601" i="26"/>
  <c r="E601" i="26" s="1"/>
  <c r="E600" i="26"/>
  <c r="D600" i="26"/>
  <c r="D601" i="26" s="1"/>
  <c r="C601" i="26"/>
  <c r="C602" i="2"/>
  <c r="B602" i="2"/>
  <c r="B603" i="2" s="1"/>
  <c r="A603" i="2"/>
  <c r="A604" i="2" s="1"/>
  <c r="D600" i="2"/>
  <c r="D601" i="2" s="1"/>
  <c r="C601" i="2"/>
  <c r="D602" i="2" l="1"/>
  <c r="D603" i="2" s="1"/>
  <c r="C603" i="2"/>
  <c r="B604" i="2"/>
  <c r="B605" i="2" s="1"/>
  <c r="C604" i="2"/>
  <c r="A605" i="2"/>
  <c r="A606" i="2" s="1"/>
  <c r="B604" i="26"/>
  <c r="C604" i="26"/>
  <c r="A605" i="26"/>
  <c r="A606" i="26" s="1"/>
  <c r="C603" i="26"/>
  <c r="D602" i="26"/>
  <c r="D603" i="26" s="1"/>
  <c r="B603" i="26"/>
  <c r="E603" i="26" s="1"/>
  <c r="E602" i="26"/>
  <c r="C606" i="26" l="1"/>
  <c r="B606" i="26"/>
  <c r="A607" i="26"/>
  <c r="A608" i="26" s="1"/>
  <c r="B606" i="2"/>
  <c r="B607" i="2" s="1"/>
  <c r="C606" i="2"/>
  <c r="A607" i="2"/>
  <c r="A608" i="2" s="1"/>
  <c r="B605" i="26"/>
  <c r="E605" i="26" s="1"/>
  <c r="E604" i="26"/>
  <c r="D604" i="26"/>
  <c r="D605" i="26" s="1"/>
  <c r="C605" i="26"/>
  <c r="D604" i="2"/>
  <c r="D605" i="2" s="1"/>
  <c r="C605" i="2"/>
  <c r="D606" i="2" l="1"/>
  <c r="D607" i="2" s="1"/>
  <c r="C607" i="2"/>
  <c r="B608" i="2"/>
  <c r="B609" i="2" s="1"/>
  <c r="C608" i="2"/>
  <c r="A609" i="2"/>
  <c r="A610" i="2" s="1"/>
  <c r="C608" i="26"/>
  <c r="B608" i="26"/>
  <c r="A609" i="26"/>
  <c r="A610" i="26" s="1"/>
  <c r="B607" i="26"/>
  <c r="E607" i="26" s="1"/>
  <c r="E606" i="26"/>
  <c r="D606" i="26"/>
  <c r="D607" i="26" s="1"/>
  <c r="C607" i="26"/>
  <c r="C610" i="26" l="1"/>
  <c r="B610" i="26"/>
  <c r="A611" i="26"/>
  <c r="A612" i="26" s="1"/>
  <c r="B610" i="2"/>
  <c r="B611" i="2" s="1"/>
  <c r="C610" i="2"/>
  <c r="A611" i="2"/>
  <c r="A612" i="2" s="1"/>
  <c r="D608" i="2"/>
  <c r="D609" i="2" s="1"/>
  <c r="C609" i="2"/>
  <c r="B609" i="26"/>
  <c r="E609" i="26" s="1"/>
  <c r="E608" i="26"/>
  <c r="D608" i="26"/>
  <c r="D609" i="26" s="1"/>
  <c r="C609" i="26"/>
  <c r="D610" i="2" l="1"/>
  <c r="D611" i="2" s="1"/>
  <c r="C611" i="2"/>
  <c r="B612" i="2"/>
  <c r="B613" i="2" s="1"/>
  <c r="C612" i="2"/>
  <c r="A613" i="2"/>
  <c r="A614" i="2" s="1"/>
  <c r="C612" i="26"/>
  <c r="B612" i="26"/>
  <c r="A613" i="26"/>
  <c r="A614" i="26" s="1"/>
  <c r="E610" i="26"/>
  <c r="B611" i="26"/>
  <c r="E611" i="26" s="1"/>
  <c r="D610" i="26"/>
  <c r="D611" i="26" s="1"/>
  <c r="C611" i="26"/>
  <c r="B613" i="26" l="1"/>
  <c r="E613" i="26" s="1"/>
  <c r="E612" i="26"/>
  <c r="D612" i="26"/>
  <c r="D613" i="26" s="1"/>
  <c r="C613" i="26"/>
  <c r="C614" i="26"/>
  <c r="B614" i="26"/>
  <c r="A615" i="26"/>
  <c r="A616" i="26" s="1"/>
  <c r="C614" i="2"/>
  <c r="B614" i="2"/>
  <c r="B615" i="2" s="1"/>
  <c r="A615" i="2"/>
  <c r="A616" i="2" s="1"/>
  <c r="D612" i="2"/>
  <c r="D613" i="2" s="1"/>
  <c r="C613" i="2"/>
  <c r="D614" i="2" l="1"/>
  <c r="D615" i="2" s="1"/>
  <c r="C615" i="2"/>
  <c r="D614" i="26"/>
  <c r="D615" i="26" s="1"/>
  <c r="C615" i="26"/>
  <c r="C616" i="26"/>
  <c r="B616" i="26"/>
  <c r="A617" i="26"/>
  <c r="A618" i="26" s="1"/>
  <c r="B615" i="26"/>
  <c r="E615" i="26" s="1"/>
  <c r="E614" i="26"/>
  <c r="B616" i="2"/>
  <c r="B617" i="2" s="1"/>
  <c r="C616" i="2"/>
  <c r="A617" i="2"/>
  <c r="A618" i="2" s="1"/>
  <c r="C617" i="26" l="1"/>
  <c r="D616" i="26"/>
  <c r="D617" i="26" s="1"/>
  <c r="E616" i="26"/>
  <c r="B617" i="26"/>
  <c r="E617" i="26" s="1"/>
  <c r="D616" i="2"/>
  <c r="D617" i="2" s="1"/>
  <c r="C617" i="2"/>
  <c r="B618" i="26"/>
  <c r="C618" i="26"/>
  <c r="A619" i="26"/>
  <c r="A620" i="26" s="1"/>
  <c r="B618" i="2"/>
  <c r="B619" i="2" s="1"/>
  <c r="C618" i="2"/>
  <c r="A619" i="2"/>
  <c r="A620" i="2" s="1"/>
  <c r="B619" i="26" l="1"/>
  <c r="E619" i="26" s="1"/>
  <c r="E618" i="26"/>
  <c r="C619" i="2"/>
  <c r="D618" i="2"/>
  <c r="D619" i="2" s="1"/>
  <c r="D618" i="26"/>
  <c r="D619" i="26" s="1"/>
  <c r="C619" i="26"/>
  <c r="B620" i="2"/>
  <c r="B621" i="2" s="1"/>
  <c r="C620" i="2"/>
  <c r="A621" i="2"/>
  <c r="A622" i="2" s="1"/>
  <c r="B620" i="26"/>
  <c r="C620" i="26"/>
  <c r="A621" i="26"/>
  <c r="A622" i="26" s="1"/>
  <c r="C621" i="2" l="1"/>
  <c r="D620" i="2"/>
  <c r="D621" i="2" s="1"/>
  <c r="C621" i="26"/>
  <c r="D620" i="26"/>
  <c r="D621" i="26" s="1"/>
  <c r="B621" i="26"/>
  <c r="E621" i="26" s="1"/>
  <c r="E620" i="26"/>
  <c r="C622" i="26"/>
  <c r="B622" i="26"/>
  <c r="A623" i="26"/>
  <c r="A624" i="26" s="1"/>
  <c r="B622" i="2"/>
  <c r="B623" i="2" s="1"/>
  <c r="C622" i="2"/>
  <c r="A623" i="2"/>
  <c r="A624" i="2" s="1"/>
  <c r="B623" i="26" l="1"/>
  <c r="E623" i="26" s="1"/>
  <c r="E622" i="26"/>
  <c r="C623" i="26"/>
  <c r="D622" i="26"/>
  <c r="D623" i="26" s="1"/>
  <c r="B624" i="2"/>
  <c r="B625" i="2" s="1"/>
  <c r="C624" i="2"/>
  <c r="A625" i="2"/>
  <c r="A626" i="2" s="1"/>
  <c r="D622" i="2"/>
  <c r="D623" i="2" s="1"/>
  <c r="C623" i="2"/>
  <c r="C624" i="26"/>
  <c r="B624" i="26"/>
  <c r="A625" i="26"/>
  <c r="A626" i="26" s="1"/>
  <c r="B626" i="2" l="1"/>
  <c r="B627" i="2" s="1"/>
  <c r="C626" i="2"/>
  <c r="A627" i="2"/>
  <c r="A628" i="2" s="1"/>
  <c r="E624" i="26"/>
  <c r="B625" i="26"/>
  <c r="E625" i="26" s="1"/>
  <c r="D624" i="2"/>
  <c r="D625" i="2" s="1"/>
  <c r="C625" i="2"/>
  <c r="B626" i="26"/>
  <c r="C626" i="26"/>
  <c r="A627" i="26"/>
  <c r="A628" i="26" s="1"/>
  <c r="D624" i="26"/>
  <c r="D625" i="26" s="1"/>
  <c r="C625" i="26"/>
  <c r="B627" i="26" l="1"/>
  <c r="E627" i="26" s="1"/>
  <c r="E626" i="26"/>
  <c r="D626" i="26"/>
  <c r="D627" i="26" s="1"/>
  <c r="C627" i="26"/>
  <c r="C628" i="26"/>
  <c r="B628" i="26"/>
  <c r="A629" i="26"/>
  <c r="A630" i="26" s="1"/>
  <c r="B628" i="2"/>
  <c r="B629" i="2" s="1"/>
  <c r="C628" i="2"/>
  <c r="A629" i="2"/>
  <c r="A630" i="2" s="1"/>
  <c r="D626" i="2"/>
  <c r="D627" i="2" s="1"/>
  <c r="C627" i="2"/>
  <c r="D628" i="26" l="1"/>
  <c r="D629" i="26" s="1"/>
  <c r="C629" i="26"/>
  <c r="B629" i="26"/>
  <c r="E629" i="26" s="1"/>
  <c r="E628" i="26"/>
  <c r="C630" i="26"/>
  <c r="B630" i="26"/>
  <c r="A631" i="26"/>
  <c r="A632" i="26" s="1"/>
  <c r="B630" i="2"/>
  <c r="B631" i="2" s="1"/>
  <c r="C630" i="2"/>
  <c r="A631" i="2"/>
  <c r="A632" i="2" s="1"/>
  <c r="D628" i="2"/>
  <c r="D629" i="2" s="1"/>
  <c r="C629" i="2"/>
  <c r="C632" i="26" l="1"/>
  <c r="B632" i="26"/>
  <c r="A633" i="26"/>
  <c r="A634" i="26" s="1"/>
  <c r="D630" i="26"/>
  <c r="D631" i="26" s="1"/>
  <c r="C631" i="26"/>
  <c r="B631" i="26"/>
  <c r="E631" i="26" s="1"/>
  <c r="E630" i="26"/>
  <c r="C632" i="2"/>
  <c r="B632" i="2"/>
  <c r="B633" i="2" s="1"/>
  <c r="A633" i="2"/>
  <c r="A634" i="2" s="1"/>
  <c r="D630" i="2"/>
  <c r="D631" i="2" s="1"/>
  <c r="C631" i="2"/>
  <c r="B634" i="2" l="1"/>
  <c r="B635" i="2" s="1"/>
  <c r="C634" i="2"/>
  <c r="A635" i="2"/>
  <c r="A636" i="2" s="1"/>
  <c r="D632" i="2"/>
  <c r="D633" i="2" s="1"/>
  <c r="C633" i="2"/>
  <c r="C634" i="26"/>
  <c r="B634" i="26"/>
  <c r="A635" i="26"/>
  <c r="A636" i="26" s="1"/>
  <c r="B633" i="26"/>
  <c r="E633" i="26" s="1"/>
  <c r="E632" i="26"/>
  <c r="C633" i="26"/>
  <c r="D632" i="26"/>
  <c r="D633" i="26" s="1"/>
  <c r="B635" i="26" l="1"/>
  <c r="E635" i="26" s="1"/>
  <c r="E634" i="26"/>
  <c r="B636" i="26"/>
  <c r="C636" i="26"/>
  <c r="A637" i="26"/>
  <c r="A638" i="26" s="1"/>
  <c r="D634" i="26"/>
  <c r="D635" i="26" s="1"/>
  <c r="C635" i="26"/>
  <c r="C636" i="2"/>
  <c r="B636" i="2"/>
  <c r="B637" i="2" s="1"/>
  <c r="A637" i="2"/>
  <c r="A638" i="2" s="1"/>
  <c r="D634" i="2"/>
  <c r="D635" i="2" s="1"/>
  <c r="C635" i="2"/>
  <c r="D636" i="2" l="1"/>
  <c r="D637" i="2" s="1"/>
  <c r="C637" i="2"/>
  <c r="C638" i="26"/>
  <c r="B638" i="26"/>
  <c r="A639" i="26"/>
  <c r="A640" i="26" s="1"/>
  <c r="D636" i="26"/>
  <c r="D637" i="26" s="1"/>
  <c r="C637" i="26"/>
  <c r="B637" i="26"/>
  <c r="E637" i="26" s="1"/>
  <c r="E636" i="26"/>
  <c r="B638" i="2"/>
  <c r="B639" i="2" s="1"/>
  <c r="C638" i="2"/>
  <c r="A639" i="2"/>
  <c r="A640" i="2" s="1"/>
  <c r="B640" i="2" l="1"/>
  <c r="B641" i="2" s="1"/>
  <c r="C640" i="2"/>
  <c r="A641" i="2"/>
  <c r="A642" i="2" s="1"/>
  <c r="C640" i="26"/>
  <c r="B640" i="26"/>
  <c r="A641" i="26"/>
  <c r="A642" i="26" s="1"/>
  <c r="B639" i="26"/>
  <c r="E639" i="26" s="1"/>
  <c r="E638" i="26"/>
  <c r="D638" i="26"/>
  <c r="D639" i="26" s="1"/>
  <c r="C639" i="26"/>
  <c r="C639" i="2"/>
  <c r="D638" i="2"/>
  <c r="D639" i="2" s="1"/>
  <c r="E640" i="26" l="1"/>
  <c r="B641" i="26"/>
  <c r="E641" i="26" s="1"/>
  <c r="D640" i="26"/>
  <c r="D641" i="26" s="1"/>
  <c r="C641" i="26"/>
  <c r="B642" i="26"/>
  <c r="C642" i="26"/>
  <c r="A643" i="26"/>
  <c r="A644" i="26" s="1"/>
  <c r="C642" i="2"/>
  <c r="B642" i="2"/>
  <c r="B643" i="2" s="1"/>
  <c r="A643" i="2"/>
  <c r="A644" i="2" s="1"/>
  <c r="C641" i="2"/>
  <c r="D640" i="2"/>
  <c r="D641" i="2" s="1"/>
  <c r="C644" i="26" l="1"/>
  <c r="B644" i="26"/>
  <c r="A645" i="26"/>
  <c r="A646" i="26" s="1"/>
  <c r="D642" i="2"/>
  <c r="D643" i="2" s="1"/>
  <c r="C643" i="2"/>
  <c r="C643" i="26"/>
  <c r="D642" i="26"/>
  <c r="D643" i="26" s="1"/>
  <c r="B643" i="26"/>
  <c r="E643" i="26" s="1"/>
  <c r="E642" i="26"/>
  <c r="B644" i="2"/>
  <c r="B645" i="2" s="1"/>
  <c r="C644" i="2"/>
  <c r="A645" i="2"/>
  <c r="A646" i="2" s="1"/>
  <c r="B646" i="2" l="1"/>
  <c r="B647" i="2" s="1"/>
  <c r="C646" i="2"/>
  <c r="A647" i="2"/>
  <c r="A648" i="2" s="1"/>
  <c r="D644" i="2"/>
  <c r="D645" i="2" s="1"/>
  <c r="C645" i="2"/>
  <c r="C646" i="26"/>
  <c r="B646" i="26"/>
  <c r="A647" i="26"/>
  <c r="A648" i="26" s="1"/>
  <c r="B645" i="26"/>
  <c r="E645" i="26" s="1"/>
  <c r="E644" i="26"/>
  <c r="D644" i="26"/>
  <c r="D645" i="26" s="1"/>
  <c r="C645" i="26"/>
  <c r="B647" i="26" l="1"/>
  <c r="E647" i="26" s="1"/>
  <c r="E646" i="26"/>
  <c r="C648" i="26"/>
  <c r="B648" i="26"/>
  <c r="A649" i="26"/>
  <c r="A650" i="26" s="1"/>
  <c r="D646" i="26"/>
  <c r="D647" i="26" s="1"/>
  <c r="C647" i="26"/>
  <c r="B648" i="2"/>
  <c r="B649" i="2" s="1"/>
  <c r="C648" i="2"/>
  <c r="A649" i="2"/>
  <c r="A650" i="2" s="1"/>
  <c r="D646" i="2"/>
  <c r="D647" i="2" s="1"/>
  <c r="C647" i="2"/>
  <c r="B650" i="26" l="1"/>
  <c r="C650" i="26"/>
  <c r="A651" i="26"/>
  <c r="A652" i="26" s="1"/>
  <c r="E648" i="26"/>
  <c r="B649" i="26"/>
  <c r="E649" i="26" s="1"/>
  <c r="C649" i="26"/>
  <c r="D648" i="26"/>
  <c r="D649" i="26" s="1"/>
  <c r="C650" i="2"/>
  <c r="B650" i="2"/>
  <c r="B651" i="2" s="1"/>
  <c r="A651" i="2"/>
  <c r="A652" i="2" s="1"/>
  <c r="D648" i="2"/>
  <c r="D649" i="2" s="1"/>
  <c r="C649" i="2"/>
  <c r="B652" i="2" l="1"/>
  <c r="B653" i="2" s="1"/>
  <c r="C652" i="2"/>
  <c r="A653" i="2"/>
  <c r="A654" i="2" s="1"/>
  <c r="D650" i="2"/>
  <c r="D651" i="2" s="1"/>
  <c r="C651" i="2"/>
  <c r="B652" i="26"/>
  <c r="C652" i="26"/>
  <c r="A653" i="26"/>
  <c r="A654" i="26" s="1"/>
  <c r="D650" i="26"/>
  <c r="D651" i="26" s="1"/>
  <c r="C651" i="26"/>
  <c r="B651" i="26"/>
  <c r="E651" i="26" s="1"/>
  <c r="E650" i="26"/>
  <c r="C653" i="26" l="1"/>
  <c r="D652" i="26"/>
  <c r="D653" i="26" s="1"/>
  <c r="E652" i="26"/>
  <c r="B653" i="26"/>
  <c r="E653" i="26" s="1"/>
  <c r="C654" i="26"/>
  <c r="B654" i="26"/>
  <c r="A655" i="26"/>
  <c r="A656" i="26" s="1"/>
  <c r="B654" i="2"/>
  <c r="B655" i="2" s="1"/>
  <c r="C654" i="2"/>
  <c r="A655" i="2"/>
  <c r="A656" i="2" s="1"/>
  <c r="D652" i="2"/>
  <c r="D653" i="2" s="1"/>
  <c r="C653" i="2"/>
  <c r="C656" i="26" l="1"/>
  <c r="B656" i="26"/>
  <c r="A657" i="26"/>
  <c r="A658" i="26" s="1"/>
  <c r="D654" i="26"/>
  <c r="D655" i="26" s="1"/>
  <c r="C655" i="26"/>
  <c r="E654" i="26"/>
  <c r="B655" i="26"/>
  <c r="E655" i="26" s="1"/>
  <c r="C656" i="2"/>
  <c r="B656" i="2"/>
  <c r="B657" i="2" s="1"/>
  <c r="A657" i="2"/>
  <c r="A658" i="2" s="1"/>
  <c r="D654" i="2"/>
  <c r="D655" i="2" s="1"/>
  <c r="C655" i="2"/>
  <c r="B658" i="2" l="1"/>
  <c r="B659" i="2" s="1"/>
  <c r="C658" i="2"/>
  <c r="A659" i="2"/>
  <c r="A660" i="2" s="1"/>
  <c r="D656" i="2"/>
  <c r="D657" i="2" s="1"/>
  <c r="C657" i="2"/>
  <c r="C658" i="26"/>
  <c r="B658" i="26"/>
  <c r="A659" i="26"/>
  <c r="A660" i="26" s="1"/>
  <c r="B657" i="26"/>
  <c r="E657" i="26" s="1"/>
  <c r="E656" i="26"/>
  <c r="D656" i="26"/>
  <c r="D657" i="26" s="1"/>
  <c r="C657" i="26"/>
  <c r="E658" i="26" l="1"/>
  <c r="B659" i="26"/>
  <c r="E659" i="26" s="1"/>
  <c r="C659" i="26"/>
  <c r="D658" i="26"/>
  <c r="D659" i="26" s="1"/>
  <c r="B660" i="26"/>
  <c r="C660" i="26"/>
  <c r="A661" i="26"/>
  <c r="A662" i="26" s="1"/>
  <c r="B660" i="2"/>
  <c r="B661" i="2" s="1"/>
  <c r="C660" i="2"/>
  <c r="A661" i="2"/>
  <c r="A662" i="2" s="1"/>
  <c r="D658" i="2"/>
  <c r="D659" i="2" s="1"/>
  <c r="C659" i="2"/>
  <c r="E660" i="26" l="1"/>
  <c r="B661" i="26"/>
  <c r="E661" i="26" s="1"/>
  <c r="C661" i="26"/>
  <c r="D660" i="26"/>
  <c r="D661" i="26" s="1"/>
  <c r="C662" i="26"/>
  <c r="B662" i="26"/>
  <c r="A663" i="26"/>
  <c r="A664" i="26" s="1"/>
  <c r="B662" i="2"/>
  <c r="B663" i="2" s="1"/>
  <c r="C662" i="2"/>
  <c r="A663" i="2"/>
  <c r="A664" i="2" s="1"/>
  <c r="C661" i="2"/>
  <c r="D660" i="2"/>
  <c r="D661" i="2" s="1"/>
  <c r="B664" i="26" l="1"/>
  <c r="C664" i="26"/>
  <c r="A665" i="26"/>
  <c r="A666" i="26" s="1"/>
  <c r="D662" i="26"/>
  <c r="D663" i="26" s="1"/>
  <c r="C663" i="26"/>
  <c r="B663" i="26"/>
  <c r="E663" i="26" s="1"/>
  <c r="E662" i="26"/>
  <c r="B664" i="2"/>
  <c r="B665" i="2" s="1"/>
  <c r="C664" i="2"/>
  <c r="A665" i="2"/>
  <c r="A666" i="2" s="1"/>
  <c r="D662" i="2"/>
  <c r="D663" i="2" s="1"/>
  <c r="C663" i="2"/>
  <c r="D664" i="2" l="1"/>
  <c r="D665" i="2" s="1"/>
  <c r="C665" i="2"/>
  <c r="C666" i="2"/>
  <c r="B666" i="2"/>
  <c r="B667" i="2" s="1"/>
  <c r="A667" i="2"/>
  <c r="A668" i="2" s="1"/>
  <c r="B666" i="26"/>
  <c r="C666" i="26"/>
  <c r="A667" i="26"/>
  <c r="A668" i="26" s="1"/>
  <c r="C665" i="26"/>
  <c r="D664" i="26"/>
  <c r="D665" i="26" s="1"/>
  <c r="E664" i="26"/>
  <c r="B665" i="26"/>
  <c r="E665" i="26" s="1"/>
  <c r="C667" i="26" l="1"/>
  <c r="D666" i="26"/>
  <c r="D667" i="26" s="1"/>
  <c r="C668" i="26"/>
  <c r="B668" i="26"/>
  <c r="A669" i="26"/>
  <c r="A670" i="26" s="1"/>
  <c r="B667" i="26"/>
  <c r="E667" i="26" s="1"/>
  <c r="E666" i="26"/>
  <c r="B668" i="2"/>
  <c r="B669" i="2" s="1"/>
  <c r="C668" i="2"/>
  <c r="A669" i="2"/>
  <c r="A670" i="2" s="1"/>
  <c r="D666" i="2"/>
  <c r="D667" i="2" s="1"/>
  <c r="C667" i="2"/>
  <c r="B669" i="26" l="1"/>
  <c r="E669" i="26" s="1"/>
  <c r="E668" i="26"/>
  <c r="D668" i="26"/>
  <c r="D669" i="26" s="1"/>
  <c r="C669" i="26"/>
  <c r="B670" i="26"/>
  <c r="C670" i="26"/>
  <c r="A671" i="26"/>
  <c r="A672" i="26" s="1"/>
  <c r="B670" i="2"/>
  <c r="B671" i="2" s="1"/>
  <c r="C670" i="2"/>
  <c r="A671" i="2"/>
  <c r="A672" i="2" s="1"/>
  <c r="D668" i="2"/>
  <c r="D669" i="2" s="1"/>
  <c r="C669" i="2"/>
  <c r="B672" i="26" l="1"/>
  <c r="A673" i="26"/>
  <c r="A674" i="26" s="1"/>
  <c r="C672" i="26"/>
  <c r="D670" i="26"/>
  <c r="D671" i="26" s="1"/>
  <c r="C671" i="26"/>
  <c r="B671" i="26"/>
  <c r="E671" i="26" s="1"/>
  <c r="E670" i="26"/>
  <c r="B672" i="2"/>
  <c r="B673" i="2" s="1"/>
  <c r="C672" i="2"/>
  <c r="A673" i="2"/>
  <c r="A674" i="2" s="1"/>
  <c r="D670" i="2"/>
  <c r="D671" i="2" s="1"/>
  <c r="C671" i="2"/>
  <c r="C673" i="2" l="1"/>
  <c r="D672" i="2"/>
  <c r="D673" i="2" s="1"/>
  <c r="D672" i="26"/>
  <c r="D673" i="26" s="1"/>
  <c r="C673" i="26"/>
  <c r="B674" i="2"/>
  <c r="B675" i="2" s="1"/>
  <c r="C674" i="2"/>
  <c r="A675" i="2"/>
  <c r="A676" i="2" s="1"/>
  <c r="C674" i="26"/>
  <c r="B674" i="26"/>
  <c r="A675" i="26"/>
  <c r="A676" i="26" s="1"/>
  <c r="E672" i="26"/>
  <c r="B673" i="26"/>
  <c r="E673" i="26" s="1"/>
  <c r="C676" i="2" l="1"/>
  <c r="B676" i="2"/>
  <c r="B677" i="2" s="1"/>
  <c r="A677" i="2"/>
  <c r="A678" i="2" s="1"/>
  <c r="D674" i="26"/>
  <c r="D675" i="26" s="1"/>
  <c r="C675" i="26"/>
  <c r="C675" i="2"/>
  <c r="D674" i="2"/>
  <c r="D675" i="2" s="1"/>
  <c r="C676" i="26"/>
  <c r="A677" i="26"/>
  <c r="A678" i="26" s="1"/>
  <c r="B676" i="26"/>
  <c r="B675" i="26"/>
  <c r="E675" i="26" s="1"/>
  <c r="E674" i="26"/>
  <c r="D676" i="26" l="1"/>
  <c r="D677" i="26" s="1"/>
  <c r="C677" i="26"/>
  <c r="E676" i="26"/>
  <c r="B677" i="26"/>
  <c r="E677" i="26" s="1"/>
  <c r="C678" i="26"/>
  <c r="A679" i="26"/>
  <c r="A680" i="26" s="1"/>
  <c r="B678" i="26"/>
  <c r="B678" i="2"/>
  <c r="B679" i="2" s="1"/>
  <c r="C678" i="2"/>
  <c r="A679" i="2"/>
  <c r="A680" i="2" s="1"/>
  <c r="D676" i="2"/>
  <c r="D677" i="2" s="1"/>
  <c r="C677" i="2"/>
  <c r="B679" i="26" l="1"/>
  <c r="E679" i="26" s="1"/>
  <c r="E678" i="26"/>
  <c r="B680" i="26"/>
  <c r="A681" i="26"/>
  <c r="A682" i="26" s="1"/>
  <c r="C680" i="26"/>
  <c r="C679" i="26"/>
  <c r="D678" i="26"/>
  <c r="D679" i="26" s="1"/>
  <c r="C680" i="2"/>
  <c r="B680" i="2"/>
  <c r="B681" i="2" s="1"/>
  <c r="A681" i="2"/>
  <c r="A682" i="2" s="1"/>
  <c r="D678" i="2"/>
  <c r="D679" i="2" s="1"/>
  <c r="C679" i="2"/>
  <c r="D680" i="26" l="1"/>
  <c r="D681" i="26" s="1"/>
  <c r="C681" i="26"/>
  <c r="D680" i="2"/>
  <c r="D681" i="2" s="1"/>
  <c r="C681" i="2"/>
  <c r="C682" i="26"/>
  <c r="B682" i="26"/>
  <c r="A683" i="26"/>
  <c r="A684" i="26" s="1"/>
  <c r="E680" i="26"/>
  <c r="B681" i="26"/>
  <c r="E681" i="26" s="1"/>
  <c r="B682" i="2"/>
  <c r="B683" i="2" s="1"/>
  <c r="C682" i="2"/>
  <c r="A683" i="2"/>
  <c r="A684" i="2" s="1"/>
  <c r="C684" i="26" l="1"/>
  <c r="A685" i="26"/>
  <c r="A686" i="26" s="1"/>
  <c r="B684" i="26"/>
  <c r="B683" i="26"/>
  <c r="E683" i="26" s="1"/>
  <c r="E682" i="26"/>
  <c r="C684" i="2"/>
  <c r="B684" i="2"/>
  <c r="B685" i="2" s="1"/>
  <c r="A685" i="2"/>
  <c r="A686" i="2" s="1"/>
  <c r="D682" i="26"/>
  <c r="D683" i="26" s="1"/>
  <c r="C683" i="26"/>
  <c r="D682" i="2"/>
  <c r="D683" i="2" s="1"/>
  <c r="C683" i="2"/>
  <c r="B686" i="2" l="1"/>
  <c r="B687" i="2" s="1"/>
  <c r="C686" i="2"/>
  <c r="A687" i="2"/>
  <c r="A688" i="2" s="1"/>
  <c r="D684" i="2"/>
  <c r="D685" i="2" s="1"/>
  <c r="C685" i="2"/>
  <c r="B685" i="26"/>
  <c r="E685" i="26" s="1"/>
  <c r="E684" i="26"/>
  <c r="A687" i="26"/>
  <c r="A688" i="26" s="1"/>
  <c r="C686" i="26"/>
  <c r="B686" i="26"/>
  <c r="D684" i="26"/>
  <c r="D685" i="26" s="1"/>
  <c r="C685" i="26"/>
  <c r="C688" i="26" l="1"/>
  <c r="B688" i="26"/>
  <c r="A689" i="26"/>
  <c r="A690" i="26" s="1"/>
  <c r="D686" i="26"/>
  <c r="D687" i="26" s="1"/>
  <c r="C687" i="26"/>
  <c r="B687" i="26"/>
  <c r="E687" i="26" s="1"/>
  <c r="E686" i="26"/>
  <c r="B688" i="2"/>
  <c r="B689" i="2" s="1"/>
  <c r="C688" i="2"/>
  <c r="A689" i="2"/>
  <c r="A690" i="2" s="1"/>
  <c r="C687" i="2"/>
  <c r="D686" i="2"/>
  <c r="D687" i="2" s="1"/>
  <c r="C689" i="2" l="1"/>
  <c r="D688" i="2"/>
  <c r="D689" i="2" s="1"/>
  <c r="B690" i="2"/>
  <c r="B691" i="2" s="1"/>
  <c r="C690" i="2"/>
  <c r="A691" i="2"/>
  <c r="A692" i="2" s="1"/>
  <c r="B690" i="26"/>
  <c r="A691" i="26"/>
  <c r="A692" i="26" s="1"/>
  <c r="C690" i="26"/>
  <c r="B689" i="26"/>
  <c r="E689" i="26" s="1"/>
  <c r="E688" i="26"/>
  <c r="D688" i="26"/>
  <c r="D689" i="26" s="1"/>
  <c r="C689" i="26"/>
  <c r="D690" i="26" l="1"/>
  <c r="D691" i="26" s="1"/>
  <c r="C691" i="26"/>
  <c r="C692" i="26"/>
  <c r="B692" i="26"/>
  <c r="A693" i="26"/>
  <c r="A694" i="26" s="1"/>
  <c r="D690" i="2"/>
  <c r="D691" i="2" s="1"/>
  <c r="C691" i="2"/>
  <c r="B692" i="2"/>
  <c r="B693" i="2" s="1"/>
  <c r="C692" i="2"/>
  <c r="A693" i="2"/>
  <c r="A694" i="2" s="1"/>
  <c r="B691" i="26"/>
  <c r="E691" i="26" s="1"/>
  <c r="E690" i="26"/>
  <c r="B694" i="26" l="1"/>
  <c r="A695" i="26"/>
  <c r="A696" i="26" s="1"/>
  <c r="C694" i="26"/>
  <c r="E692" i="26"/>
  <c r="B693" i="26"/>
  <c r="E693" i="26" s="1"/>
  <c r="C693" i="26"/>
  <c r="D692" i="26"/>
  <c r="D693" i="26" s="1"/>
  <c r="B694" i="2"/>
  <c r="B695" i="2" s="1"/>
  <c r="C694" i="2"/>
  <c r="A695" i="2"/>
  <c r="A696" i="2" s="1"/>
  <c r="D692" i="2"/>
  <c r="D693" i="2" s="1"/>
  <c r="C693" i="2"/>
  <c r="D694" i="2" l="1"/>
  <c r="D695" i="2" s="1"/>
  <c r="C695" i="2"/>
  <c r="C695" i="26"/>
  <c r="D694" i="26"/>
  <c r="D695" i="26" s="1"/>
  <c r="B696" i="2"/>
  <c r="B697" i="2" s="1"/>
  <c r="C696" i="2"/>
  <c r="A697" i="2"/>
  <c r="A698" i="2" s="1"/>
  <c r="B696" i="26"/>
  <c r="A697" i="26"/>
  <c r="A698" i="26" s="1"/>
  <c r="C696" i="26"/>
  <c r="E694" i="26"/>
  <c r="B695" i="26"/>
  <c r="E695" i="26" s="1"/>
  <c r="B698" i="2" l="1"/>
  <c r="B699" i="2" s="1"/>
  <c r="C698" i="2"/>
  <c r="A699" i="2"/>
  <c r="A700" i="2" s="1"/>
  <c r="D696" i="2"/>
  <c r="D697" i="2" s="1"/>
  <c r="C697" i="2"/>
  <c r="D696" i="26"/>
  <c r="D697" i="26" s="1"/>
  <c r="C697" i="26"/>
  <c r="B697" i="26"/>
  <c r="E697" i="26" s="1"/>
  <c r="E696" i="26"/>
  <c r="C698" i="26"/>
  <c r="B698" i="26"/>
  <c r="A699" i="26"/>
  <c r="A700" i="26" s="1"/>
  <c r="D698" i="26" l="1"/>
  <c r="D699" i="26" s="1"/>
  <c r="C699" i="26"/>
  <c r="B700" i="26"/>
  <c r="C700" i="26"/>
  <c r="A701" i="26"/>
  <c r="A702" i="26" s="1"/>
  <c r="B699" i="26"/>
  <c r="E699" i="26" s="1"/>
  <c r="E698" i="26"/>
  <c r="C700" i="2"/>
  <c r="B700" i="2"/>
  <c r="B701" i="2" s="1"/>
  <c r="A701" i="2"/>
  <c r="A702" i="2" s="1"/>
  <c r="D698" i="2"/>
  <c r="D699" i="2" s="1"/>
  <c r="C699" i="2"/>
  <c r="D700" i="2" l="1"/>
  <c r="D701" i="2" s="1"/>
  <c r="C701" i="2"/>
  <c r="C701" i="26"/>
  <c r="D700" i="26"/>
  <c r="D701" i="26" s="1"/>
  <c r="C702" i="26"/>
  <c r="A703" i="26"/>
  <c r="A704" i="26" s="1"/>
  <c r="B702" i="26"/>
  <c r="E700" i="26"/>
  <c r="B701" i="26"/>
  <c r="E701" i="26" s="1"/>
  <c r="C702" i="2"/>
  <c r="B702" i="2"/>
  <c r="B703" i="2" s="1"/>
  <c r="A703" i="2"/>
  <c r="A704" i="2" s="1"/>
  <c r="C703" i="26" l="1"/>
  <c r="D702" i="26"/>
  <c r="D703" i="26" s="1"/>
  <c r="B704" i="26"/>
  <c r="A705" i="26"/>
  <c r="A706" i="26" s="1"/>
  <c r="C704" i="26"/>
  <c r="B703" i="26"/>
  <c r="E703" i="26" s="1"/>
  <c r="E702" i="26"/>
  <c r="B704" i="2"/>
  <c r="B705" i="2" s="1"/>
  <c r="C704" i="2"/>
  <c r="A705" i="2"/>
  <c r="A706" i="2" s="1"/>
  <c r="C703" i="2"/>
  <c r="D702" i="2"/>
  <c r="D703" i="2" s="1"/>
  <c r="C705" i="26" l="1"/>
  <c r="D704" i="26"/>
  <c r="D705" i="26" s="1"/>
  <c r="C706" i="26"/>
  <c r="A707" i="26"/>
  <c r="A708" i="26" s="1"/>
  <c r="B706" i="26"/>
  <c r="B705" i="26"/>
  <c r="E705" i="26" s="1"/>
  <c r="E704" i="26"/>
  <c r="B706" i="2"/>
  <c r="B707" i="2" s="1"/>
  <c r="C706" i="2"/>
  <c r="A707" i="2"/>
  <c r="A708" i="2" s="1"/>
  <c r="D704" i="2"/>
  <c r="D705" i="2" s="1"/>
  <c r="C705" i="2"/>
  <c r="C707" i="26" l="1"/>
  <c r="D706" i="26"/>
  <c r="D707" i="26" s="1"/>
  <c r="B707" i="26"/>
  <c r="E707" i="26" s="1"/>
  <c r="E706" i="26"/>
  <c r="C708" i="26"/>
  <c r="B708" i="26"/>
  <c r="A709" i="26"/>
  <c r="A710" i="26" s="1"/>
  <c r="B708" i="2"/>
  <c r="B709" i="2" s="1"/>
  <c r="C708" i="2"/>
  <c r="A709" i="2"/>
  <c r="A710" i="2" s="1"/>
  <c r="C707" i="2"/>
  <c r="D706" i="2"/>
  <c r="D707" i="2" s="1"/>
  <c r="D708" i="26" l="1"/>
  <c r="D709" i="26" s="1"/>
  <c r="C709" i="26"/>
  <c r="B709" i="26"/>
  <c r="E709" i="26" s="1"/>
  <c r="E708" i="26"/>
  <c r="B710" i="26"/>
  <c r="A711" i="26"/>
  <c r="A712" i="26" s="1"/>
  <c r="C710" i="26"/>
  <c r="C710" i="2"/>
  <c r="B710" i="2"/>
  <c r="B711" i="2" s="1"/>
  <c r="A711" i="2"/>
  <c r="A712" i="2" s="1"/>
  <c r="D708" i="2"/>
  <c r="D709" i="2" s="1"/>
  <c r="C709" i="2"/>
  <c r="B711" i="26" l="1"/>
  <c r="E711" i="26" s="1"/>
  <c r="E710" i="26"/>
  <c r="D710" i="26"/>
  <c r="D711" i="26" s="1"/>
  <c r="C711" i="26"/>
  <c r="C711" i="2"/>
  <c r="D710" i="2"/>
  <c r="D711" i="2" s="1"/>
  <c r="C712" i="26"/>
  <c r="A713" i="26"/>
  <c r="A714" i="26" s="1"/>
  <c r="B712" i="26"/>
  <c r="B712" i="2"/>
  <c r="B713" i="2" s="1"/>
  <c r="C712" i="2"/>
  <c r="A713" i="2"/>
  <c r="A714" i="2" s="1"/>
  <c r="B714" i="26" l="1"/>
  <c r="A715" i="26"/>
  <c r="A716" i="26" s="1"/>
  <c r="C714" i="26"/>
  <c r="C713" i="26"/>
  <c r="D712" i="26"/>
  <c r="D713" i="26" s="1"/>
  <c r="B714" i="2"/>
  <c r="B715" i="2" s="1"/>
  <c r="C714" i="2"/>
  <c r="A715" i="2"/>
  <c r="A716" i="2" s="1"/>
  <c r="D712" i="2"/>
  <c r="D713" i="2" s="1"/>
  <c r="C713" i="2"/>
  <c r="E712" i="26"/>
  <c r="B713" i="26"/>
  <c r="E713" i="26" s="1"/>
  <c r="B716" i="2" l="1"/>
  <c r="B717" i="2" s="1"/>
  <c r="C716" i="2"/>
  <c r="A717" i="2"/>
  <c r="A718" i="2" s="1"/>
  <c r="D714" i="26"/>
  <c r="D715" i="26" s="1"/>
  <c r="C715" i="26"/>
  <c r="C715" i="2"/>
  <c r="D714" i="2"/>
  <c r="D715" i="2" s="1"/>
  <c r="C716" i="26"/>
  <c r="B716" i="26"/>
  <c r="A717" i="26"/>
  <c r="A718" i="26" s="1"/>
  <c r="E714" i="26"/>
  <c r="B715" i="26"/>
  <c r="E715" i="26" s="1"/>
  <c r="D716" i="26" l="1"/>
  <c r="D717" i="26" s="1"/>
  <c r="C717" i="26"/>
  <c r="B718" i="26"/>
  <c r="A719" i="26"/>
  <c r="A720" i="26" s="1"/>
  <c r="C718" i="26"/>
  <c r="B717" i="26"/>
  <c r="E717" i="26" s="1"/>
  <c r="E716" i="26"/>
  <c r="B718" i="2"/>
  <c r="B719" i="2" s="1"/>
  <c r="C718" i="2"/>
  <c r="A719" i="2"/>
  <c r="A720" i="2" s="1"/>
  <c r="C717" i="2"/>
  <c r="D716" i="2"/>
  <c r="D717" i="2" s="1"/>
  <c r="D718" i="26" l="1"/>
  <c r="D719" i="26" s="1"/>
  <c r="C719" i="26"/>
  <c r="B719" i="26"/>
  <c r="E719" i="26" s="1"/>
  <c r="E718" i="26"/>
  <c r="B720" i="26"/>
  <c r="A721" i="26"/>
  <c r="A722" i="26" s="1"/>
  <c r="C720" i="26"/>
  <c r="B720" i="2"/>
  <c r="B721" i="2" s="1"/>
  <c r="C720" i="2"/>
  <c r="A721" i="2"/>
  <c r="A722" i="2" s="1"/>
  <c r="C719" i="2"/>
  <c r="D718" i="2"/>
  <c r="D719" i="2" s="1"/>
  <c r="C721" i="26" l="1"/>
  <c r="D720" i="26"/>
  <c r="D721" i="26" s="1"/>
  <c r="B721" i="26"/>
  <c r="E721" i="26" s="1"/>
  <c r="E720" i="26"/>
  <c r="A723" i="26"/>
  <c r="A724" i="26" s="1"/>
  <c r="C722" i="26"/>
  <c r="B722" i="26"/>
  <c r="B722" i="2"/>
  <c r="B723" i="2" s="1"/>
  <c r="C722" i="2"/>
  <c r="A723" i="2"/>
  <c r="A724" i="2" s="1"/>
  <c r="D720" i="2"/>
  <c r="D721" i="2" s="1"/>
  <c r="C721" i="2"/>
  <c r="D722" i="26" l="1"/>
  <c r="D723" i="26" s="1"/>
  <c r="C723" i="26"/>
  <c r="B723" i="26"/>
  <c r="E723" i="26" s="1"/>
  <c r="E722" i="26"/>
  <c r="B724" i="26"/>
  <c r="C724" i="26"/>
  <c r="A725" i="26"/>
  <c r="A726" i="26" s="1"/>
  <c r="B724" i="2"/>
  <c r="B725" i="2" s="1"/>
  <c r="C724" i="2"/>
  <c r="A725" i="2"/>
  <c r="A726" i="2" s="1"/>
  <c r="D722" i="2"/>
  <c r="D723" i="2" s="1"/>
  <c r="C723" i="2"/>
  <c r="C726" i="26" l="1"/>
  <c r="A727" i="26"/>
  <c r="A728" i="26" s="1"/>
  <c r="B726" i="26"/>
  <c r="D724" i="26"/>
  <c r="D725" i="26" s="1"/>
  <c r="C725" i="26"/>
  <c r="E724" i="26"/>
  <c r="B725" i="26"/>
  <c r="E725" i="26" s="1"/>
  <c r="C726" i="2"/>
  <c r="B726" i="2"/>
  <c r="B727" i="2" s="1"/>
  <c r="A727" i="2"/>
  <c r="A728" i="2" s="1"/>
  <c r="D724" i="2"/>
  <c r="D725" i="2" s="1"/>
  <c r="C725" i="2"/>
  <c r="D726" i="2" l="1"/>
  <c r="D727" i="2" s="1"/>
  <c r="C727" i="2"/>
  <c r="B727" i="26"/>
  <c r="E727" i="26" s="1"/>
  <c r="E726" i="26"/>
  <c r="B728" i="2"/>
  <c r="B729" i="2" s="1"/>
  <c r="C728" i="2"/>
  <c r="A729" i="2"/>
  <c r="A730" i="2" s="1"/>
  <c r="C728" i="26"/>
  <c r="A729" i="26"/>
  <c r="A730" i="26" s="1"/>
  <c r="B728" i="26"/>
  <c r="D726" i="26"/>
  <c r="D727" i="26" s="1"/>
  <c r="C727" i="26"/>
  <c r="C729" i="26" l="1"/>
  <c r="D728" i="26"/>
  <c r="D729" i="26" s="1"/>
  <c r="B730" i="2"/>
  <c r="B731" i="2" s="1"/>
  <c r="C730" i="2"/>
  <c r="A731" i="2"/>
  <c r="A732" i="2" s="1"/>
  <c r="D728" i="2"/>
  <c r="D729" i="2" s="1"/>
  <c r="C729" i="2"/>
  <c r="B729" i="26"/>
  <c r="E729" i="26" s="1"/>
  <c r="E728" i="26"/>
  <c r="B730" i="26"/>
  <c r="C730" i="26"/>
  <c r="A731" i="26"/>
  <c r="A732" i="26" s="1"/>
  <c r="B732" i="26" l="1"/>
  <c r="C732" i="26"/>
  <c r="A733" i="26"/>
  <c r="A734" i="26" s="1"/>
  <c r="B732" i="2"/>
  <c r="B733" i="2" s="1"/>
  <c r="C732" i="2"/>
  <c r="A733" i="2"/>
  <c r="A734" i="2" s="1"/>
  <c r="C731" i="2"/>
  <c r="D730" i="2"/>
  <c r="D731" i="2" s="1"/>
  <c r="D730" i="26"/>
  <c r="D731" i="26" s="1"/>
  <c r="C731" i="26"/>
  <c r="B731" i="26"/>
  <c r="E731" i="26" s="1"/>
  <c r="E730" i="26"/>
  <c r="B734" i="2" l="1"/>
  <c r="B735" i="2" s="1"/>
  <c r="C734" i="2"/>
  <c r="A735" i="2"/>
  <c r="A736" i="2" s="1"/>
  <c r="D732" i="2"/>
  <c r="D733" i="2" s="1"/>
  <c r="C733" i="2"/>
  <c r="A735" i="26"/>
  <c r="A736" i="26" s="1"/>
  <c r="C734" i="26"/>
  <c r="B734" i="26"/>
  <c r="D732" i="26"/>
  <c r="D733" i="26" s="1"/>
  <c r="C733" i="26"/>
  <c r="B733" i="26"/>
  <c r="E733" i="26" s="1"/>
  <c r="E732" i="26"/>
  <c r="B735" i="26" l="1"/>
  <c r="E735" i="26" s="1"/>
  <c r="E734" i="26"/>
  <c r="D734" i="26"/>
  <c r="D735" i="26" s="1"/>
  <c r="C735" i="26"/>
  <c r="A737" i="26"/>
  <c r="A738" i="26" s="1"/>
  <c r="C736" i="26"/>
  <c r="B736" i="26"/>
  <c r="C736" i="2"/>
  <c r="B736" i="2"/>
  <c r="B737" i="2" s="1"/>
  <c r="A737" i="2"/>
  <c r="A738" i="2" s="1"/>
  <c r="C735" i="2"/>
  <c r="D734" i="2"/>
  <c r="D735" i="2" s="1"/>
  <c r="C738" i="26" l="1"/>
  <c r="B738" i="26"/>
  <c r="A739" i="26"/>
  <c r="A740" i="26" s="1"/>
  <c r="C737" i="2"/>
  <c r="D736" i="2"/>
  <c r="D737" i="2" s="1"/>
  <c r="B737" i="26"/>
  <c r="E737" i="26" s="1"/>
  <c r="E736" i="26"/>
  <c r="D736" i="26"/>
  <c r="D737" i="26" s="1"/>
  <c r="C737" i="26"/>
  <c r="B738" i="2"/>
  <c r="B739" i="2" s="1"/>
  <c r="C738" i="2"/>
  <c r="A739" i="2"/>
  <c r="A740" i="2" s="1"/>
  <c r="B740" i="2" l="1"/>
  <c r="B741" i="2" s="1"/>
  <c r="C740" i="2"/>
  <c r="A741" i="2"/>
  <c r="A742" i="2" s="1"/>
  <c r="D738" i="2"/>
  <c r="D739" i="2" s="1"/>
  <c r="C739" i="2"/>
  <c r="C740" i="26"/>
  <c r="B740" i="26"/>
  <c r="A741" i="26"/>
  <c r="A742" i="26" s="1"/>
  <c r="B739" i="26"/>
  <c r="E739" i="26" s="1"/>
  <c r="E738" i="26"/>
  <c r="D738" i="26"/>
  <c r="D739" i="26" s="1"/>
  <c r="C739" i="26"/>
  <c r="C742" i="26" l="1"/>
  <c r="A743" i="26"/>
  <c r="A744" i="26" s="1"/>
  <c r="B742" i="26"/>
  <c r="B741" i="26"/>
  <c r="E741" i="26" s="1"/>
  <c r="E740" i="26"/>
  <c r="C741" i="26"/>
  <c r="D740" i="26"/>
  <c r="D741" i="26" s="1"/>
  <c r="C742" i="2"/>
  <c r="B742" i="2"/>
  <c r="B743" i="2" s="1"/>
  <c r="A743" i="2"/>
  <c r="A744" i="2" s="1"/>
  <c r="D740" i="2"/>
  <c r="D741" i="2" s="1"/>
  <c r="C741" i="2"/>
  <c r="B743" i="26" l="1"/>
  <c r="E743" i="26" s="1"/>
  <c r="E742" i="26"/>
  <c r="D742" i="2"/>
  <c r="D743" i="2" s="1"/>
  <c r="C743" i="2"/>
  <c r="B744" i="2"/>
  <c r="B745" i="2" s="1"/>
  <c r="C744" i="2"/>
  <c r="A745" i="2"/>
  <c r="A746" i="2" s="1"/>
  <c r="A745" i="26"/>
  <c r="A746" i="26" s="1"/>
  <c r="C744" i="26"/>
  <c r="B744" i="26"/>
  <c r="D742" i="26"/>
  <c r="D743" i="26" s="1"/>
  <c r="C743" i="26"/>
  <c r="C746" i="26" l="1"/>
  <c r="B746" i="26"/>
  <c r="A747" i="26"/>
  <c r="A748" i="26" s="1"/>
  <c r="B746" i="2"/>
  <c r="B747" i="2" s="1"/>
  <c r="C746" i="2"/>
  <c r="A747" i="2"/>
  <c r="A748" i="2" s="1"/>
  <c r="D744" i="2"/>
  <c r="D745" i="2" s="1"/>
  <c r="C745" i="2"/>
  <c r="B745" i="26"/>
  <c r="E745" i="26" s="1"/>
  <c r="E744" i="26"/>
  <c r="D744" i="26"/>
  <c r="D745" i="26" s="1"/>
  <c r="C745" i="26"/>
  <c r="C747" i="2" l="1"/>
  <c r="D746" i="2"/>
  <c r="D747" i="2" s="1"/>
  <c r="B748" i="2"/>
  <c r="B749" i="2" s="1"/>
  <c r="C748" i="2"/>
  <c r="A749" i="2"/>
  <c r="A750" i="2" s="1"/>
  <c r="C748" i="26"/>
  <c r="B748" i="26"/>
  <c r="A749" i="26"/>
  <c r="A750" i="26" s="1"/>
  <c r="E746" i="26"/>
  <c r="B747" i="26"/>
  <c r="E747" i="26" s="1"/>
  <c r="D746" i="26"/>
  <c r="D747" i="26" s="1"/>
  <c r="C747" i="26"/>
  <c r="B749" i="26" l="1"/>
  <c r="E749" i="26" s="1"/>
  <c r="E748" i="26"/>
  <c r="D748" i="2"/>
  <c r="D749" i="2" s="1"/>
  <c r="C749" i="2"/>
  <c r="C749" i="26"/>
  <c r="D748" i="26"/>
  <c r="D749" i="26" s="1"/>
  <c r="A751" i="26"/>
  <c r="A752" i="26" s="1"/>
  <c r="B750" i="26"/>
  <c r="C750" i="26"/>
  <c r="B750" i="2"/>
  <c r="B751" i="2" s="1"/>
  <c r="C750" i="2"/>
  <c r="A751" i="2"/>
  <c r="A752" i="2" s="1"/>
  <c r="B751" i="26" l="1"/>
  <c r="E751" i="26" s="1"/>
  <c r="E750" i="26"/>
  <c r="C751" i="2"/>
  <c r="D750" i="2"/>
  <c r="D751" i="2" s="1"/>
  <c r="C752" i="26"/>
  <c r="A753" i="26"/>
  <c r="A754" i="26" s="1"/>
  <c r="B752" i="26"/>
  <c r="C752" i="2"/>
  <c r="B752" i="2"/>
  <c r="B753" i="2" s="1"/>
  <c r="A753" i="2"/>
  <c r="A754" i="2" s="1"/>
  <c r="C751" i="26"/>
  <c r="D750" i="26"/>
  <c r="D751" i="26" s="1"/>
  <c r="D752" i="2" l="1"/>
  <c r="D753" i="2" s="1"/>
  <c r="C753" i="2"/>
  <c r="E752" i="26"/>
  <c r="B753" i="26"/>
  <c r="E753" i="26" s="1"/>
  <c r="D752" i="26"/>
  <c r="D753" i="26" s="1"/>
  <c r="C753" i="26"/>
  <c r="C754" i="26"/>
  <c r="B754" i="26"/>
  <c r="A755" i="26"/>
  <c r="A756" i="26" s="1"/>
  <c r="B754" i="2"/>
  <c r="B755" i="2" s="1"/>
  <c r="C754" i="2"/>
  <c r="A755" i="2"/>
  <c r="A756" i="2" s="1"/>
  <c r="B755" i="26" l="1"/>
  <c r="E755" i="26" s="1"/>
  <c r="E754" i="26"/>
  <c r="D754" i="2"/>
  <c r="D755" i="2" s="1"/>
  <c r="C755" i="2"/>
  <c r="D754" i="26"/>
  <c r="D755" i="26" s="1"/>
  <c r="C755" i="26"/>
  <c r="B756" i="2"/>
  <c r="B757" i="2" s="1"/>
  <c r="C756" i="2"/>
  <c r="A757" i="2"/>
  <c r="A758" i="2" s="1"/>
  <c r="C756" i="26"/>
  <c r="B756" i="26"/>
  <c r="A757" i="26"/>
  <c r="A758" i="26" s="1"/>
  <c r="D756" i="2" l="1"/>
  <c r="D757" i="2" s="1"/>
  <c r="C757" i="2"/>
  <c r="B757" i="26"/>
  <c r="E757" i="26" s="1"/>
  <c r="E756" i="26"/>
  <c r="D756" i="26"/>
  <c r="D757" i="26" s="1"/>
  <c r="C757" i="26"/>
  <c r="A759" i="26"/>
  <c r="A760" i="26" s="1"/>
  <c r="C758" i="26"/>
  <c r="B758" i="26"/>
  <c r="B758" i="2"/>
  <c r="B759" i="2" s="1"/>
  <c r="C758" i="2"/>
  <c r="A759" i="2"/>
  <c r="A760" i="2" s="1"/>
  <c r="C760" i="26" l="1"/>
  <c r="A761" i="26"/>
  <c r="A762" i="26" s="1"/>
  <c r="B760" i="26"/>
  <c r="C759" i="26"/>
  <c r="D758" i="26"/>
  <c r="D759" i="26" s="1"/>
  <c r="C760" i="2"/>
  <c r="B760" i="2"/>
  <c r="B761" i="2" s="1"/>
  <c r="A761" i="2"/>
  <c r="A762" i="2" s="1"/>
  <c r="C759" i="2"/>
  <c r="D758" i="2"/>
  <c r="D759" i="2" s="1"/>
  <c r="E758" i="26"/>
  <c r="B759" i="26"/>
  <c r="E759" i="26" s="1"/>
  <c r="B762" i="2" l="1"/>
  <c r="B763" i="2" s="1"/>
  <c r="C762" i="2"/>
  <c r="A763" i="2"/>
  <c r="A764" i="2" s="1"/>
  <c r="C761" i="2"/>
  <c r="D760" i="2"/>
  <c r="D761" i="2" s="1"/>
  <c r="E760" i="26"/>
  <c r="B761" i="26"/>
  <c r="E761" i="26" s="1"/>
  <c r="C762" i="26"/>
  <c r="B762" i="26"/>
  <c r="A763" i="26"/>
  <c r="A764" i="26" s="1"/>
  <c r="C761" i="26"/>
  <c r="D760" i="26"/>
  <c r="D761" i="26" s="1"/>
  <c r="C763" i="26" l="1"/>
  <c r="D762" i="26"/>
  <c r="D763" i="26" s="1"/>
  <c r="B764" i="26"/>
  <c r="C764" i="26"/>
  <c r="A765" i="26"/>
  <c r="A766" i="26" s="1"/>
  <c r="B763" i="26"/>
  <c r="E763" i="26" s="1"/>
  <c r="E762" i="26"/>
  <c r="B764" i="2"/>
  <c r="B765" i="2" s="1"/>
  <c r="C764" i="2"/>
  <c r="A765" i="2"/>
  <c r="A766" i="2" s="1"/>
  <c r="D762" i="2"/>
  <c r="D763" i="2" s="1"/>
  <c r="C763" i="2"/>
  <c r="D764" i="26" l="1"/>
  <c r="D765" i="26" s="1"/>
  <c r="C765" i="26"/>
  <c r="E764" i="26"/>
  <c r="B765" i="26"/>
  <c r="E765" i="26" s="1"/>
  <c r="C766" i="26"/>
  <c r="A767" i="26"/>
  <c r="A768" i="26" s="1"/>
  <c r="B766" i="26"/>
  <c r="B766" i="2"/>
  <c r="B767" i="2" s="1"/>
  <c r="C766" i="2"/>
  <c r="A767" i="2"/>
  <c r="A768" i="2" s="1"/>
  <c r="C765" i="2"/>
  <c r="D764" i="2"/>
  <c r="D765" i="2" s="1"/>
  <c r="E766" i="26" l="1"/>
  <c r="B767" i="26"/>
  <c r="E767" i="26" s="1"/>
  <c r="C767" i="26"/>
  <c r="D766" i="26"/>
  <c r="D767" i="26" s="1"/>
  <c r="B768" i="26"/>
  <c r="A769" i="26"/>
  <c r="A770" i="26" s="1"/>
  <c r="C768" i="26"/>
  <c r="B768" i="2"/>
  <c r="B769" i="2" s="1"/>
  <c r="C768" i="2"/>
  <c r="A769" i="2"/>
  <c r="A770" i="2" s="1"/>
  <c r="D766" i="2"/>
  <c r="D767" i="2" s="1"/>
  <c r="C767" i="2"/>
  <c r="D768" i="26" l="1"/>
  <c r="D769" i="26" s="1"/>
  <c r="C769" i="26"/>
  <c r="E768" i="26"/>
  <c r="B769" i="26"/>
  <c r="E769" i="26" s="1"/>
  <c r="A771" i="26"/>
  <c r="A772" i="26" s="1"/>
  <c r="C770" i="26"/>
  <c r="B770" i="26"/>
  <c r="B770" i="2"/>
  <c r="B771" i="2" s="1"/>
  <c r="C770" i="2"/>
  <c r="A771" i="2"/>
  <c r="A772" i="2" s="1"/>
  <c r="D768" i="2"/>
  <c r="D769" i="2" s="1"/>
  <c r="C769" i="2"/>
  <c r="C771" i="26" l="1"/>
  <c r="D770" i="26"/>
  <c r="D771" i="26" s="1"/>
  <c r="E770" i="26"/>
  <c r="B771" i="26"/>
  <c r="E771" i="26" s="1"/>
  <c r="A773" i="26"/>
  <c r="A774" i="26" s="1"/>
  <c r="B772" i="26"/>
  <c r="C772" i="26"/>
  <c r="B772" i="2"/>
  <c r="B773" i="2" s="1"/>
  <c r="A773" i="2"/>
  <c r="A774" i="2" s="1"/>
  <c r="C772" i="2"/>
  <c r="D770" i="2"/>
  <c r="D771" i="2" s="1"/>
  <c r="C771" i="2"/>
  <c r="T9" i="28" l="1"/>
  <c r="T8" i="28" s="1"/>
  <c r="Z9" i="28"/>
  <c r="Z8" i="28" s="1"/>
  <c r="AD9" i="28"/>
  <c r="AD8" i="28" s="1"/>
  <c r="AB9" i="28"/>
  <c r="AB8" i="28" s="1"/>
  <c r="AA9" i="28"/>
  <c r="AA8" i="28" s="1"/>
  <c r="AC9" i="28"/>
  <c r="AC8" i="28" s="1"/>
  <c r="X9" i="28"/>
  <c r="X8" i="28" s="1"/>
  <c r="Y9" i="28"/>
  <c r="Y8" i="28" s="1"/>
  <c r="U9" i="28"/>
  <c r="U8" i="28" s="1"/>
  <c r="V9" i="28"/>
  <c r="V8" i="28" s="1"/>
  <c r="W9" i="28"/>
  <c r="W8" i="28" s="1"/>
  <c r="D772" i="26"/>
  <c r="D773" i="26" s="1"/>
  <c r="C773" i="26"/>
  <c r="B774" i="26"/>
  <c r="E774" i="26" s="1"/>
  <c r="C774" i="26"/>
  <c r="E772" i="26"/>
  <c r="B773" i="26"/>
  <c r="E773" i="26" s="1"/>
  <c r="C773" i="2"/>
  <c r="D772" i="2"/>
  <c r="D773" i="2" s="1"/>
  <c r="B774" i="2"/>
  <c r="C774" i="2"/>
  <c r="D774" i="26" l="1"/>
  <c r="D774" i="2"/>
  <c r="C7" i="28" s="1"/>
  <c r="O2" i="27"/>
  <c r="P2" i="27" s="1"/>
  <c r="O3" i="27"/>
  <c r="P3" i="27" s="1"/>
  <c r="D31" i="28" l="1"/>
  <c r="C23" i="28" s="1"/>
  <c r="K30" i="28"/>
  <c r="K36" i="28" s="1"/>
  <c r="B28" i="4"/>
  <c r="S9" i="28"/>
  <c r="S8" i="28" s="1"/>
  <c r="B30" i="4" l="1"/>
  <c r="C30" i="4"/>
  <c r="C31" i="28" s="1"/>
  <c r="J21" i="4"/>
  <c r="F21" i="4" s="1"/>
  <c r="H21" i="4" s="1"/>
  <c r="E22" i="4" s="1"/>
  <c r="G22" i="4" s="1"/>
  <c r="L17" i="6"/>
  <c r="I17" i="28"/>
  <c r="B29" i="4"/>
  <c r="B31" i="4"/>
  <c r="I9" i="28" l="1"/>
  <c r="I19" i="28"/>
  <c r="F22" i="4"/>
  <c r="H22" i="4" s="1"/>
  <c r="E23" i="4" s="1"/>
  <c r="L19" i="6"/>
  <c r="L9" i="6"/>
  <c r="G23" i="4" l="1"/>
  <c r="F23" i="4"/>
  <c r="H23" i="4" s="1"/>
  <c r="E24" i="4" s="1"/>
  <c r="F24" i="4" l="1"/>
  <c r="G24" i="4"/>
  <c r="H24" i="4" l="1"/>
  <c r="E25" i="4" s="1"/>
  <c r="G25" i="4" l="1"/>
  <c r="F25" i="4"/>
  <c r="H25" i="4" s="1"/>
  <c r="E26" i="4" s="1"/>
  <c r="G26" i="4" l="1"/>
  <c r="F26" i="4"/>
  <c r="H26" i="4" l="1"/>
  <c r="E27" i="4" s="1"/>
  <c r="F27" i="4" l="1"/>
  <c r="G27" i="4"/>
  <c r="H27" i="4" l="1"/>
  <c r="E28" i="4" s="1"/>
  <c r="G28" i="4"/>
  <c r="F28" i="4"/>
  <c r="H28" i="4" s="1"/>
  <c r="E29" i="4" s="1"/>
  <c r="G29" i="4" l="1"/>
  <c r="F29" i="4"/>
  <c r="H29" i="4" s="1"/>
  <c r="E30" i="4" s="1"/>
  <c r="F30" i="4" l="1"/>
  <c r="G30" i="4"/>
  <c r="H30" i="4" l="1"/>
  <c r="J24" i="4"/>
  <c r="I21" i="28" l="1"/>
  <c r="B4" i="4"/>
  <c r="J27" i="4" s="1"/>
  <c r="L21" i="6"/>
  <c r="D51" i="22" s="1"/>
  <c r="D52" i="22" l="1"/>
  <c r="D43" i="22"/>
  <c r="D50" i="22"/>
  <c r="J26" i="22"/>
  <c r="K26" i="22" s="1"/>
  <c r="J13" i="22"/>
  <c r="K13" i="22" s="1"/>
  <c r="J24" i="22"/>
  <c r="K24" i="22" s="1"/>
  <c r="J25" i="22"/>
  <c r="K25" i="22" s="1"/>
  <c r="F16" i="4"/>
  <c r="I29" i="22"/>
  <c r="L10" i="4"/>
  <c r="I25" i="22"/>
  <c r="F3" i="4"/>
  <c r="F15" i="4"/>
  <c r="J19" i="22"/>
  <c r="K19" i="22" s="1"/>
  <c r="D13" i="22"/>
  <c r="I33" i="22"/>
  <c r="I10" i="22"/>
  <c r="I7" i="22"/>
  <c r="I6" i="22"/>
  <c r="L6" i="4"/>
  <c r="I24" i="22"/>
  <c r="J22" i="22"/>
  <c r="K22" i="22" s="1"/>
  <c r="J33" i="22"/>
  <c r="K33" i="22" s="1"/>
  <c r="J37" i="22"/>
  <c r="K37" i="22" s="1"/>
  <c r="L15" i="4"/>
  <c r="F7" i="4"/>
  <c r="I8" i="22"/>
  <c r="I28" i="22"/>
  <c r="D28" i="22"/>
  <c r="F8" i="4"/>
  <c r="D15" i="22"/>
  <c r="D26" i="22"/>
  <c r="I9" i="22"/>
  <c r="L12" i="4"/>
  <c r="I34" i="22"/>
  <c r="K15" i="4"/>
  <c r="I11" i="22"/>
  <c r="D27" i="22"/>
  <c r="D18" i="22"/>
  <c r="J36" i="22"/>
  <c r="K36" i="22" s="1"/>
  <c r="J5" i="22"/>
  <c r="K5" i="22" s="1"/>
  <c r="J11" i="22"/>
  <c r="K11" i="22" s="1"/>
  <c r="F13" i="4"/>
  <c r="I18" i="22"/>
  <c r="D37" i="22"/>
  <c r="L14" i="4"/>
  <c r="F5" i="4"/>
  <c r="L13" i="4"/>
  <c r="D22" i="22"/>
  <c r="I31" i="22"/>
  <c r="F6" i="4"/>
  <c r="F9" i="4"/>
  <c r="I30" i="22"/>
  <c r="D33" i="22"/>
  <c r="D12" i="22"/>
  <c r="K8" i="4"/>
  <c r="J29" i="4"/>
  <c r="J29" i="22"/>
  <c r="K29" i="22" s="1"/>
  <c r="J27" i="22"/>
  <c r="K27" i="22" s="1"/>
  <c r="J17" i="22"/>
  <c r="K17" i="22" s="1"/>
  <c r="D11" i="22"/>
  <c r="D24" i="22"/>
  <c r="K14" i="4"/>
  <c r="J16" i="22"/>
  <c r="K16" i="22" s="1"/>
  <c r="D17" i="22"/>
  <c r="I20" i="22"/>
  <c r="D20" i="22"/>
  <c r="I23" i="22"/>
  <c r="F12" i="4"/>
  <c r="D9" i="22"/>
  <c r="I32" i="22"/>
  <c r="F4" i="4"/>
  <c r="K5" i="4"/>
  <c r="I12" i="22"/>
  <c r="J12" i="22"/>
  <c r="K12" i="22" s="1"/>
  <c r="J6" i="22"/>
  <c r="K6" i="22" s="1"/>
  <c r="J14" i="22"/>
  <c r="K14" i="22" s="1"/>
  <c r="J23" i="22"/>
  <c r="K23" i="22" s="1"/>
  <c r="K9" i="4"/>
  <c r="I21" i="22"/>
  <c r="F11" i="4"/>
  <c r="J35" i="22"/>
  <c r="K35" i="22" s="1"/>
  <c r="K11" i="4"/>
  <c r="I16" i="22"/>
  <c r="D21" i="22"/>
  <c r="L8" i="4"/>
  <c r="I35" i="22"/>
  <c r="D29" i="22"/>
  <c r="D30" i="22"/>
  <c r="D7" i="22"/>
  <c r="K3" i="4"/>
  <c r="D35" i="22"/>
  <c r="J7" i="22"/>
  <c r="K7" i="22" s="1"/>
  <c r="J32" i="22"/>
  <c r="K32" i="22" s="1"/>
  <c r="J18" i="22"/>
  <c r="K18" i="22" s="1"/>
  <c r="J20" i="22"/>
  <c r="K20" i="22" s="1"/>
  <c r="D5" i="22"/>
  <c r="L9" i="4"/>
  <c r="K4" i="4"/>
  <c r="K6" i="4"/>
  <c r="K16" i="4"/>
  <c r="D16" i="22"/>
  <c r="D23" i="22"/>
  <c r="D36" i="22"/>
  <c r="K10" i="4"/>
  <c r="I17" i="22"/>
  <c r="J28" i="22"/>
  <c r="K28" i="22" s="1"/>
  <c r="I27" i="22"/>
  <c r="I13" i="22"/>
  <c r="K7" i="4"/>
  <c r="J15" i="22"/>
  <c r="K15" i="22" s="1"/>
  <c r="J34" i="22"/>
  <c r="K34" i="22" s="1"/>
  <c r="J8" i="22"/>
  <c r="K8" i="22" s="1"/>
  <c r="J21" i="22"/>
  <c r="K21" i="22" s="1"/>
  <c r="I22" i="22"/>
  <c r="D8" i="22"/>
  <c r="I19" i="22"/>
  <c r="D25" i="22"/>
  <c r="D31" i="22"/>
  <c r="F14" i="4"/>
  <c r="L7" i="4"/>
  <c r="I37" i="22"/>
  <c r="D6" i="22"/>
  <c r="F10" i="4"/>
  <c r="I5" i="22"/>
  <c r="L5" i="4"/>
  <c r="L11" i="4"/>
  <c r="L3" i="4"/>
  <c r="J30" i="22"/>
  <c r="K30" i="22" s="1"/>
  <c r="J10" i="22"/>
  <c r="K10" i="22" s="1"/>
  <c r="J9" i="22"/>
  <c r="K9" i="22" s="1"/>
  <c r="C21" i="4"/>
  <c r="I36" i="22"/>
  <c r="L4" i="4"/>
  <c r="D10" i="22"/>
  <c r="D32" i="22"/>
  <c r="L16" i="4"/>
  <c r="K13" i="4"/>
  <c r="J31" i="22"/>
  <c r="K31" i="22" s="1"/>
  <c r="I15" i="22"/>
  <c r="D34" i="22"/>
  <c r="D14" i="22"/>
  <c r="D19" i="22"/>
  <c r="I26" i="22"/>
  <c r="I14" i="22"/>
  <c r="K12" i="4"/>
  <c r="L13" i="6" l="1"/>
  <c r="I13" i="28"/>
  <c r="C22" i="4"/>
  <c r="M31" i="22"/>
  <c r="N31" i="22" s="1"/>
  <c r="M34" i="22"/>
  <c r="N34" i="22" s="1"/>
  <c r="M37" i="22"/>
  <c r="N37" i="22" s="1"/>
  <c r="M25" i="22"/>
  <c r="N25" i="22" s="1"/>
  <c r="M14" i="22"/>
  <c r="N14" i="22" s="1"/>
  <c r="M35" i="22"/>
  <c r="N35" i="22" s="1"/>
  <c r="M30" i="22"/>
  <c r="N30" i="22" s="1"/>
  <c r="M32" i="22"/>
  <c r="N32" i="22" s="1"/>
  <c r="J50" i="22"/>
  <c r="M23" i="22"/>
  <c r="N23" i="22" s="1"/>
  <c r="M24" i="22"/>
  <c r="N24" i="22" s="1"/>
  <c r="M13" i="22"/>
  <c r="N13" i="22" s="1"/>
  <c r="M26" i="22"/>
  <c r="N26" i="22" s="1"/>
  <c r="M21" i="22"/>
  <c r="N21" i="22" s="1"/>
  <c r="M6" i="22"/>
  <c r="N6" i="22" s="1"/>
  <c r="M18" i="22"/>
  <c r="N18" i="22" s="1"/>
  <c r="M11" i="22"/>
  <c r="N11" i="22" s="1"/>
  <c r="M19" i="22"/>
  <c r="N19" i="22" s="1"/>
  <c r="M28" i="22"/>
  <c r="N28" i="22" s="1"/>
  <c r="M17" i="22"/>
  <c r="N17" i="22" s="1"/>
  <c r="M7" i="22"/>
  <c r="N7" i="22" s="1"/>
  <c r="M22" i="22"/>
  <c r="N22" i="22" s="1"/>
  <c r="M9" i="22"/>
  <c r="N9" i="22" s="1"/>
  <c r="M27" i="22"/>
  <c r="N27" i="22" s="1"/>
  <c r="M15" i="22"/>
  <c r="N15" i="22" s="1"/>
  <c r="M8" i="22"/>
  <c r="N8" i="22" s="1"/>
  <c r="M20" i="22"/>
  <c r="N20" i="22" s="1"/>
  <c r="M36" i="22"/>
  <c r="N36" i="22" s="1"/>
  <c r="M33" i="22"/>
  <c r="N33" i="22" s="1"/>
  <c r="M10" i="22"/>
  <c r="N10" i="22" s="1"/>
  <c r="M12" i="22"/>
  <c r="N12" i="22" s="1"/>
  <c r="M16" i="22"/>
  <c r="N16" i="22" s="1"/>
  <c r="M5" i="22"/>
  <c r="N5" i="22" s="1"/>
  <c r="M29" i="22"/>
  <c r="N29" i="22" s="1"/>
  <c r="D45" i="22"/>
  <c r="D46" i="22" s="1"/>
  <c r="D44" i="22"/>
  <c r="O9" i="22"/>
  <c r="P9" i="22" s="1"/>
  <c r="J51" i="22"/>
  <c r="O37" i="22"/>
  <c r="P37" i="22" s="1"/>
  <c r="O26" i="22"/>
  <c r="P26" i="22" s="1"/>
  <c r="O30" i="22"/>
  <c r="P30" i="22" s="1"/>
  <c r="O28" i="22"/>
  <c r="P28" i="22" s="1"/>
  <c r="O23" i="22"/>
  <c r="P23" i="22" s="1"/>
  <c r="O5" i="22"/>
  <c r="P5" i="22" s="1"/>
  <c r="O12" i="22"/>
  <c r="P12" i="22" s="1"/>
  <c r="O17" i="22"/>
  <c r="P17" i="22" s="1"/>
  <c r="O27" i="22"/>
  <c r="P27" i="22" s="1"/>
  <c r="O31" i="22"/>
  <c r="P31" i="22" s="1"/>
  <c r="O35" i="22"/>
  <c r="P35" i="22" s="1"/>
  <c r="O34" i="22"/>
  <c r="P34" i="22" s="1"/>
  <c r="O6" i="22"/>
  <c r="P6" i="22" s="1"/>
  <c r="O14" i="22"/>
  <c r="P14" i="22" s="1"/>
  <c r="O13" i="22"/>
  <c r="P13" i="22" s="1"/>
  <c r="Q13" i="22" s="1"/>
  <c r="O8" i="22"/>
  <c r="P8" i="22" s="1"/>
  <c r="O29" i="22"/>
  <c r="P29" i="22" s="1"/>
  <c r="O22" i="22"/>
  <c r="P22" i="22" s="1"/>
  <c r="O33" i="22"/>
  <c r="P33" i="22" s="1"/>
  <c r="O16" i="22"/>
  <c r="P16" i="22" s="1"/>
  <c r="O10" i="22"/>
  <c r="P10" i="22" s="1"/>
  <c r="O11" i="22"/>
  <c r="P11" i="22" s="1"/>
  <c r="O18" i="22"/>
  <c r="P18" i="22" s="1"/>
  <c r="O21" i="22"/>
  <c r="P21" i="22" s="1"/>
  <c r="O24" i="22"/>
  <c r="P24" i="22" s="1"/>
  <c r="O7" i="22"/>
  <c r="P7" i="22" s="1"/>
  <c r="O15" i="22"/>
  <c r="P15" i="22" s="1"/>
  <c r="O25" i="22"/>
  <c r="P25" i="22" s="1"/>
  <c r="O20" i="22"/>
  <c r="P20" i="22" s="1"/>
  <c r="O36" i="22"/>
  <c r="P36" i="22" s="1"/>
  <c r="O32" i="22"/>
  <c r="P32" i="22" s="1"/>
  <c r="O19" i="22"/>
  <c r="P19" i="22" s="1"/>
  <c r="Q5" i="22"/>
  <c r="Q29" i="22" l="1"/>
  <c r="Q28" i="22"/>
  <c r="Q37" i="22"/>
  <c r="Q27" i="22"/>
  <c r="Q14" i="22"/>
  <c r="Q24" i="22"/>
  <c r="Q8" i="22"/>
  <c r="Q18" i="22"/>
  <c r="Q10" i="22"/>
  <c r="Q21" i="22"/>
  <c r="Q33" i="22"/>
  <c r="Q7" i="22"/>
  <c r="Q26" i="22"/>
  <c r="Q36" i="22"/>
  <c r="Q17" i="22"/>
  <c r="Q25" i="22"/>
  <c r="E46" i="22"/>
  <c r="F46" i="22" s="1"/>
  <c r="E45" i="22"/>
  <c r="Q20" i="22"/>
  <c r="Q19" i="22"/>
  <c r="Q23" i="22"/>
  <c r="Q34" i="22"/>
  <c r="Q15" i="22"/>
  <c r="Q11" i="22"/>
  <c r="Q31" i="22"/>
  <c r="Q32" i="22"/>
  <c r="Q16" i="22"/>
  <c r="Q12" i="22"/>
  <c r="Q9" i="22"/>
  <c r="Q6" i="22"/>
  <c r="Q30" i="22"/>
  <c r="Q22" i="22"/>
  <c r="Q35" i="22"/>
  <c r="L23" i="6" l="1"/>
  <c r="I23" i="28"/>
  <c r="C3" i="28" l="1"/>
  <c r="C44" i="28"/>
</calcChain>
</file>

<file path=xl/sharedStrings.xml><?xml version="1.0" encoding="utf-8"?>
<sst xmlns="http://schemas.openxmlformats.org/spreadsheetml/2006/main" count="554" uniqueCount="276">
  <si>
    <t>Order number</t>
  </si>
  <si>
    <t>Input date (SCD)</t>
  </si>
  <si>
    <t>Output date (SCD)</t>
  </si>
  <si>
    <t>Work Content (hrs)</t>
  </si>
  <si>
    <t>Throughput time (SCD)</t>
  </si>
  <si>
    <t>Output</t>
  </si>
  <si>
    <t>Input</t>
  </si>
  <si>
    <t>WIP</t>
  </si>
  <si>
    <t>Workstation name</t>
  </si>
  <si>
    <t>Number of Workstations</t>
  </si>
  <si>
    <t>Capacity for Single workstation</t>
  </si>
  <si>
    <t>hrs/SCD</t>
  </si>
  <si>
    <t>Minimum Inter-Operation Time</t>
  </si>
  <si>
    <t>hrs</t>
  </si>
  <si>
    <t>Capacity</t>
  </si>
  <si>
    <t>Stretch factor 'Alpha'</t>
  </si>
  <si>
    <t>0&lt;Alpha&lt;130</t>
  </si>
  <si>
    <t>Work in Process first day</t>
  </si>
  <si>
    <t>Output prior evaluation period</t>
  </si>
  <si>
    <t>Start</t>
  </si>
  <si>
    <t>End</t>
  </si>
  <si>
    <t>Output prior Evaluation Period</t>
  </si>
  <si>
    <t>Capacity Limit</t>
  </si>
  <si>
    <t>w</t>
  </si>
  <si>
    <t>CAP</t>
  </si>
  <si>
    <t>ROUTmax</t>
  </si>
  <si>
    <t>WCs</t>
  </si>
  <si>
    <t>WCv</t>
  </si>
  <si>
    <t>TIOmin</t>
  </si>
  <si>
    <t>WIPImin</t>
  </si>
  <si>
    <t>ALPHA</t>
  </si>
  <si>
    <t>C-Norm-</t>
  </si>
  <si>
    <t>Workstation Details</t>
  </si>
  <si>
    <t>Interoperational Time</t>
  </si>
  <si>
    <t>Calculating the LOC</t>
  </si>
  <si>
    <t>t</t>
  </si>
  <si>
    <t>Pm</t>
  </si>
  <si>
    <t>Ib</t>
  </si>
  <si>
    <t>Ip</t>
  </si>
  <si>
    <t>Im</t>
  </si>
  <si>
    <t>Irel</t>
  </si>
  <si>
    <t>Rm</t>
  </si>
  <si>
    <t>LTm</t>
  </si>
  <si>
    <t>WC</t>
  </si>
  <si>
    <t>(WCav-WCi)2</t>
  </si>
  <si>
    <t>Ideal Output Rate OC</t>
  </si>
  <si>
    <t>Operating Point</t>
  </si>
  <si>
    <t>Reference period</t>
  </si>
  <si>
    <t>Newtons approximation procedure</t>
  </si>
  <si>
    <t>F(t)</t>
  </si>
  <si>
    <t>F'(t)</t>
  </si>
  <si>
    <t>t(n+1)</t>
  </si>
  <si>
    <t>WIPrel</t>
  </si>
  <si>
    <t>TTm(Rm)</t>
  </si>
  <si>
    <t>TTm(TTmw)</t>
  </si>
  <si>
    <t>WCav</t>
  </si>
  <si>
    <t>%</t>
  </si>
  <si>
    <t>Day number</t>
  </si>
  <si>
    <t>Wca</t>
  </si>
  <si>
    <t>Ua</t>
  </si>
  <si>
    <t>WIPa</t>
  </si>
  <si>
    <t>TTPa</t>
  </si>
  <si>
    <t>Calculation of ROUTmax with WIPrel--&gt;Ua--&gt;ROUTmax</t>
  </si>
  <si>
    <t>Ra</t>
  </si>
  <si>
    <t>ROUTa</t>
  </si>
  <si>
    <t>Logistic operating curves</t>
  </si>
  <si>
    <t>Lodistic operating curves</t>
  </si>
  <si>
    <t>Throughput Diagram</t>
  </si>
  <si>
    <t>Throughput diagram</t>
  </si>
  <si>
    <t>number of completed orders</t>
  </si>
  <si>
    <t>average work content</t>
  </si>
  <si>
    <t>standart deviation work content</t>
  </si>
  <si>
    <t>SCD</t>
  </si>
  <si>
    <t>average throughput time</t>
  </si>
  <si>
    <t>average range</t>
  </si>
  <si>
    <t>output</t>
  </si>
  <si>
    <t>average output rate</t>
  </si>
  <si>
    <t>maximum output rate</t>
  </si>
  <si>
    <t>capacity</t>
  </si>
  <si>
    <t>average work in process level</t>
  </si>
  <si>
    <t>ideal minimum work in process level</t>
  </si>
  <si>
    <t>relative work in process</t>
  </si>
  <si>
    <t>average utilization rate</t>
  </si>
  <si>
    <t>classes</t>
  </si>
  <si>
    <t>cum</t>
  </si>
  <si>
    <t>rel</t>
  </si>
  <si>
    <t>rel.cum</t>
  </si>
  <si>
    <t>Mean</t>
  </si>
  <si>
    <t>St.Dev</t>
  </si>
  <si>
    <t>Min</t>
  </si>
  <si>
    <t>Max</t>
  </si>
  <si>
    <t>Median</t>
  </si>
  <si>
    <t>Number</t>
  </si>
  <si>
    <t>weighted mean</t>
  </si>
  <si>
    <t>class width*10</t>
  </si>
  <si>
    <t>varCoeff.</t>
  </si>
  <si>
    <t>-</t>
  </si>
  <si>
    <t>WORK content Distribution</t>
  </si>
  <si>
    <t>Throughput time distribution</t>
  </si>
  <si>
    <t>Calculation of</t>
  </si>
  <si>
    <t>Logistic Operating Curve</t>
  </si>
  <si>
    <t>Schedule Reliability Operating Curve</t>
  </si>
  <si>
    <t>Um</t>
  </si>
  <si>
    <t>ROUTm</t>
  </si>
  <si>
    <t>WIPbuffer</t>
  </si>
  <si>
    <t>WIPm</t>
  </si>
  <si>
    <t>TTPm</t>
  </si>
  <si>
    <t>TIOm</t>
  </si>
  <si>
    <t>b-TIOm(WIP(t))</t>
  </si>
  <si>
    <t>Phi(b)</t>
  </si>
  <si>
    <t>a-TIOm(WIP(t))</t>
  </si>
  <si>
    <t>Phi(a)</t>
  </si>
  <si>
    <t>RelS[%]</t>
  </si>
  <si>
    <t>Calculation of WIPm(plan) with TIO(plan)</t>
  </si>
  <si>
    <t>Calculated with ROUTmax (not reliable for low WIP!)</t>
  </si>
  <si>
    <t>TIO(plan)</t>
  </si>
  <si>
    <t>[SCD]</t>
  </si>
  <si>
    <t>TTP(plan)</t>
  </si>
  <si>
    <t>Rm(plan)</t>
  </si>
  <si>
    <t>[hrs]</t>
  </si>
  <si>
    <t>Due-Date Tolerance</t>
  </si>
  <si>
    <t>b (upper bound)</t>
  </si>
  <si>
    <t>a (lower bound)</t>
  </si>
  <si>
    <t>Inter-Operation Time</t>
  </si>
  <si>
    <t>TIOs</t>
  </si>
  <si>
    <t>WIPm(actual)</t>
  </si>
  <si>
    <t>dt</t>
  </si>
  <si>
    <t>Schedule reliability</t>
  </si>
  <si>
    <t>content</t>
  </si>
  <si>
    <t>start</t>
  </si>
  <si>
    <t>end</t>
  </si>
  <si>
    <t>KRC11</t>
  </si>
  <si>
    <t>KRC12</t>
  </si>
  <si>
    <t>KRC13</t>
  </si>
  <si>
    <t>KRC14</t>
  </si>
  <si>
    <t>KRC15</t>
  </si>
  <si>
    <t>KRC16</t>
  </si>
  <si>
    <t>KRC17</t>
  </si>
  <si>
    <t>KRC18</t>
  </si>
  <si>
    <t>KRC19</t>
  </si>
  <si>
    <t>KRC20</t>
  </si>
  <si>
    <t>KRC21</t>
  </si>
  <si>
    <t>KRC22</t>
  </si>
  <si>
    <t>KRC23</t>
  </si>
  <si>
    <t>KRC24</t>
  </si>
  <si>
    <t>KRC25</t>
  </si>
  <si>
    <t>KRC26</t>
  </si>
  <si>
    <t>KRC27</t>
  </si>
  <si>
    <t>KRC28</t>
  </si>
  <si>
    <t>KRC29</t>
  </si>
  <si>
    <t>KRC30</t>
  </si>
  <si>
    <t>KRC31</t>
  </si>
  <si>
    <t>KRC32</t>
  </si>
  <si>
    <t>KRC33</t>
  </si>
  <si>
    <t>KRC34</t>
  </si>
  <si>
    <t>KRC35</t>
  </si>
  <si>
    <t>KRC36</t>
  </si>
  <si>
    <t>KRC37</t>
  </si>
  <si>
    <t>KRC38</t>
  </si>
  <si>
    <t>KRC39</t>
  </si>
  <si>
    <t>KRC40</t>
  </si>
  <si>
    <t>KRC41</t>
  </si>
  <si>
    <t>KRC42</t>
  </si>
  <si>
    <t>KRC43</t>
  </si>
  <si>
    <t>KRC44</t>
  </si>
  <si>
    <t>KRC45</t>
  </si>
  <si>
    <t>KRC46</t>
  </si>
  <si>
    <t>KRC47</t>
  </si>
  <si>
    <t>KRC48</t>
  </si>
  <si>
    <t>KRC49</t>
  </si>
  <si>
    <t>KRC50</t>
  </si>
  <si>
    <t>KRC51</t>
  </si>
  <si>
    <t>KRC52</t>
  </si>
  <si>
    <t>KRC53</t>
  </si>
  <si>
    <t>KRC54</t>
  </si>
  <si>
    <t>KRC55</t>
  </si>
  <si>
    <t>KRC56</t>
  </si>
  <si>
    <t>KRC57</t>
  </si>
  <si>
    <t>KRC58</t>
  </si>
  <si>
    <t>KRC59</t>
  </si>
  <si>
    <t>KRC60</t>
  </si>
  <si>
    <t>KRC61</t>
  </si>
  <si>
    <t>KRC62</t>
  </si>
  <si>
    <t>TBCC16</t>
  </si>
  <si>
    <t>TBCC17</t>
  </si>
  <si>
    <t>TBCC18</t>
  </si>
  <si>
    <t>TBCC19</t>
  </si>
  <si>
    <t>TBCC20</t>
  </si>
  <si>
    <t>TBCC21</t>
  </si>
  <si>
    <t>TBCC22</t>
  </si>
  <si>
    <t>TBCC23</t>
  </si>
  <si>
    <t>TBCC24</t>
  </si>
  <si>
    <t>TBCC25</t>
  </si>
  <si>
    <t>TBCC26</t>
  </si>
  <si>
    <t>TBCC27</t>
  </si>
  <si>
    <t>TBCC28</t>
  </si>
  <si>
    <t>TBCC29</t>
  </si>
  <si>
    <t>TBCC30</t>
  </si>
  <si>
    <t>TBCC31</t>
  </si>
  <si>
    <t>TBCC32</t>
  </si>
  <si>
    <t>TBCC33</t>
  </si>
  <si>
    <t>TBCC34</t>
  </si>
  <si>
    <t>TBCC35</t>
  </si>
  <si>
    <t>TBCC36</t>
  </si>
  <si>
    <t>TBCC37</t>
  </si>
  <si>
    <t>TBCC38</t>
  </si>
  <si>
    <t>TBCC39</t>
  </si>
  <si>
    <t>TBCC40</t>
  </si>
  <si>
    <t>TBCC41</t>
  </si>
  <si>
    <t>TBCC42</t>
  </si>
  <si>
    <t>TBCC43</t>
  </si>
  <si>
    <t>TBCC44</t>
  </si>
  <si>
    <t>TBCC45</t>
  </si>
  <si>
    <t>TBCC46</t>
  </si>
  <si>
    <t>TBCC47</t>
  </si>
  <si>
    <t>TBCC48</t>
  </si>
  <si>
    <t>TBCC49</t>
  </si>
  <si>
    <t>TBCC50</t>
  </si>
  <si>
    <t>TBCC51</t>
  </si>
  <si>
    <t>TBCC52</t>
  </si>
  <si>
    <t>TBCC53</t>
  </si>
  <si>
    <t>TBCC54</t>
  </si>
  <si>
    <t>TBCC55</t>
  </si>
  <si>
    <t>TBCC56</t>
  </si>
  <si>
    <t>TBCC57</t>
  </si>
  <si>
    <t>TBCC58</t>
  </si>
  <si>
    <t>TBCC59</t>
  </si>
  <si>
    <t>TBCC60</t>
  </si>
  <si>
    <t>TBCC61</t>
  </si>
  <si>
    <t>TBCC62</t>
  </si>
  <si>
    <t>TBCC63</t>
  </si>
  <si>
    <t>TBCC64</t>
  </si>
  <si>
    <t>TBCC65</t>
  </si>
  <si>
    <t>TBCC66</t>
  </si>
  <si>
    <t>TBCC67</t>
  </si>
  <si>
    <t>workstation capacity Distribution</t>
  </si>
  <si>
    <t>station</t>
  </si>
  <si>
    <t>order qty</t>
  </si>
  <si>
    <t>Delta Output</t>
  </si>
  <si>
    <t>utilization rate</t>
  </si>
  <si>
    <t>mean output rate</t>
  </si>
  <si>
    <t>max output rate</t>
  </si>
  <si>
    <t>average throughput rate</t>
  </si>
  <si>
    <t>average WIP</t>
  </si>
  <si>
    <t>Work content</t>
  </si>
  <si>
    <t>periods</t>
  </si>
  <si>
    <t>t1-t0</t>
  </si>
  <si>
    <t/>
  </si>
  <si>
    <t>capacity per workstation</t>
  </si>
  <si>
    <t>workstation</t>
  </si>
  <si>
    <t>Total capacity</t>
  </si>
  <si>
    <t>ideal min. WIP level</t>
  </si>
  <si>
    <t>WC2</t>
  </si>
  <si>
    <t>WCaverage</t>
  </si>
  <si>
    <t>average WC</t>
  </si>
  <si>
    <t>Standard deviation WC</t>
  </si>
  <si>
    <t>production</t>
  </si>
  <si>
    <t>planned UM</t>
  </si>
  <si>
    <t>WCm</t>
  </si>
  <si>
    <t>ROUTmaxT</t>
  </si>
  <si>
    <t>mean throughput time</t>
  </si>
  <si>
    <t>TIO</t>
  </si>
  <si>
    <t>inter operation time</t>
  </si>
  <si>
    <t>´TOP´</t>
  </si>
  <si>
    <t>mean operation time</t>
  </si>
  <si>
    <t>TTP</t>
  </si>
  <si>
    <t>coefficient of variation for the work content</t>
  </si>
  <si>
    <t>relative WIP</t>
  </si>
  <si>
    <t>revenue</t>
  </si>
  <si>
    <t>WIP cost</t>
  </si>
  <si>
    <t>production cost</t>
  </si>
  <si>
    <t>DM</t>
  </si>
  <si>
    <t>mat cost</t>
  </si>
  <si>
    <t>labour cost</t>
  </si>
  <si>
    <t>interest rate</t>
  </si>
  <si>
    <t>overhead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</si>
</sst>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0000"/>
    <numFmt numFmtId="166" formatCode="0.000"/>
    <numFmt numFmtId="167" formatCode="[$-1040B]d\.m\.yy"/>
    <numFmt numFmtId="168" formatCode="[$-1040B]0.00;\(0.00\)"/>
    <numFmt numFmtId="169" formatCode="dd\.mm\.yyyy;@"/>
    <numFmt numFmtId="170" formatCode="dd\.mm\.yy;@"/>
    <numFmt numFmtId="171" formatCode="mm/yyyy"/>
    <numFmt numFmtId="172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86"/>
    </font>
    <font>
      <b/>
      <sz val="10"/>
      <name val="Arial"/>
      <family val="2"/>
    </font>
    <font>
      <sz val="10"/>
      <color indexed="8"/>
      <name val="Arial"/>
      <family val="2"/>
      <charset val="186"/>
    </font>
    <font>
      <sz val="8"/>
      <color indexed="8"/>
      <name val="Arial"/>
      <family val="2"/>
      <charset val="186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6" fillId="6" borderId="0" applyNumberFormat="0" applyBorder="0" applyAlignment="0" applyProtection="0"/>
    <xf numFmtId="9" fontId="8" fillId="0" borderId="0" applyFont="0" applyFill="0" applyBorder="0" applyAlignment="0" applyProtection="0"/>
  </cellStyleXfs>
  <cellXfs count="128">
    <xf numFmtId="0" fontId="0" fillId="0" borderId="0" xfId="0"/>
    <xf numFmtId="164" fontId="0" fillId="0" borderId="0" xfId="0" applyNumberFormat="1"/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1" xfId="0" applyFill="1" applyBorder="1"/>
    <xf numFmtId="165" fontId="0" fillId="5" borderId="0" xfId="0" applyNumberFormat="1" applyFill="1"/>
    <xf numFmtId="164" fontId="0" fillId="5" borderId="0" xfId="0" applyNumberFormat="1" applyFill="1"/>
    <xf numFmtId="0" fontId="2" fillId="2" borderId="7" xfId="0" applyFont="1" applyFill="1" applyBorder="1" applyAlignment="1">
      <alignment wrapText="1"/>
    </xf>
    <xf numFmtId="0" fontId="0" fillId="3" borderId="3" xfId="0" applyFill="1" applyBorder="1"/>
    <xf numFmtId="0" fontId="0" fillId="2" borderId="3" xfId="0" applyFill="1" applyBorder="1"/>
    <xf numFmtId="0" fontId="0" fillId="2" borderId="3" xfId="0" applyFill="1" applyBorder="1" applyAlignment="1"/>
    <xf numFmtId="0" fontId="0" fillId="2" borderId="3" xfId="0" applyFill="1" applyBorder="1" applyAlignment="1">
      <alignment wrapText="1"/>
    </xf>
    <xf numFmtId="0" fontId="0" fillId="5" borderId="0" xfId="0" applyFill="1" applyBorder="1"/>
    <xf numFmtId="0" fontId="3" fillId="5" borderId="0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1" fillId="0" borderId="0" xfId="0" applyFont="1"/>
    <xf numFmtId="0" fontId="7" fillId="7" borderId="8" xfId="2" applyFont="1" applyFill="1" applyBorder="1"/>
    <xf numFmtId="0" fontId="2" fillId="7" borderId="9" xfId="2" applyFont="1" applyFill="1" applyBorder="1"/>
    <xf numFmtId="0" fontId="7" fillId="7" borderId="0" xfId="2" applyFont="1" applyFill="1" applyBorder="1"/>
    <xf numFmtId="0" fontId="2" fillId="7" borderId="10" xfId="2" applyFont="1" applyFill="1" applyBorder="1"/>
    <xf numFmtId="0" fontId="7" fillId="7" borderId="11" xfId="2" applyFont="1" applyFill="1" applyBorder="1"/>
    <xf numFmtId="0" fontId="2" fillId="7" borderId="12" xfId="2" applyFont="1" applyFill="1" applyBorder="1"/>
    <xf numFmtId="0" fontId="7" fillId="7" borderId="13" xfId="0" applyFont="1" applyFill="1" applyBorder="1"/>
    <xf numFmtId="2" fontId="7" fillId="7" borderId="14" xfId="0" applyNumberFormat="1" applyFont="1" applyFill="1" applyBorder="1"/>
    <xf numFmtId="0" fontId="7" fillId="7" borderId="15" xfId="0" applyFont="1" applyFill="1" applyBorder="1"/>
    <xf numFmtId="0" fontId="7" fillId="7" borderId="4" xfId="0" applyFont="1" applyFill="1" applyBorder="1"/>
    <xf numFmtId="0" fontId="7" fillId="7" borderId="5" xfId="2" applyFont="1" applyFill="1" applyBorder="1"/>
    <xf numFmtId="0" fontId="2" fillId="7" borderId="6" xfId="2" applyFont="1" applyFill="1" applyBorder="1"/>
    <xf numFmtId="2" fontId="7" fillId="7" borderId="13" xfId="0" applyNumberFormat="1" applyFont="1" applyFill="1" applyBorder="1"/>
    <xf numFmtId="2" fontId="7" fillId="7" borderId="15" xfId="0" applyNumberFormat="1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8" borderId="0" xfId="0" applyFill="1"/>
    <xf numFmtId="9" fontId="0" fillId="0" borderId="0" xfId="3" applyFont="1"/>
    <xf numFmtId="9" fontId="0" fillId="0" borderId="0" xfId="0" applyNumberFormat="1"/>
    <xf numFmtId="2" fontId="0" fillId="0" borderId="0" xfId="0" applyNumberFormat="1"/>
    <xf numFmtId="0" fontId="0" fillId="0" borderId="0" xfId="0" applyFill="1"/>
    <xf numFmtId="0" fontId="10" fillId="0" borderId="0" xfId="0" applyFont="1" applyFill="1" applyBorder="1" applyProtection="1"/>
    <xf numFmtId="0" fontId="10" fillId="0" borderId="20" xfId="1" applyFont="1" applyFill="1" applyBorder="1" applyAlignment="1" applyProtection="1">
      <alignment horizontal="center"/>
    </xf>
    <xf numFmtId="0" fontId="10" fillId="0" borderId="20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11" fillId="0" borderId="21" xfId="0" applyFont="1" applyFill="1" applyBorder="1" applyAlignment="1" applyProtection="1">
      <alignment horizontal="center"/>
    </xf>
    <xf numFmtId="0" fontId="12" fillId="0" borderId="3" xfId="1" applyFont="1" applyFill="1" applyBorder="1" applyProtection="1"/>
    <xf numFmtId="1" fontId="12" fillId="0" borderId="3" xfId="3" applyNumberFormat="1" applyFont="1" applyFill="1" applyBorder="1" applyProtection="1"/>
    <xf numFmtId="2" fontId="12" fillId="0" borderId="3" xfId="1" applyNumberFormat="1" applyFont="1" applyFill="1" applyBorder="1" applyProtection="1"/>
    <xf numFmtId="1" fontId="12" fillId="0" borderId="3" xfId="1" applyNumberFormat="1" applyFont="1" applyFill="1" applyBorder="1" applyProtection="1"/>
    <xf numFmtId="2" fontId="13" fillId="0" borderId="3" xfId="0" applyNumberFormat="1" applyFont="1" applyFill="1" applyBorder="1" applyProtection="1"/>
    <xf numFmtId="2" fontId="13" fillId="0" borderId="0" xfId="0" applyNumberFormat="1" applyFont="1" applyFill="1" applyBorder="1" applyProtection="1"/>
    <xf numFmtId="2" fontId="13" fillId="0" borderId="20" xfId="0" applyNumberFormat="1" applyFont="1" applyFill="1" applyBorder="1" applyProtection="1"/>
    <xf numFmtId="166" fontId="13" fillId="0" borderId="20" xfId="0" applyNumberFormat="1" applyFont="1" applyFill="1" applyBorder="1" applyProtection="1"/>
    <xf numFmtId="166" fontId="14" fillId="0" borderId="20" xfId="0" applyNumberFormat="1" applyFont="1" applyFill="1" applyBorder="1" applyProtection="1"/>
    <xf numFmtId="0" fontId="0" fillId="0" borderId="0" xfId="0" applyFill="1" applyProtection="1"/>
    <xf numFmtId="0" fontId="0" fillId="0" borderId="0" xfId="0" applyFill="1" applyBorder="1" applyProtection="1"/>
    <xf numFmtId="0" fontId="0" fillId="0" borderId="16" xfId="0" applyFill="1" applyBorder="1" applyProtection="1"/>
    <xf numFmtId="0" fontId="0" fillId="0" borderId="2" xfId="0" applyFill="1" applyBorder="1" applyAlignment="1" applyProtection="1">
      <alignment horizontal="right"/>
    </xf>
    <xf numFmtId="2" fontId="0" fillId="0" borderId="17" xfId="0" applyNumberFormat="1" applyFill="1" applyBorder="1" applyProtection="1"/>
    <xf numFmtId="0" fontId="0" fillId="0" borderId="18" xfId="0" applyFill="1" applyBorder="1" applyProtection="1"/>
    <xf numFmtId="0" fontId="0" fillId="0" borderId="0" xfId="0" applyFill="1" applyBorder="1" applyAlignment="1" applyProtection="1">
      <alignment horizontal="right"/>
    </xf>
    <xf numFmtId="164" fontId="0" fillId="0" borderId="19" xfId="0" applyNumberFormat="1" applyFill="1" applyBorder="1" applyProtection="1"/>
    <xf numFmtId="164" fontId="10" fillId="0" borderId="0" xfId="0" applyNumberFormat="1" applyFont="1" applyFill="1" applyProtection="1"/>
    <xf numFmtId="0" fontId="10" fillId="0" borderId="0" xfId="0" applyFont="1" applyFill="1" applyProtection="1"/>
    <xf numFmtId="0" fontId="0" fillId="0" borderId="22" xfId="0" applyFill="1" applyBorder="1" applyProtection="1"/>
    <xf numFmtId="0" fontId="0" fillId="0" borderId="1" xfId="0" applyFill="1" applyBorder="1" applyAlignment="1" applyProtection="1">
      <alignment horizontal="right"/>
    </xf>
    <xf numFmtId="164" fontId="0" fillId="0" borderId="21" xfId="0" applyNumberFormat="1" applyFill="1" applyBorder="1" applyProtection="1"/>
    <xf numFmtId="2" fontId="0" fillId="0" borderId="0" xfId="0" applyNumberFormat="1" applyFill="1"/>
    <xf numFmtId="17" fontId="0" fillId="0" borderId="0" xfId="0" applyNumberFormat="1"/>
    <xf numFmtId="0" fontId="0" fillId="0" borderId="0" xfId="0" applyAlignment="1">
      <alignment wrapText="1" readingOrder="1"/>
    </xf>
    <xf numFmtId="169" fontId="2" fillId="2" borderId="7" xfId="0" applyNumberFormat="1" applyFont="1" applyFill="1" applyBorder="1" applyAlignment="1">
      <alignment wrapText="1"/>
    </xf>
    <xf numFmtId="169" fontId="0" fillId="0" borderId="0" xfId="0" applyNumberFormat="1"/>
    <xf numFmtId="170" fontId="0" fillId="4" borderId="0" xfId="0" applyNumberFormat="1" applyFill="1"/>
    <xf numFmtId="170" fontId="0" fillId="5" borderId="0" xfId="0" applyNumberFormat="1" applyFill="1" applyBorder="1"/>
    <xf numFmtId="170" fontId="3" fillId="5" borderId="0" xfId="0" applyNumberFormat="1" applyFont="1" applyFill="1" applyBorder="1"/>
    <xf numFmtId="170" fontId="0" fillId="5" borderId="1" xfId="0" applyNumberFormat="1" applyFill="1" applyBorder="1"/>
    <xf numFmtId="170" fontId="0" fillId="5" borderId="2" xfId="0" applyNumberFormat="1" applyFill="1" applyBorder="1"/>
    <xf numFmtId="170" fontId="0" fillId="0" borderId="0" xfId="0" applyNumberFormat="1"/>
    <xf numFmtId="2" fontId="0" fillId="4" borderId="0" xfId="0" applyNumberFormat="1" applyFill="1"/>
    <xf numFmtId="2" fontId="3" fillId="5" borderId="0" xfId="0" applyNumberFormat="1" applyFont="1" applyFill="1" applyBorder="1"/>
    <xf numFmtId="2" fontId="0" fillId="5" borderId="0" xfId="0" applyNumberFormat="1" applyFill="1" applyBorder="1"/>
    <xf numFmtId="2" fontId="0" fillId="5" borderId="1" xfId="0" applyNumberFormat="1" applyFill="1" applyBorder="1"/>
    <xf numFmtId="2" fontId="0" fillId="5" borderId="2" xfId="0" applyNumberFormat="1" applyFill="1" applyBorder="1"/>
    <xf numFmtId="0" fontId="15" fillId="0" borderId="23" xfId="0" applyFont="1" applyBorder="1" applyAlignment="1" applyProtection="1">
      <alignment vertical="top" wrapText="1" readingOrder="1"/>
      <protection locked="0"/>
    </xf>
    <xf numFmtId="167" fontId="16" fillId="0" borderId="23" xfId="0" applyNumberFormat="1" applyFont="1" applyBorder="1" applyAlignment="1" applyProtection="1">
      <alignment vertical="top" wrapText="1" readingOrder="1"/>
      <protection locked="0"/>
    </xf>
    <xf numFmtId="0" fontId="16" fillId="0" borderId="23" xfId="0" applyFont="1" applyBorder="1" applyAlignment="1" applyProtection="1">
      <alignment vertical="top" wrapText="1" readingOrder="1"/>
      <protection locked="0"/>
    </xf>
    <xf numFmtId="168" fontId="16" fillId="0" borderId="23" xfId="0" applyNumberFormat="1" applyFont="1" applyBorder="1" applyAlignment="1" applyProtection="1">
      <alignment vertical="top" wrapText="1" readingOrder="1"/>
      <protection locked="0"/>
    </xf>
    <xf numFmtId="167" fontId="16" fillId="0" borderId="0" xfId="0" applyNumberFormat="1" applyFont="1" applyBorder="1" applyAlignment="1" applyProtection="1">
      <alignment vertical="top" wrapText="1" readingOrder="1"/>
      <protection locked="0"/>
    </xf>
    <xf numFmtId="164" fontId="0" fillId="7" borderId="4" xfId="0" applyNumberFormat="1" applyFill="1" applyBorder="1"/>
    <xf numFmtId="0" fontId="17" fillId="0" borderId="0" xfId="0" applyFont="1"/>
    <xf numFmtId="14" fontId="0" fillId="0" borderId="0" xfId="0" applyNumberFormat="1" applyAlignment="1">
      <alignment wrapText="1" readingOrder="1"/>
    </xf>
    <xf numFmtId="0" fontId="0" fillId="5" borderId="0" xfId="0" applyNumberFormat="1" applyFill="1"/>
    <xf numFmtId="0" fontId="0" fillId="9" borderId="0" xfId="0" applyFill="1"/>
    <xf numFmtId="2" fontId="0" fillId="9" borderId="0" xfId="0" applyNumberFormat="1" applyFill="1"/>
    <xf numFmtId="9" fontId="0" fillId="9" borderId="0" xfId="3" applyFont="1" applyFill="1"/>
    <xf numFmtId="9" fontId="0" fillId="9" borderId="0" xfId="0" applyNumberFormat="1" applyFill="1"/>
    <xf numFmtId="2" fontId="0" fillId="0" borderId="0" xfId="0" applyNumberFormat="1" applyAlignment="1">
      <alignment wrapText="1" readingOrder="1"/>
    </xf>
    <xf numFmtId="0" fontId="1" fillId="5" borderId="0" xfId="0" applyFont="1" applyFill="1" applyAlignment="1">
      <alignment horizontal="center"/>
    </xf>
    <xf numFmtId="0" fontId="0" fillId="10" borderId="24" xfId="0" applyFill="1" applyBorder="1"/>
    <xf numFmtId="0" fontId="0" fillId="0" borderId="0" xfId="0" quotePrefix="1"/>
    <xf numFmtId="2" fontId="16" fillId="0" borderId="23" xfId="0" applyNumberFormat="1" applyFont="1" applyBorder="1" applyAlignment="1" applyProtection="1">
      <alignment vertical="top" wrapText="1" readingOrder="1"/>
      <protection locked="0"/>
    </xf>
    <xf numFmtId="171" fontId="0" fillId="0" borderId="0" xfId="0" applyNumberFormat="1"/>
    <xf numFmtId="14" fontId="0" fillId="0" borderId="0" xfId="0" applyNumberFormat="1"/>
    <xf numFmtId="172" fontId="0" fillId="0" borderId="0" xfId="3" applyNumberFormat="1" applyFont="1"/>
    <xf numFmtId="172" fontId="0" fillId="0" borderId="0" xfId="0" applyNumberFormat="1"/>
    <xf numFmtId="1" fontId="0" fillId="0" borderId="0" xfId="0" applyNumberFormat="1"/>
    <xf numFmtId="2" fontId="0" fillId="11" borderId="24" xfId="0" applyNumberFormat="1" applyFill="1" applyBorder="1"/>
    <xf numFmtId="3" fontId="0" fillId="0" borderId="0" xfId="0" applyNumberFormat="1"/>
    <xf numFmtId="0" fontId="15" fillId="0" borderId="0" xfId="0" applyFont="1" applyBorder="1" applyAlignment="1" applyProtection="1">
      <alignment vertical="top" wrapText="1" readingOrder="1"/>
      <protection locked="0"/>
    </xf>
    <xf numFmtId="2" fontId="16" fillId="0" borderId="0" xfId="0" applyNumberFormat="1" applyFont="1" applyBorder="1" applyAlignment="1" applyProtection="1">
      <alignment vertical="top" wrapText="1" readingOrder="1"/>
      <protection locked="0"/>
    </xf>
    <xf numFmtId="0" fontId="0" fillId="12" borderId="0" xfId="0" applyFill="1"/>
    <xf numFmtId="3" fontId="0" fillId="12" borderId="0" xfId="0" applyNumberFormat="1" applyFill="1"/>
    <xf numFmtId="0" fontId="1" fillId="3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9" fillId="0" borderId="16" xfId="1" applyFont="1" applyFill="1" applyBorder="1" applyAlignment="1" applyProtection="1">
      <alignment horizontal="center" vertical="top"/>
    </xf>
    <xf numFmtId="0" fontId="9" fillId="0" borderId="2" xfId="1" applyFont="1" applyFill="1" applyBorder="1" applyAlignment="1" applyProtection="1">
      <alignment horizontal="center" vertical="top"/>
    </xf>
    <xf numFmtId="0" fontId="9" fillId="0" borderId="17" xfId="1" applyFont="1" applyFill="1" applyBorder="1" applyAlignment="1" applyProtection="1">
      <alignment horizontal="center" vertical="top"/>
    </xf>
    <xf numFmtId="0" fontId="9" fillId="0" borderId="16" xfId="0" applyFont="1" applyFill="1" applyBorder="1" applyAlignment="1" applyProtection="1">
      <alignment horizontal="center"/>
    </xf>
    <xf numFmtId="0" fontId="9" fillId="0" borderId="2" xfId="0" applyFont="1" applyFill="1" applyBorder="1" applyAlignment="1" applyProtection="1">
      <alignment horizontal="center"/>
    </xf>
    <xf numFmtId="0" fontId="9" fillId="0" borderId="17" xfId="0" applyFont="1" applyFill="1" applyBorder="1" applyAlignment="1" applyProtection="1">
      <alignment horizontal="center"/>
    </xf>
    <xf numFmtId="0" fontId="9" fillId="0" borderId="18" xfId="1" applyFont="1" applyFill="1" applyBorder="1" applyAlignment="1" applyProtection="1">
      <alignment horizontal="center" vertical="top"/>
    </xf>
    <xf numFmtId="0" fontId="9" fillId="0" borderId="0" xfId="1" applyFont="1" applyFill="1" applyBorder="1" applyAlignment="1" applyProtection="1">
      <alignment horizontal="center" vertical="top"/>
    </xf>
    <xf numFmtId="0" fontId="9" fillId="0" borderId="19" xfId="1" applyFont="1" applyFill="1" applyBorder="1" applyAlignment="1" applyProtection="1">
      <alignment horizontal="center" vertical="top"/>
    </xf>
    <xf numFmtId="0" fontId="9" fillId="0" borderId="18" xfId="0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9" fillId="0" borderId="19" xfId="0" applyFont="1" applyFill="1" applyBorder="1" applyAlignment="1" applyProtection="1">
      <alignment horizontal="center"/>
    </xf>
  </cellXfs>
  <cellStyles count="4">
    <cellStyle name="60% - Accent2" xfId="2" builtinId="36"/>
    <cellStyle name="Normal" xfId="0" builtinId="0"/>
    <cellStyle name="Percent" xfId="3" builtinId="5"/>
    <cellStyle name="Standard_Berechnung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worksheet" Target="worksheets/sheet1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CalcThroughput!$A$2:$A$774</c:f>
              <c:numCache>
                <c:formatCode>dd\.mm\.yy;@</c:formatCode>
                <c:ptCount val="773"/>
                <c:pt idx="0">
                  <c:v>43828</c:v>
                </c:pt>
                <c:pt idx="1">
                  <c:v>43829</c:v>
                </c:pt>
                <c:pt idx="2">
                  <c:v>43829</c:v>
                </c:pt>
                <c:pt idx="3">
                  <c:v>43830</c:v>
                </c:pt>
                <c:pt idx="4">
                  <c:v>43830</c:v>
                </c:pt>
                <c:pt idx="5">
                  <c:v>43831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43833</c:v>
                </c:pt>
                <c:pt idx="10">
                  <c:v>43833</c:v>
                </c:pt>
                <c:pt idx="11">
                  <c:v>43834</c:v>
                </c:pt>
                <c:pt idx="12">
                  <c:v>43834</c:v>
                </c:pt>
                <c:pt idx="13">
                  <c:v>43835</c:v>
                </c:pt>
                <c:pt idx="14">
                  <c:v>43835</c:v>
                </c:pt>
                <c:pt idx="15">
                  <c:v>43836</c:v>
                </c:pt>
                <c:pt idx="16">
                  <c:v>43836</c:v>
                </c:pt>
                <c:pt idx="17">
                  <c:v>43837</c:v>
                </c:pt>
                <c:pt idx="18">
                  <c:v>43837</c:v>
                </c:pt>
                <c:pt idx="19">
                  <c:v>43838</c:v>
                </c:pt>
                <c:pt idx="20">
                  <c:v>43838</c:v>
                </c:pt>
                <c:pt idx="21">
                  <c:v>43839</c:v>
                </c:pt>
                <c:pt idx="22">
                  <c:v>43839</c:v>
                </c:pt>
                <c:pt idx="23">
                  <c:v>43840</c:v>
                </c:pt>
                <c:pt idx="24">
                  <c:v>43840</c:v>
                </c:pt>
                <c:pt idx="25">
                  <c:v>43841</c:v>
                </c:pt>
                <c:pt idx="26">
                  <c:v>43841</c:v>
                </c:pt>
                <c:pt idx="27">
                  <c:v>43842</c:v>
                </c:pt>
                <c:pt idx="28">
                  <c:v>43842</c:v>
                </c:pt>
                <c:pt idx="29">
                  <c:v>43843</c:v>
                </c:pt>
                <c:pt idx="30">
                  <c:v>43843</c:v>
                </c:pt>
                <c:pt idx="31">
                  <c:v>43844</c:v>
                </c:pt>
                <c:pt idx="32">
                  <c:v>43844</c:v>
                </c:pt>
                <c:pt idx="33">
                  <c:v>43845</c:v>
                </c:pt>
                <c:pt idx="34">
                  <c:v>43845</c:v>
                </c:pt>
                <c:pt idx="35">
                  <c:v>43846</c:v>
                </c:pt>
                <c:pt idx="36">
                  <c:v>43846</c:v>
                </c:pt>
                <c:pt idx="37">
                  <c:v>43847</c:v>
                </c:pt>
                <c:pt idx="38">
                  <c:v>43847</c:v>
                </c:pt>
                <c:pt idx="39">
                  <c:v>43848</c:v>
                </c:pt>
                <c:pt idx="40">
                  <c:v>43848</c:v>
                </c:pt>
                <c:pt idx="41">
                  <c:v>43849</c:v>
                </c:pt>
                <c:pt idx="42">
                  <c:v>43849</c:v>
                </c:pt>
                <c:pt idx="43">
                  <c:v>43850</c:v>
                </c:pt>
                <c:pt idx="44">
                  <c:v>43850</c:v>
                </c:pt>
                <c:pt idx="45">
                  <c:v>43851</c:v>
                </c:pt>
                <c:pt idx="46">
                  <c:v>43851</c:v>
                </c:pt>
                <c:pt idx="47">
                  <c:v>43852</c:v>
                </c:pt>
                <c:pt idx="48">
                  <c:v>43852</c:v>
                </c:pt>
                <c:pt idx="49">
                  <c:v>43853</c:v>
                </c:pt>
                <c:pt idx="50">
                  <c:v>43853</c:v>
                </c:pt>
                <c:pt idx="51">
                  <c:v>43854</c:v>
                </c:pt>
                <c:pt idx="52">
                  <c:v>43854</c:v>
                </c:pt>
                <c:pt idx="53">
                  <c:v>43855</c:v>
                </c:pt>
                <c:pt idx="54">
                  <c:v>43855</c:v>
                </c:pt>
                <c:pt idx="55">
                  <c:v>43856</c:v>
                </c:pt>
                <c:pt idx="56">
                  <c:v>43856</c:v>
                </c:pt>
                <c:pt idx="57">
                  <c:v>43857</c:v>
                </c:pt>
                <c:pt idx="58">
                  <c:v>43857</c:v>
                </c:pt>
                <c:pt idx="59">
                  <c:v>43858</c:v>
                </c:pt>
                <c:pt idx="60">
                  <c:v>43858</c:v>
                </c:pt>
                <c:pt idx="61">
                  <c:v>43859</c:v>
                </c:pt>
                <c:pt idx="62">
                  <c:v>43859</c:v>
                </c:pt>
                <c:pt idx="63">
                  <c:v>43860</c:v>
                </c:pt>
                <c:pt idx="64">
                  <c:v>43860</c:v>
                </c:pt>
                <c:pt idx="65">
                  <c:v>43861</c:v>
                </c:pt>
                <c:pt idx="66">
                  <c:v>43861</c:v>
                </c:pt>
                <c:pt idx="67">
                  <c:v>43862</c:v>
                </c:pt>
                <c:pt idx="68">
                  <c:v>43862</c:v>
                </c:pt>
                <c:pt idx="69">
                  <c:v>43863</c:v>
                </c:pt>
                <c:pt idx="70">
                  <c:v>43863</c:v>
                </c:pt>
                <c:pt idx="71">
                  <c:v>43864</c:v>
                </c:pt>
                <c:pt idx="72">
                  <c:v>43864</c:v>
                </c:pt>
                <c:pt idx="73">
                  <c:v>43865</c:v>
                </c:pt>
                <c:pt idx="74">
                  <c:v>43865</c:v>
                </c:pt>
                <c:pt idx="75">
                  <c:v>43866</c:v>
                </c:pt>
                <c:pt idx="76">
                  <c:v>43866</c:v>
                </c:pt>
                <c:pt idx="77">
                  <c:v>43867</c:v>
                </c:pt>
                <c:pt idx="78">
                  <c:v>43867</c:v>
                </c:pt>
                <c:pt idx="79">
                  <c:v>43868</c:v>
                </c:pt>
                <c:pt idx="80">
                  <c:v>43868</c:v>
                </c:pt>
                <c:pt idx="81">
                  <c:v>43869</c:v>
                </c:pt>
                <c:pt idx="82">
                  <c:v>43869</c:v>
                </c:pt>
                <c:pt idx="83">
                  <c:v>43870</c:v>
                </c:pt>
                <c:pt idx="84">
                  <c:v>43870</c:v>
                </c:pt>
                <c:pt idx="85">
                  <c:v>43871</c:v>
                </c:pt>
                <c:pt idx="86">
                  <c:v>43871</c:v>
                </c:pt>
                <c:pt idx="87">
                  <c:v>43872</c:v>
                </c:pt>
                <c:pt idx="88">
                  <c:v>43872</c:v>
                </c:pt>
                <c:pt idx="89">
                  <c:v>43873</c:v>
                </c:pt>
                <c:pt idx="90">
                  <c:v>43873</c:v>
                </c:pt>
                <c:pt idx="91">
                  <c:v>43874</c:v>
                </c:pt>
                <c:pt idx="92">
                  <c:v>43874</c:v>
                </c:pt>
                <c:pt idx="93">
                  <c:v>43875</c:v>
                </c:pt>
                <c:pt idx="94">
                  <c:v>43875</c:v>
                </c:pt>
                <c:pt idx="95">
                  <c:v>43876</c:v>
                </c:pt>
                <c:pt idx="96">
                  <c:v>43876</c:v>
                </c:pt>
                <c:pt idx="97">
                  <c:v>43877</c:v>
                </c:pt>
                <c:pt idx="98">
                  <c:v>43877</c:v>
                </c:pt>
                <c:pt idx="99">
                  <c:v>43878</c:v>
                </c:pt>
                <c:pt idx="100">
                  <c:v>43878</c:v>
                </c:pt>
                <c:pt idx="101">
                  <c:v>43879</c:v>
                </c:pt>
                <c:pt idx="102">
                  <c:v>43879</c:v>
                </c:pt>
                <c:pt idx="103">
                  <c:v>43880</c:v>
                </c:pt>
                <c:pt idx="104">
                  <c:v>43880</c:v>
                </c:pt>
                <c:pt idx="105">
                  <c:v>43881</c:v>
                </c:pt>
                <c:pt idx="106">
                  <c:v>43881</c:v>
                </c:pt>
                <c:pt idx="107">
                  <c:v>43882</c:v>
                </c:pt>
                <c:pt idx="108">
                  <c:v>43882</c:v>
                </c:pt>
                <c:pt idx="109">
                  <c:v>43883</c:v>
                </c:pt>
                <c:pt idx="110">
                  <c:v>43883</c:v>
                </c:pt>
                <c:pt idx="111">
                  <c:v>43884</c:v>
                </c:pt>
                <c:pt idx="112">
                  <c:v>43884</c:v>
                </c:pt>
                <c:pt idx="113">
                  <c:v>43885</c:v>
                </c:pt>
                <c:pt idx="114">
                  <c:v>43885</c:v>
                </c:pt>
                <c:pt idx="115">
                  <c:v>43886</c:v>
                </c:pt>
                <c:pt idx="116">
                  <c:v>43886</c:v>
                </c:pt>
                <c:pt idx="117">
                  <c:v>43887</c:v>
                </c:pt>
                <c:pt idx="118">
                  <c:v>43887</c:v>
                </c:pt>
                <c:pt idx="119">
                  <c:v>43888</c:v>
                </c:pt>
                <c:pt idx="120">
                  <c:v>43888</c:v>
                </c:pt>
                <c:pt idx="121">
                  <c:v>43889</c:v>
                </c:pt>
                <c:pt idx="122">
                  <c:v>43889</c:v>
                </c:pt>
                <c:pt idx="123">
                  <c:v>43890</c:v>
                </c:pt>
                <c:pt idx="124">
                  <c:v>43890</c:v>
                </c:pt>
                <c:pt idx="125">
                  <c:v>43891</c:v>
                </c:pt>
                <c:pt idx="126">
                  <c:v>43891</c:v>
                </c:pt>
                <c:pt idx="127">
                  <c:v>43892</c:v>
                </c:pt>
                <c:pt idx="128">
                  <c:v>43892</c:v>
                </c:pt>
                <c:pt idx="129">
                  <c:v>43893</c:v>
                </c:pt>
                <c:pt idx="130">
                  <c:v>43893</c:v>
                </c:pt>
                <c:pt idx="131">
                  <c:v>43894</c:v>
                </c:pt>
                <c:pt idx="132">
                  <c:v>43894</c:v>
                </c:pt>
                <c:pt idx="133">
                  <c:v>43895</c:v>
                </c:pt>
                <c:pt idx="134">
                  <c:v>43895</c:v>
                </c:pt>
                <c:pt idx="135">
                  <c:v>43896</c:v>
                </c:pt>
                <c:pt idx="136">
                  <c:v>43896</c:v>
                </c:pt>
                <c:pt idx="137">
                  <c:v>43897</c:v>
                </c:pt>
                <c:pt idx="138">
                  <c:v>43897</c:v>
                </c:pt>
                <c:pt idx="139">
                  <c:v>43898</c:v>
                </c:pt>
                <c:pt idx="140">
                  <c:v>43898</c:v>
                </c:pt>
                <c:pt idx="141">
                  <c:v>43899</c:v>
                </c:pt>
                <c:pt idx="142">
                  <c:v>43899</c:v>
                </c:pt>
                <c:pt idx="143">
                  <c:v>43900</c:v>
                </c:pt>
                <c:pt idx="144">
                  <c:v>43900</c:v>
                </c:pt>
                <c:pt idx="145">
                  <c:v>43901</c:v>
                </c:pt>
                <c:pt idx="146">
                  <c:v>43901</c:v>
                </c:pt>
                <c:pt idx="147">
                  <c:v>43902</c:v>
                </c:pt>
                <c:pt idx="148">
                  <c:v>43902</c:v>
                </c:pt>
                <c:pt idx="149">
                  <c:v>43903</c:v>
                </c:pt>
                <c:pt idx="150">
                  <c:v>43903</c:v>
                </c:pt>
                <c:pt idx="151">
                  <c:v>43904</c:v>
                </c:pt>
                <c:pt idx="152">
                  <c:v>43904</c:v>
                </c:pt>
                <c:pt idx="153">
                  <c:v>43905</c:v>
                </c:pt>
                <c:pt idx="154">
                  <c:v>43905</c:v>
                </c:pt>
                <c:pt idx="155">
                  <c:v>43906</c:v>
                </c:pt>
                <c:pt idx="156">
                  <c:v>43906</c:v>
                </c:pt>
                <c:pt idx="157">
                  <c:v>43907</c:v>
                </c:pt>
                <c:pt idx="158">
                  <c:v>43907</c:v>
                </c:pt>
                <c:pt idx="159">
                  <c:v>43908</c:v>
                </c:pt>
                <c:pt idx="160">
                  <c:v>43908</c:v>
                </c:pt>
                <c:pt idx="161">
                  <c:v>43909</c:v>
                </c:pt>
                <c:pt idx="162">
                  <c:v>43909</c:v>
                </c:pt>
                <c:pt idx="163">
                  <c:v>43910</c:v>
                </c:pt>
                <c:pt idx="164">
                  <c:v>43910</c:v>
                </c:pt>
                <c:pt idx="165">
                  <c:v>43911</c:v>
                </c:pt>
                <c:pt idx="166">
                  <c:v>43911</c:v>
                </c:pt>
                <c:pt idx="167">
                  <c:v>43912</c:v>
                </c:pt>
                <c:pt idx="168">
                  <c:v>43912</c:v>
                </c:pt>
                <c:pt idx="169">
                  <c:v>43913</c:v>
                </c:pt>
                <c:pt idx="170">
                  <c:v>43913</c:v>
                </c:pt>
                <c:pt idx="171">
                  <c:v>43914</c:v>
                </c:pt>
                <c:pt idx="172">
                  <c:v>43914</c:v>
                </c:pt>
                <c:pt idx="173">
                  <c:v>43915</c:v>
                </c:pt>
                <c:pt idx="174">
                  <c:v>43915</c:v>
                </c:pt>
                <c:pt idx="175">
                  <c:v>43916</c:v>
                </c:pt>
                <c:pt idx="176">
                  <c:v>43916</c:v>
                </c:pt>
                <c:pt idx="177">
                  <c:v>43917</c:v>
                </c:pt>
                <c:pt idx="178">
                  <c:v>43917</c:v>
                </c:pt>
                <c:pt idx="179">
                  <c:v>43918</c:v>
                </c:pt>
                <c:pt idx="180">
                  <c:v>43918</c:v>
                </c:pt>
                <c:pt idx="181">
                  <c:v>43919</c:v>
                </c:pt>
                <c:pt idx="182">
                  <c:v>43919</c:v>
                </c:pt>
                <c:pt idx="183">
                  <c:v>43920</c:v>
                </c:pt>
                <c:pt idx="184">
                  <c:v>43920</c:v>
                </c:pt>
                <c:pt idx="185">
                  <c:v>43921</c:v>
                </c:pt>
                <c:pt idx="186">
                  <c:v>43921</c:v>
                </c:pt>
                <c:pt idx="187">
                  <c:v>43922</c:v>
                </c:pt>
                <c:pt idx="188">
                  <c:v>43922</c:v>
                </c:pt>
                <c:pt idx="189">
                  <c:v>43923</c:v>
                </c:pt>
                <c:pt idx="190">
                  <c:v>43923</c:v>
                </c:pt>
                <c:pt idx="191">
                  <c:v>43924</c:v>
                </c:pt>
                <c:pt idx="192">
                  <c:v>43924</c:v>
                </c:pt>
                <c:pt idx="193">
                  <c:v>43925</c:v>
                </c:pt>
                <c:pt idx="194">
                  <c:v>43925</c:v>
                </c:pt>
                <c:pt idx="195">
                  <c:v>43926</c:v>
                </c:pt>
                <c:pt idx="196">
                  <c:v>43926</c:v>
                </c:pt>
                <c:pt idx="197">
                  <c:v>43927</c:v>
                </c:pt>
                <c:pt idx="198">
                  <c:v>43927</c:v>
                </c:pt>
                <c:pt idx="199">
                  <c:v>43928</c:v>
                </c:pt>
                <c:pt idx="200">
                  <c:v>43928</c:v>
                </c:pt>
                <c:pt idx="201">
                  <c:v>43929</c:v>
                </c:pt>
                <c:pt idx="202">
                  <c:v>43929</c:v>
                </c:pt>
                <c:pt idx="203">
                  <c:v>43930</c:v>
                </c:pt>
                <c:pt idx="204">
                  <c:v>43930</c:v>
                </c:pt>
                <c:pt idx="205">
                  <c:v>43931</c:v>
                </c:pt>
                <c:pt idx="206">
                  <c:v>43931</c:v>
                </c:pt>
                <c:pt idx="207">
                  <c:v>43932</c:v>
                </c:pt>
                <c:pt idx="208">
                  <c:v>43932</c:v>
                </c:pt>
                <c:pt idx="209">
                  <c:v>43933</c:v>
                </c:pt>
                <c:pt idx="210">
                  <c:v>43933</c:v>
                </c:pt>
                <c:pt idx="211">
                  <c:v>43934</c:v>
                </c:pt>
                <c:pt idx="212">
                  <c:v>43934</c:v>
                </c:pt>
                <c:pt idx="213">
                  <c:v>43935</c:v>
                </c:pt>
                <c:pt idx="214">
                  <c:v>43935</c:v>
                </c:pt>
                <c:pt idx="215">
                  <c:v>43936</c:v>
                </c:pt>
                <c:pt idx="216">
                  <c:v>43936</c:v>
                </c:pt>
                <c:pt idx="217">
                  <c:v>43937</c:v>
                </c:pt>
                <c:pt idx="218">
                  <c:v>43937</c:v>
                </c:pt>
                <c:pt idx="219">
                  <c:v>43938</c:v>
                </c:pt>
                <c:pt idx="220">
                  <c:v>43938</c:v>
                </c:pt>
                <c:pt idx="221">
                  <c:v>43939</c:v>
                </c:pt>
                <c:pt idx="222">
                  <c:v>43939</c:v>
                </c:pt>
                <c:pt idx="223">
                  <c:v>43940</c:v>
                </c:pt>
                <c:pt idx="224">
                  <c:v>43940</c:v>
                </c:pt>
                <c:pt idx="225">
                  <c:v>43941</c:v>
                </c:pt>
                <c:pt idx="226">
                  <c:v>43941</c:v>
                </c:pt>
                <c:pt idx="227">
                  <c:v>43942</c:v>
                </c:pt>
                <c:pt idx="228">
                  <c:v>43942</c:v>
                </c:pt>
                <c:pt idx="229">
                  <c:v>43943</c:v>
                </c:pt>
                <c:pt idx="230">
                  <c:v>43943</c:v>
                </c:pt>
                <c:pt idx="231">
                  <c:v>43944</c:v>
                </c:pt>
                <c:pt idx="232">
                  <c:v>43944</c:v>
                </c:pt>
                <c:pt idx="233">
                  <c:v>43945</c:v>
                </c:pt>
                <c:pt idx="234">
                  <c:v>43945</c:v>
                </c:pt>
                <c:pt idx="235">
                  <c:v>43946</c:v>
                </c:pt>
                <c:pt idx="236">
                  <c:v>43946</c:v>
                </c:pt>
                <c:pt idx="237">
                  <c:v>43947</c:v>
                </c:pt>
                <c:pt idx="238">
                  <c:v>43947</c:v>
                </c:pt>
                <c:pt idx="239">
                  <c:v>43948</c:v>
                </c:pt>
                <c:pt idx="240">
                  <c:v>43948</c:v>
                </c:pt>
                <c:pt idx="241">
                  <c:v>43949</c:v>
                </c:pt>
                <c:pt idx="242">
                  <c:v>43949</c:v>
                </c:pt>
                <c:pt idx="243">
                  <c:v>43950</c:v>
                </c:pt>
                <c:pt idx="244">
                  <c:v>43950</c:v>
                </c:pt>
                <c:pt idx="245">
                  <c:v>43951</c:v>
                </c:pt>
                <c:pt idx="246">
                  <c:v>43951</c:v>
                </c:pt>
                <c:pt idx="247">
                  <c:v>43952</c:v>
                </c:pt>
                <c:pt idx="248">
                  <c:v>43952</c:v>
                </c:pt>
                <c:pt idx="249">
                  <c:v>43953</c:v>
                </c:pt>
                <c:pt idx="250">
                  <c:v>43953</c:v>
                </c:pt>
                <c:pt idx="251">
                  <c:v>43954</c:v>
                </c:pt>
                <c:pt idx="252">
                  <c:v>43954</c:v>
                </c:pt>
                <c:pt idx="253">
                  <c:v>43955</c:v>
                </c:pt>
                <c:pt idx="254">
                  <c:v>43955</c:v>
                </c:pt>
                <c:pt idx="255">
                  <c:v>43956</c:v>
                </c:pt>
                <c:pt idx="256">
                  <c:v>43956</c:v>
                </c:pt>
                <c:pt idx="257">
                  <c:v>43957</c:v>
                </c:pt>
                <c:pt idx="258">
                  <c:v>43957</c:v>
                </c:pt>
                <c:pt idx="259">
                  <c:v>43958</c:v>
                </c:pt>
                <c:pt idx="260">
                  <c:v>43958</c:v>
                </c:pt>
                <c:pt idx="261">
                  <c:v>43959</c:v>
                </c:pt>
                <c:pt idx="262">
                  <c:v>43959</c:v>
                </c:pt>
                <c:pt idx="263">
                  <c:v>43960</c:v>
                </c:pt>
                <c:pt idx="264">
                  <c:v>43960</c:v>
                </c:pt>
                <c:pt idx="265">
                  <c:v>43961</c:v>
                </c:pt>
                <c:pt idx="266">
                  <c:v>43961</c:v>
                </c:pt>
                <c:pt idx="267">
                  <c:v>43962</c:v>
                </c:pt>
                <c:pt idx="268">
                  <c:v>43962</c:v>
                </c:pt>
                <c:pt idx="269">
                  <c:v>43963</c:v>
                </c:pt>
                <c:pt idx="270">
                  <c:v>43963</c:v>
                </c:pt>
                <c:pt idx="271">
                  <c:v>43964</c:v>
                </c:pt>
                <c:pt idx="272">
                  <c:v>43964</c:v>
                </c:pt>
                <c:pt idx="273">
                  <c:v>43965</c:v>
                </c:pt>
                <c:pt idx="274">
                  <c:v>43965</c:v>
                </c:pt>
                <c:pt idx="275">
                  <c:v>43966</c:v>
                </c:pt>
                <c:pt idx="276">
                  <c:v>43966</c:v>
                </c:pt>
                <c:pt idx="277">
                  <c:v>43967</c:v>
                </c:pt>
                <c:pt idx="278">
                  <c:v>43967</c:v>
                </c:pt>
                <c:pt idx="279">
                  <c:v>43968</c:v>
                </c:pt>
                <c:pt idx="280">
                  <c:v>43968</c:v>
                </c:pt>
                <c:pt idx="281">
                  <c:v>43969</c:v>
                </c:pt>
                <c:pt idx="282">
                  <c:v>43969</c:v>
                </c:pt>
                <c:pt idx="283">
                  <c:v>43970</c:v>
                </c:pt>
                <c:pt idx="284">
                  <c:v>43970</c:v>
                </c:pt>
                <c:pt idx="285">
                  <c:v>43971</c:v>
                </c:pt>
                <c:pt idx="286">
                  <c:v>43971</c:v>
                </c:pt>
                <c:pt idx="287">
                  <c:v>43972</c:v>
                </c:pt>
                <c:pt idx="288">
                  <c:v>43972</c:v>
                </c:pt>
                <c:pt idx="289">
                  <c:v>43973</c:v>
                </c:pt>
                <c:pt idx="290">
                  <c:v>43973</c:v>
                </c:pt>
                <c:pt idx="291">
                  <c:v>43974</c:v>
                </c:pt>
                <c:pt idx="292">
                  <c:v>43974</c:v>
                </c:pt>
                <c:pt idx="293">
                  <c:v>43975</c:v>
                </c:pt>
                <c:pt idx="294">
                  <c:v>43975</c:v>
                </c:pt>
                <c:pt idx="295">
                  <c:v>43976</c:v>
                </c:pt>
                <c:pt idx="296">
                  <c:v>43976</c:v>
                </c:pt>
                <c:pt idx="297">
                  <c:v>43977</c:v>
                </c:pt>
                <c:pt idx="298">
                  <c:v>43977</c:v>
                </c:pt>
                <c:pt idx="299">
                  <c:v>43978</c:v>
                </c:pt>
                <c:pt idx="300">
                  <c:v>43978</c:v>
                </c:pt>
                <c:pt idx="301">
                  <c:v>43979</c:v>
                </c:pt>
                <c:pt idx="302">
                  <c:v>43979</c:v>
                </c:pt>
                <c:pt idx="303">
                  <c:v>43980</c:v>
                </c:pt>
                <c:pt idx="304">
                  <c:v>43980</c:v>
                </c:pt>
                <c:pt idx="305">
                  <c:v>43981</c:v>
                </c:pt>
                <c:pt idx="306">
                  <c:v>43981</c:v>
                </c:pt>
                <c:pt idx="307">
                  <c:v>43982</c:v>
                </c:pt>
                <c:pt idx="308">
                  <c:v>43982</c:v>
                </c:pt>
                <c:pt idx="309">
                  <c:v>43983</c:v>
                </c:pt>
                <c:pt idx="310">
                  <c:v>43983</c:v>
                </c:pt>
                <c:pt idx="311">
                  <c:v>43984</c:v>
                </c:pt>
                <c:pt idx="312">
                  <c:v>43984</c:v>
                </c:pt>
                <c:pt idx="313">
                  <c:v>43985</c:v>
                </c:pt>
                <c:pt idx="314">
                  <c:v>43985</c:v>
                </c:pt>
                <c:pt idx="315">
                  <c:v>43986</c:v>
                </c:pt>
                <c:pt idx="316">
                  <c:v>43986</c:v>
                </c:pt>
                <c:pt idx="317">
                  <c:v>43987</c:v>
                </c:pt>
                <c:pt idx="318">
                  <c:v>43987</c:v>
                </c:pt>
                <c:pt idx="319">
                  <c:v>43988</c:v>
                </c:pt>
                <c:pt idx="320">
                  <c:v>43988</c:v>
                </c:pt>
                <c:pt idx="321">
                  <c:v>43989</c:v>
                </c:pt>
                <c:pt idx="322">
                  <c:v>43989</c:v>
                </c:pt>
                <c:pt idx="323">
                  <c:v>43990</c:v>
                </c:pt>
                <c:pt idx="324">
                  <c:v>43990</c:v>
                </c:pt>
                <c:pt idx="325">
                  <c:v>43991</c:v>
                </c:pt>
                <c:pt idx="326">
                  <c:v>43991</c:v>
                </c:pt>
                <c:pt idx="327">
                  <c:v>43992</c:v>
                </c:pt>
                <c:pt idx="328">
                  <c:v>43992</c:v>
                </c:pt>
                <c:pt idx="329">
                  <c:v>43993</c:v>
                </c:pt>
                <c:pt idx="330">
                  <c:v>43993</c:v>
                </c:pt>
                <c:pt idx="331">
                  <c:v>43994</c:v>
                </c:pt>
                <c:pt idx="332">
                  <c:v>43994</c:v>
                </c:pt>
                <c:pt idx="333">
                  <c:v>43995</c:v>
                </c:pt>
                <c:pt idx="334">
                  <c:v>43995</c:v>
                </c:pt>
                <c:pt idx="335">
                  <c:v>43996</c:v>
                </c:pt>
                <c:pt idx="336">
                  <c:v>43996</c:v>
                </c:pt>
                <c:pt idx="337">
                  <c:v>43997</c:v>
                </c:pt>
                <c:pt idx="338">
                  <c:v>43997</c:v>
                </c:pt>
                <c:pt idx="339">
                  <c:v>43998</c:v>
                </c:pt>
                <c:pt idx="340">
                  <c:v>43998</c:v>
                </c:pt>
                <c:pt idx="341">
                  <c:v>43999</c:v>
                </c:pt>
                <c:pt idx="342">
                  <c:v>43999</c:v>
                </c:pt>
                <c:pt idx="343">
                  <c:v>44000</c:v>
                </c:pt>
                <c:pt idx="344">
                  <c:v>44000</c:v>
                </c:pt>
                <c:pt idx="345">
                  <c:v>44001</c:v>
                </c:pt>
                <c:pt idx="346">
                  <c:v>44001</c:v>
                </c:pt>
                <c:pt idx="347">
                  <c:v>44002</c:v>
                </c:pt>
                <c:pt idx="348">
                  <c:v>44002</c:v>
                </c:pt>
                <c:pt idx="349">
                  <c:v>44003</c:v>
                </c:pt>
                <c:pt idx="350">
                  <c:v>44003</c:v>
                </c:pt>
                <c:pt idx="351">
                  <c:v>44004</c:v>
                </c:pt>
                <c:pt idx="352">
                  <c:v>44004</c:v>
                </c:pt>
                <c:pt idx="353">
                  <c:v>44005</c:v>
                </c:pt>
                <c:pt idx="354">
                  <c:v>44005</c:v>
                </c:pt>
                <c:pt idx="355">
                  <c:v>44006</c:v>
                </c:pt>
                <c:pt idx="356">
                  <c:v>44006</c:v>
                </c:pt>
                <c:pt idx="357">
                  <c:v>44007</c:v>
                </c:pt>
                <c:pt idx="358">
                  <c:v>44007</c:v>
                </c:pt>
                <c:pt idx="359">
                  <c:v>44008</c:v>
                </c:pt>
                <c:pt idx="360">
                  <c:v>44008</c:v>
                </c:pt>
                <c:pt idx="361">
                  <c:v>44009</c:v>
                </c:pt>
                <c:pt idx="362">
                  <c:v>44009</c:v>
                </c:pt>
                <c:pt idx="363">
                  <c:v>44010</c:v>
                </c:pt>
                <c:pt idx="364">
                  <c:v>44010</c:v>
                </c:pt>
                <c:pt idx="365">
                  <c:v>44011</c:v>
                </c:pt>
                <c:pt idx="366">
                  <c:v>44011</c:v>
                </c:pt>
                <c:pt idx="367">
                  <c:v>44012</c:v>
                </c:pt>
                <c:pt idx="368">
                  <c:v>44012</c:v>
                </c:pt>
                <c:pt idx="369">
                  <c:v>44013</c:v>
                </c:pt>
                <c:pt idx="370">
                  <c:v>44013</c:v>
                </c:pt>
                <c:pt idx="371">
                  <c:v>44014</c:v>
                </c:pt>
                <c:pt idx="372">
                  <c:v>44014</c:v>
                </c:pt>
                <c:pt idx="373">
                  <c:v>44015</c:v>
                </c:pt>
                <c:pt idx="374">
                  <c:v>44015</c:v>
                </c:pt>
                <c:pt idx="375">
                  <c:v>44016</c:v>
                </c:pt>
                <c:pt idx="376">
                  <c:v>44016</c:v>
                </c:pt>
                <c:pt idx="377">
                  <c:v>44017</c:v>
                </c:pt>
                <c:pt idx="378">
                  <c:v>44017</c:v>
                </c:pt>
                <c:pt idx="379">
                  <c:v>44018</c:v>
                </c:pt>
                <c:pt idx="380">
                  <c:v>44018</c:v>
                </c:pt>
                <c:pt idx="381">
                  <c:v>44019</c:v>
                </c:pt>
                <c:pt idx="382">
                  <c:v>44019</c:v>
                </c:pt>
                <c:pt idx="383">
                  <c:v>44020</c:v>
                </c:pt>
                <c:pt idx="384">
                  <c:v>44020</c:v>
                </c:pt>
                <c:pt idx="385">
                  <c:v>44021</c:v>
                </c:pt>
                <c:pt idx="386">
                  <c:v>44021</c:v>
                </c:pt>
                <c:pt idx="387">
                  <c:v>44022</c:v>
                </c:pt>
                <c:pt idx="388">
                  <c:v>44022</c:v>
                </c:pt>
                <c:pt idx="389">
                  <c:v>44023</c:v>
                </c:pt>
                <c:pt idx="390">
                  <c:v>44023</c:v>
                </c:pt>
                <c:pt idx="391">
                  <c:v>44024</c:v>
                </c:pt>
                <c:pt idx="392">
                  <c:v>44024</c:v>
                </c:pt>
                <c:pt idx="393">
                  <c:v>44025</c:v>
                </c:pt>
                <c:pt idx="394">
                  <c:v>44025</c:v>
                </c:pt>
                <c:pt idx="395">
                  <c:v>44026</c:v>
                </c:pt>
                <c:pt idx="396">
                  <c:v>44026</c:v>
                </c:pt>
                <c:pt idx="397">
                  <c:v>44027</c:v>
                </c:pt>
                <c:pt idx="398">
                  <c:v>44027</c:v>
                </c:pt>
                <c:pt idx="399">
                  <c:v>44028</c:v>
                </c:pt>
                <c:pt idx="400">
                  <c:v>44028</c:v>
                </c:pt>
                <c:pt idx="401">
                  <c:v>44029</c:v>
                </c:pt>
                <c:pt idx="402">
                  <c:v>44029</c:v>
                </c:pt>
                <c:pt idx="403">
                  <c:v>44030</c:v>
                </c:pt>
                <c:pt idx="404">
                  <c:v>44030</c:v>
                </c:pt>
                <c:pt idx="405">
                  <c:v>44031</c:v>
                </c:pt>
                <c:pt idx="406">
                  <c:v>44031</c:v>
                </c:pt>
                <c:pt idx="407">
                  <c:v>44032</c:v>
                </c:pt>
                <c:pt idx="408">
                  <c:v>44032</c:v>
                </c:pt>
                <c:pt idx="409">
                  <c:v>44033</c:v>
                </c:pt>
                <c:pt idx="410">
                  <c:v>44033</c:v>
                </c:pt>
                <c:pt idx="411">
                  <c:v>44034</c:v>
                </c:pt>
                <c:pt idx="412">
                  <c:v>44034</c:v>
                </c:pt>
                <c:pt idx="413">
                  <c:v>44035</c:v>
                </c:pt>
                <c:pt idx="414">
                  <c:v>44035</c:v>
                </c:pt>
                <c:pt idx="415">
                  <c:v>44036</c:v>
                </c:pt>
                <c:pt idx="416">
                  <c:v>44036</c:v>
                </c:pt>
                <c:pt idx="417">
                  <c:v>44037</c:v>
                </c:pt>
                <c:pt idx="418">
                  <c:v>44037</c:v>
                </c:pt>
                <c:pt idx="419">
                  <c:v>44038</c:v>
                </c:pt>
                <c:pt idx="420">
                  <c:v>44038</c:v>
                </c:pt>
                <c:pt idx="421">
                  <c:v>44039</c:v>
                </c:pt>
                <c:pt idx="422">
                  <c:v>44039</c:v>
                </c:pt>
                <c:pt idx="423">
                  <c:v>44040</c:v>
                </c:pt>
                <c:pt idx="424">
                  <c:v>44040</c:v>
                </c:pt>
                <c:pt idx="425">
                  <c:v>44041</c:v>
                </c:pt>
                <c:pt idx="426">
                  <c:v>44041</c:v>
                </c:pt>
                <c:pt idx="427">
                  <c:v>44042</c:v>
                </c:pt>
                <c:pt idx="428">
                  <c:v>44042</c:v>
                </c:pt>
                <c:pt idx="429">
                  <c:v>44043</c:v>
                </c:pt>
                <c:pt idx="430">
                  <c:v>44043</c:v>
                </c:pt>
                <c:pt idx="431">
                  <c:v>44044</c:v>
                </c:pt>
                <c:pt idx="432">
                  <c:v>44044</c:v>
                </c:pt>
                <c:pt idx="433">
                  <c:v>44045</c:v>
                </c:pt>
                <c:pt idx="434">
                  <c:v>44045</c:v>
                </c:pt>
                <c:pt idx="435">
                  <c:v>44046</c:v>
                </c:pt>
                <c:pt idx="436">
                  <c:v>44046</c:v>
                </c:pt>
                <c:pt idx="437">
                  <c:v>44047</c:v>
                </c:pt>
                <c:pt idx="438">
                  <c:v>44047</c:v>
                </c:pt>
                <c:pt idx="439">
                  <c:v>44048</c:v>
                </c:pt>
                <c:pt idx="440">
                  <c:v>44048</c:v>
                </c:pt>
                <c:pt idx="441">
                  <c:v>44049</c:v>
                </c:pt>
                <c:pt idx="442">
                  <c:v>44049</c:v>
                </c:pt>
                <c:pt idx="443">
                  <c:v>44050</c:v>
                </c:pt>
                <c:pt idx="444">
                  <c:v>44050</c:v>
                </c:pt>
                <c:pt idx="445">
                  <c:v>44051</c:v>
                </c:pt>
                <c:pt idx="446">
                  <c:v>44051</c:v>
                </c:pt>
                <c:pt idx="447">
                  <c:v>44052</c:v>
                </c:pt>
                <c:pt idx="448">
                  <c:v>44052</c:v>
                </c:pt>
                <c:pt idx="449">
                  <c:v>44053</c:v>
                </c:pt>
                <c:pt idx="450">
                  <c:v>44053</c:v>
                </c:pt>
                <c:pt idx="451">
                  <c:v>44054</c:v>
                </c:pt>
                <c:pt idx="452">
                  <c:v>44054</c:v>
                </c:pt>
                <c:pt idx="453">
                  <c:v>44055</c:v>
                </c:pt>
                <c:pt idx="454">
                  <c:v>44055</c:v>
                </c:pt>
                <c:pt idx="455">
                  <c:v>44056</c:v>
                </c:pt>
                <c:pt idx="456">
                  <c:v>44056</c:v>
                </c:pt>
                <c:pt idx="457">
                  <c:v>44057</c:v>
                </c:pt>
                <c:pt idx="458">
                  <c:v>44057</c:v>
                </c:pt>
                <c:pt idx="459">
                  <c:v>44058</c:v>
                </c:pt>
                <c:pt idx="460">
                  <c:v>44058</c:v>
                </c:pt>
                <c:pt idx="461">
                  <c:v>44059</c:v>
                </c:pt>
                <c:pt idx="462">
                  <c:v>44059</c:v>
                </c:pt>
                <c:pt idx="463">
                  <c:v>44060</c:v>
                </c:pt>
                <c:pt idx="464">
                  <c:v>44060</c:v>
                </c:pt>
                <c:pt idx="465">
                  <c:v>44061</c:v>
                </c:pt>
                <c:pt idx="466">
                  <c:v>44061</c:v>
                </c:pt>
                <c:pt idx="467">
                  <c:v>44062</c:v>
                </c:pt>
                <c:pt idx="468">
                  <c:v>44062</c:v>
                </c:pt>
                <c:pt idx="469">
                  <c:v>44063</c:v>
                </c:pt>
                <c:pt idx="470">
                  <c:v>44063</c:v>
                </c:pt>
                <c:pt idx="471">
                  <c:v>44064</c:v>
                </c:pt>
                <c:pt idx="472">
                  <c:v>44064</c:v>
                </c:pt>
                <c:pt idx="473">
                  <c:v>44065</c:v>
                </c:pt>
                <c:pt idx="474">
                  <c:v>44065</c:v>
                </c:pt>
                <c:pt idx="475">
                  <c:v>44066</c:v>
                </c:pt>
                <c:pt idx="476">
                  <c:v>44066</c:v>
                </c:pt>
                <c:pt idx="477">
                  <c:v>44067</c:v>
                </c:pt>
                <c:pt idx="478">
                  <c:v>44067</c:v>
                </c:pt>
                <c:pt idx="479">
                  <c:v>44068</c:v>
                </c:pt>
                <c:pt idx="480">
                  <c:v>44068</c:v>
                </c:pt>
                <c:pt idx="481">
                  <c:v>44069</c:v>
                </c:pt>
                <c:pt idx="482">
                  <c:v>44069</c:v>
                </c:pt>
                <c:pt idx="483">
                  <c:v>44070</c:v>
                </c:pt>
                <c:pt idx="484">
                  <c:v>44070</c:v>
                </c:pt>
                <c:pt idx="485">
                  <c:v>44071</c:v>
                </c:pt>
                <c:pt idx="486">
                  <c:v>44071</c:v>
                </c:pt>
                <c:pt idx="487">
                  <c:v>44072</c:v>
                </c:pt>
                <c:pt idx="488">
                  <c:v>44072</c:v>
                </c:pt>
                <c:pt idx="489">
                  <c:v>44073</c:v>
                </c:pt>
                <c:pt idx="490">
                  <c:v>44073</c:v>
                </c:pt>
                <c:pt idx="491">
                  <c:v>44074</c:v>
                </c:pt>
                <c:pt idx="492">
                  <c:v>44074</c:v>
                </c:pt>
                <c:pt idx="493">
                  <c:v>44075</c:v>
                </c:pt>
                <c:pt idx="494">
                  <c:v>44075</c:v>
                </c:pt>
                <c:pt idx="495">
                  <c:v>44076</c:v>
                </c:pt>
                <c:pt idx="496">
                  <c:v>44076</c:v>
                </c:pt>
                <c:pt idx="497">
                  <c:v>44077</c:v>
                </c:pt>
                <c:pt idx="498">
                  <c:v>44077</c:v>
                </c:pt>
                <c:pt idx="499">
                  <c:v>44078</c:v>
                </c:pt>
                <c:pt idx="500">
                  <c:v>44078</c:v>
                </c:pt>
                <c:pt idx="501">
                  <c:v>44079</c:v>
                </c:pt>
                <c:pt idx="502">
                  <c:v>44079</c:v>
                </c:pt>
                <c:pt idx="503">
                  <c:v>44080</c:v>
                </c:pt>
                <c:pt idx="504">
                  <c:v>44080</c:v>
                </c:pt>
                <c:pt idx="505">
                  <c:v>44081</c:v>
                </c:pt>
                <c:pt idx="506">
                  <c:v>44081</c:v>
                </c:pt>
                <c:pt idx="507">
                  <c:v>44082</c:v>
                </c:pt>
                <c:pt idx="508">
                  <c:v>44082</c:v>
                </c:pt>
                <c:pt idx="509">
                  <c:v>44083</c:v>
                </c:pt>
                <c:pt idx="510">
                  <c:v>44083</c:v>
                </c:pt>
                <c:pt idx="511">
                  <c:v>44084</c:v>
                </c:pt>
                <c:pt idx="512">
                  <c:v>44084</c:v>
                </c:pt>
                <c:pt idx="513">
                  <c:v>44085</c:v>
                </c:pt>
                <c:pt idx="514">
                  <c:v>44085</c:v>
                </c:pt>
                <c:pt idx="515">
                  <c:v>44086</c:v>
                </c:pt>
                <c:pt idx="516">
                  <c:v>44086</c:v>
                </c:pt>
                <c:pt idx="517">
                  <c:v>44087</c:v>
                </c:pt>
                <c:pt idx="518">
                  <c:v>44087</c:v>
                </c:pt>
                <c:pt idx="519">
                  <c:v>44088</c:v>
                </c:pt>
                <c:pt idx="520">
                  <c:v>44088</c:v>
                </c:pt>
                <c:pt idx="521">
                  <c:v>44089</c:v>
                </c:pt>
                <c:pt idx="522">
                  <c:v>44089</c:v>
                </c:pt>
                <c:pt idx="523">
                  <c:v>44090</c:v>
                </c:pt>
                <c:pt idx="524">
                  <c:v>44090</c:v>
                </c:pt>
                <c:pt idx="525">
                  <c:v>44091</c:v>
                </c:pt>
                <c:pt idx="526">
                  <c:v>44091</c:v>
                </c:pt>
                <c:pt idx="527">
                  <c:v>44092</c:v>
                </c:pt>
                <c:pt idx="528">
                  <c:v>44092</c:v>
                </c:pt>
                <c:pt idx="529">
                  <c:v>44093</c:v>
                </c:pt>
                <c:pt idx="530">
                  <c:v>44093</c:v>
                </c:pt>
                <c:pt idx="531">
                  <c:v>44094</c:v>
                </c:pt>
                <c:pt idx="532">
                  <c:v>44094</c:v>
                </c:pt>
                <c:pt idx="533">
                  <c:v>44095</c:v>
                </c:pt>
                <c:pt idx="534">
                  <c:v>44095</c:v>
                </c:pt>
                <c:pt idx="535">
                  <c:v>44096</c:v>
                </c:pt>
                <c:pt idx="536">
                  <c:v>44096</c:v>
                </c:pt>
                <c:pt idx="537">
                  <c:v>44097</c:v>
                </c:pt>
                <c:pt idx="538">
                  <c:v>44097</c:v>
                </c:pt>
                <c:pt idx="539">
                  <c:v>44098</c:v>
                </c:pt>
                <c:pt idx="540">
                  <c:v>44098</c:v>
                </c:pt>
                <c:pt idx="541">
                  <c:v>44099</c:v>
                </c:pt>
                <c:pt idx="542">
                  <c:v>44099</c:v>
                </c:pt>
                <c:pt idx="543">
                  <c:v>44100</c:v>
                </c:pt>
                <c:pt idx="544">
                  <c:v>44100</c:v>
                </c:pt>
                <c:pt idx="545">
                  <c:v>44101</c:v>
                </c:pt>
                <c:pt idx="546">
                  <c:v>44101</c:v>
                </c:pt>
                <c:pt idx="547">
                  <c:v>44102</c:v>
                </c:pt>
                <c:pt idx="548">
                  <c:v>44102</c:v>
                </c:pt>
                <c:pt idx="549">
                  <c:v>44103</c:v>
                </c:pt>
                <c:pt idx="550">
                  <c:v>44103</c:v>
                </c:pt>
                <c:pt idx="551">
                  <c:v>44104</c:v>
                </c:pt>
                <c:pt idx="552">
                  <c:v>44104</c:v>
                </c:pt>
                <c:pt idx="553">
                  <c:v>44105</c:v>
                </c:pt>
                <c:pt idx="554">
                  <c:v>44105</c:v>
                </c:pt>
                <c:pt idx="555">
                  <c:v>44106</c:v>
                </c:pt>
                <c:pt idx="556">
                  <c:v>44106</c:v>
                </c:pt>
                <c:pt idx="557">
                  <c:v>44107</c:v>
                </c:pt>
                <c:pt idx="558">
                  <c:v>44107</c:v>
                </c:pt>
                <c:pt idx="559">
                  <c:v>44108</c:v>
                </c:pt>
                <c:pt idx="560">
                  <c:v>44108</c:v>
                </c:pt>
                <c:pt idx="561">
                  <c:v>44109</c:v>
                </c:pt>
                <c:pt idx="562">
                  <c:v>44109</c:v>
                </c:pt>
                <c:pt idx="563">
                  <c:v>44110</c:v>
                </c:pt>
                <c:pt idx="564">
                  <c:v>44110</c:v>
                </c:pt>
                <c:pt idx="565">
                  <c:v>44111</c:v>
                </c:pt>
                <c:pt idx="566">
                  <c:v>44111</c:v>
                </c:pt>
                <c:pt idx="567">
                  <c:v>44112</c:v>
                </c:pt>
                <c:pt idx="568">
                  <c:v>44112</c:v>
                </c:pt>
                <c:pt idx="569">
                  <c:v>44113</c:v>
                </c:pt>
                <c:pt idx="570">
                  <c:v>44113</c:v>
                </c:pt>
                <c:pt idx="571">
                  <c:v>44114</c:v>
                </c:pt>
                <c:pt idx="572">
                  <c:v>44114</c:v>
                </c:pt>
                <c:pt idx="573">
                  <c:v>44115</c:v>
                </c:pt>
                <c:pt idx="574">
                  <c:v>44115</c:v>
                </c:pt>
                <c:pt idx="575">
                  <c:v>44116</c:v>
                </c:pt>
                <c:pt idx="576">
                  <c:v>44116</c:v>
                </c:pt>
                <c:pt idx="577">
                  <c:v>44117</c:v>
                </c:pt>
                <c:pt idx="578">
                  <c:v>44117</c:v>
                </c:pt>
                <c:pt idx="579">
                  <c:v>44118</c:v>
                </c:pt>
                <c:pt idx="580">
                  <c:v>44118</c:v>
                </c:pt>
                <c:pt idx="581">
                  <c:v>44119</c:v>
                </c:pt>
                <c:pt idx="582">
                  <c:v>44119</c:v>
                </c:pt>
                <c:pt idx="583">
                  <c:v>44120</c:v>
                </c:pt>
                <c:pt idx="584">
                  <c:v>44120</c:v>
                </c:pt>
                <c:pt idx="585">
                  <c:v>44121</c:v>
                </c:pt>
                <c:pt idx="586">
                  <c:v>44121</c:v>
                </c:pt>
                <c:pt idx="587">
                  <c:v>44122</c:v>
                </c:pt>
                <c:pt idx="588">
                  <c:v>44122</c:v>
                </c:pt>
                <c:pt idx="589">
                  <c:v>44123</c:v>
                </c:pt>
                <c:pt idx="590">
                  <c:v>44123</c:v>
                </c:pt>
                <c:pt idx="591">
                  <c:v>44124</c:v>
                </c:pt>
                <c:pt idx="592">
                  <c:v>44124</c:v>
                </c:pt>
                <c:pt idx="593">
                  <c:v>44125</c:v>
                </c:pt>
                <c:pt idx="594">
                  <c:v>44125</c:v>
                </c:pt>
                <c:pt idx="595">
                  <c:v>44126</c:v>
                </c:pt>
                <c:pt idx="596">
                  <c:v>44126</c:v>
                </c:pt>
                <c:pt idx="597">
                  <c:v>44127</c:v>
                </c:pt>
                <c:pt idx="598">
                  <c:v>44127</c:v>
                </c:pt>
                <c:pt idx="599">
                  <c:v>44128</c:v>
                </c:pt>
                <c:pt idx="600">
                  <c:v>44128</c:v>
                </c:pt>
                <c:pt idx="601">
                  <c:v>44129</c:v>
                </c:pt>
                <c:pt idx="602">
                  <c:v>44129</c:v>
                </c:pt>
                <c:pt idx="603">
                  <c:v>44130</c:v>
                </c:pt>
                <c:pt idx="604">
                  <c:v>44130</c:v>
                </c:pt>
                <c:pt idx="605">
                  <c:v>44131</c:v>
                </c:pt>
                <c:pt idx="606">
                  <c:v>44131</c:v>
                </c:pt>
                <c:pt idx="607">
                  <c:v>44132</c:v>
                </c:pt>
                <c:pt idx="608">
                  <c:v>44132</c:v>
                </c:pt>
                <c:pt idx="609">
                  <c:v>44133</c:v>
                </c:pt>
                <c:pt idx="610">
                  <c:v>44133</c:v>
                </c:pt>
                <c:pt idx="611">
                  <c:v>44134</c:v>
                </c:pt>
                <c:pt idx="612">
                  <c:v>44134</c:v>
                </c:pt>
                <c:pt idx="613">
                  <c:v>44135</c:v>
                </c:pt>
                <c:pt idx="614">
                  <c:v>44135</c:v>
                </c:pt>
                <c:pt idx="615">
                  <c:v>44136</c:v>
                </c:pt>
                <c:pt idx="616">
                  <c:v>44136</c:v>
                </c:pt>
                <c:pt idx="617">
                  <c:v>44137</c:v>
                </c:pt>
                <c:pt idx="618">
                  <c:v>44137</c:v>
                </c:pt>
                <c:pt idx="619">
                  <c:v>44138</c:v>
                </c:pt>
                <c:pt idx="620">
                  <c:v>44138</c:v>
                </c:pt>
                <c:pt idx="621">
                  <c:v>44139</c:v>
                </c:pt>
                <c:pt idx="622">
                  <c:v>44139</c:v>
                </c:pt>
                <c:pt idx="623">
                  <c:v>44140</c:v>
                </c:pt>
                <c:pt idx="624">
                  <c:v>44140</c:v>
                </c:pt>
                <c:pt idx="625">
                  <c:v>44141</c:v>
                </c:pt>
                <c:pt idx="626">
                  <c:v>44141</c:v>
                </c:pt>
                <c:pt idx="627">
                  <c:v>44142</c:v>
                </c:pt>
                <c:pt idx="628">
                  <c:v>44142</c:v>
                </c:pt>
                <c:pt idx="629">
                  <c:v>44143</c:v>
                </c:pt>
                <c:pt idx="630">
                  <c:v>44143</c:v>
                </c:pt>
                <c:pt idx="631">
                  <c:v>44144</c:v>
                </c:pt>
                <c:pt idx="632">
                  <c:v>44144</c:v>
                </c:pt>
                <c:pt idx="633">
                  <c:v>44145</c:v>
                </c:pt>
                <c:pt idx="634">
                  <c:v>44145</c:v>
                </c:pt>
                <c:pt idx="635">
                  <c:v>44146</c:v>
                </c:pt>
                <c:pt idx="636">
                  <c:v>44146</c:v>
                </c:pt>
                <c:pt idx="637">
                  <c:v>44147</c:v>
                </c:pt>
                <c:pt idx="638">
                  <c:v>44147</c:v>
                </c:pt>
                <c:pt idx="639">
                  <c:v>44148</c:v>
                </c:pt>
                <c:pt idx="640">
                  <c:v>44148</c:v>
                </c:pt>
                <c:pt idx="641">
                  <c:v>44149</c:v>
                </c:pt>
                <c:pt idx="642">
                  <c:v>44149</c:v>
                </c:pt>
                <c:pt idx="643">
                  <c:v>44150</c:v>
                </c:pt>
                <c:pt idx="644">
                  <c:v>44150</c:v>
                </c:pt>
                <c:pt idx="645">
                  <c:v>44151</c:v>
                </c:pt>
                <c:pt idx="646">
                  <c:v>44151</c:v>
                </c:pt>
                <c:pt idx="647">
                  <c:v>44152</c:v>
                </c:pt>
                <c:pt idx="648">
                  <c:v>44152</c:v>
                </c:pt>
                <c:pt idx="649">
                  <c:v>44153</c:v>
                </c:pt>
                <c:pt idx="650">
                  <c:v>44153</c:v>
                </c:pt>
                <c:pt idx="651">
                  <c:v>44154</c:v>
                </c:pt>
                <c:pt idx="652">
                  <c:v>44154</c:v>
                </c:pt>
                <c:pt idx="653">
                  <c:v>44155</c:v>
                </c:pt>
                <c:pt idx="654">
                  <c:v>44155</c:v>
                </c:pt>
                <c:pt idx="655">
                  <c:v>44156</c:v>
                </c:pt>
                <c:pt idx="656">
                  <c:v>44156</c:v>
                </c:pt>
                <c:pt idx="657">
                  <c:v>44157</c:v>
                </c:pt>
                <c:pt idx="658">
                  <c:v>44157</c:v>
                </c:pt>
                <c:pt idx="659">
                  <c:v>44158</c:v>
                </c:pt>
                <c:pt idx="660">
                  <c:v>44158</c:v>
                </c:pt>
                <c:pt idx="661">
                  <c:v>44159</c:v>
                </c:pt>
                <c:pt idx="662">
                  <c:v>44159</c:v>
                </c:pt>
                <c:pt idx="663">
                  <c:v>44160</c:v>
                </c:pt>
                <c:pt idx="664">
                  <c:v>44160</c:v>
                </c:pt>
                <c:pt idx="665">
                  <c:v>44161</c:v>
                </c:pt>
                <c:pt idx="666">
                  <c:v>44161</c:v>
                </c:pt>
                <c:pt idx="667">
                  <c:v>44162</c:v>
                </c:pt>
                <c:pt idx="668">
                  <c:v>44162</c:v>
                </c:pt>
                <c:pt idx="669">
                  <c:v>44163</c:v>
                </c:pt>
                <c:pt idx="670">
                  <c:v>44163</c:v>
                </c:pt>
                <c:pt idx="671">
                  <c:v>44164</c:v>
                </c:pt>
                <c:pt idx="672">
                  <c:v>44164</c:v>
                </c:pt>
                <c:pt idx="673">
                  <c:v>44165</c:v>
                </c:pt>
                <c:pt idx="674">
                  <c:v>44165</c:v>
                </c:pt>
                <c:pt idx="675">
                  <c:v>44166</c:v>
                </c:pt>
                <c:pt idx="676">
                  <c:v>44166</c:v>
                </c:pt>
                <c:pt idx="677">
                  <c:v>44167</c:v>
                </c:pt>
                <c:pt idx="678">
                  <c:v>44167</c:v>
                </c:pt>
                <c:pt idx="679">
                  <c:v>44168</c:v>
                </c:pt>
                <c:pt idx="680">
                  <c:v>44168</c:v>
                </c:pt>
                <c:pt idx="681">
                  <c:v>44169</c:v>
                </c:pt>
                <c:pt idx="682">
                  <c:v>44169</c:v>
                </c:pt>
                <c:pt idx="683">
                  <c:v>44170</c:v>
                </c:pt>
                <c:pt idx="684">
                  <c:v>44170</c:v>
                </c:pt>
                <c:pt idx="685">
                  <c:v>44171</c:v>
                </c:pt>
                <c:pt idx="686">
                  <c:v>44171</c:v>
                </c:pt>
                <c:pt idx="687">
                  <c:v>44172</c:v>
                </c:pt>
                <c:pt idx="688">
                  <c:v>44172</c:v>
                </c:pt>
                <c:pt idx="689">
                  <c:v>44173</c:v>
                </c:pt>
                <c:pt idx="690">
                  <c:v>44173</c:v>
                </c:pt>
                <c:pt idx="691">
                  <c:v>44174</c:v>
                </c:pt>
                <c:pt idx="692">
                  <c:v>44174</c:v>
                </c:pt>
                <c:pt idx="693">
                  <c:v>44175</c:v>
                </c:pt>
                <c:pt idx="694">
                  <c:v>44175</c:v>
                </c:pt>
                <c:pt idx="695">
                  <c:v>44176</c:v>
                </c:pt>
                <c:pt idx="696">
                  <c:v>44176</c:v>
                </c:pt>
                <c:pt idx="697">
                  <c:v>44177</c:v>
                </c:pt>
                <c:pt idx="698">
                  <c:v>44177</c:v>
                </c:pt>
                <c:pt idx="699">
                  <c:v>44178</c:v>
                </c:pt>
                <c:pt idx="700">
                  <c:v>44178</c:v>
                </c:pt>
                <c:pt idx="701">
                  <c:v>44179</c:v>
                </c:pt>
                <c:pt idx="702">
                  <c:v>44179</c:v>
                </c:pt>
                <c:pt idx="703">
                  <c:v>44180</c:v>
                </c:pt>
                <c:pt idx="704">
                  <c:v>44180</c:v>
                </c:pt>
                <c:pt idx="705">
                  <c:v>44181</c:v>
                </c:pt>
                <c:pt idx="706">
                  <c:v>44181</c:v>
                </c:pt>
                <c:pt idx="707">
                  <c:v>44182</c:v>
                </c:pt>
                <c:pt idx="708">
                  <c:v>44182</c:v>
                </c:pt>
                <c:pt idx="709">
                  <c:v>44183</c:v>
                </c:pt>
                <c:pt idx="710">
                  <c:v>44183</c:v>
                </c:pt>
                <c:pt idx="711">
                  <c:v>44184</c:v>
                </c:pt>
                <c:pt idx="712">
                  <c:v>44184</c:v>
                </c:pt>
                <c:pt idx="713">
                  <c:v>44185</c:v>
                </c:pt>
                <c:pt idx="714">
                  <c:v>44185</c:v>
                </c:pt>
                <c:pt idx="715">
                  <c:v>44186</c:v>
                </c:pt>
                <c:pt idx="716">
                  <c:v>44186</c:v>
                </c:pt>
                <c:pt idx="717">
                  <c:v>44187</c:v>
                </c:pt>
                <c:pt idx="718">
                  <c:v>44187</c:v>
                </c:pt>
                <c:pt idx="719">
                  <c:v>44188</c:v>
                </c:pt>
                <c:pt idx="720">
                  <c:v>44188</c:v>
                </c:pt>
                <c:pt idx="721">
                  <c:v>44189</c:v>
                </c:pt>
                <c:pt idx="722">
                  <c:v>44189</c:v>
                </c:pt>
                <c:pt idx="723">
                  <c:v>44190</c:v>
                </c:pt>
                <c:pt idx="724">
                  <c:v>44190</c:v>
                </c:pt>
                <c:pt idx="725">
                  <c:v>44191</c:v>
                </c:pt>
                <c:pt idx="726">
                  <c:v>44191</c:v>
                </c:pt>
                <c:pt idx="727">
                  <c:v>44192</c:v>
                </c:pt>
                <c:pt idx="728">
                  <c:v>44192</c:v>
                </c:pt>
                <c:pt idx="729">
                  <c:v>44193</c:v>
                </c:pt>
                <c:pt idx="730">
                  <c:v>44193</c:v>
                </c:pt>
                <c:pt idx="731">
                  <c:v>44194</c:v>
                </c:pt>
                <c:pt idx="732">
                  <c:v>44194</c:v>
                </c:pt>
                <c:pt idx="733">
                  <c:v>44195</c:v>
                </c:pt>
                <c:pt idx="734">
                  <c:v>44195</c:v>
                </c:pt>
                <c:pt idx="735">
                  <c:v>44196</c:v>
                </c:pt>
                <c:pt idx="736">
                  <c:v>44196</c:v>
                </c:pt>
                <c:pt idx="737">
                  <c:v>44197</c:v>
                </c:pt>
                <c:pt idx="738">
                  <c:v>44197</c:v>
                </c:pt>
                <c:pt idx="739">
                  <c:v>44198</c:v>
                </c:pt>
                <c:pt idx="740">
                  <c:v>44198</c:v>
                </c:pt>
                <c:pt idx="741">
                  <c:v>44199</c:v>
                </c:pt>
                <c:pt idx="742">
                  <c:v>44199</c:v>
                </c:pt>
                <c:pt idx="743">
                  <c:v>44200</c:v>
                </c:pt>
                <c:pt idx="744">
                  <c:v>44200</c:v>
                </c:pt>
                <c:pt idx="745">
                  <c:v>44201</c:v>
                </c:pt>
                <c:pt idx="746">
                  <c:v>44201</c:v>
                </c:pt>
                <c:pt idx="747">
                  <c:v>44202</c:v>
                </c:pt>
                <c:pt idx="748">
                  <c:v>44202</c:v>
                </c:pt>
                <c:pt idx="749">
                  <c:v>44203</c:v>
                </c:pt>
                <c:pt idx="750">
                  <c:v>44203</c:v>
                </c:pt>
                <c:pt idx="751">
                  <c:v>44204</c:v>
                </c:pt>
                <c:pt idx="752">
                  <c:v>44204</c:v>
                </c:pt>
                <c:pt idx="753">
                  <c:v>44205</c:v>
                </c:pt>
                <c:pt idx="754">
                  <c:v>44205</c:v>
                </c:pt>
                <c:pt idx="755">
                  <c:v>44206</c:v>
                </c:pt>
                <c:pt idx="756">
                  <c:v>44206</c:v>
                </c:pt>
                <c:pt idx="757">
                  <c:v>44207</c:v>
                </c:pt>
                <c:pt idx="758">
                  <c:v>44207</c:v>
                </c:pt>
                <c:pt idx="759">
                  <c:v>44208</c:v>
                </c:pt>
                <c:pt idx="760">
                  <c:v>44208</c:v>
                </c:pt>
                <c:pt idx="761">
                  <c:v>44209</c:v>
                </c:pt>
                <c:pt idx="762">
                  <c:v>44209</c:v>
                </c:pt>
                <c:pt idx="763">
                  <c:v>44210</c:v>
                </c:pt>
                <c:pt idx="764">
                  <c:v>44210</c:v>
                </c:pt>
                <c:pt idx="765">
                  <c:v>44211</c:v>
                </c:pt>
                <c:pt idx="766">
                  <c:v>44211</c:v>
                </c:pt>
                <c:pt idx="767">
                  <c:v>44212</c:v>
                </c:pt>
                <c:pt idx="768">
                  <c:v>44212</c:v>
                </c:pt>
                <c:pt idx="769">
                  <c:v>44213</c:v>
                </c:pt>
                <c:pt idx="770">
                  <c:v>44213</c:v>
                </c:pt>
                <c:pt idx="771">
                  <c:v>44214</c:v>
                </c:pt>
                <c:pt idx="772">
                  <c:v>44214</c:v>
                </c:pt>
              </c:numCache>
            </c:numRef>
          </c:xVal>
          <c:yVal>
            <c:numRef>
              <c:f>CalcThroughput!$B$2:$B$774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414</c:v>
                </c:pt>
                <c:pt idx="7">
                  <c:v>414</c:v>
                </c:pt>
                <c:pt idx="8">
                  <c:v>414</c:v>
                </c:pt>
                <c:pt idx="9">
                  <c:v>414</c:v>
                </c:pt>
                <c:pt idx="10">
                  <c:v>414</c:v>
                </c:pt>
                <c:pt idx="11">
                  <c:v>414</c:v>
                </c:pt>
                <c:pt idx="12">
                  <c:v>414</c:v>
                </c:pt>
                <c:pt idx="13">
                  <c:v>414</c:v>
                </c:pt>
                <c:pt idx="14">
                  <c:v>414</c:v>
                </c:pt>
                <c:pt idx="15">
                  <c:v>414</c:v>
                </c:pt>
                <c:pt idx="16">
                  <c:v>414</c:v>
                </c:pt>
                <c:pt idx="17">
                  <c:v>414</c:v>
                </c:pt>
                <c:pt idx="18">
                  <c:v>414</c:v>
                </c:pt>
                <c:pt idx="19">
                  <c:v>414</c:v>
                </c:pt>
                <c:pt idx="20">
                  <c:v>1094</c:v>
                </c:pt>
                <c:pt idx="21">
                  <c:v>1094</c:v>
                </c:pt>
                <c:pt idx="22">
                  <c:v>1094</c:v>
                </c:pt>
                <c:pt idx="23">
                  <c:v>1094</c:v>
                </c:pt>
                <c:pt idx="24">
                  <c:v>1094</c:v>
                </c:pt>
                <c:pt idx="25">
                  <c:v>1094</c:v>
                </c:pt>
                <c:pt idx="26">
                  <c:v>1094</c:v>
                </c:pt>
                <c:pt idx="27">
                  <c:v>1094</c:v>
                </c:pt>
                <c:pt idx="28">
                  <c:v>1094</c:v>
                </c:pt>
                <c:pt idx="29">
                  <c:v>1094</c:v>
                </c:pt>
                <c:pt idx="30">
                  <c:v>1094</c:v>
                </c:pt>
                <c:pt idx="31">
                  <c:v>1094</c:v>
                </c:pt>
                <c:pt idx="32">
                  <c:v>1094</c:v>
                </c:pt>
                <c:pt idx="33">
                  <c:v>1094</c:v>
                </c:pt>
                <c:pt idx="34">
                  <c:v>2360</c:v>
                </c:pt>
                <c:pt idx="35">
                  <c:v>2360</c:v>
                </c:pt>
                <c:pt idx="36">
                  <c:v>2360</c:v>
                </c:pt>
                <c:pt idx="37">
                  <c:v>2360</c:v>
                </c:pt>
                <c:pt idx="38">
                  <c:v>2360</c:v>
                </c:pt>
                <c:pt idx="39">
                  <c:v>2360</c:v>
                </c:pt>
                <c:pt idx="40">
                  <c:v>2360</c:v>
                </c:pt>
                <c:pt idx="41">
                  <c:v>2360</c:v>
                </c:pt>
                <c:pt idx="42">
                  <c:v>2360</c:v>
                </c:pt>
                <c:pt idx="43">
                  <c:v>2360</c:v>
                </c:pt>
                <c:pt idx="44">
                  <c:v>2360</c:v>
                </c:pt>
                <c:pt idx="45">
                  <c:v>2360</c:v>
                </c:pt>
                <c:pt idx="46">
                  <c:v>2360</c:v>
                </c:pt>
                <c:pt idx="47">
                  <c:v>2360</c:v>
                </c:pt>
                <c:pt idx="48">
                  <c:v>3766</c:v>
                </c:pt>
                <c:pt idx="49">
                  <c:v>3766</c:v>
                </c:pt>
                <c:pt idx="50">
                  <c:v>3766</c:v>
                </c:pt>
                <c:pt idx="51">
                  <c:v>3766</c:v>
                </c:pt>
                <c:pt idx="52">
                  <c:v>3766</c:v>
                </c:pt>
                <c:pt idx="53">
                  <c:v>3766</c:v>
                </c:pt>
                <c:pt idx="54">
                  <c:v>3766</c:v>
                </c:pt>
                <c:pt idx="55">
                  <c:v>3766</c:v>
                </c:pt>
                <c:pt idx="56">
                  <c:v>3766</c:v>
                </c:pt>
                <c:pt idx="57">
                  <c:v>3766</c:v>
                </c:pt>
                <c:pt idx="58">
                  <c:v>3766</c:v>
                </c:pt>
                <c:pt idx="59">
                  <c:v>3766</c:v>
                </c:pt>
                <c:pt idx="60">
                  <c:v>3766</c:v>
                </c:pt>
                <c:pt idx="61">
                  <c:v>3766</c:v>
                </c:pt>
                <c:pt idx="62">
                  <c:v>5363</c:v>
                </c:pt>
                <c:pt idx="63">
                  <c:v>5363</c:v>
                </c:pt>
                <c:pt idx="64">
                  <c:v>5363</c:v>
                </c:pt>
                <c:pt idx="65">
                  <c:v>5363</c:v>
                </c:pt>
                <c:pt idx="66">
                  <c:v>5363</c:v>
                </c:pt>
                <c:pt idx="67">
                  <c:v>5363</c:v>
                </c:pt>
                <c:pt idx="68">
                  <c:v>5363</c:v>
                </c:pt>
                <c:pt idx="69">
                  <c:v>5363</c:v>
                </c:pt>
                <c:pt idx="70">
                  <c:v>5363</c:v>
                </c:pt>
                <c:pt idx="71">
                  <c:v>5363</c:v>
                </c:pt>
                <c:pt idx="72">
                  <c:v>5363</c:v>
                </c:pt>
                <c:pt idx="73">
                  <c:v>5363</c:v>
                </c:pt>
                <c:pt idx="74">
                  <c:v>5363</c:v>
                </c:pt>
                <c:pt idx="75">
                  <c:v>5363</c:v>
                </c:pt>
                <c:pt idx="76">
                  <c:v>6729</c:v>
                </c:pt>
                <c:pt idx="77">
                  <c:v>6729</c:v>
                </c:pt>
                <c:pt idx="78">
                  <c:v>6729</c:v>
                </c:pt>
                <c:pt idx="79">
                  <c:v>6729</c:v>
                </c:pt>
                <c:pt idx="80">
                  <c:v>6729</c:v>
                </c:pt>
                <c:pt idx="81">
                  <c:v>6729</c:v>
                </c:pt>
                <c:pt idx="82">
                  <c:v>6729</c:v>
                </c:pt>
                <c:pt idx="83">
                  <c:v>6729</c:v>
                </c:pt>
                <c:pt idx="84">
                  <c:v>6729</c:v>
                </c:pt>
                <c:pt idx="85">
                  <c:v>6729</c:v>
                </c:pt>
                <c:pt idx="86">
                  <c:v>6729</c:v>
                </c:pt>
                <c:pt idx="87">
                  <c:v>6729</c:v>
                </c:pt>
                <c:pt idx="88">
                  <c:v>6729</c:v>
                </c:pt>
                <c:pt idx="89">
                  <c:v>6729</c:v>
                </c:pt>
                <c:pt idx="90">
                  <c:v>8120</c:v>
                </c:pt>
                <c:pt idx="91">
                  <c:v>8120</c:v>
                </c:pt>
                <c:pt idx="92">
                  <c:v>8120</c:v>
                </c:pt>
                <c:pt idx="93">
                  <c:v>8120</c:v>
                </c:pt>
                <c:pt idx="94">
                  <c:v>8120</c:v>
                </c:pt>
                <c:pt idx="95">
                  <c:v>8120</c:v>
                </c:pt>
                <c:pt idx="96">
                  <c:v>8120</c:v>
                </c:pt>
                <c:pt idx="97">
                  <c:v>8120</c:v>
                </c:pt>
                <c:pt idx="98">
                  <c:v>8120</c:v>
                </c:pt>
                <c:pt idx="99">
                  <c:v>8120</c:v>
                </c:pt>
                <c:pt idx="100">
                  <c:v>8120</c:v>
                </c:pt>
                <c:pt idx="101">
                  <c:v>8120</c:v>
                </c:pt>
                <c:pt idx="102">
                  <c:v>8120</c:v>
                </c:pt>
                <c:pt idx="103">
                  <c:v>8120</c:v>
                </c:pt>
                <c:pt idx="104">
                  <c:v>9470</c:v>
                </c:pt>
                <c:pt idx="105">
                  <c:v>9470</c:v>
                </c:pt>
                <c:pt idx="106">
                  <c:v>9470</c:v>
                </c:pt>
                <c:pt idx="107">
                  <c:v>9470</c:v>
                </c:pt>
                <c:pt idx="108">
                  <c:v>9470</c:v>
                </c:pt>
                <c:pt idx="109">
                  <c:v>9470</c:v>
                </c:pt>
                <c:pt idx="110">
                  <c:v>9470</c:v>
                </c:pt>
                <c:pt idx="111">
                  <c:v>9470</c:v>
                </c:pt>
                <c:pt idx="112">
                  <c:v>9470</c:v>
                </c:pt>
                <c:pt idx="113">
                  <c:v>9470</c:v>
                </c:pt>
                <c:pt idx="114">
                  <c:v>9470</c:v>
                </c:pt>
                <c:pt idx="115">
                  <c:v>9470</c:v>
                </c:pt>
                <c:pt idx="116">
                  <c:v>9470</c:v>
                </c:pt>
                <c:pt idx="117">
                  <c:v>9470</c:v>
                </c:pt>
                <c:pt idx="118">
                  <c:v>10961</c:v>
                </c:pt>
                <c:pt idx="119">
                  <c:v>10961</c:v>
                </c:pt>
                <c:pt idx="120">
                  <c:v>10961</c:v>
                </c:pt>
                <c:pt idx="121">
                  <c:v>10961</c:v>
                </c:pt>
                <c:pt idx="122">
                  <c:v>10961</c:v>
                </c:pt>
                <c:pt idx="123">
                  <c:v>10961</c:v>
                </c:pt>
                <c:pt idx="124">
                  <c:v>10961</c:v>
                </c:pt>
                <c:pt idx="125">
                  <c:v>10961</c:v>
                </c:pt>
                <c:pt idx="126">
                  <c:v>10961</c:v>
                </c:pt>
                <c:pt idx="127">
                  <c:v>10961</c:v>
                </c:pt>
                <c:pt idx="128">
                  <c:v>10961</c:v>
                </c:pt>
                <c:pt idx="129">
                  <c:v>10961</c:v>
                </c:pt>
                <c:pt idx="130">
                  <c:v>10961</c:v>
                </c:pt>
                <c:pt idx="131">
                  <c:v>10961</c:v>
                </c:pt>
                <c:pt idx="132">
                  <c:v>12403</c:v>
                </c:pt>
                <c:pt idx="133">
                  <c:v>12403</c:v>
                </c:pt>
                <c:pt idx="134">
                  <c:v>12403</c:v>
                </c:pt>
                <c:pt idx="135">
                  <c:v>12403</c:v>
                </c:pt>
                <c:pt idx="136">
                  <c:v>12403</c:v>
                </c:pt>
                <c:pt idx="137">
                  <c:v>12403</c:v>
                </c:pt>
                <c:pt idx="138">
                  <c:v>12403</c:v>
                </c:pt>
                <c:pt idx="139">
                  <c:v>12403</c:v>
                </c:pt>
                <c:pt idx="140">
                  <c:v>12403</c:v>
                </c:pt>
                <c:pt idx="141">
                  <c:v>12403</c:v>
                </c:pt>
                <c:pt idx="142">
                  <c:v>12403</c:v>
                </c:pt>
                <c:pt idx="143">
                  <c:v>12403</c:v>
                </c:pt>
                <c:pt idx="144">
                  <c:v>12403</c:v>
                </c:pt>
                <c:pt idx="145">
                  <c:v>12403</c:v>
                </c:pt>
                <c:pt idx="146">
                  <c:v>13698</c:v>
                </c:pt>
                <c:pt idx="147">
                  <c:v>13698</c:v>
                </c:pt>
                <c:pt idx="148">
                  <c:v>13698</c:v>
                </c:pt>
                <c:pt idx="149">
                  <c:v>13698</c:v>
                </c:pt>
                <c:pt idx="150">
                  <c:v>13698</c:v>
                </c:pt>
                <c:pt idx="151">
                  <c:v>13698</c:v>
                </c:pt>
                <c:pt idx="152">
                  <c:v>13698</c:v>
                </c:pt>
                <c:pt idx="153">
                  <c:v>13698</c:v>
                </c:pt>
                <c:pt idx="154">
                  <c:v>13698</c:v>
                </c:pt>
                <c:pt idx="155">
                  <c:v>13698</c:v>
                </c:pt>
                <c:pt idx="156">
                  <c:v>13698</c:v>
                </c:pt>
                <c:pt idx="157">
                  <c:v>13698</c:v>
                </c:pt>
                <c:pt idx="158">
                  <c:v>13698</c:v>
                </c:pt>
                <c:pt idx="159">
                  <c:v>13698</c:v>
                </c:pt>
                <c:pt idx="160">
                  <c:v>15226</c:v>
                </c:pt>
                <c:pt idx="161">
                  <c:v>15226</c:v>
                </c:pt>
                <c:pt idx="162">
                  <c:v>15226</c:v>
                </c:pt>
                <c:pt idx="163">
                  <c:v>15226</c:v>
                </c:pt>
                <c:pt idx="164">
                  <c:v>15226</c:v>
                </c:pt>
                <c:pt idx="165">
                  <c:v>15226</c:v>
                </c:pt>
                <c:pt idx="166">
                  <c:v>15226</c:v>
                </c:pt>
                <c:pt idx="167">
                  <c:v>15226</c:v>
                </c:pt>
                <c:pt idx="168">
                  <c:v>15226</c:v>
                </c:pt>
                <c:pt idx="169">
                  <c:v>15226</c:v>
                </c:pt>
                <c:pt idx="170">
                  <c:v>15226</c:v>
                </c:pt>
                <c:pt idx="171">
                  <c:v>15226</c:v>
                </c:pt>
                <c:pt idx="172">
                  <c:v>15226</c:v>
                </c:pt>
                <c:pt idx="173">
                  <c:v>15226</c:v>
                </c:pt>
                <c:pt idx="174">
                  <c:v>16736</c:v>
                </c:pt>
                <c:pt idx="175">
                  <c:v>16736</c:v>
                </c:pt>
                <c:pt idx="176">
                  <c:v>16736</c:v>
                </c:pt>
                <c:pt idx="177">
                  <c:v>16736</c:v>
                </c:pt>
                <c:pt idx="178">
                  <c:v>16736</c:v>
                </c:pt>
                <c:pt idx="179">
                  <c:v>16736</c:v>
                </c:pt>
                <c:pt idx="180">
                  <c:v>16736</c:v>
                </c:pt>
                <c:pt idx="181">
                  <c:v>16736</c:v>
                </c:pt>
                <c:pt idx="182">
                  <c:v>16736</c:v>
                </c:pt>
                <c:pt idx="183">
                  <c:v>16736</c:v>
                </c:pt>
                <c:pt idx="184">
                  <c:v>16736</c:v>
                </c:pt>
                <c:pt idx="185">
                  <c:v>16736</c:v>
                </c:pt>
                <c:pt idx="186">
                  <c:v>16736</c:v>
                </c:pt>
                <c:pt idx="187">
                  <c:v>16736</c:v>
                </c:pt>
                <c:pt idx="188">
                  <c:v>18135</c:v>
                </c:pt>
                <c:pt idx="189">
                  <c:v>18135</c:v>
                </c:pt>
                <c:pt idx="190">
                  <c:v>18135</c:v>
                </c:pt>
                <c:pt idx="191">
                  <c:v>18135</c:v>
                </c:pt>
                <c:pt idx="192">
                  <c:v>18135</c:v>
                </c:pt>
                <c:pt idx="193">
                  <c:v>18135</c:v>
                </c:pt>
                <c:pt idx="194">
                  <c:v>18135</c:v>
                </c:pt>
                <c:pt idx="195">
                  <c:v>18135</c:v>
                </c:pt>
                <c:pt idx="196">
                  <c:v>18135</c:v>
                </c:pt>
                <c:pt idx="197">
                  <c:v>18135</c:v>
                </c:pt>
                <c:pt idx="198">
                  <c:v>18135</c:v>
                </c:pt>
                <c:pt idx="199">
                  <c:v>18135</c:v>
                </c:pt>
                <c:pt idx="200">
                  <c:v>18135</c:v>
                </c:pt>
                <c:pt idx="201">
                  <c:v>18135</c:v>
                </c:pt>
                <c:pt idx="202">
                  <c:v>19780</c:v>
                </c:pt>
                <c:pt idx="203">
                  <c:v>19780</c:v>
                </c:pt>
                <c:pt idx="204">
                  <c:v>19780</c:v>
                </c:pt>
                <c:pt idx="205">
                  <c:v>19780</c:v>
                </c:pt>
                <c:pt idx="206">
                  <c:v>19780</c:v>
                </c:pt>
                <c:pt idx="207">
                  <c:v>19780</c:v>
                </c:pt>
                <c:pt idx="208">
                  <c:v>19780</c:v>
                </c:pt>
                <c:pt idx="209">
                  <c:v>19780</c:v>
                </c:pt>
                <c:pt idx="210">
                  <c:v>19780</c:v>
                </c:pt>
                <c:pt idx="211">
                  <c:v>19780</c:v>
                </c:pt>
                <c:pt idx="212">
                  <c:v>19780</c:v>
                </c:pt>
                <c:pt idx="213">
                  <c:v>19780</c:v>
                </c:pt>
                <c:pt idx="214">
                  <c:v>19780</c:v>
                </c:pt>
                <c:pt idx="215">
                  <c:v>19780</c:v>
                </c:pt>
                <c:pt idx="216">
                  <c:v>21330</c:v>
                </c:pt>
                <c:pt idx="217">
                  <c:v>21330</c:v>
                </c:pt>
                <c:pt idx="218">
                  <c:v>21330</c:v>
                </c:pt>
                <c:pt idx="219">
                  <c:v>21330</c:v>
                </c:pt>
                <c:pt idx="220">
                  <c:v>21330</c:v>
                </c:pt>
                <c:pt idx="221">
                  <c:v>21330</c:v>
                </c:pt>
                <c:pt idx="222">
                  <c:v>21330</c:v>
                </c:pt>
                <c:pt idx="223">
                  <c:v>21330</c:v>
                </c:pt>
                <c:pt idx="224">
                  <c:v>21330</c:v>
                </c:pt>
                <c:pt idx="225">
                  <c:v>21330</c:v>
                </c:pt>
                <c:pt idx="226">
                  <c:v>21330</c:v>
                </c:pt>
                <c:pt idx="227">
                  <c:v>21330</c:v>
                </c:pt>
                <c:pt idx="228">
                  <c:v>21330</c:v>
                </c:pt>
                <c:pt idx="229">
                  <c:v>21330</c:v>
                </c:pt>
                <c:pt idx="230">
                  <c:v>22751</c:v>
                </c:pt>
                <c:pt idx="231">
                  <c:v>22751</c:v>
                </c:pt>
                <c:pt idx="232">
                  <c:v>22751</c:v>
                </c:pt>
                <c:pt idx="233">
                  <c:v>22751</c:v>
                </c:pt>
                <c:pt idx="234">
                  <c:v>22751</c:v>
                </c:pt>
                <c:pt idx="235">
                  <c:v>22751</c:v>
                </c:pt>
                <c:pt idx="236">
                  <c:v>22751</c:v>
                </c:pt>
                <c:pt idx="237">
                  <c:v>22751</c:v>
                </c:pt>
                <c:pt idx="238">
                  <c:v>22751</c:v>
                </c:pt>
                <c:pt idx="239">
                  <c:v>22751</c:v>
                </c:pt>
                <c:pt idx="240">
                  <c:v>22751</c:v>
                </c:pt>
                <c:pt idx="241">
                  <c:v>22751</c:v>
                </c:pt>
                <c:pt idx="242">
                  <c:v>22751</c:v>
                </c:pt>
                <c:pt idx="243">
                  <c:v>22751</c:v>
                </c:pt>
                <c:pt idx="244">
                  <c:v>24416</c:v>
                </c:pt>
                <c:pt idx="245">
                  <c:v>24416</c:v>
                </c:pt>
                <c:pt idx="246">
                  <c:v>24416</c:v>
                </c:pt>
                <c:pt idx="247">
                  <c:v>24416</c:v>
                </c:pt>
                <c:pt idx="248">
                  <c:v>24416</c:v>
                </c:pt>
                <c:pt idx="249">
                  <c:v>24416</c:v>
                </c:pt>
                <c:pt idx="250">
                  <c:v>24416</c:v>
                </c:pt>
                <c:pt idx="251">
                  <c:v>24416</c:v>
                </c:pt>
                <c:pt idx="252">
                  <c:v>24416</c:v>
                </c:pt>
                <c:pt idx="253">
                  <c:v>24416</c:v>
                </c:pt>
                <c:pt idx="254">
                  <c:v>24416</c:v>
                </c:pt>
                <c:pt idx="255">
                  <c:v>24416</c:v>
                </c:pt>
                <c:pt idx="256">
                  <c:v>24416</c:v>
                </c:pt>
                <c:pt idx="257">
                  <c:v>24416</c:v>
                </c:pt>
                <c:pt idx="258">
                  <c:v>25669</c:v>
                </c:pt>
                <c:pt idx="259">
                  <c:v>25669</c:v>
                </c:pt>
                <c:pt idx="260">
                  <c:v>25669</c:v>
                </c:pt>
                <c:pt idx="261">
                  <c:v>25669</c:v>
                </c:pt>
                <c:pt idx="262">
                  <c:v>25669</c:v>
                </c:pt>
                <c:pt idx="263">
                  <c:v>25669</c:v>
                </c:pt>
                <c:pt idx="264">
                  <c:v>25669</c:v>
                </c:pt>
                <c:pt idx="265">
                  <c:v>25669</c:v>
                </c:pt>
                <c:pt idx="266">
                  <c:v>25669</c:v>
                </c:pt>
                <c:pt idx="267">
                  <c:v>25669</c:v>
                </c:pt>
                <c:pt idx="268">
                  <c:v>25669</c:v>
                </c:pt>
                <c:pt idx="269">
                  <c:v>25669</c:v>
                </c:pt>
                <c:pt idx="270">
                  <c:v>25669</c:v>
                </c:pt>
                <c:pt idx="271">
                  <c:v>25669</c:v>
                </c:pt>
                <c:pt idx="272">
                  <c:v>27261</c:v>
                </c:pt>
                <c:pt idx="273">
                  <c:v>27261</c:v>
                </c:pt>
                <c:pt idx="274">
                  <c:v>27261</c:v>
                </c:pt>
                <c:pt idx="275">
                  <c:v>27261</c:v>
                </c:pt>
                <c:pt idx="276">
                  <c:v>27261</c:v>
                </c:pt>
                <c:pt idx="277">
                  <c:v>27261</c:v>
                </c:pt>
                <c:pt idx="278">
                  <c:v>27261</c:v>
                </c:pt>
                <c:pt idx="279">
                  <c:v>27261</c:v>
                </c:pt>
                <c:pt idx="280">
                  <c:v>27261</c:v>
                </c:pt>
                <c:pt idx="281">
                  <c:v>27261</c:v>
                </c:pt>
                <c:pt idx="282">
                  <c:v>27261</c:v>
                </c:pt>
                <c:pt idx="283">
                  <c:v>27261</c:v>
                </c:pt>
                <c:pt idx="284">
                  <c:v>27261</c:v>
                </c:pt>
                <c:pt idx="285">
                  <c:v>27261</c:v>
                </c:pt>
                <c:pt idx="286">
                  <c:v>28706</c:v>
                </c:pt>
                <c:pt idx="287">
                  <c:v>28706</c:v>
                </c:pt>
                <c:pt idx="288">
                  <c:v>28706</c:v>
                </c:pt>
                <c:pt idx="289">
                  <c:v>28706</c:v>
                </c:pt>
                <c:pt idx="290">
                  <c:v>28706</c:v>
                </c:pt>
                <c:pt idx="291">
                  <c:v>28706</c:v>
                </c:pt>
                <c:pt idx="292">
                  <c:v>28706</c:v>
                </c:pt>
                <c:pt idx="293">
                  <c:v>28706</c:v>
                </c:pt>
                <c:pt idx="294">
                  <c:v>28706</c:v>
                </c:pt>
                <c:pt idx="295">
                  <c:v>28706</c:v>
                </c:pt>
                <c:pt idx="296">
                  <c:v>28706</c:v>
                </c:pt>
                <c:pt idx="297">
                  <c:v>28706</c:v>
                </c:pt>
                <c:pt idx="298">
                  <c:v>28706</c:v>
                </c:pt>
                <c:pt idx="299">
                  <c:v>28706</c:v>
                </c:pt>
                <c:pt idx="300">
                  <c:v>30284</c:v>
                </c:pt>
                <c:pt idx="301">
                  <c:v>30284</c:v>
                </c:pt>
                <c:pt idx="302">
                  <c:v>30284</c:v>
                </c:pt>
                <c:pt idx="303">
                  <c:v>30284</c:v>
                </c:pt>
                <c:pt idx="304">
                  <c:v>30284</c:v>
                </c:pt>
                <c:pt idx="305">
                  <c:v>30284</c:v>
                </c:pt>
                <c:pt idx="306">
                  <c:v>30284</c:v>
                </c:pt>
                <c:pt idx="307">
                  <c:v>30284</c:v>
                </c:pt>
                <c:pt idx="308">
                  <c:v>30284</c:v>
                </c:pt>
                <c:pt idx="309">
                  <c:v>30284</c:v>
                </c:pt>
                <c:pt idx="310">
                  <c:v>30284</c:v>
                </c:pt>
                <c:pt idx="311">
                  <c:v>30284</c:v>
                </c:pt>
                <c:pt idx="312">
                  <c:v>30284</c:v>
                </c:pt>
                <c:pt idx="313">
                  <c:v>30284</c:v>
                </c:pt>
                <c:pt idx="314">
                  <c:v>32049</c:v>
                </c:pt>
                <c:pt idx="315">
                  <c:v>32049</c:v>
                </c:pt>
                <c:pt idx="316">
                  <c:v>32049</c:v>
                </c:pt>
                <c:pt idx="317">
                  <c:v>32049</c:v>
                </c:pt>
                <c:pt idx="318">
                  <c:v>32049</c:v>
                </c:pt>
                <c:pt idx="319">
                  <c:v>32049</c:v>
                </c:pt>
                <c:pt idx="320">
                  <c:v>32049</c:v>
                </c:pt>
                <c:pt idx="321">
                  <c:v>32049</c:v>
                </c:pt>
                <c:pt idx="322">
                  <c:v>32049</c:v>
                </c:pt>
                <c:pt idx="323">
                  <c:v>32049</c:v>
                </c:pt>
                <c:pt idx="324">
                  <c:v>32049</c:v>
                </c:pt>
                <c:pt idx="325">
                  <c:v>32049</c:v>
                </c:pt>
                <c:pt idx="326">
                  <c:v>32049</c:v>
                </c:pt>
                <c:pt idx="327">
                  <c:v>32049</c:v>
                </c:pt>
                <c:pt idx="328">
                  <c:v>33364</c:v>
                </c:pt>
                <c:pt idx="329">
                  <c:v>33364</c:v>
                </c:pt>
                <c:pt idx="330">
                  <c:v>33364</c:v>
                </c:pt>
                <c:pt idx="331">
                  <c:v>33364</c:v>
                </c:pt>
                <c:pt idx="332">
                  <c:v>33364</c:v>
                </c:pt>
                <c:pt idx="333">
                  <c:v>33364</c:v>
                </c:pt>
                <c:pt idx="334">
                  <c:v>33364</c:v>
                </c:pt>
                <c:pt idx="335">
                  <c:v>33364</c:v>
                </c:pt>
                <c:pt idx="336">
                  <c:v>33364</c:v>
                </c:pt>
                <c:pt idx="337">
                  <c:v>33364</c:v>
                </c:pt>
                <c:pt idx="338">
                  <c:v>33364</c:v>
                </c:pt>
                <c:pt idx="339">
                  <c:v>33364</c:v>
                </c:pt>
                <c:pt idx="340">
                  <c:v>33364</c:v>
                </c:pt>
                <c:pt idx="341">
                  <c:v>33364</c:v>
                </c:pt>
                <c:pt idx="342">
                  <c:v>34757</c:v>
                </c:pt>
                <c:pt idx="343">
                  <c:v>34757</c:v>
                </c:pt>
                <c:pt idx="344">
                  <c:v>34757</c:v>
                </c:pt>
                <c:pt idx="345">
                  <c:v>34757</c:v>
                </c:pt>
                <c:pt idx="346">
                  <c:v>34757</c:v>
                </c:pt>
                <c:pt idx="347">
                  <c:v>34757</c:v>
                </c:pt>
                <c:pt idx="348">
                  <c:v>34757</c:v>
                </c:pt>
                <c:pt idx="349">
                  <c:v>34757</c:v>
                </c:pt>
                <c:pt idx="350">
                  <c:v>34757</c:v>
                </c:pt>
                <c:pt idx="351">
                  <c:v>34757</c:v>
                </c:pt>
                <c:pt idx="352">
                  <c:v>34757</c:v>
                </c:pt>
                <c:pt idx="353">
                  <c:v>34757</c:v>
                </c:pt>
                <c:pt idx="354">
                  <c:v>34757</c:v>
                </c:pt>
                <c:pt idx="355">
                  <c:v>34757</c:v>
                </c:pt>
                <c:pt idx="356">
                  <c:v>36459</c:v>
                </c:pt>
                <c:pt idx="357">
                  <c:v>36459</c:v>
                </c:pt>
                <c:pt idx="358">
                  <c:v>36459</c:v>
                </c:pt>
                <c:pt idx="359">
                  <c:v>36459</c:v>
                </c:pt>
                <c:pt idx="360">
                  <c:v>36459</c:v>
                </c:pt>
                <c:pt idx="361">
                  <c:v>36459</c:v>
                </c:pt>
                <c:pt idx="362">
                  <c:v>36459</c:v>
                </c:pt>
                <c:pt idx="363">
                  <c:v>36459</c:v>
                </c:pt>
                <c:pt idx="364">
                  <c:v>36459</c:v>
                </c:pt>
                <c:pt idx="365">
                  <c:v>36459</c:v>
                </c:pt>
                <c:pt idx="366">
                  <c:v>36459</c:v>
                </c:pt>
                <c:pt idx="367">
                  <c:v>36459</c:v>
                </c:pt>
                <c:pt idx="368">
                  <c:v>36459</c:v>
                </c:pt>
                <c:pt idx="369">
                  <c:v>36459</c:v>
                </c:pt>
                <c:pt idx="370">
                  <c:v>38106</c:v>
                </c:pt>
                <c:pt idx="371">
                  <c:v>38106</c:v>
                </c:pt>
                <c:pt idx="372">
                  <c:v>38106</c:v>
                </c:pt>
                <c:pt idx="373">
                  <c:v>38106</c:v>
                </c:pt>
                <c:pt idx="374">
                  <c:v>38106</c:v>
                </c:pt>
                <c:pt idx="375">
                  <c:v>38106</c:v>
                </c:pt>
                <c:pt idx="376">
                  <c:v>38106</c:v>
                </c:pt>
                <c:pt idx="377">
                  <c:v>38106</c:v>
                </c:pt>
                <c:pt idx="378">
                  <c:v>38106</c:v>
                </c:pt>
                <c:pt idx="379">
                  <c:v>38106</c:v>
                </c:pt>
                <c:pt idx="380">
                  <c:v>38106</c:v>
                </c:pt>
                <c:pt idx="381">
                  <c:v>38106</c:v>
                </c:pt>
                <c:pt idx="382">
                  <c:v>38106</c:v>
                </c:pt>
                <c:pt idx="383">
                  <c:v>38106</c:v>
                </c:pt>
                <c:pt idx="384">
                  <c:v>39696</c:v>
                </c:pt>
                <c:pt idx="385">
                  <c:v>39696</c:v>
                </c:pt>
                <c:pt idx="386">
                  <c:v>39696</c:v>
                </c:pt>
                <c:pt idx="387">
                  <c:v>39696</c:v>
                </c:pt>
                <c:pt idx="388">
                  <c:v>39696</c:v>
                </c:pt>
                <c:pt idx="389">
                  <c:v>39696</c:v>
                </c:pt>
                <c:pt idx="390">
                  <c:v>39696</c:v>
                </c:pt>
                <c:pt idx="391">
                  <c:v>39696</c:v>
                </c:pt>
                <c:pt idx="392">
                  <c:v>39696</c:v>
                </c:pt>
                <c:pt idx="393">
                  <c:v>39696</c:v>
                </c:pt>
                <c:pt idx="394">
                  <c:v>39696</c:v>
                </c:pt>
                <c:pt idx="395">
                  <c:v>39696</c:v>
                </c:pt>
                <c:pt idx="396">
                  <c:v>39696</c:v>
                </c:pt>
                <c:pt idx="397">
                  <c:v>39696</c:v>
                </c:pt>
                <c:pt idx="398">
                  <c:v>41215</c:v>
                </c:pt>
                <c:pt idx="399">
                  <c:v>41215</c:v>
                </c:pt>
                <c:pt idx="400">
                  <c:v>41215</c:v>
                </c:pt>
                <c:pt idx="401">
                  <c:v>41215</c:v>
                </c:pt>
                <c:pt idx="402">
                  <c:v>41215</c:v>
                </c:pt>
                <c:pt idx="403">
                  <c:v>41215</c:v>
                </c:pt>
                <c:pt idx="404">
                  <c:v>41215</c:v>
                </c:pt>
                <c:pt idx="405">
                  <c:v>41215</c:v>
                </c:pt>
                <c:pt idx="406">
                  <c:v>41215</c:v>
                </c:pt>
                <c:pt idx="407">
                  <c:v>41215</c:v>
                </c:pt>
                <c:pt idx="408">
                  <c:v>41215</c:v>
                </c:pt>
                <c:pt idx="409">
                  <c:v>41215</c:v>
                </c:pt>
                <c:pt idx="410">
                  <c:v>41215</c:v>
                </c:pt>
                <c:pt idx="411">
                  <c:v>41215</c:v>
                </c:pt>
                <c:pt idx="412">
                  <c:v>42835</c:v>
                </c:pt>
                <c:pt idx="413">
                  <c:v>42835</c:v>
                </c:pt>
                <c:pt idx="414">
                  <c:v>42835</c:v>
                </c:pt>
                <c:pt idx="415">
                  <c:v>42835</c:v>
                </c:pt>
                <c:pt idx="416">
                  <c:v>42835</c:v>
                </c:pt>
                <c:pt idx="417">
                  <c:v>42835</c:v>
                </c:pt>
                <c:pt idx="418">
                  <c:v>42835</c:v>
                </c:pt>
                <c:pt idx="419">
                  <c:v>42835</c:v>
                </c:pt>
                <c:pt idx="420">
                  <c:v>42835</c:v>
                </c:pt>
                <c:pt idx="421">
                  <c:v>42835</c:v>
                </c:pt>
                <c:pt idx="422">
                  <c:v>42835</c:v>
                </c:pt>
                <c:pt idx="423">
                  <c:v>42835</c:v>
                </c:pt>
                <c:pt idx="424">
                  <c:v>42835</c:v>
                </c:pt>
                <c:pt idx="425">
                  <c:v>42835</c:v>
                </c:pt>
                <c:pt idx="426">
                  <c:v>44413</c:v>
                </c:pt>
                <c:pt idx="427">
                  <c:v>44413</c:v>
                </c:pt>
                <c:pt idx="428">
                  <c:v>44413</c:v>
                </c:pt>
                <c:pt idx="429">
                  <c:v>44413</c:v>
                </c:pt>
                <c:pt idx="430">
                  <c:v>44413</c:v>
                </c:pt>
                <c:pt idx="431">
                  <c:v>44413</c:v>
                </c:pt>
                <c:pt idx="432">
                  <c:v>44413</c:v>
                </c:pt>
                <c:pt idx="433">
                  <c:v>44413</c:v>
                </c:pt>
                <c:pt idx="434">
                  <c:v>44413</c:v>
                </c:pt>
                <c:pt idx="435">
                  <c:v>44413</c:v>
                </c:pt>
                <c:pt idx="436">
                  <c:v>44413</c:v>
                </c:pt>
                <c:pt idx="437">
                  <c:v>44413</c:v>
                </c:pt>
                <c:pt idx="438">
                  <c:v>44413</c:v>
                </c:pt>
                <c:pt idx="439">
                  <c:v>44413</c:v>
                </c:pt>
                <c:pt idx="440">
                  <c:v>46063</c:v>
                </c:pt>
                <c:pt idx="441">
                  <c:v>46063</c:v>
                </c:pt>
                <c:pt idx="442">
                  <c:v>46063</c:v>
                </c:pt>
                <c:pt idx="443">
                  <c:v>46063</c:v>
                </c:pt>
                <c:pt idx="444">
                  <c:v>46063</c:v>
                </c:pt>
                <c:pt idx="445">
                  <c:v>46063</c:v>
                </c:pt>
                <c:pt idx="446">
                  <c:v>46063</c:v>
                </c:pt>
                <c:pt idx="447">
                  <c:v>46063</c:v>
                </c:pt>
                <c:pt idx="448">
                  <c:v>46063</c:v>
                </c:pt>
                <c:pt idx="449">
                  <c:v>46063</c:v>
                </c:pt>
                <c:pt idx="450">
                  <c:v>46063</c:v>
                </c:pt>
                <c:pt idx="451">
                  <c:v>46063</c:v>
                </c:pt>
                <c:pt idx="452">
                  <c:v>46063</c:v>
                </c:pt>
                <c:pt idx="453">
                  <c:v>46063</c:v>
                </c:pt>
                <c:pt idx="454">
                  <c:v>47509</c:v>
                </c:pt>
                <c:pt idx="455">
                  <c:v>47509</c:v>
                </c:pt>
                <c:pt idx="456">
                  <c:v>47509</c:v>
                </c:pt>
                <c:pt idx="457">
                  <c:v>47509</c:v>
                </c:pt>
                <c:pt idx="458">
                  <c:v>47509</c:v>
                </c:pt>
                <c:pt idx="459">
                  <c:v>47509</c:v>
                </c:pt>
                <c:pt idx="460">
                  <c:v>47509</c:v>
                </c:pt>
                <c:pt idx="461">
                  <c:v>47509</c:v>
                </c:pt>
                <c:pt idx="462">
                  <c:v>47509</c:v>
                </c:pt>
                <c:pt idx="463">
                  <c:v>47509</c:v>
                </c:pt>
                <c:pt idx="464">
                  <c:v>47509</c:v>
                </c:pt>
                <c:pt idx="465">
                  <c:v>47509</c:v>
                </c:pt>
                <c:pt idx="466">
                  <c:v>47509</c:v>
                </c:pt>
                <c:pt idx="467">
                  <c:v>47509</c:v>
                </c:pt>
                <c:pt idx="468">
                  <c:v>48956</c:v>
                </c:pt>
                <c:pt idx="469">
                  <c:v>48956</c:v>
                </c:pt>
                <c:pt idx="470">
                  <c:v>48956</c:v>
                </c:pt>
                <c:pt idx="471">
                  <c:v>48956</c:v>
                </c:pt>
                <c:pt idx="472">
                  <c:v>48956</c:v>
                </c:pt>
                <c:pt idx="473">
                  <c:v>48956</c:v>
                </c:pt>
                <c:pt idx="474">
                  <c:v>48956</c:v>
                </c:pt>
                <c:pt idx="475">
                  <c:v>48956</c:v>
                </c:pt>
                <c:pt idx="476">
                  <c:v>48956</c:v>
                </c:pt>
                <c:pt idx="477">
                  <c:v>48956</c:v>
                </c:pt>
                <c:pt idx="478">
                  <c:v>48956</c:v>
                </c:pt>
                <c:pt idx="479">
                  <c:v>48956</c:v>
                </c:pt>
                <c:pt idx="480">
                  <c:v>48956</c:v>
                </c:pt>
                <c:pt idx="481">
                  <c:v>48956</c:v>
                </c:pt>
                <c:pt idx="482">
                  <c:v>50461</c:v>
                </c:pt>
                <c:pt idx="483">
                  <c:v>50461</c:v>
                </c:pt>
                <c:pt idx="484">
                  <c:v>50461</c:v>
                </c:pt>
                <c:pt idx="485">
                  <c:v>50461</c:v>
                </c:pt>
                <c:pt idx="486">
                  <c:v>50461</c:v>
                </c:pt>
                <c:pt idx="487">
                  <c:v>50461</c:v>
                </c:pt>
                <c:pt idx="488">
                  <c:v>50461</c:v>
                </c:pt>
                <c:pt idx="489">
                  <c:v>50461</c:v>
                </c:pt>
                <c:pt idx="490">
                  <c:v>50461</c:v>
                </c:pt>
                <c:pt idx="491">
                  <c:v>50461</c:v>
                </c:pt>
                <c:pt idx="492">
                  <c:v>50461</c:v>
                </c:pt>
                <c:pt idx="493">
                  <c:v>50461</c:v>
                </c:pt>
                <c:pt idx="494">
                  <c:v>50461</c:v>
                </c:pt>
                <c:pt idx="495">
                  <c:v>50461</c:v>
                </c:pt>
                <c:pt idx="496">
                  <c:v>52059</c:v>
                </c:pt>
                <c:pt idx="497">
                  <c:v>52059</c:v>
                </c:pt>
                <c:pt idx="498">
                  <c:v>52059</c:v>
                </c:pt>
                <c:pt idx="499">
                  <c:v>52059</c:v>
                </c:pt>
                <c:pt idx="500">
                  <c:v>52059</c:v>
                </c:pt>
                <c:pt idx="501">
                  <c:v>52059</c:v>
                </c:pt>
                <c:pt idx="502">
                  <c:v>52059</c:v>
                </c:pt>
                <c:pt idx="503">
                  <c:v>52059</c:v>
                </c:pt>
                <c:pt idx="504">
                  <c:v>52059</c:v>
                </c:pt>
                <c:pt idx="505">
                  <c:v>52059</c:v>
                </c:pt>
                <c:pt idx="506">
                  <c:v>52059</c:v>
                </c:pt>
                <c:pt idx="507">
                  <c:v>52059</c:v>
                </c:pt>
                <c:pt idx="508">
                  <c:v>52059</c:v>
                </c:pt>
                <c:pt idx="509">
                  <c:v>52059</c:v>
                </c:pt>
                <c:pt idx="510">
                  <c:v>53522</c:v>
                </c:pt>
                <c:pt idx="511">
                  <c:v>53522</c:v>
                </c:pt>
                <c:pt idx="512">
                  <c:v>53522</c:v>
                </c:pt>
                <c:pt idx="513">
                  <c:v>53522</c:v>
                </c:pt>
                <c:pt idx="514">
                  <c:v>53522</c:v>
                </c:pt>
                <c:pt idx="515">
                  <c:v>53522</c:v>
                </c:pt>
                <c:pt idx="516">
                  <c:v>53522</c:v>
                </c:pt>
                <c:pt idx="517">
                  <c:v>53522</c:v>
                </c:pt>
                <c:pt idx="518">
                  <c:v>53522</c:v>
                </c:pt>
                <c:pt idx="519">
                  <c:v>53522</c:v>
                </c:pt>
                <c:pt idx="520">
                  <c:v>53522</c:v>
                </c:pt>
                <c:pt idx="521">
                  <c:v>53522</c:v>
                </c:pt>
                <c:pt idx="522">
                  <c:v>53522</c:v>
                </c:pt>
                <c:pt idx="523">
                  <c:v>53522</c:v>
                </c:pt>
                <c:pt idx="524">
                  <c:v>54963</c:v>
                </c:pt>
                <c:pt idx="525">
                  <c:v>54963</c:v>
                </c:pt>
                <c:pt idx="526">
                  <c:v>54963</c:v>
                </c:pt>
                <c:pt idx="527">
                  <c:v>54963</c:v>
                </c:pt>
                <c:pt idx="528">
                  <c:v>54963</c:v>
                </c:pt>
                <c:pt idx="529">
                  <c:v>54963</c:v>
                </c:pt>
                <c:pt idx="530">
                  <c:v>54963</c:v>
                </c:pt>
                <c:pt idx="531">
                  <c:v>54963</c:v>
                </c:pt>
                <c:pt idx="532">
                  <c:v>54963</c:v>
                </c:pt>
                <c:pt idx="533">
                  <c:v>54963</c:v>
                </c:pt>
                <c:pt idx="534">
                  <c:v>54963</c:v>
                </c:pt>
                <c:pt idx="535">
                  <c:v>54963</c:v>
                </c:pt>
                <c:pt idx="536">
                  <c:v>54963</c:v>
                </c:pt>
                <c:pt idx="537">
                  <c:v>54963</c:v>
                </c:pt>
                <c:pt idx="538">
                  <c:v>56392</c:v>
                </c:pt>
                <c:pt idx="539">
                  <c:v>56392</c:v>
                </c:pt>
                <c:pt idx="540">
                  <c:v>56392</c:v>
                </c:pt>
                <c:pt idx="541">
                  <c:v>56392</c:v>
                </c:pt>
                <c:pt idx="542">
                  <c:v>56392</c:v>
                </c:pt>
                <c:pt idx="543">
                  <c:v>56392</c:v>
                </c:pt>
                <c:pt idx="544">
                  <c:v>56392</c:v>
                </c:pt>
                <c:pt idx="545">
                  <c:v>56392</c:v>
                </c:pt>
                <c:pt idx="546">
                  <c:v>56392</c:v>
                </c:pt>
                <c:pt idx="547">
                  <c:v>56392</c:v>
                </c:pt>
                <c:pt idx="548">
                  <c:v>56392</c:v>
                </c:pt>
                <c:pt idx="549">
                  <c:v>56392</c:v>
                </c:pt>
                <c:pt idx="550">
                  <c:v>56392</c:v>
                </c:pt>
                <c:pt idx="551">
                  <c:v>56392</c:v>
                </c:pt>
                <c:pt idx="552">
                  <c:v>57883</c:v>
                </c:pt>
                <c:pt idx="553">
                  <c:v>57883</c:v>
                </c:pt>
                <c:pt idx="554">
                  <c:v>57883</c:v>
                </c:pt>
                <c:pt idx="555">
                  <c:v>57883</c:v>
                </c:pt>
                <c:pt idx="556">
                  <c:v>57883</c:v>
                </c:pt>
                <c:pt idx="557">
                  <c:v>57883</c:v>
                </c:pt>
                <c:pt idx="558">
                  <c:v>57883</c:v>
                </c:pt>
                <c:pt idx="559">
                  <c:v>57883</c:v>
                </c:pt>
                <c:pt idx="560">
                  <c:v>57883</c:v>
                </c:pt>
                <c:pt idx="561">
                  <c:v>57883</c:v>
                </c:pt>
                <c:pt idx="562">
                  <c:v>57883</c:v>
                </c:pt>
                <c:pt idx="563">
                  <c:v>57883</c:v>
                </c:pt>
                <c:pt idx="564">
                  <c:v>57883</c:v>
                </c:pt>
                <c:pt idx="565">
                  <c:v>57883</c:v>
                </c:pt>
                <c:pt idx="566">
                  <c:v>59855</c:v>
                </c:pt>
                <c:pt idx="567">
                  <c:v>59855</c:v>
                </c:pt>
                <c:pt idx="568">
                  <c:v>59855</c:v>
                </c:pt>
                <c:pt idx="569">
                  <c:v>59855</c:v>
                </c:pt>
                <c:pt idx="570">
                  <c:v>59855</c:v>
                </c:pt>
                <c:pt idx="571">
                  <c:v>59855</c:v>
                </c:pt>
                <c:pt idx="572">
                  <c:v>59855</c:v>
                </c:pt>
                <c:pt idx="573">
                  <c:v>59855</c:v>
                </c:pt>
                <c:pt idx="574">
                  <c:v>59855</c:v>
                </c:pt>
                <c:pt idx="575">
                  <c:v>59855</c:v>
                </c:pt>
                <c:pt idx="576">
                  <c:v>59855</c:v>
                </c:pt>
                <c:pt idx="577">
                  <c:v>59855</c:v>
                </c:pt>
                <c:pt idx="578">
                  <c:v>59855</c:v>
                </c:pt>
                <c:pt idx="579">
                  <c:v>59855</c:v>
                </c:pt>
                <c:pt idx="580">
                  <c:v>61707</c:v>
                </c:pt>
                <c:pt idx="581">
                  <c:v>61707</c:v>
                </c:pt>
                <c:pt idx="582">
                  <c:v>61707</c:v>
                </c:pt>
                <c:pt idx="583">
                  <c:v>61707</c:v>
                </c:pt>
                <c:pt idx="584">
                  <c:v>61707</c:v>
                </c:pt>
                <c:pt idx="585">
                  <c:v>61707</c:v>
                </c:pt>
                <c:pt idx="586">
                  <c:v>61707</c:v>
                </c:pt>
                <c:pt idx="587">
                  <c:v>61707</c:v>
                </c:pt>
                <c:pt idx="588">
                  <c:v>61707</c:v>
                </c:pt>
                <c:pt idx="589">
                  <c:v>61707</c:v>
                </c:pt>
                <c:pt idx="590">
                  <c:v>61707</c:v>
                </c:pt>
                <c:pt idx="591">
                  <c:v>61707</c:v>
                </c:pt>
                <c:pt idx="592">
                  <c:v>61707</c:v>
                </c:pt>
                <c:pt idx="593">
                  <c:v>61707</c:v>
                </c:pt>
                <c:pt idx="594">
                  <c:v>63767</c:v>
                </c:pt>
                <c:pt idx="595">
                  <c:v>63767</c:v>
                </c:pt>
                <c:pt idx="596">
                  <c:v>63767</c:v>
                </c:pt>
                <c:pt idx="597">
                  <c:v>63767</c:v>
                </c:pt>
                <c:pt idx="598">
                  <c:v>63767</c:v>
                </c:pt>
                <c:pt idx="599">
                  <c:v>63767</c:v>
                </c:pt>
                <c:pt idx="600">
                  <c:v>63767</c:v>
                </c:pt>
                <c:pt idx="601">
                  <c:v>63767</c:v>
                </c:pt>
                <c:pt idx="602">
                  <c:v>63767</c:v>
                </c:pt>
                <c:pt idx="603">
                  <c:v>63767</c:v>
                </c:pt>
                <c:pt idx="604">
                  <c:v>63767</c:v>
                </c:pt>
                <c:pt idx="605">
                  <c:v>63767</c:v>
                </c:pt>
                <c:pt idx="606">
                  <c:v>63767</c:v>
                </c:pt>
                <c:pt idx="607">
                  <c:v>63767</c:v>
                </c:pt>
                <c:pt idx="608">
                  <c:v>65684</c:v>
                </c:pt>
                <c:pt idx="609">
                  <c:v>65684</c:v>
                </c:pt>
                <c:pt idx="610">
                  <c:v>65684</c:v>
                </c:pt>
                <c:pt idx="611">
                  <c:v>65684</c:v>
                </c:pt>
                <c:pt idx="612">
                  <c:v>65684</c:v>
                </c:pt>
                <c:pt idx="613">
                  <c:v>65684</c:v>
                </c:pt>
                <c:pt idx="614">
                  <c:v>65684</c:v>
                </c:pt>
                <c:pt idx="615">
                  <c:v>65684</c:v>
                </c:pt>
                <c:pt idx="616">
                  <c:v>65684</c:v>
                </c:pt>
                <c:pt idx="617">
                  <c:v>65684</c:v>
                </c:pt>
                <c:pt idx="618">
                  <c:v>65684</c:v>
                </c:pt>
                <c:pt idx="619">
                  <c:v>65684</c:v>
                </c:pt>
                <c:pt idx="620">
                  <c:v>65684</c:v>
                </c:pt>
                <c:pt idx="621">
                  <c:v>65684</c:v>
                </c:pt>
                <c:pt idx="622">
                  <c:v>67628</c:v>
                </c:pt>
                <c:pt idx="623">
                  <c:v>67628</c:v>
                </c:pt>
                <c:pt idx="624">
                  <c:v>67628</c:v>
                </c:pt>
                <c:pt idx="625">
                  <c:v>67628</c:v>
                </c:pt>
                <c:pt idx="626">
                  <c:v>67628</c:v>
                </c:pt>
                <c:pt idx="627">
                  <c:v>67628</c:v>
                </c:pt>
                <c:pt idx="628">
                  <c:v>67628</c:v>
                </c:pt>
                <c:pt idx="629">
                  <c:v>67628</c:v>
                </c:pt>
                <c:pt idx="630">
                  <c:v>67628</c:v>
                </c:pt>
                <c:pt idx="631">
                  <c:v>67628</c:v>
                </c:pt>
                <c:pt idx="632">
                  <c:v>67628</c:v>
                </c:pt>
                <c:pt idx="633">
                  <c:v>67628</c:v>
                </c:pt>
                <c:pt idx="634">
                  <c:v>67628</c:v>
                </c:pt>
                <c:pt idx="635">
                  <c:v>67628</c:v>
                </c:pt>
                <c:pt idx="636">
                  <c:v>69554</c:v>
                </c:pt>
                <c:pt idx="637">
                  <c:v>69554</c:v>
                </c:pt>
                <c:pt idx="638">
                  <c:v>69554</c:v>
                </c:pt>
                <c:pt idx="639">
                  <c:v>69554</c:v>
                </c:pt>
                <c:pt idx="640">
                  <c:v>69554</c:v>
                </c:pt>
                <c:pt idx="641">
                  <c:v>69554</c:v>
                </c:pt>
                <c:pt idx="642">
                  <c:v>69554</c:v>
                </c:pt>
                <c:pt idx="643">
                  <c:v>69554</c:v>
                </c:pt>
                <c:pt idx="644">
                  <c:v>69554</c:v>
                </c:pt>
                <c:pt idx="645">
                  <c:v>69554</c:v>
                </c:pt>
                <c:pt idx="646">
                  <c:v>69554</c:v>
                </c:pt>
                <c:pt idx="647">
                  <c:v>69554</c:v>
                </c:pt>
                <c:pt idx="648">
                  <c:v>69554</c:v>
                </c:pt>
                <c:pt idx="649">
                  <c:v>69554</c:v>
                </c:pt>
                <c:pt idx="650">
                  <c:v>71461</c:v>
                </c:pt>
                <c:pt idx="651">
                  <c:v>71461</c:v>
                </c:pt>
                <c:pt idx="652">
                  <c:v>71461</c:v>
                </c:pt>
                <c:pt idx="653">
                  <c:v>71461</c:v>
                </c:pt>
                <c:pt idx="654">
                  <c:v>71461</c:v>
                </c:pt>
                <c:pt idx="655">
                  <c:v>71461</c:v>
                </c:pt>
                <c:pt idx="656">
                  <c:v>71461</c:v>
                </c:pt>
                <c:pt idx="657">
                  <c:v>71461</c:v>
                </c:pt>
                <c:pt idx="658">
                  <c:v>71461</c:v>
                </c:pt>
                <c:pt idx="659">
                  <c:v>71461</c:v>
                </c:pt>
                <c:pt idx="660">
                  <c:v>71461</c:v>
                </c:pt>
                <c:pt idx="661">
                  <c:v>71461</c:v>
                </c:pt>
                <c:pt idx="662">
                  <c:v>71461</c:v>
                </c:pt>
                <c:pt idx="663">
                  <c:v>71461</c:v>
                </c:pt>
                <c:pt idx="664">
                  <c:v>73444</c:v>
                </c:pt>
                <c:pt idx="665">
                  <c:v>73444</c:v>
                </c:pt>
                <c:pt idx="666">
                  <c:v>73444</c:v>
                </c:pt>
                <c:pt idx="667">
                  <c:v>73444</c:v>
                </c:pt>
                <c:pt idx="668">
                  <c:v>73444</c:v>
                </c:pt>
                <c:pt idx="669">
                  <c:v>73444</c:v>
                </c:pt>
                <c:pt idx="670">
                  <c:v>73444</c:v>
                </c:pt>
                <c:pt idx="671">
                  <c:v>73444</c:v>
                </c:pt>
                <c:pt idx="672">
                  <c:v>73444</c:v>
                </c:pt>
                <c:pt idx="673">
                  <c:v>73444</c:v>
                </c:pt>
                <c:pt idx="674">
                  <c:v>73444</c:v>
                </c:pt>
                <c:pt idx="675">
                  <c:v>73444</c:v>
                </c:pt>
                <c:pt idx="676">
                  <c:v>73444</c:v>
                </c:pt>
                <c:pt idx="677">
                  <c:v>73444</c:v>
                </c:pt>
                <c:pt idx="678">
                  <c:v>75583</c:v>
                </c:pt>
                <c:pt idx="679">
                  <c:v>75583</c:v>
                </c:pt>
                <c:pt idx="680">
                  <c:v>75583</c:v>
                </c:pt>
                <c:pt idx="681">
                  <c:v>75583</c:v>
                </c:pt>
                <c:pt idx="682">
                  <c:v>75583</c:v>
                </c:pt>
                <c:pt idx="683">
                  <c:v>75583</c:v>
                </c:pt>
                <c:pt idx="684">
                  <c:v>75583</c:v>
                </c:pt>
                <c:pt idx="685">
                  <c:v>75583</c:v>
                </c:pt>
                <c:pt idx="686">
                  <c:v>75583</c:v>
                </c:pt>
                <c:pt idx="687">
                  <c:v>75583</c:v>
                </c:pt>
                <c:pt idx="688">
                  <c:v>75583</c:v>
                </c:pt>
                <c:pt idx="689">
                  <c:v>75583</c:v>
                </c:pt>
                <c:pt idx="690">
                  <c:v>75583</c:v>
                </c:pt>
                <c:pt idx="691">
                  <c:v>75583</c:v>
                </c:pt>
                <c:pt idx="692">
                  <c:v>77334</c:v>
                </c:pt>
                <c:pt idx="693">
                  <c:v>77334</c:v>
                </c:pt>
                <c:pt idx="694">
                  <c:v>77334</c:v>
                </c:pt>
                <c:pt idx="695">
                  <c:v>77334</c:v>
                </c:pt>
                <c:pt idx="696">
                  <c:v>77334</c:v>
                </c:pt>
                <c:pt idx="697">
                  <c:v>77334</c:v>
                </c:pt>
                <c:pt idx="698">
                  <c:v>77334</c:v>
                </c:pt>
                <c:pt idx="699">
                  <c:v>77334</c:v>
                </c:pt>
                <c:pt idx="700">
                  <c:v>77334</c:v>
                </c:pt>
                <c:pt idx="701">
                  <c:v>77334</c:v>
                </c:pt>
                <c:pt idx="702">
                  <c:v>77334</c:v>
                </c:pt>
                <c:pt idx="703">
                  <c:v>77334</c:v>
                </c:pt>
                <c:pt idx="704">
                  <c:v>77334</c:v>
                </c:pt>
                <c:pt idx="705">
                  <c:v>77334</c:v>
                </c:pt>
                <c:pt idx="706">
                  <c:v>79082</c:v>
                </c:pt>
                <c:pt idx="707">
                  <c:v>79082</c:v>
                </c:pt>
                <c:pt idx="708">
                  <c:v>79082</c:v>
                </c:pt>
                <c:pt idx="709">
                  <c:v>79082</c:v>
                </c:pt>
                <c:pt idx="710">
                  <c:v>79082</c:v>
                </c:pt>
                <c:pt idx="711">
                  <c:v>79082</c:v>
                </c:pt>
                <c:pt idx="712">
                  <c:v>79082</c:v>
                </c:pt>
                <c:pt idx="713">
                  <c:v>79082</c:v>
                </c:pt>
                <c:pt idx="714">
                  <c:v>79082</c:v>
                </c:pt>
                <c:pt idx="715">
                  <c:v>79082</c:v>
                </c:pt>
                <c:pt idx="716">
                  <c:v>79082</c:v>
                </c:pt>
                <c:pt idx="717">
                  <c:v>79082</c:v>
                </c:pt>
                <c:pt idx="718">
                  <c:v>79082</c:v>
                </c:pt>
                <c:pt idx="719">
                  <c:v>79082</c:v>
                </c:pt>
                <c:pt idx="720">
                  <c:v>80708</c:v>
                </c:pt>
                <c:pt idx="721">
                  <c:v>80708</c:v>
                </c:pt>
                <c:pt idx="722">
                  <c:v>80708</c:v>
                </c:pt>
                <c:pt idx="723">
                  <c:v>80708</c:v>
                </c:pt>
                <c:pt idx="724">
                  <c:v>80708</c:v>
                </c:pt>
                <c:pt idx="725">
                  <c:v>80708</c:v>
                </c:pt>
                <c:pt idx="726">
                  <c:v>80708</c:v>
                </c:pt>
                <c:pt idx="727">
                  <c:v>80708</c:v>
                </c:pt>
                <c:pt idx="728">
                  <c:v>80708</c:v>
                </c:pt>
                <c:pt idx="729">
                  <c:v>80708</c:v>
                </c:pt>
                <c:pt idx="730">
                  <c:v>80708</c:v>
                </c:pt>
                <c:pt idx="731">
                  <c:v>80708</c:v>
                </c:pt>
                <c:pt idx="732">
                  <c:v>80708</c:v>
                </c:pt>
                <c:pt idx="733">
                  <c:v>80708</c:v>
                </c:pt>
                <c:pt idx="734">
                  <c:v>82278</c:v>
                </c:pt>
                <c:pt idx="735">
                  <c:v>82278</c:v>
                </c:pt>
                <c:pt idx="736">
                  <c:v>82278</c:v>
                </c:pt>
                <c:pt idx="737">
                  <c:v>82278</c:v>
                </c:pt>
                <c:pt idx="738">
                  <c:v>82278</c:v>
                </c:pt>
                <c:pt idx="739">
                  <c:v>82278</c:v>
                </c:pt>
                <c:pt idx="740">
                  <c:v>82278</c:v>
                </c:pt>
                <c:pt idx="741">
                  <c:v>82278</c:v>
                </c:pt>
                <c:pt idx="742">
                  <c:v>82278</c:v>
                </c:pt>
                <c:pt idx="743">
                  <c:v>82278</c:v>
                </c:pt>
                <c:pt idx="744">
                  <c:v>82278</c:v>
                </c:pt>
                <c:pt idx="745">
                  <c:v>82278</c:v>
                </c:pt>
                <c:pt idx="746">
                  <c:v>82278</c:v>
                </c:pt>
                <c:pt idx="747">
                  <c:v>82278</c:v>
                </c:pt>
                <c:pt idx="748">
                  <c:v>82278</c:v>
                </c:pt>
                <c:pt idx="749">
                  <c:v>82278</c:v>
                </c:pt>
                <c:pt idx="750">
                  <c:v>82278</c:v>
                </c:pt>
                <c:pt idx="751">
                  <c:v>82278</c:v>
                </c:pt>
                <c:pt idx="752">
                  <c:v>82278</c:v>
                </c:pt>
                <c:pt idx="753">
                  <c:v>82278</c:v>
                </c:pt>
                <c:pt idx="754">
                  <c:v>82278</c:v>
                </c:pt>
                <c:pt idx="755">
                  <c:v>82278</c:v>
                </c:pt>
                <c:pt idx="756">
                  <c:v>82278</c:v>
                </c:pt>
                <c:pt idx="757">
                  <c:v>82278</c:v>
                </c:pt>
                <c:pt idx="758">
                  <c:v>82278</c:v>
                </c:pt>
                <c:pt idx="759">
                  <c:v>82278</c:v>
                </c:pt>
                <c:pt idx="760">
                  <c:v>82278</c:v>
                </c:pt>
                <c:pt idx="761">
                  <c:v>82278</c:v>
                </c:pt>
                <c:pt idx="762">
                  <c:v>82278</c:v>
                </c:pt>
                <c:pt idx="763">
                  <c:v>82278</c:v>
                </c:pt>
                <c:pt idx="764">
                  <c:v>82278</c:v>
                </c:pt>
                <c:pt idx="765">
                  <c:v>82278</c:v>
                </c:pt>
                <c:pt idx="766">
                  <c:v>82278</c:v>
                </c:pt>
                <c:pt idx="767">
                  <c:v>82278</c:v>
                </c:pt>
                <c:pt idx="768">
                  <c:v>82278</c:v>
                </c:pt>
                <c:pt idx="769">
                  <c:v>82278</c:v>
                </c:pt>
                <c:pt idx="770">
                  <c:v>82278</c:v>
                </c:pt>
                <c:pt idx="771">
                  <c:v>82278</c:v>
                </c:pt>
                <c:pt idx="772">
                  <c:v>82278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B-49EA-B10A-5A11791B64E3}"/>
            </c:ext>
          </c:extLst>
        </c:ser>
        <c:ser>
          <c:idx val="1"/>
          <c:order val="1"/>
          <c:tx>
            <c:v>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CalcThroughput!$A$2:$A$774</c:f>
              <c:numCache>
                <c:formatCode>dd\.mm\.yy;@</c:formatCode>
                <c:ptCount val="773"/>
                <c:pt idx="0">
                  <c:v>43828</c:v>
                </c:pt>
                <c:pt idx="1">
                  <c:v>43829</c:v>
                </c:pt>
                <c:pt idx="2">
                  <c:v>43829</c:v>
                </c:pt>
                <c:pt idx="3">
                  <c:v>43830</c:v>
                </c:pt>
                <c:pt idx="4">
                  <c:v>43830</c:v>
                </c:pt>
                <c:pt idx="5">
                  <c:v>43831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43833</c:v>
                </c:pt>
                <c:pt idx="10">
                  <c:v>43833</c:v>
                </c:pt>
                <c:pt idx="11">
                  <c:v>43834</c:v>
                </c:pt>
                <c:pt idx="12">
                  <c:v>43834</c:v>
                </c:pt>
                <c:pt idx="13">
                  <c:v>43835</c:v>
                </c:pt>
                <c:pt idx="14">
                  <c:v>43835</c:v>
                </c:pt>
                <c:pt idx="15">
                  <c:v>43836</c:v>
                </c:pt>
                <c:pt idx="16">
                  <c:v>43836</c:v>
                </c:pt>
                <c:pt idx="17">
                  <c:v>43837</c:v>
                </c:pt>
                <c:pt idx="18">
                  <c:v>43837</c:v>
                </c:pt>
                <c:pt idx="19">
                  <c:v>43838</c:v>
                </c:pt>
                <c:pt idx="20">
                  <c:v>43838</c:v>
                </c:pt>
                <c:pt idx="21">
                  <c:v>43839</c:v>
                </c:pt>
                <c:pt idx="22">
                  <c:v>43839</c:v>
                </c:pt>
                <c:pt idx="23">
                  <c:v>43840</c:v>
                </c:pt>
                <c:pt idx="24">
                  <c:v>43840</c:v>
                </c:pt>
                <c:pt idx="25">
                  <c:v>43841</c:v>
                </c:pt>
                <c:pt idx="26">
                  <c:v>43841</c:v>
                </c:pt>
                <c:pt idx="27">
                  <c:v>43842</c:v>
                </c:pt>
                <c:pt idx="28">
                  <c:v>43842</c:v>
                </c:pt>
                <c:pt idx="29">
                  <c:v>43843</c:v>
                </c:pt>
                <c:pt idx="30">
                  <c:v>43843</c:v>
                </c:pt>
                <c:pt idx="31">
                  <c:v>43844</c:v>
                </c:pt>
                <c:pt idx="32">
                  <c:v>43844</c:v>
                </c:pt>
                <c:pt idx="33">
                  <c:v>43845</c:v>
                </c:pt>
                <c:pt idx="34">
                  <c:v>43845</c:v>
                </c:pt>
                <c:pt idx="35">
                  <c:v>43846</c:v>
                </c:pt>
                <c:pt idx="36">
                  <c:v>43846</c:v>
                </c:pt>
                <c:pt idx="37">
                  <c:v>43847</c:v>
                </c:pt>
                <c:pt idx="38">
                  <c:v>43847</c:v>
                </c:pt>
                <c:pt idx="39">
                  <c:v>43848</c:v>
                </c:pt>
                <c:pt idx="40">
                  <c:v>43848</c:v>
                </c:pt>
                <c:pt idx="41">
                  <c:v>43849</c:v>
                </c:pt>
                <c:pt idx="42">
                  <c:v>43849</c:v>
                </c:pt>
                <c:pt idx="43">
                  <c:v>43850</c:v>
                </c:pt>
                <c:pt idx="44">
                  <c:v>43850</c:v>
                </c:pt>
                <c:pt idx="45">
                  <c:v>43851</c:v>
                </c:pt>
                <c:pt idx="46">
                  <c:v>43851</c:v>
                </c:pt>
                <c:pt idx="47">
                  <c:v>43852</c:v>
                </c:pt>
                <c:pt idx="48">
                  <c:v>43852</c:v>
                </c:pt>
                <c:pt idx="49">
                  <c:v>43853</c:v>
                </c:pt>
                <c:pt idx="50">
                  <c:v>43853</c:v>
                </c:pt>
                <c:pt idx="51">
                  <c:v>43854</c:v>
                </c:pt>
                <c:pt idx="52">
                  <c:v>43854</c:v>
                </c:pt>
                <c:pt idx="53">
                  <c:v>43855</c:v>
                </c:pt>
                <c:pt idx="54">
                  <c:v>43855</c:v>
                </c:pt>
                <c:pt idx="55">
                  <c:v>43856</c:v>
                </c:pt>
                <c:pt idx="56">
                  <c:v>43856</c:v>
                </c:pt>
                <c:pt idx="57">
                  <c:v>43857</c:v>
                </c:pt>
                <c:pt idx="58">
                  <c:v>43857</c:v>
                </c:pt>
                <c:pt idx="59">
                  <c:v>43858</c:v>
                </c:pt>
                <c:pt idx="60">
                  <c:v>43858</c:v>
                </c:pt>
                <c:pt idx="61">
                  <c:v>43859</c:v>
                </c:pt>
                <c:pt idx="62">
                  <c:v>43859</c:v>
                </c:pt>
                <c:pt idx="63">
                  <c:v>43860</c:v>
                </c:pt>
                <c:pt idx="64">
                  <c:v>43860</c:v>
                </c:pt>
                <c:pt idx="65">
                  <c:v>43861</c:v>
                </c:pt>
                <c:pt idx="66">
                  <c:v>43861</c:v>
                </c:pt>
                <c:pt idx="67">
                  <c:v>43862</c:v>
                </c:pt>
                <c:pt idx="68">
                  <c:v>43862</c:v>
                </c:pt>
                <c:pt idx="69">
                  <c:v>43863</c:v>
                </c:pt>
                <c:pt idx="70">
                  <c:v>43863</c:v>
                </c:pt>
                <c:pt idx="71">
                  <c:v>43864</c:v>
                </c:pt>
                <c:pt idx="72">
                  <c:v>43864</c:v>
                </c:pt>
                <c:pt idx="73">
                  <c:v>43865</c:v>
                </c:pt>
                <c:pt idx="74">
                  <c:v>43865</c:v>
                </c:pt>
                <c:pt idx="75">
                  <c:v>43866</c:v>
                </c:pt>
                <c:pt idx="76">
                  <c:v>43866</c:v>
                </c:pt>
                <c:pt idx="77">
                  <c:v>43867</c:v>
                </c:pt>
                <c:pt idx="78">
                  <c:v>43867</c:v>
                </c:pt>
                <c:pt idx="79">
                  <c:v>43868</c:v>
                </c:pt>
                <c:pt idx="80">
                  <c:v>43868</c:v>
                </c:pt>
                <c:pt idx="81">
                  <c:v>43869</c:v>
                </c:pt>
                <c:pt idx="82">
                  <c:v>43869</c:v>
                </c:pt>
                <c:pt idx="83">
                  <c:v>43870</c:v>
                </c:pt>
                <c:pt idx="84">
                  <c:v>43870</c:v>
                </c:pt>
                <c:pt idx="85">
                  <c:v>43871</c:v>
                </c:pt>
                <c:pt idx="86">
                  <c:v>43871</c:v>
                </c:pt>
                <c:pt idx="87">
                  <c:v>43872</c:v>
                </c:pt>
                <c:pt idx="88">
                  <c:v>43872</c:v>
                </c:pt>
                <c:pt idx="89">
                  <c:v>43873</c:v>
                </c:pt>
                <c:pt idx="90">
                  <c:v>43873</c:v>
                </c:pt>
                <c:pt idx="91">
                  <c:v>43874</c:v>
                </c:pt>
                <c:pt idx="92">
                  <c:v>43874</c:v>
                </c:pt>
                <c:pt idx="93">
                  <c:v>43875</c:v>
                </c:pt>
                <c:pt idx="94">
                  <c:v>43875</c:v>
                </c:pt>
                <c:pt idx="95">
                  <c:v>43876</c:v>
                </c:pt>
                <c:pt idx="96">
                  <c:v>43876</c:v>
                </c:pt>
                <c:pt idx="97">
                  <c:v>43877</c:v>
                </c:pt>
                <c:pt idx="98">
                  <c:v>43877</c:v>
                </c:pt>
                <c:pt idx="99">
                  <c:v>43878</c:v>
                </c:pt>
                <c:pt idx="100">
                  <c:v>43878</c:v>
                </c:pt>
                <c:pt idx="101">
                  <c:v>43879</c:v>
                </c:pt>
                <c:pt idx="102">
                  <c:v>43879</c:v>
                </c:pt>
                <c:pt idx="103">
                  <c:v>43880</c:v>
                </c:pt>
                <c:pt idx="104">
                  <c:v>43880</c:v>
                </c:pt>
                <c:pt idx="105">
                  <c:v>43881</c:v>
                </c:pt>
                <c:pt idx="106">
                  <c:v>43881</c:v>
                </c:pt>
                <c:pt idx="107">
                  <c:v>43882</c:v>
                </c:pt>
                <c:pt idx="108">
                  <c:v>43882</c:v>
                </c:pt>
                <c:pt idx="109">
                  <c:v>43883</c:v>
                </c:pt>
                <c:pt idx="110">
                  <c:v>43883</c:v>
                </c:pt>
                <c:pt idx="111">
                  <c:v>43884</c:v>
                </c:pt>
                <c:pt idx="112">
                  <c:v>43884</c:v>
                </c:pt>
                <c:pt idx="113">
                  <c:v>43885</c:v>
                </c:pt>
                <c:pt idx="114">
                  <c:v>43885</c:v>
                </c:pt>
                <c:pt idx="115">
                  <c:v>43886</c:v>
                </c:pt>
                <c:pt idx="116">
                  <c:v>43886</c:v>
                </c:pt>
                <c:pt idx="117">
                  <c:v>43887</c:v>
                </c:pt>
                <c:pt idx="118">
                  <c:v>43887</c:v>
                </c:pt>
                <c:pt idx="119">
                  <c:v>43888</c:v>
                </c:pt>
                <c:pt idx="120">
                  <c:v>43888</c:v>
                </c:pt>
                <c:pt idx="121">
                  <c:v>43889</c:v>
                </c:pt>
                <c:pt idx="122">
                  <c:v>43889</c:v>
                </c:pt>
                <c:pt idx="123">
                  <c:v>43890</c:v>
                </c:pt>
                <c:pt idx="124">
                  <c:v>43890</c:v>
                </c:pt>
                <c:pt idx="125">
                  <c:v>43891</c:v>
                </c:pt>
                <c:pt idx="126">
                  <c:v>43891</c:v>
                </c:pt>
                <c:pt idx="127">
                  <c:v>43892</c:v>
                </c:pt>
                <c:pt idx="128">
                  <c:v>43892</c:v>
                </c:pt>
                <c:pt idx="129">
                  <c:v>43893</c:v>
                </c:pt>
                <c:pt idx="130">
                  <c:v>43893</c:v>
                </c:pt>
                <c:pt idx="131">
                  <c:v>43894</c:v>
                </c:pt>
                <c:pt idx="132">
                  <c:v>43894</c:v>
                </c:pt>
                <c:pt idx="133">
                  <c:v>43895</c:v>
                </c:pt>
                <c:pt idx="134">
                  <c:v>43895</c:v>
                </c:pt>
                <c:pt idx="135">
                  <c:v>43896</c:v>
                </c:pt>
                <c:pt idx="136">
                  <c:v>43896</c:v>
                </c:pt>
                <c:pt idx="137">
                  <c:v>43897</c:v>
                </c:pt>
                <c:pt idx="138">
                  <c:v>43897</c:v>
                </c:pt>
                <c:pt idx="139">
                  <c:v>43898</c:v>
                </c:pt>
                <c:pt idx="140">
                  <c:v>43898</c:v>
                </c:pt>
                <c:pt idx="141">
                  <c:v>43899</c:v>
                </c:pt>
                <c:pt idx="142">
                  <c:v>43899</c:v>
                </c:pt>
                <c:pt idx="143">
                  <c:v>43900</c:v>
                </c:pt>
                <c:pt idx="144">
                  <c:v>43900</c:v>
                </c:pt>
                <c:pt idx="145">
                  <c:v>43901</c:v>
                </c:pt>
                <c:pt idx="146">
                  <c:v>43901</c:v>
                </c:pt>
                <c:pt idx="147">
                  <c:v>43902</c:v>
                </c:pt>
                <c:pt idx="148">
                  <c:v>43902</c:v>
                </c:pt>
                <c:pt idx="149">
                  <c:v>43903</c:v>
                </c:pt>
                <c:pt idx="150">
                  <c:v>43903</c:v>
                </c:pt>
                <c:pt idx="151">
                  <c:v>43904</c:v>
                </c:pt>
                <c:pt idx="152">
                  <c:v>43904</c:v>
                </c:pt>
                <c:pt idx="153">
                  <c:v>43905</c:v>
                </c:pt>
                <c:pt idx="154">
                  <c:v>43905</c:v>
                </c:pt>
                <c:pt idx="155">
                  <c:v>43906</c:v>
                </c:pt>
                <c:pt idx="156">
                  <c:v>43906</c:v>
                </c:pt>
                <c:pt idx="157">
                  <c:v>43907</c:v>
                </c:pt>
                <c:pt idx="158">
                  <c:v>43907</c:v>
                </c:pt>
                <c:pt idx="159">
                  <c:v>43908</c:v>
                </c:pt>
                <c:pt idx="160">
                  <c:v>43908</c:v>
                </c:pt>
                <c:pt idx="161">
                  <c:v>43909</c:v>
                </c:pt>
                <c:pt idx="162">
                  <c:v>43909</c:v>
                </c:pt>
                <c:pt idx="163">
                  <c:v>43910</c:v>
                </c:pt>
                <c:pt idx="164">
                  <c:v>43910</c:v>
                </c:pt>
                <c:pt idx="165">
                  <c:v>43911</c:v>
                </c:pt>
                <c:pt idx="166">
                  <c:v>43911</c:v>
                </c:pt>
                <c:pt idx="167">
                  <c:v>43912</c:v>
                </c:pt>
                <c:pt idx="168">
                  <c:v>43912</c:v>
                </c:pt>
                <c:pt idx="169">
                  <c:v>43913</c:v>
                </c:pt>
                <c:pt idx="170">
                  <c:v>43913</c:v>
                </c:pt>
                <c:pt idx="171">
                  <c:v>43914</c:v>
                </c:pt>
                <c:pt idx="172">
                  <c:v>43914</c:v>
                </c:pt>
                <c:pt idx="173">
                  <c:v>43915</c:v>
                </c:pt>
                <c:pt idx="174">
                  <c:v>43915</c:v>
                </c:pt>
                <c:pt idx="175">
                  <c:v>43916</c:v>
                </c:pt>
                <c:pt idx="176">
                  <c:v>43916</c:v>
                </c:pt>
                <c:pt idx="177">
                  <c:v>43917</c:v>
                </c:pt>
                <c:pt idx="178">
                  <c:v>43917</c:v>
                </c:pt>
                <c:pt idx="179">
                  <c:v>43918</c:v>
                </c:pt>
                <c:pt idx="180">
                  <c:v>43918</c:v>
                </c:pt>
                <c:pt idx="181">
                  <c:v>43919</c:v>
                </c:pt>
                <c:pt idx="182">
                  <c:v>43919</c:v>
                </c:pt>
                <c:pt idx="183">
                  <c:v>43920</c:v>
                </c:pt>
                <c:pt idx="184">
                  <c:v>43920</c:v>
                </c:pt>
                <c:pt idx="185">
                  <c:v>43921</c:v>
                </c:pt>
                <c:pt idx="186">
                  <c:v>43921</c:v>
                </c:pt>
                <c:pt idx="187">
                  <c:v>43922</c:v>
                </c:pt>
                <c:pt idx="188">
                  <c:v>43922</c:v>
                </c:pt>
                <c:pt idx="189">
                  <c:v>43923</c:v>
                </c:pt>
                <c:pt idx="190">
                  <c:v>43923</c:v>
                </c:pt>
                <c:pt idx="191">
                  <c:v>43924</c:v>
                </c:pt>
                <c:pt idx="192">
                  <c:v>43924</c:v>
                </c:pt>
                <c:pt idx="193">
                  <c:v>43925</c:v>
                </c:pt>
                <c:pt idx="194">
                  <c:v>43925</c:v>
                </c:pt>
                <c:pt idx="195">
                  <c:v>43926</c:v>
                </c:pt>
                <c:pt idx="196">
                  <c:v>43926</c:v>
                </c:pt>
                <c:pt idx="197">
                  <c:v>43927</c:v>
                </c:pt>
                <c:pt idx="198">
                  <c:v>43927</c:v>
                </c:pt>
                <c:pt idx="199">
                  <c:v>43928</c:v>
                </c:pt>
                <c:pt idx="200">
                  <c:v>43928</c:v>
                </c:pt>
                <c:pt idx="201">
                  <c:v>43929</c:v>
                </c:pt>
                <c:pt idx="202">
                  <c:v>43929</c:v>
                </c:pt>
                <c:pt idx="203">
                  <c:v>43930</c:v>
                </c:pt>
                <c:pt idx="204">
                  <c:v>43930</c:v>
                </c:pt>
                <c:pt idx="205">
                  <c:v>43931</c:v>
                </c:pt>
                <c:pt idx="206">
                  <c:v>43931</c:v>
                </c:pt>
                <c:pt idx="207">
                  <c:v>43932</c:v>
                </c:pt>
                <c:pt idx="208">
                  <c:v>43932</c:v>
                </c:pt>
                <c:pt idx="209">
                  <c:v>43933</c:v>
                </c:pt>
                <c:pt idx="210">
                  <c:v>43933</c:v>
                </c:pt>
                <c:pt idx="211">
                  <c:v>43934</c:v>
                </c:pt>
                <c:pt idx="212">
                  <c:v>43934</c:v>
                </c:pt>
                <c:pt idx="213">
                  <c:v>43935</c:v>
                </c:pt>
                <c:pt idx="214">
                  <c:v>43935</c:v>
                </c:pt>
                <c:pt idx="215">
                  <c:v>43936</c:v>
                </c:pt>
                <c:pt idx="216">
                  <c:v>43936</c:v>
                </c:pt>
                <c:pt idx="217">
                  <c:v>43937</c:v>
                </c:pt>
                <c:pt idx="218">
                  <c:v>43937</c:v>
                </c:pt>
                <c:pt idx="219">
                  <c:v>43938</c:v>
                </c:pt>
                <c:pt idx="220">
                  <c:v>43938</c:v>
                </c:pt>
                <c:pt idx="221">
                  <c:v>43939</c:v>
                </c:pt>
                <c:pt idx="222">
                  <c:v>43939</c:v>
                </c:pt>
                <c:pt idx="223">
                  <c:v>43940</c:v>
                </c:pt>
                <c:pt idx="224">
                  <c:v>43940</c:v>
                </c:pt>
                <c:pt idx="225">
                  <c:v>43941</c:v>
                </c:pt>
                <c:pt idx="226">
                  <c:v>43941</c:v>
                </c:pt>
                <c:pt idx="227">
                  <c:v>43942</c:v>
                </c:pt>
                <c:pt idx="228">
                  <c:v>43942</c:v>
                </c:pt>
                <c:pt idx="229">
                  <c:v>43943</c:v>
                </c:pt>
                <c:pt idx="230">
                  <c:v>43943</c:v>
                </c:pt>
                <c:pt idx="231">
                  <c:v>43944</c:v>
                </c:pt>
                <c:pt idx="232">
                  <c:v>43944</c:v>
                </c:pt>
                <c:pt idx="233">
                  <c:v>43945</c:v>
                </c:pt>
                <c:pt idx="234">
                  <c:v>43945</c:v>
                </c:pt>
                <c:pt idx="235">
                  <c:v>43946</c:v>
                </c:pt>
                <c:pt idx="236">
                  <c:v>43946</c:v>
                </c:pt>
                <c:pt idx="237">
                  <c:v>43947</c:v>
                </c:pt>
                <c:pt idx="238">
                  <c:v>43947</c:v>
                </c:pt>
                <c:pt idx="239">
                  <c:v>43948</c:v>
                </c:pt>
                <c:pt idx="240">
                  <c:v>43948</c:v>
                </c:pt>
                <c:pt idx="241">
                  <c:v>43949</c:v>
                </c:pt>
                <c:pt idx="242">
                  <c:v>43949</c:v>
                </c:pt>
                <c:pt idx="243">
                  <c:v>43950</c:v>
                </c:pt>
                <c:pt idx="244">
                  <c:v>43950</c:v>
                </c:pt>
                <c:pt idx="245">
                  <c:v>43951</c:v>
                </c:pt>
                <c:pt idx="246">
                  <c:v>43951</c:v>
                </c:pt>
                <c:pt idx="247">
                  <c:v>43952</c:v>
                </c:pt>
                <c:pt idx="248">
                  <c:v>43952</c:v>
                </c:pt>
                <c:pt idx="249">
                  <c:v>43953</c:v>
                </c:pt>
                <c:pt idx="250">
                  <c:v>43953</c:v>
                </c:pt>
                <c:pt idx="251">
                  <c:v>43954</c:v>
                </c:pt>
                <c:pt idx="252">
                  <c:v>43954</c:v>
                </c:pt>
                <c:pt idx="253">
                  <c:v>43955</c:v>
                </c:pt>
                <c:pt idx="254">
                  <c:v>43955</c:v>
                </c:pt>
                <c:pt idx="255">
                  <c:v>43956</c:v>
                </c:pt>
                <c:pt idx="256">
                  <c:v>43956</c:v>
                </c:pt>
                <c:pt idx="257">
                  <c:v>43957</c:v>
                </c:pt>
                <c:pt idx="258">
                  <c:v>43957</c:v>
                </c:pt>
                <c:pt idx="259">
                  <c:v>43958</c:v>
                </c:pt>
                <c:pt idx="260">
                  <c:v>43958</c:v>
                </c:pt>
                <c:pt idx="261">
                  <c:v>43959</c:v>
                </c:pt>
                <c:pt idx="262">
                  <c:v>43959</c:v>
                </c:pt>
                <c:pt idx="263">
                  <c:v>43960</c:v>
                </c:pt>
                <c:pt idx="264">
                  <c:v>43960</c:v>
                </c:pt>
                <c:pt idx="265">
                  <c:v>43961</c:v>
                </c:pt>
                <c:pt idx="266">
                  <c:v>43961</c:v>
                </c:pt>
                <c:pt idx="267">
                  <c:v>43962</c:v>
                </c:pt>
                <c:pt idx="268">
                  <c:v>43962</c:v>
                </c:pt>
                <c:pt idx="269">
                  <c:v>43963</c:v>
                </c:pt>
                <c:pt idx="270">
                  <c:v>43963</c:v>
                </c:pt>
                <c:pt idx="271">
                  <c:v>43964</c:v>
                </c:pt>
                <c:pt idx="272">
                  <c:v>43964</c:v>
                </c:pt>
                <c:pt idx="273">
                  <c:v>43965</c:v>
                </c:pt>
                <c:pt idx="274">
                  <c:v>43965</c:v>
                </c:pt>
                <c:pt idx="275">
                  <c:v>43966</c:v>
                </c:pt>
                <c:pt idx="276">
                  <c:v>43966</c:v>
                </c:pt>
                <c:pt idx="277">
                  <c:v>43967</c:v>
                </c:pt>
                <c:pt idx="278">
                  <c:v>43967</c:v>
                </c:pt>
                <c:pt idx="279">
                  <c:v>43968</c:v>
                </c:pt>
                <c:pt idx="280">
                  <c:v>43968</c:v>
                </c:pt>
                <c:pt idx="281">
                  <c:v>43969</c:v>
                </c:pt>
                <c:pt idx="282">
                  <c:v>43969</c:v>
                </c:pt>
                <c:pt idx="283">
                  <c:v>43970</c:v>
                </c:pt>
                <c:pt idx="284">
                  <c:v>43970</c:v>
                </c:pt>
                <c:pt idx="285">
                  <c:v>43971</c:v>
                </c:pt>
                <c:pt idx="286">
                  <c:v>43971</c:v>
                </c:pt>
                <c:pt idx="287">
                  <c:v>43972</c:v>
                </c:pt>
                <c:pt idx="288">
                  <c:v>43972</c:v>
                </c:pt>
                <c:pt idx="289">
                  <c:v>43973</c:v>
                </c:pt>
                <c:pt idx="290">
                  <c:v>43973</c:v>
                </c:pt>
                <c:pt idx="291">
                  <c:v>43974</c:v>
                </c:pt>
                <c:pt idx="292">
                  <c:v>43974</c:v>
                </c:pt>
                <c:pt idx="293">
                  <c:v>43975</c:v>
                </c:pt>
                <c:pt idx="294">
                  <c:v>43975</c:v>
                </c:pt>
                <c:pt idx="295">
                  <c:v>43976</c:v>
                </c:pt>
                <c:pt idx="296">
                  <c:v>43976</c:v>
                </c:pt>
                <c:pt idx="297">
                  <c:v>43977</c:v>
                </c:pt>
                <c:pt idx="298">
                  <c:v>43977</c:v>
                </c:pt>
                <c:pt idx="299">
                  <c:v>43978</c:v>
                </c:pt>
                <c:pt idx="300">
                  <c:v>43978</c:v>
                </c:pt>
                <c:pt idx="301">
                  <c:v>43979</c:v>
                </c:pt>
                <c:pt idx="302">
                  <c:v>43979</c:v>
                </c:pt>
                <c:pt idx="303">
                  <c:v>43980</c:v>
                </c:pt>
                <c:pt idx="304">
                  <c:v>43980</c:v>
                </c:pt>
                <c:pt idx="305">
                  <c:v>43981</c:v>
                </c:pt>
                <c:pt idx="306">
                  <c:v>43981</c:v>
                </c:pt>
                <c:pt idx="307">
                  <c:v>43982</c:v>
                </c:pt>
                <c:pt idx="308">
                  <c:v>43982</c:v>
                </c:pt>
                <c:pt idx="309">
                  <c:v>43983</c:v>
                </c:pt>
                <c:pt idx="310">
                  <c:v>43983</c:v>
                </c:pt>
                <c:pt idx="311">
                  <c:v>43984</c:v>
                </c:pt>
                <c:pt idx="312">
                  <c:v>43984</c:v>
                </c:pt>
                <c:pt idx="313">
                  <c:v>43985</c:v>
                </c:pt>
                <c:pt idx="314">
                  <c:v>43985</c:v>
                </c:pt>
                <c:pt idx="315">
                  <c:v>43986</c:v>
                </c:pt>
                <c:pt idx="316">
                  <c:v>43986</c:v>
                </c:pt>
                <c:pt idx="317">
                  <c:v>43987</c:v>
                </c:pt>
                <c:pt idx="318">
                  <c:v>43987</c:v>
                </c:pt>
                <c:pt idx="319">
                  <c:v>43988</c:v>
                </c:pt>
                <c:pt idx="320">
                  <c:v>43988</c:v>
                </c:pt>
                <c:pt idx="321">
                  <c:v>43989</c:v>
                </c:pt>
                <c:pt idx="322">
                  <c:v>43989</c:v>
                </c:pt>
                <c:pt idx="323">
                  <c:v>43990</c:v>
                </c:pt>
                <c:pt idx="324">
                  <c:v>43990</c:v>
                </c:pt>
                <c:pt idx="325">
                  <c:v>43991</c:v>
                </c:pt>
                <c:pt idx="326">
                  <c:v>43991</c:v>
                </c:pt>
                <c:pt idx="327">
                  <c:v>43992</c:v>
                </c:pt>
                <c:pt idx="328">
                  <c:v>43992</c:v>
                </c:pt>
                <c:pt idx="329">
                  <c:v>43993</c:v>
                </c:pt>
                <c:pt idx="330">
                  <c:v>43993</c:v>
                </c:pt>
                <c:pt idx="331">
                  <c:v>43994</c:v>
                </c:pt>
                <c:pt idx="332">
                  <c:v>43994</c:v>
                </c:pt>
                <c:pt idx="333">
                  <c:v>43995</c:v>
                </c:pt>
                <c:pt idx="334">
                  <c:v>43995</c:v>
                </c:pt>
                <c:pt idx="335">
                  <c:v>43996</c:v>
                </c:pt>
                <c:pt idx="336">
                  <c:v>43996</c:v>
                </c:pt>
                <c:pt idx="337">
                  <c:v>43997</c:v>
                </c:pt>
                <c:pt idx="338">
                  <c:v>43997</c:v>
                </c:pt>
                <c:pt idx="339">
                  <c:v>43998</c:v>
                </c:pt>
                <c:pt idx="340">
                  <c:v>43998</c:v>
                </c:pt>
                <c:pt idx="341">
                  <c:v>43999</c:v>
                </c:pt>
                <c:pt idx="342">
                  <c:v>43999</c:v>
                </c:pt>
                <c:pt idx="343">
                  <c:v>44000</c:v>
                </c:pt>
                <c:pt idx="344">
                  <c:v>44000</c:v>
                </c:pt>
                <c:pt idx="345">
                  <c:v>44001</c:v>
                </c:pt>
                <c:pt idx="346">
                  <c:v>44001</c:v>
                </c:pt>
                <c:pt idx="347">
                  <c:v>44002</c:v>
                </c:pt>
                <c:pt idx="348">
                  <c:v>44002</c:v>
                </c:pt>
                <c:pt idx="349">
                  <c:v>44003</c:v>
                </c:pt>
                <c:pt idx="350">
                  <c:v>44003</c:v>
                </c:pt>
                <c:pt idx="351">
                  <c:v>44004</c:v>
                </c:pt>
                <c:pt idx="352">
                  <c:v>44004</c:v>
                </c:pt>
                <c:pt idx="353">
                  <c:v>44005</c:v>
                </c:pt>
                <c:pt idx="354">
                  <c:v>44005</c:v>
                </c:pt>
                <c:pt idx="355">
                  <c:v>44006</c:v>
                </c:pt>
                <c:pt idx="356">
                  <c:v>44006</c:v>
                </c:pt>
                <c:pt idx="357">
                  <c:v>44007</c:v>
                </c:pt>
                <c:pt idx="358">
                  <c:v>44007</c:v>
                </c:pt>
                <c:pt idx="359">
                  <c:v>44008</c:v>
                </c:pt>
                <c:pt idx="360">
                  <c:v>44008</c:v>
                </c:pt>
                <c:pt idx="361">
                  <c:v>44009</c:v>
                </c:pt>
                <c:pt idx="362">
                  <c:v>44009</c:v>
                </c:pt>
                <c:pt idx="363">
                  <c:v>44010</c:v>
                </c:pt>
                <c:pt idx="364">
                  <c:v>44010</c:v>
                </c:pt>
                <c:pt idx="365">
                  <c:v>44011</c:v>
                </c:pt>
                <c:pt idx="366">
                  <c:v>44011</c:v>
                </c:pt>
                <c:pt idx="367">
                  <c:v>44012</c:v>
                </c:pt>
                <c:pt idx="368">
                  <c:v>44012</c:v>
                </c:pt>
                <c:pt idx="369">
                  <c:v>44013</c:v>
                </c:pt>
                <c:pt idx="370">
                  <c:v>44013</c:v>
                </c:pt>
                <c:pt idx="371">
                  <c:v>44014</c:v>
                </c:pt>
                <c:pt idx="372">
                  <c:v>44014</c:v>
                </c:pt>
                <c:pt idx="373">
                  <c:v>44015</c:v>
                </c:pt>
                <c:pt idx="374">
                  <c:v>44015</c:v>
                </c:pt>
                <c:pt idx="375">
                  <c:v>44016</c:v>
                </c:pt>
                <c:pt idx="376">
                  <c:v>44016</c:v>
                </c:pt>
                <c:pt idx="377">
                  <c:v>44017</c:v>
                </c:pt>
                <c:pt idx="378">
                  <c:v>44017</c:v>
                </c:pt>
                <c:pt idx="379">
                  <c:v>44018</c:v>
                </c:pt>
                <c:pt idx="380">
                  <c:v>44018</c:v>
                </c:pt>
                <c:pt idx="381">
                  <c:v>44019</c:v>
                </c:pt>
                <c:pt idx="382">
                  <c:v>44019</c:v>
                </c:pt>
                <c:pt idx="383">
                  <c:v>44020</c:v>
                </c:pt>
                <c:pt idx="384">
                  <c:v>44020</c:v>
                </c:pt>
                <c:pt idx="385">
                  <c:v>44021</c:v>
                </c:pt>
                <c:pt idx="386">
                  <c:v>44021</c:v>
                </c:pt>
                <c:pt idx="387">
                  <c:v>44022</c:v>
                </c:pt>
                <c:pt idx="388">
                  <c:v>44022</c:v>
                </c:pt>
                <c:pt idx="389">
                  <c:v>44023</c:v>
                </c:pt>
                <c:pt idx="390">
                  <c:v>44023</c:v>
                </c:pt>
                <c:pt idx="391">
                  <c:v>44024</c:v>
                </c:pt>
                <c:pt idx="392">
                  <c:v>44024</c:v>
                </c:pt>
                <c:pt idx="393">
                  <c:v>44025</c:v>
                </c:pt>
                <c:pt idx="394">
                  <c:v>44025</c:v>
                </c:pt>
                <c:pt idx="395">
                  <c:v>44026</c:v>
                </c:pt>
                <c:pt idx="396">
                  <c:v>44026</c:v>
                </c:pt>
                <c:pt idx="397">
                  <c:v>44027</c:v>
                </c:pt>
                <c:pt idx="398">
                  <c:v>44027</c:v>
                </c:pt>
                <c:pt idx="399">
                  <c:v>44028</c:v>
                </c:pt>
                <c:pt idx="400">
                  <c:v>44028</c:v>
                </c:pt>
                <c:pt idx="401">
                  <c:v>44029</c:v>
                </c:pt>
                <c:pt idx="402">
                  <c:v>44029</c:v>
                </c:pt>
                <c:pt idx="403">
                  <c:v>44030</c:v>
                </c:pt>
                <c:pt idx="404">
                  <c:v>44030</c:v>
                </c:pt>
                <c:pt idx="405">
                  <c:v>44031</c:v>
                </c:pt>
                <c:pt idx="406">
                  <c:v>44031</c:v>
                </c:pt>
                <c:pt idx="407">
                  <c:v>44032</c:v>
                </c:pt>
                <c:pt idx="408">
                  <c:v>44032</c:v>
                </c:pt>
                <c:pt idx="409">
                  <c:v>44033</c:v>
                </c:pt>
                <c:pt idx="410">
                  <c:v>44033</c:v>
                </c:pt>
                <c:pt idx="411">
                  <c:v>44034</c:v>
                </c:pt>
                <c:pt idx="412">
                  <c:v>44034</c:v>
                </c:pt>
                <c:pt idx="413">
                  <c:v>44035</c:v>
                </c:pt>
                <c:pt idx="414">
                  <c:v>44035</c:v>
                </c:pt>
                <c:pt idx="415">
                  <c:v>44036</c:v>
                </c:pt>
                <c:pt idx="416">
                  <c:v>44036</c:v>
                </c:pt>
                <c:pt idx="417">
                  <c:v>44037</c:v>
                </c:pt>
                <c:pt idx="418">
                  <c:v>44037</c:v>
                </c:pt>
                <c:pt idx="419">
                  <c:v>44038</c:v>
                </c:pt>
                <c:pt idx="420">
                  <c:v>44038</c:v>
                </c:pt>
                <c:pt idx="421">
                  <c:v>44039</c:v>
                </c:pt>
                <c:pt idx="422">
                  <c:v>44039</c:v>
                </c:pt>
                <c:pt idx="423">
                  <c:v>44040</c:v>
                </c:pt>
                <c:pt idx="424">
                  <c:v>44040</c:v>
                </c:pt>
                <c:pt idx="425">
                  <c:v>44041</c:v>
                </c:pt>
                <c:pt idx="426">
                  <c:v>44041</c:v>
                </c:pt>
                <c:pt idx="427">
                  <c:v>44042</c:v>
                </c:pt>
                <c:pt idx="428">
                  <c:v>44042</c:v>
                </c:pt>
                <c:pt idx="429">
                  <c:v>44043</c:v>
                </c:pt>
                <c:pt idx="430">
                  <c:v>44043</c:v>
                </c:pt>
                <c:pt idx="431">
                  <c:v>44044</c:v>
                </c:pt>
                <c:pt idx="432">
                  <c:v>44044</c:v>
                </c:pt>
                <c:pt idx="433">
                  <c:v>44045</c:v>
                </c:pt>
                <c:pt idx="434">
                  <c:v>44045</c:v>
                </c:pt>
                <c:pt idx="435">
                  <c:v>44046</c:v>
                </c:pt>
                <c:pt idx="436">
                  <c:v>44046</c:v>
                </c:pt>
                <c:pt idx="437">
                  <c:v>44047</c:v>
                </c:pt>
                <c:pt idx="438">
                  <c:v>44047</c:v>
                </c:pt>
                <c:pt idx="439">
                  <c:v>44048</c:v>
                </c:pt>
                <c:pt idx="440">
                  <c:v>44048</c:v>
                </c:pt>
                <c:pt idx="441">
                  <c:v>44049</c:v>
                </c:pt>
                <c:pt idx="442">
                  <c:v>44049</c:v>
                </c:pt>
                <c:pt idx="443">
                  <c:v>44050</c:v>
                </c:pt>
                <c:pt idx="444">
                  <c:v>44050</c:v>
                </c:pt>
                <c:pt idx="445">
                  <c:v>44051</c:v>
                </c:pt>
                <c:pt idx="446">
                  <c:v>44051</c:v>
                </c:pt>
                <c:pt idx="447">
                  <c:v>44052</c:v>
                </c:pt>
                <c:pt idx="448">
                  <c:v>44052</c:v>
                </c:pt>
                <c:pt idx="449">
                  <c:v>44053</c:v>
                </c:pt>
                <c:pt idx="450">
                  <c:v>44053</c:v>
                </c:pt>
                <c:pt idx="451">
                  <c:v>44054</c:v>
                </c:pt>
                <c:pt idx="452">
                  <c:v>44054</c:v>
                </c:pt>
                <c:pt idx="453">
                  <c:v>44055</c:v>
                </c:pt>
                <c:pt idx="454">
                  <c:v>44055</c:v>
                </c:pt>
                <c:pt idx="455">
                  <c:v>44056</c:v>
                </c:pt>
                <c:pt idx="456">
                  <c:v>44056</c:v>
                </c:pt>
                <c:pt idx="457">
                  <c:v>44057</c:v>
                </c:pt>
                <c:pt idx="458">
                  <c:v>44057</c:v>
                </c:pt>
                <c:pt idx="459">
                  <c:v>44058</c:v>
                </c:pt>
                <c:pt idx="460">
                  <c:v>44058</c:v>
                </c:pt>
                <c:pt idx="461">
                  <c:v>44059</c:v>
                </c:pt>
                <c:pt idx="462">
                  <c:v>44059</c:v>
                </c:pt>
                <c:pt idx="463">
                  <c:v>44060</c:v>
                </c:pt>
                <c:pt idx="464">
                  <c:v>44060</c:v>
                </c:pt>
                <c:pt idx="465">
                  <c:v>44061</c:v>
                </c:pt>
                <c:pt idx="466">
                  <c:v>44061</c:v>
                </c:pt>
                <c:pt idx="467">
                  <c:v>44062</c:v>
                </c:pt>
                <c:pt idx="468">
                  <c:v>44062</c:v>
                </c:pt>
                <c:pt idx="469">
                  <c:v>44063</c:v>
                </c:pt>
                <c:pt idx="470">
                  <c:v>44063</c:v>
                </c:pt>
                <c:pt idx="471">
                  <c:v>44064</c:v>
                </c:pt>
                <c:pt idx="472">
                  <c:v>44064</c:v>
                </c:pt>
                <c:pt idx="473">
                  <c:v>44065</c:v>
                </c:pt>
                <c:pt idx="474">
                  <c:v>44065</c:v>
                </c:pt>
                <c:pt idx="475">
                  <c:v>44066</c:v>
                </c:pt>
                <c:pt idx="476">
                  <c:v>44066</c:v>
                </c:pt>
                <c:pt idx="477">
                  <c:v>44067</c:v>
                </c:pt>
                <c:pt idx="478">
                  <c:v>44067</c:v>
                </c:pt>
                <c:pt idx="479">
                  <c:v>44068</c:v>
                </c:pt>
                <c:pt idx="480">
                  <c:v>44068</c:v>
                </c:pt>
                <c:pt idx="481">
                  <c:v>44069</c:v>
                </c:pt>
                <c:pt idx="482">
                  <c:v>44069</c:v>
                </c:pt>
                <c:pt idx="483">
                  <c:v>44070</c:v>
                </c:pt>
                <c:pt idx="484">
                  <c:v>44070</c:v>
                </c:pt>
                <c:pt idx="485">
                  <c:v>44071</c:v>
                </c:pt>
                <c:pt idx="486">
                  <c:v>44071</c:v>
                </c:pt>
                <c:pt idx="487">
                  <c:v>44072</c:v>
                </c:pt>
                <c:pt idx="488">
                  <c:v>44072</c:v>
                </c:pt>
                <c:pt idx="489">
                  <c:v>44073</c:v>
                </c:pt>
                <c:pt idx="490">
                  <c:v>44073</c:v>
                </c:pt>
                <c:pt idx="491">
                  <c:v>44074</c:v>
                </c:pt>
                <c:pt idx="492">
                  <c:v>44074</c:v>
                </c:pt>
                <c:pt idx="493">
                  <c:v>44075</c:v>
                </c:pt>
                <c:pt idx="494">
                  <c:v>44075</c:v>
                </c:pt>
                <c:pt idx="495">
                  <c:v>44076</c:v>
                </c:pt>
                <c:pt idx="496">
                  <c:v>44076</c:v>
                </c:pt>
                <c:pt idx="497">
                  <c:v>44077</c:v>
                </c:pt>
                <c:pt idx="498">
                  <c:v>44077</c:v>
                </c:pt>
                <c:pt idx="499">
                  <c:v>44078</c:v>
                </c:pt>
                <c:pt idx="500">
                  <c:v>44078</c:v>
                </c:pt>
                <c:pt idx="501">
                  <c:v>44079</c:v>
                </c:pt>
                <c:pt idx="502">
                  <c:v>44079</c:v>
                </c:pt>
                <c:pt idx="503">
                  <c:v>44080</c:v>
                </c:pt>
                <c:pt idx="504">
                  <c:v>44080</c:v>
                </c:pt>
                <c:pt idx="505">
                  <c:v>44081</c:v>
                </c:pt>
                <c:pt idx="506">
                  <c:v>44081</c:v>
                </c:pt>
                <c:pt idx="507">
                  <c:v>44082</c:v>
                </c:pt>
                <c:pt idx="508">
                  <c:v>44082</c:v>
                </c:pt>
                <c:pt idx="509">
                  <c:v>44083</c:v>
                </c:pt>
                <c:pt idx="510">
                  <c:v>44083</c:v>
                </c:pt>
                <c:pt idx="511">
                  <c:v>44084</c:v>
                </c:pt>
                <c:pt idx="512">
                  <c:v>44084</c:v>
                </c:pt>
                <c:pt idx="513">
                  <c:v>44085</c:v>
                </c:pt>
                <c:pt idx="514">
                  <c:v>44085</c:v>
                </c:pt>
                <c:pt idx="515">
                  <c:v>44086</c:v>
                </c:pt>
                <c:pt idx="516">
                  <c:v>44086</c:v>
                </c:pt>
                <c:pt idx="517">
                  <c:v>44087</c:v>
                </c:pt>
                <c:pt idx="518">
                  <c:v>44087</c:v>
                </c:pt>
                <c:pt idx="519">
                  <c:v>44088</c:v>
                </c:pt>
                <c:pt idx="520">
                  <c:v>44088</c:v>
                </c:pt>
                <c:pt idx="521">
                  <c:v>44089</c:v>
                </c:pt>
                <c:pt idx="522">
                  <c:v>44089</c:v>
                </c:pt>
                <c:pt idx="523">
                  <c:v>44090</c:v>
                </c:pt>
                <c:pt idx="524">
                  <c:v>44090</c:v>
                </c:pt>
                <c:pt idx="525">
                  <c:v>44091</c:v>
                </c:pt>
                <c:pt idx="526">
                  <c:v>44091</c:v>
                </c:pt>
                <c:pt idx="527">
                  <c:v>44092</c:v>
                </c:pt>
                <c:pt idx="528">
                  <c:v>44092</c:v>
                </c:pt>
                <c:pt idx="529">
                  <c:v>44093</c:v>
                </c:pt>
                <c:pt idx="530">
                  <c:v>44093</c:v>
                </c:pt>
                <c:pt idx="531">
                  <c:v>44094</c:v>
                </c:pt>
                <c:pt idx="532">
                  <c:v>44094</c:v>
                </c:pt>
                <c:pt idx="533">
                  <c:v>44095</c:v>
                </c:pt>
                <c:pt idx="534">
                  <c:v>44095</c:v>
                </c:pt>
                <c:pt idx="535">
                  <c:v>44096</c:v>
                </c:pt>
                <c:pt idx="536">
                  <c:v>44096</c:v>
                </c:pt>
                <c:pt idx="537">
                  <c:v>44097</c:v>
                </c:pt>
                <c:pt idx="538">
                  <c:v>44097</c:v>
                </c:pt>
                <c:pt idx="539">
                  <c:v>44098</c:v>
                </c:pt>
                <c:pt idx="540">
                  <c:v>44098</c:v>
                </c:pt>
                <c:pt idx="541">
                  <c:v>44099</c:v>
                </c:pt>
                <c:pt idx="542">
                  <c:v>44099</c:v>
                </c:pt>
                <c:pt idx="543">
                  <c:v>44100</c:v>
                </c:pt>
                <c:pt idx="544">
                  <c:v>44100</c:v>
                </c:pt>
                <c:pt idx="545">
                  <c:v>44101</c:v>
                </c:pt>
                <c:pt idx="546">
                  <c:v>44101</c:v>
                </c:pt>
                <c:pt idx="547">
                  <c:v>44102</c:v>
                </c:pt>
                <c:pt idx="548">
                  <c:v>44102</c:v>
                </c:pt>
                <c:pt idx="549">
                  <c:v>44103</c:v>
                </c:pt>
                <c:pt idx="550">
                  <c:v>44103</c:v>
                </c:pt>
                <c:pt idx="551">
                  <c:v>44104</c:v>
                </c:pt>
                <c:pt idx="552">
                  <c:v>44104</c:v>
                </c:pt>
                <c:pt idx="553">
                  <c:v>44105</c:v>
                </c:pt>
                <c:pt idx="554">
                  <c:v>44105</c:v>
                </c:pt>
                <c:pt idx="555">
                  <c:v>44106</c:v>
                </c:pt>
                <c:pt idx="556">
                  <c:v>44106</c:v>
                </c:pt>
                <c:pt idx="557">
                  <c:v>44107</c:v>
                </c:pt>
                <c:pt idx="558">
                  <c:v>44107</c:v>
                </c:pt>
                <c:pt idx="559">
                  <c:v>44108</c:v>
                </c:pt>
                <c:pt idx="560">
                  <c:v>44108</c:v>
                </c:pt>
                <c:pt idx="561">
                  <c:v>44109</c:v>
                </c:pt>
                <c:pt idx="562">
                  <c:v>44109</c:v>
                </c:pt>
                <c:pt idx="563">
                  <c:v>44110</c:v>
                </c:pt>
                <c:pt idx="564">
                  <c:v>44110</c:v>
                </c:pt>
                <c:pt idx="565">
                  <c:v>44111</c:v>
                </c:pt>
                <c:pt idx="566">
                  <c:v>44111</c:v>
                </c:pt>
                <c:pt idx="567">
                  <c:v>44112</c:v>
                </c:pt>
                <c:pt idx="568">
                  <c:v>44112</c:v>
                </c:pt>
                <c:pt idx="569">
                  <c:v>44113</c:v>
                </c:pt>
                <c:pt idx="570">
                  <c:v>44113</c:v>
                </c:pt>
                <c:pt idx="571">
                  <c:v>44114</c:v>
                </c:pt>
                <c:pt idx="572">
                  <c:v>44114</c:v>
                </c:pt>
                <c:pt idx="573">
                  <c:v>44115</c:v>
                </c:pt>
                <c:pt idx="574">
                  <c:v>44115</c:v>
                </c:pt>
                <c:pt idx="575">
                  <c:v>44116</c:v>
                </c:pt>
                <c:pt idx="576">
                  <c:v>44116</c:v>
                </c:pt>
                <c:pt idx="577">
                  <c:v>44117</c:v>
                </c:pt>
                <c:pt idx="578">
                  <c:v>44117</c:v>
                </c:pt>
                <c:pt idx="579">
                  <c:v>44118</c:v>
                </c:pt>
                <c:pt idx="580">
                  <c:v>44118</c:v>
                </c:pt>
                <c:pt idx="581">
                  <c:v>44119</c:v>
                </c:pt>
                <c:pt idx="582">
                  <c:v>44119</c:v>
                </c:pt>
                <c:pt idx="583">
                  <c:v>44120</c:v>
                </c:pt>
                <c:pt idx="584">
                  <c:v>44120</c:v>
                </c:pt>
                <c:pt idx="585">
                  <c:v>44121</c:v>
                </c:pt>
                <c:pt idx="586">
                  <c:v>44121</c:v>
                </c:pt>
                <c:pt idx="587">
                  <c:v>44122</c:v>
                </c:pt>
                <c:pt idx="588">
                  <c:v>44122</c:v>
                </c:pt>
                <c:pt idx="589">
                  <c:v>44123</c:v>
                </c:pt>
                <c:pt idx="590">
                  <c:v>44123</c:v>
                </c:pt>
                <c:pt idx="591">
                  <c:v>44124</c:v>
                </c:pt>
                <c:pt idx="592">
                  <c:v>44124</c:v>
                </c:pt>
                <c:pt idx="593">
                  <c:v>44125</c:v>
                </c:pt>
                <c:pt idx="594">
                  <c:v>44125</c:v>
                </c:pt>
                <c:pt idx="595">
                  <c:v>44126</c:v>
                </c:pt>
                <c:pt idx="596">
                  <c:v>44126</c:v>
                </c:pt>
                <c:pt idx="597">
                  <c:v>44127</c:v>
                </c:pt>
                <c:pt idx="598">
                  <c:v>44127</c:v>
                </c:pt>
                <c:pt idx="599">
                  <c:v>44128</c:v>
                </c:pt>
                <c:pt idx="600">
                  <c:v>44128</c:v>
                </c:pt>
                <c:pt idx="601">
                  <c:v>44129</c:v>
                </c:pt>
                <c:pt idx="602">
                  <c:v>44129</c:v>
                </c:pt>
                <c:pt idx="603">
                  <c:v>44130</c:v>
                </c:pt>
                <c:pt idx="604">
                  <c:v>44130</c:v>
                </c:pt>
                <c:pt idx="605">
                  <c:v>44131</c:v>
                </c:pt>
                <c:pt idx="606">
                  <c:v>44131</c:v>
                </c:pt>
                <c:pt idx="607">
                  <c:v>44132</c:v>
                </c:pt>
                <c:pt idx="608">
                  <c:v>44132</c:v>
                </c:pt>
                <c:pt idx="609">
                  <c:v>44133</c:v>
                </c:pt>
                <c:pt idx="610">
                  <c:v>44133</c:v>
                </c:pt>
                <c:pt idx="611">
                  <c:v>44134</c:v>
                </c:pt>
                <c:pt idx="612">
                  <c:v>44134</c:v>
                </c:pt>
                <c:pt idx="613">
                  <c:v>44135</c:v>
                </c:pt>
                <c:pt idx="614">
                  <c:v>44135</c:v>
                </c:pt>
                <c:pt idx="615">
                  <c:v>44136</c:v>
                </c:pt>
                <c:pt idx="616">
                  <c:v>44136</c:v>
                </c:pt>
                <c:pt idx="617">
                  <c:v>44137</c:v>
                </c:pt>
                <c:pt idx="618">
                  <c:v>44137</c:v>
                </c:pt>
                <c:pt idx="619">
                  <c:v>44138</c:v>
                </c:pt>
                <c:pt idx="620">
                  <c:v>44138</c:v>
                </c:pt>
                <c:pt idx="621">
                  <c:v>44139</c:v>
                </c:pt>
                <c:pt idx="622">
                  <c:v>44139</c:v>
                </c:pt>
                <c:pt idx="623">
                  <c:v>44140</c:v>
                </c:pt>
                <c:pt idx="624">
                  <c:v>44140</c:v>
                </c:pt>
                <c:pt idx="625">
                  <c:v>44141</c:v>
                </c:pt>
                <c:pt idx="626">
                  <c:v>44141</c:v>
                </c:pt>
                <c:pt idx="627">
                  <c:v>44142</c:v>
                </c:pt>
                <c:pt idx="628">
                  <c:v>44142</c:v>
                </c:pt>
                <c:pt idx="629">
                  <c:v>44143</c:v>
                </c:pt>
                <c:pt idx="630">
                  <c:v>44143</c:v>
                </c:pt>
                <c:pt idx="631">
                  <c:v>44144</c:v>
                </c:pt>
                <c:pt idx="632">
                  <c:v>44144</c:v>
                </c:pt>
                <c:pt idx="633">
                  <c:v>44145</c:v>
                </c:pt>
                <c:pt idx="634">
                  <c:v>44145</c:v>
                </c:pt>
                <c:pt idx="635">
                  <c:v>44146</c:v>
                </c:pt>
                <c:pt idx="636">
                  <c:v>44146</c:v>
                </c:pt>
                <c:pt idx="637">
                  <c:v>44147</c:v>
                </c:pt>
                <c:pt idx="638">
                  <c:v>44147</c:v>
                </c:pt>
                <c:pt idx="639">
                  <c:v>44148</c:v>
                </c:pt>
                <c:pt idx="640">
                  <c:v>44148</c:v>
                </c:pt>
                <c:pt idx="641">
                  <c:v>44149</c:v>
                </c:pt>
                <c:pt idx="642">
                  <c:v>44149</c:v>
                </c:pt>
                <c:pt idx="643">
                  <c:v>44150</c:v>
                </c:pt>
                <c:pt idx="644">
                  <c:v>44150</c:v>
                </c:pt>
                <c:pt idx="645">
                  <c:v>44151</c:v>
                </c:pt>
                <c:pt idx="646">
                  <c:v>44151</c:v>
                </c:pt>
                <c:pt idx="647">
                  <c:v>44152</c:v>
                </c:pt>
                <c:pt idx="648">
                  <c:v>44152</c:v>
                </c:pt>
                <c:pt idx="649">
                  <c:v>44153</c:v>
                </c:pt>
                <c:pt idx="650">
                  <c:v>44153</c:v>
                </c:pt>
                <c:pt idx="651">
                  <c:v>44154</c:v>
                </c:pt>
                <c:pt idx="652">
                  <c:v>44154</c:v>
                </c:pt>
                <c:pt idx="653">
                  <c:v>44155</c:v>
                </c:pt>
                <c:pt idx="654">
                  <c:v>44155</c:v>
                </c:pt>
                <c:pt idx="655">
                  <c:v>44156</c:v>
                </c:pt>
                <c:pt idx="656">
                  <c:v>44156</c:v>
                </c:pt>
                <c:pt idx="657">
                  <c:v>44157</c:v>
                </c:pt>
                <c:pt idx="658">
                  <c:v>44157</c:v>
                </c:pt>
                <c:pt idx="659">
                  <c:v>44158</c:v>
                </c:pt>
                <c:pt idx="660">
                  <c:v>44158</c:v>
                </c:pt>
                <c:pt idx="661">
                  <c:v>44159</c:v>
                </c:pt>
                <c:pt idx="662">
                  <c:v>44159</c:v>
                </c:pt>
                <c:pt idx="663">
                  <c:v>44160</c:v>
                </c:pt>
                <c:pt idx="664">
                  <c:v>44160</c:v>
                </c:pt>
                <c:pt idx="665">
                  <c:v>44161</c:v>
                </c:pt>
                <c:pt idx="666">
                  <c:v>44161</c:v>
                </c:pt>
                <c:pt idx="667">
                  <c:v>44162</c:v>
                </c:pt>
                <c:pt idx="668">
                  <c:v>44162</c:v>
                </c:pt>
                <c:pt idx="669">
                  <c:v>44163</c:v>
                </c:pt>
                <c:pt idx="670">
                  <c:v>44163</c:v>
                </c:pt>
                <c:pt idx="671">
                  <c:v>44164</c:v>
                </c:pt>
                <c:pt idx="672">
                  <c:v>44164</c:v>
                </c:pt>
                <c:pt idx="673">
                  <c:v>44165</c:v>
                </c:pt>
                <c:pt idx="674">
                  <c:v>44165</c:v>
                </c:pt>
                <c:pt idx="675">
                  <c:v>44166</c:v>
                </c:pt>
                <c:pt idx="676">
                  <c:v>44166</c:v>
                </c:pt>
                <c:pt idx="677">
                  <c:v>44167</c:v>
                </c:pt>
                <c:pt idx="678">
                  <c:v>44167</c:v>
                </c:pt>
                <c:pt idx="679">
                  <c:v>44168</c:v>
                </c:pt>
                <c:pt idx="680">
                  <c:v>44168</c:v>
                </c:pt>
                <c:pt idx="681">
                  <c:v>44169</c:v>
                </c:pt>
                <c:pt idx="682">
                  <c:v>44169</c:v>
                </c:pt>
                <c:pt idx="683">
                  <c:v>44170</c:v>
                </c:pt>
                <c:pt idx="684">
                  <c:v>44170</c:v>
                </c:pt>
                <c:pt idx="685">
                  <c:v>44171</c:v>
                </c:pt>
                <c:pt idx="686">
                  <c:v>44171</c:v>
                </c:pt>
                <c:pt idx="687">
                  <c:v>44172</c:v>
                </c:pt>
                <c:pt idx="688">
                  <c:v>44172</c:v>
                </c:pt>
                <c:pt idx="689">
                  <c:v>44173</c:v>
                </c:pt>
                <c:pt idx="690">
                  <c:v>44173</c:v>
                </c:pt>
                <c:pt idx="691">
                  <c:v>44174</c:v>
                </c:pt>
                <c:pt idx="692">
                  <c:v>44174</c:v>
                </c:pt>
                <c:pt idx="693">
                  <c:v>44175</c:v>
                </c:pt>
                <c:pt idx="694">
                  <c:v>44175</c:v>
                </c:pt>
                <c:pt idx="695">
                  <c:v>44176</c:v>
                </c:pt>
                <c:pt idx="696">
                  <c:v>44176</c:v>
                </c:pt>
                <c:pt idx="697">
                  <c:v>44177</c:v>
                </c:pt>
                <c:pt idx="698">
                  <c:v>44177</c:v>
                </c:pt>
                <c:pt idx="699">
                  <c:v>44178</c:v>
                </c:pt>
                <c:pt idx="700">
                  <c:v>44178</c:v>
                </c:pt>
                <c:pt idx="701">
                  <c:v>44179</c:v>
                </c:pt>
                <c:pt idx="702">
                  <c:v>44179</c:v>
                </c:pt>
                <c:pt idx="703">
                  <c:v>44180</c:v>
                </c:pt>
                <c:pt idx="704">
                  <c:v>44180</c:v>
                </c:pt>
                <c:pt idx="705">
                  <c:v>44181</c:v>
                </c:pt>
                <c:pt idx="706">
                  <c:v>44181</c:v>
                </c:pt>
                <c:pt idx="707">
                  <c:v>44182</c:v>
                </c:pt>
                <c:pt idx="708">
                  <c:v>44182</c:v>
                </c:pt>
                <c:pt idx="709">
                  <c:v>44183</c:v>
                </c:pt>
                <c:pt idx="710">
                  <c:v>44183</c:v>
                </c:pt>
                <c:pt idx="711">
                  <c:v>44184</c:v>
                </c:pt>
                <c:pt idx="712">
                  <c:v>44184</c:v>
                </c:pt>
                <c:pt idx="713">
                  <c:v>44185</c:v>
                </c:pt>
                <c:pt idx="714">
                  <c:v>44185</c:v>
                </c:pt>
                <c:pt idx="715">
                  <c:v>44186</c:v>
                </c:pt>
                <c:pt idx="716">
                  <c:v>44186</c:v>
                </c:pt>
                <c:pt idx="717">
                  <c:v>44187</c:v>
                </c:pt>
                <c:pt idx="718">
                  <c:v>44187</c:v>
                </c:pt>
                <c:pt idx="719">
                  <c:v>44188</c:v>
                </c:pt>
                <c:pt idx="720">
                  <c:v>44188</c:v>
                </c:pt>
                <c:pt idx="721">
                  <c:v>44189</c:v>
                </c:pt>
                <c:pt idx="722">
                  <c:v>44189</c:v>
                </c:pt>
                <c:pt idx="723">
                  <c:v>44190</c:v>
                </c:pt>
                <c:pt idx="724">
                  <c:v>44190</c:v>
                </c:pt>
                <c:pt idx="725">
                  <c:v>44191</c:v>
                </c:pt>
                <c:pt idx="726">
                  <c:v>44191</c:v>
                </c:pt>
                <c:pt idx="727">
                  <c:v>44192</c:v>
                </c:pt>
                <c:pt idx="728">
                  <c:v>44192</c:v>
                </c:pt>
                <c:pt idx="729">
                  <c:v>44193</c:v>
                </c:pt>
                <c:pt idx="730">
                  <c:v>44193</c:v>
                </c:pt>
                <c:pt idx="731">
                  <c:v>44194</c:v>
                </c:pt>
                <c:pt idx="732">
                  <c:v>44194</c:v>
                </c:pt>
                <c:pt idx="733">
                  <c:v>44195</c:v>
                </c:pt>
                <c:pt idx="734">
                  <c:v>44195</c:v>
                </c:pt>
                <c:pt idx="735">
                  <c:v>44196</c:v>
                </c:pt>
                <c:pt idx="736">
                  <c:v>44196</c:v>
                </c:pt>
                <c:pt idx="737">
                  <c:v>44197</c:v>
                </c:pt>
                <c:pt idx="738">
                  <c:v>44197</c:v>
                </c:pt>
                <c:pt idx="739">
                  <c:v>44198</c:v>
                </c:pt>
                <c:pt idx="740">
                  <c:v>44198</c:v>
                </c:pt>
                <c:pt idx="741">
                  <c:v>44199</c:v>
                </c:pt>
                <c:pt idx="742">
                  <c:v>44199</c:v>
                </c:pt>
                <c:pt idx="743">
                  <c:v>44200</c:v>
                </c:pt>
                <c:pt idx="744">
                  <c:v>44200</c:v>
                </c:pt>
                <c:pt idx="745">
                  <c:v>44201</c:v>
                </c:pt>
                <c:pt idx="746">
                  <c:v>44201</c:v>
                </c:pt>
                <c:pt idx="747">
                  <c:v>44202</c:v>
                </c:pt>
                <c:pt idx="748">
                  <c:v>44202</c:v>
                </c:pt>
                <c:pt idx="749">
                  <c:v>44203</c:v>
                </c:pt>
                <c:pt idx="750">
                  <c:v>44203</c:v>
                </c:pt>
                <c:pt idx="751">
                  <c:v>44204</c:v>
                </c:pt>
                <c:pt idx="752">
                  <c:v>44204</c:v>
                </c:pt>
                <c:pt idx="753">
                  <c:v>44205</c:v>
                </c:pt>
                <c:pt idx="754">
                  <c:v>44205</c:v>
                </c:pt>
                <c:pt idx="755">
                  <c:v>44206</c:v>
                </c:pt>
                <c:pt idx="756">
                  <c:v>44206</c:v>
                </c:pt>
                <c:pt idx="757">
                  <c:v>44207</c:v>
                </c:pt>
                <c:pt idx="758">
                  <c:v>44207</c:v>
                </c:pt>
                <c:pt idx="759">
                  <c:v>44208</c:v>
                </c:pt>
                <c:pt idx="760">
                  <c:v>44208</c:v>
                </c:pt>
                <c:pt idx="761">
                  <c:v>44209</c:v>
                </c:pt>
                <c:pt idx="762">
                  <c:v>44209</c:v>
                </c:pt>
                <c:pt idx="763">
                  <c:v>44210</c:v>
                </c:pt>
                <c:pt idx="764">
                  <c:v>44210</c:v>
                </c:pt>
                <c:pt idx="765">
                  <c:v>44211</c:v>
                </c:pt>
                <c:pt idx="766">
                  <c:v>44211</c:v>
                </c:pt>
                <c:pt idx="767">
                  <c:v>44212</c:v>
                </c:pt>
                <c:pt idx="768">
                  <c:v>44212</c:v>
                </c:pt>
                <c:pt idx="769">
                  <c:v>44213</c:v>
                </c:pt>
                <c:pt idx="770">
                  <c:v>44213</c:v>
                </c:pt>
                <c:pt idx="771">
                  <c:v>44214</c:v>
                </c:pt>
                <c:pt idx="772">
                  <c:v>44214</c:v>
                </c:pt>
              </c:numCache>
            </c:numRef>
          </c:xVal>
          <c:yVal>
            <c:numRef>
              <c:f>CalcThroughput!$C$2:$C$774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414</c:v>
                </c:pt>
                <c:pt idx="3">
                  <c:v>414</c:v>
                </c:pt>
                <c:pt idx="4">
                  <c:v>414</c:v>
                </c:pt>
                <c:pt idx="5">
                  <c:v>414</c:v>
                </c:pt>
                <c:pt idx="6">
                  <c:v>414</c:v>
                </c:pt>
                <c:pt idx="7">
                  <c:v>414</c:v>
                </c:pt>
                <c:pt idx="8">
                  <c:v>414</c:v>
                </c:pt>
                <c:pt idx="9">
                  <c:v>414</c:v>
                </c:pt>
                <c:pt idx="10">
                  <c:v>414</c:v>
                </c:pt>
                <c:pt idx="11">
                  <c:v>414</c:v>
                </c:pt>
                <c:pt idx="12">
                  <c:v>414</c:v>
                </c:pt>
                <c:pt idx="13">
                  <c:v>414</c:v>
                </c:pt>
                <c:pt idx="14">
                  <c:v>1094</c:v>
                </c:pt>
                <c:pt idx="15">
                  <c:v>1094</c:v>
                </c:pt>
                <c:pt idx="16">
                  <c:v>1094</c:v>
                </c:pt>
                <c:pt idx="17">
                  <c:v>1094</c:v>
                </c:pt>
                <c:pt idx="18">
                  <c:v>1094</c:v>
                </c:pt>
                <c:pt idx="19">
                  <c:v>1094</c:v>
                </c:pt>
                <c:pt idx="20">
                  <c:v>1094</c:v>
                </c:pt>
                <c:pt idx="21">
                  <c:v>1094</c:v>
                </c:pt>
                <c:pt idx="22">
                  <c:v>1094</c:v>
                </c:pt>
                <c:pt idx="23">
                  <c:v>1094</c:v>
                </c:pt>
                <c:pt idx="24">
                  <c:v>1094</c:v>
                </c:pt>
                <c:pt idx="25">
                  <c:v>1094</c:v>
                </c:pt>
                <c:pt idx="26">
                  <c:v>1094</c:v>
                </c:pt>
                <c:pt idx="27">
                  <c:v>1094</c:v>
                </c:pt>
                <c:pt idx="28">
                  <c:v>1784</c:v>
                </c:pt>
                <c:pt idx="29">
                  <c:v>1784</c:v>
                </c:pt>
                <c:pt idx="30">
                  <c:v>2360</c:v>
                </c:pt>
                <c:pt idx="31">
                  <c:v>2360</c:v>
                </c:pt>
                <c:pt idx="32">
                  <c:v>2360</c:v>
                </c:pt>
                <c:pt idx="33">
                  <c:v>2360</c:v>
                </c:pt>
                <c:pt idx="34">
                  <c:v>2360</c:v>
                </c:pt>
                <c:pt idx="35">
                  <c:v>2360</c:v>
                </c:pt>
                <c:pt idx="36">
                  <c:v>2360</c:v>
                </c:pt>
                <c:pt idx="37">
                  <c:v>2360</c:v>
                </c:pt>
                <c:pt idx="38">
                  <c:v>2360</c:v>
                </c:pt>
                <c:pt idx="39">
                  <c:v>2360</c:v>
                </c:pt>
                <c:pt idx="40">
                  <c:v>2360</c:v>
                </c:pt>
                <c:pt idx="41">
                  <c:v>2360</c:v>
                </c:pt>
                <c:pt idx="42">
                  <c:v>3766</c:v>
                </c:pt>
                <c:pt idx="43">
                  <c:v>3766</c:v>
                </c:pt>
                <c:pt idx="44">
                  <c:v>3766</c:v>
                </c:pt>
                <c:pt idx="45">
                  <c:v>3766</c:v>
                </c:pt>
                <c:pt idx="46">
                  <c:v>3766</c:v>
                </c:pt>
                <c:pt idx="47">
                  <c:v>3766</c:v>
                </c:pt>
                <c:pt idx="48">
                  <c:v>3766</c:v>
                </c:pt>
                <c:pt idx="49">
                  <c:v>3766</c:v>
                </c:pt>
                <c:pt idx="50">
                  <c:v>3766</c:v>
                </c:pt>
                <c:pt idx="51">
                  <c:v>3766</c:v>
                </c:pt>
                <c:pt idx="52">
                  <c:v>3766</c:v>
                </c:pt>
                <c:pt idx="53">
                  <c:v>3766</c:v>
                </c:pt>
                <c:pt idx="54">
                  <c:v>3766</c:v>
                </c:pt>
                <c:pt idx="55">
                  <c:v>3766</c:v>
                </c:pt>
                <c:pt idx="56">
                  <c:v>5363</c:v>
                </c:pt>
                <c:pt idx="57">
                  <c:v>5363</c:v>
                </c:pt>
                <c:pt idx="58">
                  <c:v>5363</c:v>
                </c:pt>
                <c:pt idx="59">
                  <c:v>5363</c:v>
                </c:pt>
                <c:pt idx="60">
                  <c:v>5363</c:v>
                </c:pt>
                <c:pt idx="61">
                  <c:v>5363</c:v>
                </c:pt>
                <c:pt idx="62">
                  <c:v>5363</c:v>
                </c:pt>
                <c:pt idx="63">
                  <c:v>5363</c:v>
                </c:pt>
                <c:pt idx="64">
                  <c:v>5363</c:v>
                </c:pt>
                <c:pt idx="65">
                  <c:v>5363</c:v>
                </c:pt>
                <c:pt idx="66">
                  <c:v>5363</c:v>
                </c:pt>
                <c:pt idx="67">
                  <c:v>5363</c:v>
                </c:pt>
                <c:pt idx="68">
                  <c:v>5363</c:v>
                </c:pt>
                <c:pt idx="69">
                  <c:v>5363</c:v>
                </c:pt>
                <c:pt idx="70">
                  <c:v>6133</c:v>
                </c:pt>
                <c:pt idx="71">
                  <c:v>6133</c:v>
                </c:pt>
                <c:pt idx="72">
                  <c:v>6729</c:v>
                </c:pt>
                <c:pt idx="73">
                  <c:v>6729</c:v>
                </c:pt>
                <c:pt idx="74">
                  <c:v>6729</c:v>
                </c:pt>
                <c:pt idx="75">
                  <c:v>6729</c:v>
                </c:pt>
                <c:pt idx="76">
                  <c:v>6729</c:v>
                </c:pt>
                <c:pt idx="77">
                  <c:v>6729</c:v>
                </c:pt>
                <c:pt idx="78">
                  <c:v>6729</c:v>
                </c:pt>
                <c:pt idx="79">
                  <c:v>6729</c:v>
                </c:pt>
                <c:pt idx="80">
                  <c:v>6729</c:v>
                </c:pt>
                <c:pt idx="81">
                  <c:v>6729</c:v>
                </c:pt>
                <c:pt idx="82">
                  <c:v>6729</c:v>
                </c:pt>
                <c:pt idx="83">
                  <c:v>6729</c:v>
                </c:pt>
                <c:pt idx="84">
                  <c:v>7504</c:v>
                </c:pt>
                <c:pt idx="85">
                  <c:v>7504</c:v>
                </c:pt>
                <c:pt idx="86">
                  <c:v>8120</c:v>
                </c:pt>
                <c:pt idx="87">
                  <c:v>8120</c:v>
                </c:pt>
                <c:pt idx="88">
                  <c:v>8120</c:v>
                </c:pt>
                <c:pt idx="89">
                  <c:v>8120</c:v>
                </c:pt>
                <c:pt idx="90">
                  <c:v>8120</c:v>
                </c:pt>
                <c:pt idx="91">
                  <c:v>8120</c:v>
                </c:pt>
                <c:pt idx="92">
                  <c:v>8120</c:v>
                </c:pt>
                <c:pt idx="93">
                  <c:v>8120</c:v>
                </c:pt>
                <c:pt idx="94">
                  <c:v>8120</c:v>
                </c:pt>
                <c:pt idx="95">
                  <c:v>8120</c:v>
                </c:pt>
                <c:pt idx="96">
                  <c:v>8120</c:v>
                </c:pt>
                <c:pt idx="97">
                  <c:v>8120</c:v>
                </c:pt>
                <c:pt idx="98">
                  <c:v>8920</c:v>
                </c:pt>
                <c:pt idx="99">
                  <c:v>8920</c:v>
                </c:pt>
                <c:pt idx="100">
                  <c:v>9470</c:v>
                </c:pt>
                <c:pt idx="101">
                  <c:v>9470</c:v>
                </c:pt>
                <c:pt idx="102">
                  <c:v>9470</c:v>
                </c:pt>
                <c:pt idx="103">
                  <c:v>9470</c:v>
                </c:pt>
                <c:pt idx="104">
                  <c:v>9470</c:v>
                </c:pt>
                <c:pt idx="105">
                  <c:v>9470</c:v>
                </c:pt>
                <c:pt idx="106">
                  <c:v>9470</c:v>
                </c:pt>
                <c:pt idx="107">
                  <c:v>9470</c:v>
                </c:pt>
                <c:pt idx="108">
                  <c:v>9470</c:v>
                </c:pt>
                <c:pt idx="109">
                  <c:v>9470</c:v>
                </c:pt>
                <c:pt idx="110">
                  <c:v>9470</c:v>
                </c:pt>
                <c:pt idx="111">
                  <c:v>9470</c:v>
                </c:pt>
                <c:pt idx="112">
                  <c:v>10961</c:v>
                </c:pt>
                <c:pt idx="113">
                  <c:v>10961</c:v>
                </c:pt>
                <c:pt idx="114">
                  <c:v>10961</c:v>
                </c:pt>
                <c:pt idx="115">
                  <c:v>10961</c:v>
                </c:pt>
                <c:pt idx="116">
                  <c:v>10961</c:v>
                </c:pt>
                <c:pt idx="117">
                  <c:v>10961</c:v>
                </c:pt>
                <c:pt idx="118">
                  <c:v>10961</c:v>
                </c:pt>
                <c:pt idx="119">
                  <c:v>10961</c:v>
                </c:pt>
                <c:pt idx="120">
                  <c:v>10961</c:v>
                </c:pt>
                <c:pt idx="121">
                  <c:v>10961</c:v>
                </c:pt>
                <c:pt idx="122">
                  <c:v>10961</c:v>
                </c:pt>
                <c:pt idx="123">
                  <c:v>10961</c:v>
                </c:pt>
                <c:pt idx="124">
                  <c:v>10961</c:v>
                </c:pt>
                <c:pt idx="125">
                  <c:v>10961</c:v>
                </c:pt>
                <c:pt idx="126">
                  <c:v>11771</c:v>
                </c:pt>
                <c:pt idx="127">
                  <c:v>11771</c:v>
                </c:pt>
                <c:pt idx="128">
                  <c:v>12403</c:v>
                </c:pt>
                <c:pt idx="129">
                  <c:v>12403</c:v>
                </c:pt>
                <c:pt idx="130">
                  <c:v>12403</c:v>
                </c:pt>
                <c:pt idx="131">
                  <c:v>12403</c:v>
                </c:pt>
                <c:pt idx="132">
                  <c:v>12403</c:v>
                </c:pt>
                <c:pt idx="133">
                  <c:v>12403</c:v>
                </c:pt>
                <c:pt idx="134">
                  <c:v>12403</c:v>
                </c:pt>
                <c:pt idx="135">
                  <c:v>12403</c:v>
                </c:pt>
                <c:pt idx="136">
                  <c:v>12403</c:v>
                </c:pt>
                <c:pt idx="137">
                  <c:v>12403</c:v>
                </c:pt>
                <c:pt idx="138">
                  <c:v>12403</c:v>
                </c:pt>
                <c:pt idx="139">
                  <c:v>12403</c:v>
                </c:pt>
                <c:pt idx="140">
                  <c:v>13228</c:v>
                </c:pt>
                <c:pt idx="141">
                  <c:v>13228</c:v>
                </c:pt>
                <c:pt idx="142">
                  <c:v>13698</c:v>
                </c:pt>
                <c:pt idx="143">
                  <c:v>13698</c:v>
                </c:pt>
                <c:pt idx="144">
                  <c:v>13698</c:v>
                </c:pt>
                <c:pt idx="145">
                  <c:v>13698</c:v>
                </c:pt>
                <c:pt idx="146">
                  <c:v>13698</c:v>
                </c:pt>
                <c:pt idx="147">
                  <c:v>13698</c:v>
                </c:pt>
                <c:pt idx="148">
                  <c:v>13698</c:v>
                </c:pt>
                <c:pt idx="149">
                  <c:v>13698</c:v>
                </c:pt>
                <c:pt idx="150">
                  <c:v>13698</c:v>
                </c:pt>
                <c:pt idx="151">
                  <c:v>13698</c:v>
                </c:pt>
                <c:pt idx="152">
                  <c:v>13698</c:v>
                </c:pt>
                <c:pt idx="153">
                  <c:v>13698</c:v>
                </c:pt>
                <c:pt idx="154">
                  <c:v>15226</c:v>
                </c:pt>
                <c:pt idx="155">
                  <c:v>15226</c:v>
                </c:pt>
                <c:pt idx="156">
                  <c:v>15226</c:v>
                </c:pt>
                <c:pt idx="157">
                  <c:v>15226</c:v>
                </c:pt>
                <c:pt idx="158">
                  <c:v>15226</c:v>
                </c:pt>
                <c:pt idx="159">
                  <c:v>15226</c:v>
                </c:pt>
                <c:pt idx="160">
                  <c:v>15226</c:v>
                </c:pt>
                <c:pt idx="161">
                  <c:v>15226</c:v>
                </c:pt>
                <c:pt idx="162">
                  <c:v>15226</c:v>
                </c:pt>
                <c:pt idx="163">
                  <c:v>15226</c:v>
                </c:pt>
                <c:pt idx="164">
                  <c:v>15226</c:v>
                </c:pt>
                <c:pt idx="165">
                  <c:v>15226</c:v>
                </c:pt>
                <c:pt idx="166">
                  <c:v>15226</c:v>
                </c:pt>
                <c:pt idx="167">
                  <c:v>15226</c:v>
                </c:pt>
                <c:pt idx="168">
                  <c:v>16736</c:v>
                </c:pt>
                <c:pt idx="169">
                  <c:v>16736</c:v>
                </c:pt>
                <c:pt idx="170">
                  <c:v>16736</c:v>
                </c:pt>
                <c:pt idx="171">
                  <c:v>16736</c:v>
                </c:pt>
                <c:pt idx="172">
                  <c:v>16736</c:v>
                </c:pt>
                <c:pt idx="173">
                  <c:v>16736</c:v>
                </c:pt>
                <c:pt idx="174">
                  <c:v>16736</c:v>
                </c:pt>
                <c:pt idx="175">
                  <c:v>16736</c:v>
                </c:pt>
                <c:pt idx="176">
                  <c:v>16736</c:v>
                </c:pt>
                <c:pt idx="177">
                  <c:v>16736</c:v>
                </c:pt>
                <c:pt idx="178">
                  <c:v>16736</c:v>
                </c:pt>
                <c:pt idx="179">
                  <c:v>16736</c:v>
                </c:pt>
                <c:pt idx="180">
                  <c:v>16736</c:v>
                </c:pt>
                <c:pt idx="181">
                  <c:v>16736</c:v>
                </c:pt>
                <c:pt idx="182">
                  <c:v>17561</c:v>
                </c:pt>
                <c:pt idx="183">
                  <c:v>17561</c:v>
                </c:pt>
                <c:pt idx="184">
                  <c:v>18135</c:v>
                </c:pt>
                <c:pt idx="185">
                  <c:v>18135</c:v>
                </c:pt>
                <c:pt idx="186">
                  <c:v>18135</c:v>
                </c:pt>
                <c:pt idx="187">
                  <c:v>18135</c:v>
                </c:pt>
                <c:pt idx="188">
                  <c:v>18135</c:v>
                </c:pt>
                <c:pt idx="189">
                  <c:v>18135</c:v>
                </c:pt>
                <c:pt idx="190">
                  <c:v>18135</c:v>
                </c:pt>
                <c:pt idx="191">
                  <c:v>18135</c:v>
                </c:pt>
                <c:pt idx="192">
                  <c:v>18135</c:v>
                </c:pt>
                <c:pt idx="193">
                  <c:v>18135</c:v>
                </c:pt>
                <c:pt idx="194">
                  <c:v>18135</c:v>
                </c:pt>
                <c:pt idx="195">
                  <c:v>18135</c:v>
                </c:pt>
                <c:pt idx="196">
                  <c:v>19780</c:v>
                </c:pt>
                <c:pt idx="197">
                  <c:v>19780</c:v>
                </c:pt>
                <c:pt idx="198">
                  <c:v>19780</c:v>
                </c:pt>
                <c:pt idx="199">
                  <c:v>19780</c:v>
                </c:pt>
                <c:pt idx="200">
                  <c:v>19780</c:v>
                </c:pt>
                <c:pt idx="201">
                  <c:v>19780</c:v>
                </c:pt>
                <c:pt idx="202">
                  <c:v>19780</c:v>
                </c:pt>
                <c:pt idx="203">
                  <c:v>19780</c:v>
                </c:pt>
                <c:pt idx="204">
                  <c:v>19780</c:v>
                </c:pt>
                <c:pt idx="205">
                  <c:v>19780</c:v>
                </c:pt>
                <c:pt idx="206">
                  <c:v>19780</c:v>
                </c:pt>
                <c:pt idx="207">
                  <c:v>19780</c:v>
                </c:pt>
                <c:pt idx="208">
                  <c:v>19780</c:v>
                </c:pt>
                <c:pt idx="209">
                  <c:v>19780</c:v>
                </c:pt>
                <c:pt idx="210">
                  <c:v>21330</c:v>
                </c:pt>
                <c:pt idx="211">
                  <c:v>21330</c:v>
                </c:pt>
                <c:pt idx="212">
                  <c:v>21330</c:v>
                </c:pt>
                <c:pt idx="213">
                  <c:v>21330</c:v>
                </c:pt>
                <c:pt idx="214">
                  <c:v>21330</c:v>
                </c:pt>
                <c:pt idx="215">
                  <c:v>21330</c:v>
                </c:pt>
                <c:pt idx="216">
                  <c:v>21330</c:v>
                </c:pt>
                <c:pt idx="217">
                  <c:v>21330</c:v>
                </c:pt>
                <c:pt idx="218">
                  <c:v>21330</c:v>
                </c:pt>
                <c:pt idx="219">
                  <c:v>21330</c:v>
                </c:pt>
                <c:pt idx="220">
                  <c:v>21330</c:v>
                </c:pt>
                <c:pt idx="221">
                  <c:v>21330</c:v>
                </c:pt>
                <c:pt idx="222">
                  <c:v>21330</c:v>
                </c:pt>
                <c:pt idx="223">
                  <c:v>21330</c:v>
                </c:pt>
                <c:pt idx="224">
                  <c:v>22195</c:v>
                </c:pt>
                <c:pt idx="225">
                  <c:v>22195</c:v>
                </c:pt>
                <c:pt idx="226">
                  <c:v>22751</c:v>
                </c:pt>
                <c:pt idx="227">
                  <c:v>22751</c:v>
                </c:pt>
                <c:pt idx="228">
                  <c:v>22751</c:v>
                </c:pt>
                <c:pt idx="229">
                  <c:v>22751</c:v>
                </c:pt>
                <c:pt idx="230">
                  <c:v>22751</c:v>
                </c:pt>
                <c:pt idx="231">
                  <c:v>22751</c:v>
                </c:pt>
                <c:pt idx="232">
                  <c:v>22751</c:v>
                </c:pt>
                <c:pt idx="233">
                  <c:v>22751</c:v>
                </c:pt>
                <c:pt idx="234">
                  <c:v>22751</c:v>
                </c:pt>
                <c:pt idx="235">
                  <c:v>22751</c:v>
                </c:pt>
                <c:pt idx="236">
                  <c:v>22751</c:v>
                </c:pt>
                <c:pt idx="237">
                  <c:v>22751</c:v>
                </c:pt>
                <c:pt idx="238">
                  <c:v>24416</c:v>
                </c:pt>
                <c:pt idx="239">
                  <c:v>24416</c:v>
                </c:pt>
                <c:pt idx="240">
                  <c:v>24416</c:v>
                </c:pt>
                <c:pt idx="241">
                  <c:v>24416</c:v>
                </c:pt>
                <c:pt idx="242">
                  <c:v>24416</c:v>
                </c:pt>
                <c:pt idx="243">
                  <c:v>24416</c:v>
                </c:pt>
                <c:pt idx="244">
                  <c:v>24416</c:v>
                </c:pt>
                <c:pt idx="245">
                  <c:v>24416</c:v>
                </c:pt>
                <c:pt idx="246">
                  <c:v>24416</c:v>
                </c:pt>
                <c:pt idx="247">
                  <c:v>24416</c:v>
                </c:pt>
                <c:pt idx="248">
                  <c:v>24416</c:v>
                </c:pt>
                <c:pt idx="249">
                  <c:v>24416</c:v>
                </c:pt>
                <c:pt idx="250">
                  <c:v>24416</c:v>
                </c:pt>
                <c:pt idx="251">
                  <c:v>24416</c:v>
                </c:pt>
                <c:pt idx="252">
                  <c:v>25291</c:v>
                </c:pt>
                <c:pt idx="253">
                  <c:v>25291</c:v>
                </c:pt>
                <c:pt idx="254">
                  <c:v>25291</c:v>
                </c:pt>
                <c:pt idx="255">
                  <c:v>25291</c:v>
                </c:pt>
                <c:pt idx="256">
                  <c:v>25669</c:v>
                </c:pt>
                <c:pt idx="257">
                  <c:v>25669</c:v>
                </c:pt>
                <c:pt idx="258">
                  <c:v>25669</c:v>
                </c:pt>
                <c:pt idx="259">
                  <c:v>25669</c:v>
                </c:pt>
                <c:pt idx="260">
                  <c:v>25669</c:v>
                </c:pt>
                <c:pt idx="261">
                  <c:v>25669</c:v>
                </c:pt>
                <c:pt idx="262">
                  <c:v>25669</c:v>
                </c:pt>
                <c:pt idx="263">
                  <c:v>25669</c:v>
                </c:pt>
                <c:pt idx="264">
                  <c:v>26609</c:v>
                </c:pt>
                <c:pt idx="265">
                  <c:v>26609</c:v>
                </c:pt>
                <c:pt idx="266">
                  <c:v>27261</c:v>
                </c:pt>
                <c:pt idx="267">
                  <c:v>27261</c:v>
                </c:pt>
                <c:pt idx="268">
                  <c:v>27261</c:v>
                </c:pt>
                <c:pt idx="269">
                  <c:v>27261</c:v>
                </c:pt>
                <c:pt idx="270">
                  <c:v>27261</c:v>
                </c:pt>
                <c:pt idx="271">
                  <c:v>27261</c:v>
                </c:pt>
                <c:pt idx="272">
                  <c:v>27261</c:v>
                </c:pt>
                <c:pt idx="273">
                  <c:v>27261</c:v>
                </c:pt>
                <c:pt idx="274">
                  <c:v>27261</c:v>
                </c:pt>
                <c:pt idx="275">
                  <c:v>27261</c:v>
                </c:pt>
                <c:pt idx="276">
                  <c:v>27261</c:v>
                </c:pt>
                <c:pt idx="277">
                  <c:v>27261</c:v>
                </c:pt>
                <c:pt idx="278">
                  <c:v>28186</c:v>
                </c:pt>
                <c:pt idx="279">
                  <c:v>28186</c:v>
                </c:pt>
                <c:pt idx="280">
                  <c:v>28186</c:v>
                </c:pt>
                <c:pt idx="281">
                  <c:v>28186</c:v>
                </c:pt>
                <c:pt idx="282">
                  <c:v>28706</c:v>
                </c:pt>
                <c:pt idx="283">
                  <c:v>28706</c:v>
                </c:pt>
                <c:pt idx="284">
                  <c:v>28706</c:v>
                </c:pt>
                <c:pt idx="285">
                  <c:v>28706</c:v>
                </c:pt>
                <c:pt idx="286">
                  <c:v>28706</c:v>
                </c:pt>
                <c:pt idx="287">
                  <c:v>28706</c:v>
                </c:pt>
                <c:pt idx="288">
                  <c:v>28706</c:v>
                </c:pt>
                <c:pt idx="289">
                  <c:v>28706</c:v>
                </c:pt>
                <c:pt idx="290">
                  <c:v>28706</c:v>
                </c:pt>
                <c:pt idx="291">
                  <c:v>28706</c:v>
                </c:pt>
                <c:pt idx="292">
                  <c:v>28706</c:v>
                </c:pt>
                <c:pt idx="293">
                  <c:v>28706</c:v>
                </c:pt>
                <c:pt idx="294">
                  <c:v>30284</c:v>
                </c:pt>
                <c:pt idx="295">
                  <c:v>30284</c:v>
                </c:pt>
                <c:pt idx="296">
                  <c:v>30284</c:v>
                </c:pt>
                <c:pt idx="297">
                  <c:v>30284</c:v>
                </c:pt>
                <c:pt idx="298">
                  <c:v>30284</c:v>
                </c:pt>
                <c:pt idx="299">
                  <c:v>30284</c:v>
                </c:pt>
                <c:pt idx="300">
                  <c:v>30284</c:v>
                </c:pt>
                <c:pt idx="301">
                  <c:v>30284</c:v>
                </c:pt>
                <c:pt idx="302">
                  <c:v>30284</c:v>
                </c:pt>
                <c:pt idx="303">
                  <c:v>30284</c:v>
                </c:pt>
                <c:pt idx="304">
                  <c:v>30284</c:v>
                </c:pt>
                <c:pt idx="305">
                  <c:v>30284</c:v>
                </c:pt>
                <c:pt idx="306">
                  <c:v>30284</c:v>
                </c:pt>
                <c:pt idx="307">
                  <c:v>30284</c:v>
                </c:pt>
                <c:pt idx="308">
                  <c:v>32049</c:v>
                </c:pt>
                <c:pt idx="309">
                  <c:v>32049</c:v>
                </c:pt>
                <c:pt idx="310">
                  <c:v>32049</c:v>
                </c:pt>
                <c:pt idx="311">
                  <c:v>32049</c:v>
                </c:pt>
                <c:pt idx="312">
                  <c:v>32049</c:v>
                </c:pt>
                <c:pt idx="313">
                  <c:v>32049</c:v>
                </c:pt>
                <c:pt idx="314">
                  <c:v>32049</c:v>
                </c:pt>
                <c:pt idx="315">
                  <c:v>32049</c:v>
                </c:pt>
                <c:pt idx="316">
                  <c:v>32049</c:v>
                </c:pt>
                <c:pt idx="317">
                  <c:v>32049</c:v>
                </c:pt>
                <c:pt idx="318">
                  <c:v>32049</c:v>
                </c:pt>
                <c:pt idx="319">
                  <c:v>32049</c:v>
                </c:pt>
                <c:pt idx="320">
                  <c:v>32964</c:v>
                </c:pt>
                <c:pt idx="321">
                  <c:v>32964</c:v>
                </c:pt>
                <c:pt idx="322">
                  <c:v>32964</c:v>
                </c:pt>
                <c:pt idx="323">
                  <c:v>32964</c:v>
                </c:pt>
                <c:pt idx="324">
                  <c:v>33364</c:v>
                </c:pt>
                <c:pt idx="325">
                  <c:v>33364</c:v>
                </c:pt>
                <c:pt idx="326">
                  <c:v>33364</c:v>
                </c:pt>
                <c:pt idx="327">
                  <c:v>33364</c:v>
                </c:pt>
                <c:pt idx="328">
                  <c:v>33364</c:v>
                </c:pt>
                <c:pt idx="329">
                  <c:v>33364</c:v>
                </c:pt>
                <c:pt idx="330">
                  <c:v>33364</c:v>
                </c:pt>
                <c:pt idx="331">
                  <c:v>33364</c:v>
                </c:pt>
                <c:pt idx="332">
                  <c:v>33364</c:v>
                </c:pt>
                <c:pt idx="333">
                  <c:v>33364</c:v>
                </c:pt>
                <c:pt idx="334">
                  <c:v>33364</c:v>
                </c:pt>
                <c:pt idx="335">
                  <c:v>33364</c:v>
                </c:pt>
                <c:pt idx="336">
                  <c:v>34269</c:v>
                </c:pt>
                <c:pt idx="337">
                  <c:v>34269</c:v>
                </c:pt>
                <c:pt idx="338">
                  <c:v>34757</c:v>
                </c:pt>
                <c:pt idx="339">
                  <c:v>34757</c:v>
                </c:pt>
                <c:pt idx="340">
                  <c:v>34757</c:v>
                </c:pt>
                <c:pt idx="341">
                  <c:v>34757</c:v>
                </c:pt>
                <c:pt idx="342">
                  <c:v>34757</c:v>
                </c:pt>
                <c:pt idx="343">
                  <c:v>34757</c:v>
                </c:pt>
                <c:pt idx="344">
                  <c:v>34757</c:v>
                </c:pt>
                <c:pt idx="345">
                  <c:v>34757</c:v>
                </c:pt>
                <c:pt idx="346">
                  <c:v>34757</c:v>
                </c:pt>
                <c:pt idx="347">
                  <c:v>34757</c:v>
                </c:pt>
                <c:pt idx="348">
                  <c:v>34757</c:v>
                </c:pt>
                <c:pt idx="349">
                  <c:v>34757</c:v>
                </c:pt>
                <c:pt idx="350">
                  <c:v>36459</c:v>
                </c:pt>
                <c:pt idx="351">
                  <c:v>36459</c:v>
                </c:pt>
                <c:pt idx="352">
                  <c:v>36459</c:v>
                </c:pt>
                <c:pt idx="353">
                  <c:v>36459</c:v>
                </c:pt>
                <c:pt idx="354">
                  <c:v>36459</c:v>
                </c:pt>
                <c:pt idx="355">
                  <c:v>36459</c:v>
                </c:pt>
                <c:pt idx="356">
                  <c:v>36459</c:v>
                </c:pt>
                <c:pt idx="357">
                  <c:v>36459</c:v>
                </c:pt>
                <c:pt idx="358">
                  <c:v>36459</c:v>
                </c:pt>
                <c:pt idx="359">
                  <c:v>36459</c:v>
                </c:pt>
                <c:pt idx="360">
                  <c:v>36459</c:v>
                </c:pt>
                <c:pt idx="361">
                  <c:v>36459</c:v>
                </c:pt>
                <c:pt idx="362">
                  <c:v>36459</c:v>
                </c:pt>
                <c:pt idx="363">
                  <c:v>36459</c:v>
                </c:pt>
                <c:pt idx="364">
                  <c:v>38106</c:v>
                </c:pt>
                <c:pt idx="365">
                  <c:v>38106</c:v>
                </c:pt>
                <c:pt idx="366">
                  <c:v>38106</c:v>
                </c:pt>
                <c:pt idx="367">
                  <c:v>38106</c:v>
                </c:pt>
                <c:pt idx="368">
                  <c:v>38106</c:v>
                </c:pt>
                <c:pt idx="369">
                  <c:v>38106</c:v>
                </c:pt>
                <c:pt idx="370">
                  <c:v>38106</c:v>
                </c:pt>
                <c:pt idx="371">
                  <c:v>38106</c:v>
                </c:pt>
                <c:pt idx="372">
                  <c:v>38106</c:v>
                </c:pt>
                <c:pt idx="373">
                  <c:v>38106</c:v>
                </c:pt>
                <c:pt idx="374">
                  <c:v>38106</c:v>
                </c:pt>
                <c:pt idx="375">
                  <c:v>38106</c:v>
                </c:pt>
                <c:pt idx="376">
                  <c:v>39016</c:v>
                </c:pt>
                <c:pt idx="377">
                  <c:v>39016</c:v>
                </c:pt>
                <c:pt idx="378">
                  <c:v>39696</c:v>
                </c:pt>
                <c:pt idx="379">
                  <c:v>39696</c:v>
                </c:pt>
                <c:pt idx="380">
                  <c:v>39696</c:v>
                </c:pt>
                <c:pt idx="381">
                  <c:v>39696</c:v>
                </c:pt>
                <c:pt idx="382">
                  <c:v>39696</c:v>
                </c:pt>
                <c:pt idx="383">
                  <c:v>39696</c:v>
                </c:pt>
                <c:pt idx="384">
                  <c:v>39696</c:v>
                </c:pt>
                <c:pt idx="385">
                  <c:v>39696</c:v>
                </c:pt>
                <c:pt idx="386">
                  <c:v>39696</c:v>
                </c:pt>
                <c:pt idx="387">
                  <c:v>39696</c:v>
                </c:pt>
                <c:pt idx="388">
                  <c:v>39696</c:v>
                </c:pt>
                <c:pt idx="389">
                  <c:v>39696</c:v>
                </c:pt>
                <c:pt idx="390">
                  <c:v>39696</c:v>
                </c:pt>
                <c:pt idx="391">
                  <c:v>39696</c:v>
                </c:pt>
                <c:pt idx="392">
                  <c:v>40601</c:v>
                </c:pt>
                <c:pt idx="393">
                  <c:v>40601</c:v>
                </c:pt>
                <c:pt idx="394">
                  <c:v>41215</c:v>
                </c:pt>
                <c:pt idx="395">
                  <c:v>41215</c:v>
                </c:pt>
                <c:pt idx="396">
                  <c:v>41215</c:v>
                </c:pt>
                <c:pt idx="397">
                  <c:v>41215</c:v>
                </c:pt>
                <c:pt idx="398">
                  <c:v>41215</c:v>
                </c:pt>
                <c:pt idx="399">
                  <c:v>41215</c:v>
                </c:pt>
                <c:pt idx="400">
                  <c:v>41215</c:v>
                </c:pt>
                <c:pt idx="401">
                  <c:v>41215</c:v>
                </c:pt>
                <c:pt idx="402">
                  <c:v>41215</c:v>
                </c:pt>
                <c:pt idx="403">
                  <c:v>41215</c:v>
                </c:pt>
                <c:pt idx="404">
                  <c:v>41215</c:v>
                </c:pt>
                <c:pt idx="405">
                  <c:v>41215</c:v>
                </c:pt>
                <c:pt idx="406">
                  <c:v>42835</c:v>
                </c:pt>
                <c:pt idx="407">
                  <c:v>42835</c:v>
                </c:pt>
                <c:pt idx="408">
                  <c:v>42835</c:v>
                </c:pt>
                <c:pt idx="409">
                  <c:v>42835</c:v>
                </c:pt>
                <c:pt idx="410">
                  <c:v>42835</c:v>
                </c:pt>
                <c:pt idx="411">
                  <c:v>42835</c:v>
                </c:pt>
                <c:pt idx="412">
                  <c:v>42835</c:v>
                </c:pt>
                <c:pt idx="413">
                  <c:v>42835</c:v>
                </c:pt>
                <c:pt idx="414">
                  <c:v>42835</c:v>
                </c:pt>
                <c:pt idx="415">
                  <c:v>42835</c:v>
                </c:pt>
                <c:pt idx="416">
                  <c:v>42835</c:v>
                </c:pt>
                <c:pt idx="417">
                  <c:v>42835</c:v>
                </c:pt>
                <c:pt idx="418">
                  <c:v>42835</c:v>
                </c:pt>
                <c:pt idx="419">
                  <c:v>42835</c:v>
                </c:pt>
                <c:pt idx="420">
                  <c:v>44413</c:v>
                </c:pt>
                <c:pt idx="421">
                  <c:v>44413</c:v>
                </c:pt>
                <c:pt idx="422">
                  <c:v>44413</c:v>
                </c:pt>
                <c:pt idx="423">
                  <c:v>44413</c:v>
                </c:pt>
                <c:pt idx="424">
                  <c:v>44413</c:v>
                </c:pt>
                <c:pt idx="425">
                  <c:v>44413</c:v>
                </c:pt>
                <c:pt idx="426">
                  <c:v>44413</c:v>
                </c:pt>
                <c:pt idx="427">
                  <c:v>44413</c:v>
                </c:pt>
                <c:pt idx="428">
                  <c:v>44413</c:v>
                </c:pt>
                <c:pt idx="429">
                  <c:v>44413</c:v>
                </c:pt>
                <c:pt idx="430">
                  <c:v>44413</c:v>
                </c:pt>
                <c:pt idx="431">
                  <c:v>44413</c:v>
                </c:pt>
                <c:pt idx="432">
                  <c:v>44413</c:v>
                </c:pt>
                <c:pt idx="433">
                  <c:v>44413</c:v>
                </c:pt>
                <c:pt idx="434">
                  <c:v>46063</c:v>
                </c:pt>
                <c:pt idx="435">
                  <c:v>46063</c:v>
                </c:pt>
                <c:pt idx="436">
                  <c:v>46063</c:v>
                </c:pt>
                <c:pt idx="437">
                  <c:v>46063</c:v>
                </c:pt>
                <c:pt idx="438">
                  <c:v>46063</c:v>
                </c:pt>
                <c:pt idx="439">
                  <c:v>46063</c:v>
                </c:pt>
                <c:pt idx="440">
                  <c:v>46063</c:v>
                </c:pt>
                <c:pt idx="441">
                  <c:v>46063</c:v>
                </c:pt>
                <c:pt idx="442">
                  <c:v>46063</c:v>
                </c:pt>
                <c:pt idx="443">
                  <c:v>46063</c:v>
                </c:pt>
                <c:pt idx="444">
                  <c:v>46063</c:v>
                </c:pt>
                <c:pt idx="445">
                  <c:v>46063</c:v>
                </c:pt>
                <c:pt idx="446">
                  <c:v>46063</c:v>
                </c:pt>
                <c:pt idx="447">
                  <c:v>46063</c:v>
                </c:pt>
                <c:pt idx="448">
                  <c:v>46863</c:v>
                </c:pt>
                <c:pt idx="449">
                  <c:v>46863</c:v>
                </c:pt>
                <c:pt idx="450">
                  <c:v>47509</c:v>
                </c:pt>
                <c:pt idx="451">
                  <c:v>47509</c:v>
                </c:pt>
                <c:pt idx="452">
                  <c:v>47509</c:v>
                </c:pt>
                <c:pt idx="453">
                  <c:v>47509</c:v>
                </c:pt>
                <c:pt idx="454">
                  <c:v>47509</c:v>
                </c:pt>
                <c:pt idx="455">
                  <c:v>47509</c:v>
                </c:pt>
                <c:pt idx="456">
                  <c:v>47509</c:v>
                </c:pt>
                <c:pt idx="457">
                  <c:v>47509</c:v>
                </c:pt>
                <c:pt idx="458">
                  <c:v>47509</c:v>
                </c:pt>
                <c:pt idx="459">
                  <c:v>47509</c:v>
                </c:pt>
                <c:pt idx="460">
                  <c:v>47509</c:v>
                </c:pt>
                <c:pt idx="461">
                  <c:v>47509</c:v>
                </c:pt>
                <c:pt idx="462">
                  <c:v>48354</c:v>
                </c:pt>
                <c:pt idx="463">
                  <c:v>48354</c:v>
                </c:pt>
                <c:pt idx="464">
                  <c:v>48956</c:v>
                </c:pt>
                <c:pt idx="465">
                  <c:v>48956</c:v>
                </c:pt>
                <c:pt idx="466">
                  <c:v>48956</c:v>
                </c:pt>
                <c:pt idx="467">
                  <c:v>48956</c:v>
                </c:pt>
                <c:pt idx="468">
                  <c:v>48956</c:v>
                </c:pt>
                <c:pt idx="469">
                  <c:v>48956</c:v>
                </c:pt>
                <c:pt idx="470">
                  <c:v>48956</c:v>
                </c:pt>
                <c:pt idx="471">
                  <c:v>48956</c:v>
                </c:pt>
                <c:pt idx="472">
                  <c:v>48956</c:v>
                </c:pt>
                <c:pt idx="473">
                  <c:v>48956</c:v>
                </c:pt>
                <c:pt idx="474">
                  <c:v>48956</c:v>
                </c:pt>
                <c:pt idx="475">
                  <c:v>48956</c:v>
                </c:pt>
                <c:pt idx="476">
                  <c:v>50461</c:v>
                </c:pt>
                <c:pt idx="477">
                  <c:v>50461</c:v>
                </c:pt>
                <c:pt idx="478">
                  <c:v>50461</c:v>
                </c:pt>
                <c:pt idx="479">
                  <c:v>50461</c:v>
                </c:pt>
                <c:pt idx="480">
                  <c:v>50461</c:v>
                </c:pt>
                <c:pt idx="481">
                  <c:v>50461</c:v>
                </c:pt>
                <c:pt idx="482">
                  <c:v>50461</c:v>
                </c:pt>
                <c:pt idx="483">
                  <c:v>50461</c:v>
                </c:pt>
                <c:pt idx="484">
                  <c:v>50461</c:v>
                </c:pt>
                <c:pt idx="485">
                  <c:v>50461</c:v>
                </c:pt>
                <c:pt idx="486">
                  <c:v>50461</c:v>
                </c:pt>
                <c:pt idx="487">
                  <c:v>50461</c:v>
                </c:pt>
                <c:pt idx="488">
                  <c:v>50461</c:v>
                </c:pt>
                <c:pt idx="489">
                  <c:v>50461</c:v>
                </c:pt>
                <c:pt idx="490">
                  <c:v>52059</c:v>
                </c:pt>
                <c:pt idx="491">
                  <c:v>52059</c:v>
                </c:pt>
                <c:pt idx="492">
                  <c:v>52059</c:v>
                </c:pt>
                <c:pt idx="493">
                  <c:v>52059</c:v>
                </c:pt>
                <c:pt idx="494">
                  <c:v>52059</c:v>
                </c:pt>
                <c:pt idx="495">
                  <c:v>52059</c:v>
                </c:pt>
                <c:pt idx="496">
                  <c:v>52059</c:v>
                </c:pt>
                <c:pt idx="497">
                  <c:v>52059</c:v>
                </c:pt>
                <c:pt idx="498">
                  <c:v>52059</c:v>
                </c:pt>
                <c:pt idx="499">
                  <c:v>52059</c:v>
                </c:pt>
                <c:pt idx="500">
                  <c:v>52059</c:v>
                </c:pt>
                <c:pt idx="501">
                  <c:v>52059</c:v>
                </c:pt>
                <c:pt idx="502">
                  <c:v>52059</c:v>
                </c:pt>
                <c:pt idx="503">
                  <c:v>52059</c:v>
                </c:pt>
                <c:pt idx="504">
                  <c:v>52914</c:v>
                </c:pt>
                <c:pt idx="505">
                  <c:v>52914</c:v>
                </c:pt>
                <c:pt idx="506">
                  <c:v>53522</c:v>
                </c:pt>
                <c:pt idx="507">
                  <c:v>53522</c:v>
                </c:pt>
                <c:pt idx="508">
                  <c:v>53522</c:v>
                </c:pt>
                <c:pt idx="509">
                  <c:v>53522</c:v>
                </c:pt>
                <c:pt idx="510">
                  <c:v>53522</c:v>
                </c:pt>
                <c:pt idx="511">
                  <c:v>53522</c:v>
                </c:pt>
                <c:pt idx="512">
                  <c:v>53522</c:v>
                </c:pt>
                <c:pt idx="513">
                  <c:v>53522</c:v>
                </c:pt>
                <c:pt idx="514">
                  <c:v>53522</c:v>
                </c:pt>
                <c:pt idx="515">
                  <c:v>53522</c:v>
                </c:pt>
                <c:pt idx="516">
                  <c:v>53522</c:v>
                </c:pt>
                <c:pt idx="517">
                  <c:v>53522</c:v>
                </c:pt>
                <c:pt idx="518">
                  <c:v>54337</c:v>
                </c:pt>
                <c:pt idx="519">
                  <c:v>54337</c:v>
                </c:pt>
                <c:pt idx="520">
                  <c:v>54963</c:v>
                </c:pt>
                <c:pt idx="521">
                  <c:v>54963</c:v>
                </c:pt>
                <c:pt idx="522">
                  <c:v>54963</c:v>
                </c:pt>
                <c:pt idx="523">
                  <c:v>54963</c:v>
                </c:pt>
                <c:pt idx="524">
                  <c:v>54963</c:v>
                </c:pt>
                <c:pt idx="525">
                  <c:v>54963</c:v>
                </c:pt>
                <c:pt idx="526">
                  <c:v>54963</c:v>
                </c:pt>
                <c:pt idx="527">
                  <c:v>54963</c:v>
                </c:pt>
                <c:pt idx="528">
                  <c:v>54963</c:v>
                </c:pt>
                <c:pt idx="529">
                  <c:v>54963</c:v>
                </c:pt>
                <c:pt idx="530">
                  <c:v>54963</c:v>
                </c:pt>
                <c:pt idx="531">
                  <c:v>54963</c:v>
                </c:pt>
                <c:pt idx="532">
                  <c:v>55788</c:v>
                </c:pt>
                <c:pt idx="533">
                  <c:v>55788</c:v>
                </c:pt>
                <c:pt idx="534">
                  <c:v>56392</c:v>
                </c:pt>
                <c:pt idx="535">
                  <c:v>56392</c:v>
                </c:pt>
                <c:pt idx="536">
                  <c:v>56392</c:v>
                </c:pt>
                <c:pt idx="537">
                  <c:v>56392</c:v>
                </c:pt>
                <c:pt idx="538">
                  <c:v>56392</c:v>
                </c:pt>
                <c:pt idx="539">
                  <c:v>56392</c:v>
                </c:pt>
                <c:pt idx="540">
                  <c:v>56392</c:v>
                </c:pt>
                <c:pt idx="541">
                  <c:v>56392</c:v>
                </c:pt>
                <c:pt idx="542">
                  <c:v>56392</c:v>
                </c:pt>
                <c:pt idx="543">
                  <c:v>56392</c:v>
                </c:pt>
                <c:pt idx="544">
                  <c:v>56392</c:v>
                </c:pt>
                <c:pt idx="545">
                  <c:v>56392</c:v>
                </c:pt>
                <c:pt idx="546">
                  <c:v>57883</c:v>
                </c:pt>
                <c:pt idx="547">
                  <c:v>57883</c:v>
                </c:pt>
                <c:pt idx="548">
                  <c:v>57883</c:v>
                </c:pt>
                <c:pt idx="549">
                  <c:v>57883</c:v>
                </c:pt>
                <c:pt idx="550">
                  <c:v>57883</c:v>
                </c:pt>
                <c:pt idx="551">
                  <c:v>57883</c:v>
                </c:pt>
                <c:pt idx="552">
                  <c:v>57883</c:v>
                </c:pt>
                <c:pt idx="553">
                  <c:v>57883</c:v>
                </c:pt>
                <c:pt idx="554">
                  <c:v>57883</c:v>
                </c:pt>
                <c:pt idx="555">
                  <c:v>57883</c:v>
                </c:pt>
                <c:pt idx="556">
                  <c:v>59063</c:v>
                </c:pt>
                <c:pt idx="557">
                  <c:v>59063</c:v>
                </c:pt>
                <c:pt idx="558">
                  <c:v>59063</c:v>
                </c:pt>
                <c:pt idx="559">
                  <c:v>59063</c:v>
                </c:pt>
                <c:pt idx="560">
                  <c:v>59855</c:v>
                </c:pt>
                <c:pt idx="561">
                  <c:v>59855</c:v>
                </c:pt>
                <c:pt idx="562">
                  <c:v>59855</c:v>
                </c:pt>
                <c:pt idx="563">
                  <c:v>59855</c:v>
                </c:pt>
                <c:pt idx="564">
                  <c:v>59855</c:v>
                </c:pt>
                <c:pt idx="565">
                  <c:v>59855</c:v>
                </c:pt>
                <c:pt idx="566">
                  <c:v>59855</c:v>
                </c:pt>
                <c:pt idx="567">
                  <c:v>59855</c:v>
                </c:pt>
                <c:pt idx="568">
                  <c:v>59855</c:v>
                </c:pt>
                <c:pt idx="569">
                  <c:v>59855</c:v>
                </c:pt>
                <c:pt idx="570">
                  <c:v>61045</c:v>
                </c:pt>
                <c:pt idx="571">
                  <c:v>61045</c:v>
                </c:pt>
                <c:pt idx="572">
                  <c:v>61045</c:v>
                </c:pt>
                <c:pt idx="573">
                  <c:v>61045</c:v>
                </c:pt>
                <c:pt idx="574">
                  <c:v>61707</c:v>
                </c:pt>
                <c:pt idx="575">
                  <c:v>61707</c:v>
                </c:pt>
                <c:pt idx="576">
                  <c:v>61707</c:v>
                </c:pt>
                <c:pt idx="577">
                  <c:v>61707</c:v>
                </c:pt>
                <c:pt idx="578">
                  <c:v>61707</c:v>
                </c:pt>
                <c:pt idx="579">
                  <c:v>61707</c:v>
                </c:pt>
                <c:pt idx="580">
                  <c:v>61707</c:v>
                </c:pt>
                <c:pt idx="581">
                  <c:v>61707</c:v>
                </c:pt>
                <c:pt idx="582">
                  <c:v>61707</c:v>
                </c:pt>
                <c:pt idx="583">
                  <c:v>61707</c:v>
                </c:pt>
                <c:pt idx="584">
                  <c:v>63087</c:v>
                </c:pt>
                <c:pt idx="585">
                  <c:v>63087</c:v>
                </c:pt>
                <c:pt idx="586">
                  <c:v>63087</c:v>
                </c:pt>
                <c:pt idx="587">
                  <c:v>63087</c:v>
                </c:pt>
                <c:pt idx="588">
                  <c:v>63767</c:v>
                </c:pt>
                <c:pt idx="589">
                  <c:v>63767</c:v>
                </c:pt>
                <c:pt idx="590">
                  <c:v>63767</c:v>
                </c:pt>
                <c:pt idx="591">
                  <c:v>63767</c:v>
                </c:pt>
                <c:pt idx="592">
                  <c:v>63767</c:v>
                </c:pt>
                <c:pt idx="593">
                  <c:v>63767</c:v>
                </c:pt>
                <c:pt idx="594">
                  <c:v>63767</c:v>
                </c:pt>
                <c:pt idx="595">
                  <c:v>63767</c:v>
                </c:pt>
                <c:pt idx="596">
                  <c:v>63767</c:v>
                </c:pt>
                <c:pt idx="597">
                  <c:v>63767</c:v>
                </c:pt>
                <c:pt idx="598">
                  <c:v>65082</c:v>
                </c:pt>
                <c:pt idx="599">
                  <c:v>65082</c:v>
                </c:pt>
                <c:pt idx="600">
                  <c:v>65082</c:v>
                </c:pt>
                <c:pt idx="601">
                  <c:v>65082</c:v>
                </c:pt>
                <c:pt idx="602">
                  <c:v>65082</c:v>
                </c:pt>
                <c:pt idx="603">
                  <c:v>65082</c:v>
                </c:pt>
                <c:pt idx="604">
                  <c:v>65684</c:v>
                </c:pt>
                <c:pt idx="605">
                  <c:v>65684</c:v>
                </c:pt>
                <c:pt idx="606">
                  <c:v>65684</c:v>
                </c:pt>
                <c:pt idx="607">
                  <c:v>65684</c:v>
                </c:pt>
                <c:pt idx="608">
                  <c:v>65684</c:v>
                </c:pt>
                <c:pt idx="609">
                  <c:v>65684</c:v>
                </c:pt>
                <c:pt idx="610">
                  <c:v>65684</c:v>
                </c:pt>
                <c:pt idx="611">
                  <c:v>65684</c:v>
                </c:pt>
                <c:pt idx="612">
                  <c:v>66944</c:v>
                </c:pt>
                <c:pt idx="613">
                  <c:v>66944</c:v>
                </c:pt>
                <c:pt idx="614">
                  <c:v>66944</c:v>
                </c:pt>
                <c:pt idx="615">
                  <c:v>66944</c:v>
                </c:pt>
                <c:pt idx="616">
                  <c:v>67628</c:v>
                </c:pt>
                <c:pt idx="617">
                  <c:v>67628</c:v>
                </c:pt>
                <c:pt idx="618">
                  <c:v>67628</c:v>
                </c:pt>
                <c:pt idx="619">
                  <c:v>67628</c:v>
                </c:pt>
                <c:pt idx="620">
                  <c:v>67628</c:v>
                </c:pt>
                <c:pt idx="621">
                  <c:v>67628</c:v>
                </c:pt>
                <c:pt idx="622">
                  <c:v>67628</c:v>
                </c:pt>
                <c:pt idx="623">
                  <c:v>67628</c:v>
                </c:pt>
                <c:pt idx="624">
                  <c:v>67628</c:v>
                </c:pt>
                <c:pt idx="625">
                  <c:v>67628</c:v>
                </c:pt>
                <c:pt idx="626">
                  <c:v>68838</c:v>
                </c:pt>
                <c:pt idx="627">
                  <c:v>68838</c:v>
                </c:pt>
                <c:pt idx="628">
                  <c:v>68838</c:v>
                </c:pt>
                <c:pt idx="629">
                  <c:v>68838</c:v>
                </c:pt>
                <c:pt idx="630">
                  <c:v>69554</c:v>
                </c:pt>
                <c:pt idx="631">
                  <c:v>69554</c:v>
                </c:pt>
                <c:pt idx="632">
                  <c:v>69554</c:v>
                </c:pt>
                <c:pt idx="633">
                  <c:v>69554</c:v>
                </c:pt>
                <c:pt idx="634">
                  <c:v>69554</c:v>
                </c:pt>
                <c:pt idx="635">
                  <c:v>69554</c:v>
                </c:pt>
                <c:pt idx="636">
                  <c:v>69554</c:v>
                </c:pt>
                <c:pt idx="637">
                  <c:v>69554</c:v>
                </c:pt>
                <c:pt idx="638">
                  <c:v>69554</c:v>
                </c:pt>
                <c:pt idx="639">
                  <c:v>69554</c:v>
                </c:pt>
                <c:pt idx="640">
                  <c:v>70749</c:v>
                </c:pt>
                <c:pt idx="641">
                  <c:v>70749</c:v>
                </c:pt>
                <c:pt idx="642">
                  <c:v>70749</c:v>
                </c:pt>
                <c:pt idx="643">
                  <c:v>70749</c:v>
                </c:pt>
                <c:pt idx="644">
                  <c:v>71461</c:v>
                </c:pt>
                <c:pt idx="645">
                  <c:v>71461</c:v>
                </c:pt>
                <c:pt idx="646">
                  <c:v>71461</c:v>
                </c:pt>
                <c:pt idx="647">
                  <c:v>71461</c:v>
                </c:pt>
                <c:pt idx="648">
                  <c:v>71461</c:v>
                </c:pt>
                <c:pt idx="649">
                  <c:v>71461</c:v>
                </c:pt>
                <c:pt idx="650">
                  <c:v>71461</c:v>
                </c:pt>
                <c:pt idx="651">
                  <c:v>71461</c:v>
                </c:pt>
                <c:pt idx="652">
                  <c:v>71461</c:v>
                </c:pt>
                <c:pt idx="653">
                  <c:v>71461</c:v>
                </c:pt>
                <c:pt idx="654">
                  <c:v>72676</c:v>
                </c:pt>
                <c:pt idx="655">
                  <c:v>72676</c:v>
                </c:pt>
                <c:pt idx="656">
                  <c:v>72676</c:v>
                </c:pt>
                <c:pt idx="657">
                  <c:v>72676</c:v>
                </c:pt>
                <c:pt idx="658">
                  <c:v>73444</c:v>
                </c:pt>
                <c:pt idx="659">
                  <c:v>73444</c:v>
                </c:pt>
                <c:pt idx="660">
                  <c:v>73444</c:v>
                </c:pt>
                <c:pt idx="661">
                  <c:v>73444</c:v>
                </c:pt>
                <c:pt idx="662">
                  <c:v>73444</c:v>
                </c:pt>
                <c:pt idx="663">
                  <c:v>73444</c:v>
                </c:pt>
                <c:pt idx="664">
                  <c:v>73444</c:v>
                </c:pt>
                <c:pt idx="665">
                  <c:v>73444</c:v>
                </c:pt>
                <c:pt idx="666">
                  <c:v>73444</c:v>
                </c:pt>
                <c:pt idx="667">
                  <c:v>73444</c:v>
                </c:pt>
                <c:pt idx="668">
                  <c:v>74799</c:v>
                </c:pt>
                <c:pt idx="669">
                  <c:v>74799</c:v>
                </c:pt>
                <c:pt idx="670">
                  <c:v>74799</c:v>
                </c:pt>
                <c:pt idx="671">
                  <c:v>74799</c:v>
                </c:pt>
                <c:pt idx="672">
                  <c:v>75583</c:v>
                </c:pt>
                <c:pt idx="673">
                  <c:v>75583</c:v>
                </c:pt>
                <c:pt idx="674">
                  <c:v>75583</c:v>
                </c:pt>
                <c:pt idx="675">
                  <c:v>75583</c:v>
                </c:pt>
                <c:pt idx="676">
                  <c:v>75583</c:v>
                </c:pt>
                <c:pt idx="677">
                  <c:v>75583</c:v>
                </c:pt>
                <c:pt idx="678">
                  <c:v>75583</c:v>
                </c:pt>
                <c:pt idx="679">
                  <c:v>75583</c:v>
                </c:pt>
                <c:pt idx="680">
                  <c:v>75583</c:v>
                </c:pt>
                <c:pt idx="681">
                  <c:v>75583</c:v>
                </c:pt>
                <c:pt idx="682">
                  <c:v>75583</c:v>
                </c:pt>
                <c:pt idx="683">
                  <c:v>75583</c:v>
                </c:pt>
                <c:pt idx="684">
                  <c:v>76688</c:v>
                </c:pt>
                <c:pt idx="685">
                  <c:v>76688</c:v>
                </c:pt>
                <c:pt idx="686">
                  <c:v>76688</c:v>
                </c:pt>
                <c:pt idx="687">
                  <c:v>76688</c:v>
                </c:pt>
                <c:pt idx="688">
                  <c:v>77334</c:v>
                </c:pt>
                <c:pt idx="689">
                  <c:v>77334</c:v>
                </c:pt>
                <c:pt idx="690">
                  <c:v>77334</c:v>
                </c:pt>
                <c:pt idx="691">
                  <c:v>77334</c:v>
                </c:pt>
                <c:pt idx="692">
                  <c:v>77334</c:v>
                </c:pt>
                <c:pt idx="693">
                  <c:v>77334</c:v>
                </c:pt>
                <c:pt idx="694">
                  <c:v>77334</c:v>
                </c:pt>
                <c:pt idx="695">
                  <c:v>77334</c:v>
                </c:pt>
                <c:pt idx="696">
                  <c:v>77334</c:v>
                </c:pt>
                <c:pt idx="697">
                  <c:v>77334</c:v>
                </c:pt>
                <c:pt idx="698">
                  <c:v>78434</c:v>
                </c:pt>
                <c:pt idx="699">
                  <c:v>78434</c:v>
                </c:pt>
                <c:pt idx="700">
                  <c:v>79082</c:v>
                </c:pt>
                <c:pt idx="701">
                  <c:v>79082</c:v>
                </c:pt>
                <c:pt idx="702">
                  <c:v>79082</c:v>
                </c:pt>
                <c:pt idx="703">
                  <c:v>79082</c:v>
                </c:pt>
                <c:pt idx="704">
                  <c:v>79082</c:v>
                </c:pt>
                <c:pt idx="705">
                  <c:v>79082</c:v>
                </c:pt>
                <c:pt idx="706">
                  <c:v>79082</c:v>
                </c:pt>
                <c:pt idx="707">
                  <c:v>79082</c:v>
                </c:pt>
                <c:pt idx="708">
                  <c:v>79082</c:v>
                </c:pt>
                <c:pt idx="709">
                  <c:v>79082</c:v>
                </c:pt>
                <c:pt idx="710">
                  <c:v>79082</c:v>
                </c:pt>
                <c:pt idx="711">
                  <c:v>79082</c:v>
                </c:pt>
                <c:pt idx="712">
                  <c:v>79082</c:v>
                </c:pt>
                <c:pt idx="713">
                  <c:v>79082</c:v>
                </c:pt>
                <c:pt idx="714">
                  <c:v>80708</c:v>
                </c:pt>
                <c:pt idx="715">
                  <c:v>80708</c:v>
                </c:pt>
                <c:pt idx="716">
                  <c:v>80708</c:v>
                </c:pt>
                <c:pt idx="717">
                  <c:v>80708</c:v>
                </c:pt>
                <c:pt idx="718">
                  <c:v>80708</c:v>
                </c:pt>
                <c:pt idx="719">
                  <c:v>80708</c:v>
                </c:pt>
                <c:pt idx="720">
                  <c:v>80708</c:v>
                </c:pt>
                <c:pt idx="721">
                  <c:v>80708</c:v>
                </c:pt>
                <c:pt idx="722">
                  <c:v>80708</c:v>
                </c:pt>
                <c:pt idx="723">
                  <c:v>80708</c:v>
                </c:pt>
                <c:pt idx="724">
                  <c:v>80708</c:v>
                </c:pt>
                <c:pt idx="725">
                  <c:v>80708</c:v>
                </c:pt>
                <c:pt idx="726">
                  <c:v>81648</c:v>
                </c:pt>
                <c:pt idx="727">
                  <c:v>81648</c:v>
                </c:pt>
                <c:pt idx="728">
                  <c:v>81648</c:v>
                </c:pt>
                <c:pt idx="729">
                  <c:v>81648</c:v>
                </c:pt>
                <c:pt idx="730">
                  <c:v>82278</c:v>
                </c:pt>
                <c:pt idx="731">
                  <c:v>82278</c:v>
                </c:pt>
                <c:pt idx="732">
                  <c:v>82278</c:v>
                </c:pt>
                <c:pt idx="733">
                  <c:v>82278</c:v>
                </c:pt>
                <c:pt idx="734">
                  <c:v>82278</c:v>
                </c:pt>
                <c:pt idx="735">
                  <c:v>82278</c:v>
                </c:pt>
                <c:pt idx="736">
                  <c:v>82278</c:v>
                </c:pt>
                <c:pt idx="737">
                  <c:v>82278</c:v>
                </c:pt>
                <c:pt idx="738">
                  <c:v>82278</c:v>
                </c:pt>
                <c:pt idx="739">
                  <c:v>82278</c:v>
                </c:pt>
                <c:pt idx="740">
                  <c:v>82278</c:v>
                </c:pt>
                <c:pt idx="741">
                  <c:v>82278</c:v>
                </c:pt>
                <c:pt idx="742">
                  <c:v>82278</c:v>
                </c:pt>
                <c:pt idx="743">
                  <c:v>82278</c:v>
                </c:pt>
                <c:pt idx="744">
                  <c:v>82278</c:v>
                </c:pt>
                <c:pt idx="745">
                  <c:v>82278</c:v>
                </c:pt>
                <c:pt idx="746">
                  <c:v>82278</c:v>
                </c:pt>
                <c:pt idx="747">
                  <c:v>82278</c:v>
                </c:pt>
                <c:pt idx="748">
                  <c:v>82278</c:v>
                </c:pt>
                <c:pt idx="749">
                  <c:v>82278</c:v>
                </c:pt>
                <c:pt idx="750">
                  <c:v>82278</c:v>
                </c:pt>
                <c:pt idx="751">
                  <c:v>82278</c:v>
                </c:pt>
                <c:pt idx="752">
                  <c:v>82278</c:v>
                </c:pt>
                <c:pt idx="753">
                  <c:v>82278</c:v>
                </c:pt>
                <c:pt idx="754">
                  <c:v>82278</c:v>
                </c:pt>
                <c:pt idx="755">
                  <c:v>82278</c:v>
                </c:pt>
                <c:pt idx="756">
                  <c:v>82278</c:v>
                </c:pt>
                <c:pt idx="757">
                  <c:v>82278</c:v>
                </c:pt>
                <c:pt idx="758">
                  <c:v>82278</c:v>
                </c:pt>
                <c:pt idx="759">
                  <c:v>82278</c:v>
                </c:pt>
                <c:pt idx="760">
                  <c:v>82278</c:v>
                </c:pt>
                <c:pt idx="761">
                  <c:v>82278</c:v>
                </c:pt>
                <c:pt idx="762">
                  <c:v>82278</c:v>
                </c:pt>
                <c:pt idx="763">
                  <c:v>82278</c:v>
                </c:pt>
                <c:pt idx="764">
                  <c:v>82278</c:v>
                </c:pt>
                <c:pt idx="765">
                  <c:v>82278</c:v>
                </c:pt>
                <c:pt idx="766">
                  <c:v>82278</c:v>
                </c:pt>
                <c:pt idx="767">
                  <c:v>82278</c:v>
                </c:pt>
                <c:pt idx="768">
                  <c:v>82278</c:v>
                </c:pt>
                <c:pt idx="769">
                  <c:v>82278</c:v>
                </c:pt>
                <c:pt idx="770">
                  <c:v>82278</c:v>
                </c:pt>
                <c:pt idx="771">
                  <c:v>82278</c:v>
                </c:pt>
                <c:pt idx="772">
                  <c:v>82278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B-49EA-B10A-5A11791B64E3}"/>
            </c:ext>
          </c:extLst>
        </c:ser>
        <c:ser>
          <c:idx val="2"/>
          <c:order val="2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CalcThroughput!$F$6:$F$7</c:f>
              <c:numCache>
                <c:formatCode>General</c:formatCode>
                <c:ptCount val="2"/>
                <c:pt idx="0">
                  <c:v>43828</c:v>
                </c:pt>
                <c:pt idx="1">
                  <c:v>44195</c:v>
                </c:pt>
              </c:numCache>
            </c:numRef>
          </c:xVal>
          <c:yVal>
            <c:numRef>
              <c:f>CalcThroughput!$G$6:$G$7</c:f>
              <c:numCache>
                <c:formatCode>General</c:formatCode>
                <c:ptCount val="2"/>
                <c:pt idx="0">
                  <c:v>0</c:v>
                </c:pt>
                <c:pt idx="1">
                  <c:v>105696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B-49EA-B10A-5A11791B64E3}"/>
            </c:ext>
          </c:extLst>
        </c:ser>
        <c:ser>
          <c:idx val="3"/>
          <c:order val="3"/>
          <c:tx>
            <c:v>WIP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CalcThroughput!$A$2:$A$774</c:f>
              <c:numCache>
                <c:formatCode>dd\.mm\.yy;@</c:formatCode>
                <c:ptCount val="773"/>
                <c:pt idx="0">
                  <c:v>43828</c:v>
                </c:pt>
                <c:pt idx="1">
                  <c:v>43829</c:v>
                </c:pt>
                <c:pt idx="2">
                  <c:v>43829</c:v>
                </c:pt>
                <c:pt idx="3">
                  <c:v>43830</c:v>
                </c:pt>
                <c:pt idx="4">
                  <c:v>43830</c:v>
                </c:pt>
                <c:pt idx="5">
                  <c:v>43831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43833</c:v>
                </c:pt>
                <c:pt idx="10">
                  <c:v>43833</c:v>
                </c:pt>
                <c:pt idx="11">
                  <c:v>43834</c:v>
                </c:pt>
                <c:pt idx="12">
                  <c:v>43834</c:v>
                </c:pt>
                <c:pt idx="13">
                  <c:v>43835</c:v>
                </c:pt>
                <c:pt idx="14">
                  <c:v>43835</c:v>
                </c:pt>
                <c:pt idx="15">
                  <c:v>43836</c:v>
                </c:pt>
                <c:pt idx="16">
                  <c:v>43836</c:v>
                </c:pt>
                <c:pt idx="17">
                  <c:v>43837</c:v>
                </c:pt>
                <c:pt idx="18">
                  <c:v>43837</c:v>
                </c:pt>
                <c:pt idx="19">
                  <c:v>43838</c:v>
                </c:pt>
                <c:pt idx="20">
                  <c:v>43838</c:v>
                </c:pt>
                <c:pt idx="21">
                  <c:v>43839</c:v>
                </c:pt>
                <c:pt idx="22">
                  <c:v>43839</c:v>
                </c:pt>
                <c:pt idx="23">
                  <c:v>43840</c:v>
                </c:pt>
                <c:pt idx="24">
                  <c:v>43840</c:v>
                </c:pt>
                <c:pt idx="25">
                  <c:v>43841</c:v>
                </c:pt>
                <c:pt idx="26">
                  <c:v>43841</c:v>
                </c:pt>
                <c:pt idx="27">
                  <c:v>43842</c:v>
                </c:pt>
                <c:pt idx="28">
                  <c:v>43842</c:v>
                </c:pt>
                <c:pt idx="29">
                  <c:v>43843</c:v>
                </c:pt>
                <c:pt idx="30">
                  <c:v>43843</c:v>
                </c:pt>
                <c:pt idx="31">
                  <c:v>43844</c:v>
                </c:pt>
                <c:pt idx="32">
                  <c:v>43844</c:v>
                </c:pt>
                <c:pt idx="33">
                  <c:v>43845</c:v>
                </c:pt>
                <c:pt idx="34">
                  <c:v>43845</c:v>
                </c:pt>
                <c:pt idx="35">
                  <c:v>43846</c:v>
                </c:pt>
                <c:pt idx="36">
                  <c:v>43846</c:v>
                </c:pt>
                <c:pt idx="37">
                  <c:v>43847</c:v>
                </c:pt>
                <c:pt idx="38">
                  <c:v>43847</c:v>
                </c:pt>
                <c:pt idx="39">
                  <c:v>43848</c:v>
                </c:pt>
                <c:pt idx="40">
                  <c:v>43848</c:v>
                </c:pt>
                <c:pt idx="41">
                  <c:v>43849</c:v>
                </c:pt>
                <c:pt idx="42">
                  <c:v>43849</c:v>
                </c:pt>
                <c:pt idx="43">
                  <c:v>43850</c:v>
                </c:pt>
                <c:pt idx="44">
                  <c:v>43850</c:v>
                </c:pt>
                <c:pt idx="45">
                  <c:v>43851</c:v>
                </c:pt>
                <c:pt idx="46">
                  <c:v>43851</c:v>
                </c:pt>
                <c:pt idx="47">
                  <c:v>43852</c:v>
                </c:pt>
                <c:pt idx="48">
                  <c:v>43852</c:v>
                </c:pt>
                <c:pt idx="49">
                  <c:v>43853</c:v>
                </c:pt>
                <c:pt idx="50">
                  <c:v>43853</c:v>
                </c:pt>
                <c:pt idx="51">
                  <c:v>43854</c:v>
                </c:pt>
                <c:pt idx="52">
                  <c:v>43854</c:v>
                </c:pt>
                <c:pt idx="53">
                  <c:v>43855</c:v>
                </c:pt>
                <c:pt idx="54">
                  <c:v>43855</c:v>
                </c:pt>
                <c:pt idx="55">
                  <c:v>43856</c:v>
                </c:pt>
                <c:pt idx="56">
                  <c:v>43856</c:v>
                </c:pt>
                <c:pt idx="57">
                  <c:v>43857</c:v>
                </c:pt>
                <c:pt idx="58">
                  <c:v>43857</c:v>
                </c:pt>
                <c:pt idx="59">
                  <c:v>43858</c:v>
                </c:pt>
                <c:pt idx="60">
                  <c:v>43858</c:v>
                </c:pt>
                <c:pt idx="61">
                  <c:v>43859</c:v>
                </c:pt>
                <c:pt idx="62">
                  <c:v>43859</c:v>
                </c:pt>
                <c:pt idx="63">
                  <c:v>43860</c:v>
                </c:pt>
                <c:pt idx="64">
                  <c:v>43860</c:v>
                </c:pt>
                <c:pt idx="65">
                  <c:v>43861</c:v>
                </c:pt>
                <c:pt idx="66">
                  <c:v>43861</c:v>
                </c:pt>
                <c:pt idx="67">
                  <c:v>43862</c:v>
                </c:pt>
                <c:pt idx="68">
                  <c:v>43862</c:v>
                </c:pt>
                <c:pt idx="69">
                  <c:v>43863</c:v>
                </c:pt>
                <c:pt idx="70">
                  <c:v>43863</c:v>
                </c:pt>
                <c:pt idx="71">
                  <c:v>43864</c:v>
                </c:pt>
                <c:pt idx="72">
                  <c:v>43864</c:v>
                </c:pt>
                <c:pt idx="73">
                  <c:v>43865</c:v>
                </c:pt>
                <c:pt idx="74">
                  <c:v>43865</c:v>
                </c:pt>
                <c:pt idx="75">
                  <c:v>43866</c:v>
                </c:pt>
                <c:pt idx="76">
                  <c:v>43866</c:v>
                </c:pt>
                <c:pt idx="77">
                  <c:v>43867</c:v>
                </c:pt>
                <c:pt idx="78">
                  <c:v>43867</c:v>
                </c:pt>
                <c:pt idx="79">
                  <c:v>43868</c:v>
                </c:pt>
                <c:pt idx="80">
                  <c:v>43868</c:v>
                </c:pt>
                <c:pt idx="81">
                  <c:v>43869</c:v>
                </c:pt>
                <c:pt idx="82">
                  <c:v>43869</c:v>
                </c:pt>
                <c:pt idx="83">
                  <c:v>43870</c:v>
                </c:pt>
                <c:pt idx="84">
                  <c:v>43870</c:v>
                </c:pt>
                <c:pt idx="85">
                  <c:v>43871</c:v>
                </c:pt>
                <c:pt idx="86">
                  <c:v>43871</c:v>
                </c:pt>
                <c:pt idx="87">
                  <c:v>43872</c:v>
                </c:pt>
                <c:pt idx="88">
                  <c:v>43872</c:v>
                </c:pt>
                <c:pt idx="89">
                  <c:v>43873</c:v>
                </c:pt>
                <c:pt idx="90">
                  <c:v>43873</c:v>
                </c:pt>
                <c:pt idx="91">
                  <c:v>43874</c:v>
                </c:pt>
                <c:pt idx="92">
                  <c:v>43874</c:v>
                </c:pt>
                <c:pt idx="93">
                  <c:v>43875</c:v>
                </c:pt>
                <c:pt idx="94">
                  <c:v>43875</c:v>
                </c:pt>
                <c:pt idx="95">
                  <c:v>43876</c:v>
                </c:pt>
                <c:pt idx="96">
                  <c:v>43876</c:v>
                </c:pt>
                <c:pt idx="97">
                  <c:v>43877</c:v>
                </c:pt>
                <c:pt idx="98">
                  <c:v>43877</c:v>
                </c:pt>
                <c:pt idx="99">
                  <c:v>43878</c:v>
                </c:pt>
                <c:pt idx="100">
                  <c:v>43878</c:v>
                </c:pt>
                <c:pt idx="101">
                  <c:v>43879</c:v>
                </c:pt>
                <c:pt idx="102">
                  <c:v>43879</c:v>
                </c:pt>
                <c:pt idx="103">
                  <c:v>43880</c:v>
                </c:pt>
                <c:pt idx="104">
                  <c:v>43880</c:v>
                </c:pt>
                <c:pt idx="105">
                  <c:v>43881</c:v>
                </c:pt>
                <c:pt idx="106">
                  <c:v>43881</c:v>
                </c:pt>
                <c:pt idx="107">
                  <c:v>43882</c:v>
                </c:pt>
                <c:pt idx="108">
                  <c:v>43882</c:v>
                </c:pt>
                <c:pt idx="109">
                  <c:v>43883</c:v>
                </c:pt>
                <c:pt idx="110">
                  <c:v>43883</c:v>
                </c:pt>
                <c:pt idx="111">
                  <c:v>43884</c:v>
                </c:pt>
                <c:pt idx="112">
                  <c:v>43884</c:v>
                </c:pt>
                <c:pt idx="113">
                  <c:v>43885</c:v>
                </c:pt>
                <c:pt idx="114">
                  <c:v>43885</c:v>
                </c:pt>
                <c:pt idx="115">
                  <c:v>43886</c:v>
                </c:pt>
                <c:pt idx="116">
                  <c:v>43886</c:v>
                </c:pt>
                <c:pt idx="117">
                  <c:v>43887</c:v>
                </c:pt>
                <c:pt idx="118">
                  <c:v>43887</c:v>
                </c:pt>
                <c:pt idx="119">
                  <c:v>43888</c:v>
                </c:pt>
                <c:pt idx="120">
                  <c:v>43888</c:v>
                </c:pt>
                <c:pt idx="121">
                  <c:v>43889</c:v>
                </c:pt>
                <c:pt idx="122">
                  <c:v>43889</c:v>
                </c:pt>
                <c:pt idx="123">
                  <c:v>43890</c:v>
                </c:pt>
                <c:pt idx="124">
                  <c:v>43890</c:v>
                </c:pt>
                <c:pt idx="125">
                  <c:v>43891</c:v>
                </c:pt>
                <c:pt idx="126">
                  <c:v>43891</c:v>
                </c:pt>
                <c:pt idx="127">
                  <c:v>43892</c:v>
                </c:pt>
                <c:pt idx="128">
                  <c:v>43892</c:v>
                </c:pt>
                <c:pt idx="129">
                  <c:v>43893</c:v>
                </c:pt>
                <c:pt idx="130">
                  <c:v>43893</c:v>
                </c:pt>
                <c:pt idx="131">
                  <c:v>43894</c:v>
                </c:pt>
                <c:pt idx="132">
                  <c:v>43894</c:v>
                </c:pt>
                <c:pt idx="133">
                  <c:v>43895</c:v>
                </c:pt>
                <c:pt idx="134">
                  <c:v>43895</c:v>
                </c:pt>
                <c:pt idx="135">
                  <c:v>43896</c:v>
                </c:pt>
                <c:pt idx="136">
                  <c:v>43896</c:v>
                </c:pt>
                <c:pt idx="137">
                  <c:v>43897</c:v>
                </c:pt>
                <c:pt idx="138">
                  <c:v>43897</c:v>
                </c:pt>
                <c:pt idx="139">
                  <c:v>43898</c:v>
                </c:pt>
                <c:pt idx="140">
                  <c:v>43898</c:v>
                </c:pt>
                <c:pt idx="141">
                  <c:v>43899</c:v>
                </c:pt>
                <c:pt idx="142">
                  <c:v>43899</c:v>
                </c:pt>
                <c:pt idx="143">
                  <c:v>43900</c:v>
                </c:pt>
                <c:pt idx="144">
                  <c:v>43900</c:v>
                </c:pt>
                <c:pt idx="145">
                  <c:v>43901</c:v>
                </c:pt>
                <c:pt idx="146">
                  <c:v>43901</c:v>
                </c:pt>
                <c:pt idx="147">
                  <c:v>43902</c:v>
                </c:pt>
                <c:pt idx="148">
                  <c:v>43902</c:v>
                </c:pt>
                <c:pt idx="149">
                  <c:v>43903</c:v>
                </c:pt>
                <c:pt idx="150">
                  <c:v>43903</c:v>
                </c:pt>
                <c:pt idx="151">
                  <c:v>43904</c:v>
                </c:pt>
                <c:pt idx="152">
                  <c:v>43904</c:v>
                </c:pt>
                <c:pt idx="153">
                  <c:v>43905</c:v>
                </c:pt>
                <c:pt idx="154">
                  <c:v>43905</c:v>
                </c:pt>
                <c:pt idx="155">
                  <c:v>43906</c:v>
                </c:pt>
                <c:pt idx="156">
                  <c:v>43906</c:v>
                </c:pt>
                <c:pt idx="157">
                  <c:v>43907</c:v>
                </c:pt>
                <c:pt idx="158">
                  <c:v>43907</c:v>
                </c:pt>
                <c:pt idx="159">
                  <c:v>43908</c:v>
                </c:pt>
                <c:pt idx="160">
                  <c:v>43908</c:v>
                </c:pt>
                <c:pt idx="161">
                  <c:v>43909</c:v>
                </c:pt>
                <c:pt idx="162">
                  <c:v>43909</c:v>
                </c:pt>
                <c:pt idx="163">
                  <c:v>43910</c:v>
                </c:pt>
                <c:pt idx="164">
                  <c:v>43910</c:v>
                </c:pt>
                <c:pt idx="165">
                  <c:v>43911</c:v>
                </c:pt>
                <c:pt idx="166">
                  <c:v>43911</c:v>
                </c:pt>
                <c:pt idx="167">
                  <c:v>43912</c:v>
                </c:pt>
                <c:pt idx="168">
                  <c:v>43912</c:v>
                </c:pt>
                <c:pt idx="169">
                  <c:v>43913</c:v>
                </c:pt>
                <c:pt idx="170">
                  <c:v>43913</c:v>
                </c:pt>
                <c:pt idx="171">
                  <c:v>43914</c:v>
                </c:pt>
                <c:pt idx="172">
                  <c:v>43914</c:v>
                </c:pt>
                <c:pt idx="173">
                  <c:v>43915</c:v>
                </c:pt>
                <c:pt idx="174">
                  <c:v>43915</c:v>
                </c:pt>
                <c:pt idx="175">
                  <c:v>43916</c:v>
                </c:pt>
                <c:pt idx="176">
                  <c:v>43916</c:v>
                </c:pt>
                <c:pt idx="177">
                  <c:v>43917</c:v>
                </c:pt>
                <c:pt idx="178">
                  <c:v>43917</c:v>
                </c:pt>
                <c:pt idx="179">
                  <c:v>43918</c:v>
                </c:pt>
                <c:pt idx="180">
                  <c:v>43918</c:v>
                </c:pt>
                <c:pt idx="181">
                  <c:v>43919</c:v>
                </c:pt>
                <c:pt idx="182">
                  <c:v>43919</c:v>
                </c:pt>
                <c:pt idx="183">
                  <c:v>43920</c:v>
                </c:pt>
                <c:pt idx="184">
                  <c:v>43920</c:v>
                </c:pt>
                <c:pt idx="185">
                  <c:v>43921</c:v>
                </c:pt>
                <c:pt idx="186">
                  <c:v>43921</c:v>
                </c:pt>
                <c:pt idx="187">
                  <c:v>43922</c:v>
                </c:pt>
                <c:pt idx="188">
                  <c:v>43922</c:v>
                </c:pt>
                <c:pt idx="189">
                  <c:v>43923</c:v>
                </c:pt>
                <c:pt idx="190">
                  <c:v>43923</c:v>
                </c:pt>
                <c:pt idx="191">
                  <c:v>43924</c:v>
                </c:pt>
                <c:pt idx="192">
                  <c:v>43924</c:v>
                </c:pt>
                <c:pt idx="193">
                  <c:v>43925</c:v>
                </c:pt>
                <c:pt idx="194">
                  <c:v>43925</c:v>
                </c:pt>
                <c:pt idx="195">
                  <c:v>43926</c:v>
                </c:pt>
                <c:pt idx="196">
                  <c:v>43926</c:v>
                </c:pt>
                <c:pt idx="197">
                  <c:v>43927</c:v>
                </c:pt>
                <c:pt idx="198">
                  <c:v>43927</c:v>
                </c:pt>
                <c:pt idx="199">
                  <c:v>43928</c:v>
                </c:pt>
                <c:pt idx="200">
                  <c:v>43928</c:v>
                </c:pt>
                <c:pt idx="201">
                  <c:v>43929</c:v>
                </c:pt>
                <c:pt idx="202">
                  <c:v>43929</c:v>
                </c:pt>
                <c:pt idx="203">
                  <c:v>43930</c:v>
                </c:pt>
                <c:pt idx="204">
                  <c:v>43930</c:v>
                </c:pt>
                <c:pt idx="205">
                  <c:v>43931</c:v>
                </c:pt>
                <c:pt idx="206">
                  <c:v>43931</c:v>
                </c:pt>
                <c:pt idx="207">
                  <c:v>43932</c:v>
                </c:pt>
                <c:pt idx="208">
                  <c:v>43932</c:v>
                </c:pt>
                <c:pt idx="209">
                  <c:v>43933</c:v>
                </c:pt>
                <c:pt idx="210">
                  <c:v>43933</c:v>
                </c:pt>
                <c:pt idx="211">
                  <c:v>43934</c:v>
                </c:pt>
                <c:pt idx="212">
                  <c:v>43934</c:v>
                </c:pt>
                <c:pt idx="213">
                  <c:v>43935</c:v>
                </c:pt>
                <c:pt idx="214">
                  <c:v>43935</c:v>
                </c:pt>
                <c:pt idx="215">
                  <c:v>43936</c:v>
                </c:pt>
                <c:pt idx="216">
                  <c:v>43936</c:v>
                </c:pt>
                <c:pt idx="217">
                  <c:v>43937</c:v>
                </c:pt>
                <c:pt idx="218">
                  <c:v>43937</c:v>
                </c:pt>
                <c:pt idx="219">
                  <c:v>43938</c:v>
                </c:pt>
                <c:pt idx="220">
                  <c:v>43938</c:v>
                </c:pt>
                <c:pt idx="221">
                  <c:v>43939</c:v>
                </c:pt>
                <c:pt idx="222">
                  <c:v>43939</c:v>
                </c:pt>
                <c:pt idx="223">
                  <c:v>43940</c:v>
                </c:pt>
                <c:pt idx="224">
                  <c:v>43940</c:v>
                </c:pt>
                <c:pt idx="225">
                  <c:v>43941</c:v>
                </c:pt>
                <c:pt idx="226">
                  <c:v>43941</c:v>
                </c:pt>
                <c:pt idx="227">
                  <c:v>43942</c:v>
                </c:pt>
                <c:pt idx="228">
                  <c:v>43942</c:v>
                </c:pt>
                <c:pt idx="229">
                  <c:v>43943</c:v>
                </c:pt>
                <c:pt idx="230">
                  <c:v>43943</c:v>
                </c:pt>
                <c:pt idx="231">
                  <c:v>43944</c:v>
                </c:pt>
                <c:pt idx="232">
                  <c:v>43944</c:v>
                </c:pt>
                <c:pt idx="233">
                  <c:v>43945</c:v>
                </c:pt>
                <c:pt idx="234">
                  <c:v>43945</c:v>
                </c:pt>
                <c:pt idx="235">
                  <c:v>43946</c:v>
                </c:pt>
                <c:pt idx="236">
                  <c:v>43946</c:v>
                </c:pt>
                <c:pt idx="237">
                  <c:v>43947</c:v>
                </c:pt>
                <c:pt idx="238">
                  <c:v>43947</c:v>
                </c:pt>
                <c:pt idx="239">
                  <c:v>43948</c:v>
                </c:pt>
                <c:pt idx="240">
                  <c:v>43948</c:v>
                </c:pt>
                <c:pt idx="241">
                  <c:v>43949</c:v>
                </c:pt>
                <c:pt idx="242">
                  <c:v>43949</c:v>
                </c:pt>
                <c:pt idx="243">
                  <c:v>43950</c:v>
                </c:pt>
                <c:pt idx="244">
                  <c:v>43950</c:v>
                </c:pt>
                <c:pt idx="245">
                  <c:v>43951</c:v>
                </c:pt>
                <c:pt idx="246">
                  <c:v>43951</c:v>
                </c:pt>
                <c:pt idx="247">
                  <c:v>43952</c:v>
                </c:pt>
                <c:pt idx="248">
                  <c:v>43952</c:v>
                </c:pt>
                <c:pt idx="249">
                  <c:v>43953</c:v>
                </c:pt>
                <c:pt idx="250">
                  <c:v>43953</c:v>
                </c:pt>
                <c:pt idx="251">
                  <c:v>43954</c:v>
                </c:pt>
                <c:pt idx="252">
                  <c:v>43954</c:v>
                </c:pt>
                <c:pt idx="253">
                  <c:v>43955</c:v>
                </c:pt>
                <c:pt idx="254">
                  <c:v>43955</c:v>
                </c:pt>
                <c:pt idx="255">
                  <c:v>43956</c:v>
                </c:pt>
                <c:pt idx="256">
                  <c:v>43956</c:v>
                </c:pt>
                <c:pt idx="257">
                  <c:v>43957</c:v>
                </c:pt>
                <c:pt idx="258">
                  <c:v>43957</c:v>
                </c:pt>
                <c:pt idx="259">
                  <c:v>43958</c:v>
                </c:pt>
                <c:pt idx="260">
                  <c:v>43958</c:v>
                </c:pt>
                <c:pt idx="261">
                  <c:v>43959</c:v>
                </c:pt>
                <c:pt idx="262">
                  <c:v>43959</c:v>
                </c:pt>
                <c:pt idx="263">
                  <c:v>43960</c:v>
                </c:pt>
                <c:pt idx="264">
                  <c:v>43960</c:v>
                </c:pt>
                <c:pt idx="265">
                  <c:v>43961</c:v>
                </c:pt>
                <c:pt idx="266">
                  <c:v>43961</c:v>
                </c:pt>
                <c:pt idx="267">
                  <c:v>43962</c:v>
                </c:pt>
                <c:pt idx="268">
                  <c:v>43962</c:v>
                </c:pt>
                <c:pt idx="269">
                  <c:v>43963</c:v>
                </c:pt>
                <c:pt idx="270">
                  <c:v>43963</c:v>
                </c:pt>
                <c:pt idx="271">
                  <c:v>43964</c:v>
                </c:pt>
                <c:pt idx="272">
                  <c:v>43964</c:v>
                </c:pt>
                <c:pt idx="273">
                  <c:v>43965</c:v>
                </c:pt>
                <c:pt idx="274">
                  <c:v>43965</c:v>
                </c:pt>
                <c:pt idx="275">
                  <c:v>43966</c:v>
                </c:pt>
                <c:pt idx="276">
                  <c:v>43966</c:v>
                </c:pt>
                <c:pt idx="277">
                  <c:v>43967</c:v>
                </c:pt>
                <c:pt idx="278">
                  <c:v>43967</c:v>
                </c:pt>
                <c:pt idx="279">
                  <c:v>43968</c:v>
                </c:pt>
                <c:pt idx="280">
                  <c:v>43968</c:v>
                </c:pt>
                <c:pt idx="281">
                  <c:v>43969</c:v>
                </c:pt>
                <c:pt idx="282">
                  <c:v>43969</c:v>
                </c:pt>
                <c:pt idx="283">
                  <c:v>43970</c:v>
                </c:pt>
                <c:pt idx="284">
                  <c:v>43970</c:v>
                </c:pt>
                <c:pt idx="285">
                  <c:v>43971</c:v>
                </c:pt>
                <c:pt idx="286">
                  <c:v>43971</c:v>
                </c:pt>
                <c:pt idx="287">
                  <c:v>43972</c:v>
                </c:pt>
                <c:pt idx="288">
                  <c:v>43972</c:v>
                </c:pt>
                <c:pt idx="289">
                  <c:v>43973</c:v>
                </c:pt>
                <c:pt idx="290">
                  <c:v>43973</c:v>
                </c:pt>
                <c:pt idx="291">
                  <c:v>43974</c:v>
                </c:pt>
                <c:pt idx="292">
                  <c:v>43974</c:v>
                </c:pt>
                <c:pt idx="293">
                  <c:v>43975</c:v>
                </c:pt>
                <c:pt idx="294">
                  <c:v>43975</c:v>
                </c:pt>
                <c:pt idx="295">
                  <c:v>43976</c:v>
                </c:pt>
                <c:pt idx="296">
                  <c:v>43976</c:v>
                </c:pt>
                <c:pt idx="297">
                  <c:v>43977</c:v>
                </c:pt>
                <c:pt idx="298">
                  <c:v>43977</c:v>
                </c:pt>
                <c:pt idx="299">
                  <c:v>43978</c:v>
                </c:pt>
                <c:pt idx="300">
                  <c:v>43978</c:v>
                </c:pt>
                <c:pt idx="301">
                  <c:v>43979</c:v>
                </c:pt>
                <c:pt idx="302">
                  <c:v>43979</c:v>
                </c:pt>
                <c:pt idx="303">
                  <c:v>43980</c:v>
                </c:pt>
                <c:pt idx="304">
                  <c:v>43980</c:v>
                </c:pt>
                <c:pt idx="305">
                  <c:v>43981</c:v>
                </c:pt>
                <c:pt idx="306">
                  <c:v>43981</c:v>
                </c:pt>
                <c:pt idx="307">
                  <c:v>43982</c:v>
                </c:pt>
                <c:pt idx="308">
                  <c:v>43982</c:v>
                </c:pt>
                <c:pt idx="309">
                  <c:v>43983</c:v>
                </c:pt>
                <c:pt idx="310">
                  <c:v>43983</c:v>
                </c:pt>
                <c:pt idx="311">
                  <c:v>43984</c:v>
                </c:pt>
                <c:pt idx="312">
                  <c:v>43984</c:v>
                </c:pt>
                <c:pt idx="313">
                  <c:v>43985</c:v>
                </c:pt>
                <c:pt idx="314">
                  <c:v>43985</c:v>
                </c:pt>
                <c:pt idx="315">
                  <c:v>43986</c:v>
                </c:pt>
                <c:pt idx="316">
                  <c:v>43986</c:v>
                </c:pt>
                <c:pt idx="317">
                  <c:v>43987</c:v>
                </c:pt>
                <c:pt idx="318">
                  <c:v>43987</c:v>
                </c:pt>
                <c:pt idx="319">
                  <c:v>43988</c:v>
                </c:pt>
                <c:pt idx="320">
                  <c:v>43988</c:v>
                </c:pt>
                <c:pt idx="321">
                  <c:v>43989</c:v>
                </c:pt>
                <c:pt idx="322">
                  <c:v>43989</c:v>
                </c:pt>
                <c:pt idx="323">
                  <c:v>43990</c:v>
                </c:pt>
                <c:pt idx="324">
                  <c:v>43990</c:v>
                </c:pt>
                <c:pt idx="325">
                  <c:v>43991</c:v>
                </c:pt>
                <c:pt idx="326">
                  <c:v>43991</c:v>
                </c:pt>
                <c:pt idx="327">
                  <c:v>43992</c:v>
                </c:pt>
                <c:pt idx="328">
                  <c:v>43992</c:v>
                </c:pt>
                <c:pt idx="329">
                  <c:v>43993</c:v>
                </c:pt>
                <c:pt idx="330">
                  <c:v>43993</c:v>
                </c:pt>
                <c:pt idx="331">
                  <c:v>43994</c:v>
                </c:pt>
                <c:pt idx="332">
                  <c:v>43994</c:v>
                </c:pt>
                <c:pt idx="333">
                  <c:v>43995</c:v>
                </c:pt>
                <c:pt idx="334">
                  <c:v>43995</c:v>
                </c:pt>
                <c:pt idx="335">
                  <c:v>43996</c:v>
                </c:pt>
                <c:pt idx="336">
                  <c:v>43996</c:v>
                </c:pt>
                <c:pt idx="337">
                  <c:v>43997</c:v>
                </c:pt>
                <c:pt idx="338">
                  <c:v>43997</c:v>
                </c:pt>
                <c:pt idx="339">
                  <c:v>43998</c:v>
                </c:pt>
                <c:pt idx="340">
                  <c:v>43998</c:v>
                </c:pt>
                <c:pt idx="341">
                  <c:v>43999</c:v>
                </c:pt>
                <c:pt idx="342">
                  <c:v>43999</c:v>
                </c:pt>
                <c:pt idx="343">
                  <c:v>44000</c:v>
                </c:pt>
                <c:pt idx="344">
                  <c:v>44000</c:v>
                </c:pt>
                <c:pt idx="345">
                  <c:v>44001</c:v>
                </c:pt>
                <c:pt idx="346">
                  <c:v>44001</c:v>
                </c:pt>
                <c:pt idx="347">
                  <c:v>44002</c:v>
                </c:pt>
                <c:pt idx="348">
                  <c:v>44002</c:v>
                </c:pt>
                <c:pt idx="349">
                  <c:v>44003</c:v>
                </c:pt>
                <c:pt idx="350">
                  <c:v>44003</c:v>
                </c:pt>
                <c:pt idx="351">
                  <c:v>44004</c:v>
                </c:pt>
                <c:pt idx="352">
                  <c:v>44004</c:v>
                </c:pt>
                <c:pt idx="353">
                  <c:v>44005</c:v>
                </c:pt>
                <c:pt idx="354">
                  <c:v>44005</c:v>
                </c:pt>
                <c:pt idx="355">
                  <c:v>44006</c:v>
                </c:pt>
                <c:pt idx="356">
                  <c:v>44006</c:v>
                </c:pt>
                <c:pt idx="357">
                  <c:v>44007</c:v>
                </c:pt>
                <c:pt idx="358">
                  <c:v>44007</c:v>
                </c:pt>
                <c:pt idx="359">
                  <c:v>44008</c:v>
                </c:pt>
                <c:pt idx="360">
                  <c:v>44008</c:v>
                </c:pt>
                <c:pt idx="361">
                  <c:v>44009</c:v>
                </c:pt>
                <c:pt idx="362">
                  <c:v>44009</c:v>
                </c:pt>
                <c:pt idx="363">
                  <c:v>44010</c:v>
                </c:pt>
                <c:pt idx="364">
                  <c:v>44010</c:v>
                </c:pt>
                <c:pt idx="365">
                  <c:v>44011</c:v>
                </c:pt>
                <c:pt idx="366">
                  <c:v>44011</c:v>
                </c:pt>
                <c:pt idx="367">
                  <c:v>44012</c:v>
                </c:pt>
                <c:pt idx="368">
                  <c:v>44012</c:v>
                </c:pt>
                <c:pt idx="369">
                  <c:v>44013</c:v>
                </c:pt>
                <c:pt idx="370">
                  <c:v>44013</c:v>
                </c:pt>
                <c:pt idx="371">
                  <c:v>44014</c:v>
                </c:pt>
                <c:pt idx="372">
                  <c:v>44014</c:v>
                </c:pt>
                <c:pt idx="373">
                  <c:v>44015</c:v>
                </c:pt>
                <c:pt idx="374">
                  <c:v>44015</c:v>
                </c:pt>
                <c:pt idx="375">
                  <c:v>44016</c:v>
                </c:pt>
                <c:pt idx="376">
                  <c:v>44016</c:v>
                </c:pt>
                <c:pt idx="377">
                  <c:v>44017</c:v>
                </c:pt>
                <c:pt idx="378">
                  <c:v>44017</c:v>
                </c:pt>
                <c:pt idx="379">
                  <c:v>44018</c:v>
                </c:pt>
                <c:pt idx="380">
                  <c:v>44018</c:v>
                </c:pt>
                <c:pt idx="381">
                  <c:v>44019</c:v>
                </c:pt>
                <c:pt idx="382">
                  <c:v>44019</c:v>
                </c:pt>
                <c:pt idx="383">
                  <c:v>44020</c:v>
                </c:pt>
                <c:pt idx="384">
                  <c:v>44020</c:v>
                </c:pt>
                <c:pt idx="385">
                  <c:v>44021</c:v>
                </c:pt>
                <c:pt idx="386">
                  <c:v>44021</c:v>
                </c:pt>
                <c:pt idx="387">
                  <c:v>44022</c:v>
                </c:pt>
                <c:pt idx="388">
                  <c:v>44022</c:v>
                </c:pt>
                <c:pt idx="389">
                  <c:v>44023</c:v>
                </c:pt>
                <c:pt idx="390">
                  <c:v>44023</c:v>
                </c:pt>
                <c:pt idx="391">
                  <c:v>44024</c:v>
                </c:pt>
                <c:pt idx="392">
                  <c:v>44024</c:v>
                </c:pt>
                <c:pt idx="393">
                  <c:v>44025</c:v>
                </c:pt>
                <c:pt idx="394">
                  <c:v>44025</c:v>
                </c:pt>
                <c:pt idx="395">
                  <c:v>44026</c:v>
                </c:pt>
                <c:pt idx="396">
                  <c:v>44026</c:v>
                </c:pt>
                <c:pt idx="397">
                  <c:v>44027</c:v>
                </c:pt>
                <c:pt idx="398">
                  <c:v>44027</c:v>
                </c:pt>
                <c:pt idx="399">
                  <c:v>44028</c:v>
                </c:pt>
                <c:pt idx="400">
                  <c:v>44028</c:v>
                </c:pt>
                <c:pt idx="401">
                  <c:v>44029</c:v>
                </c:pt>
                <c:pt idx="402">
                  <c:v>44029</c:v>
                </c:pt>
                <c:pt idx="403">
                  <c:v>44030</c:v>
                </c:pt>
                <c:pt idx="404">
                  <c:v>44030</c:v>
                </c:pt>
                <c:pt idx="405">
                  <c:v>44031</c:v>
                </c:pt>
                <c:pt idx="406">
                  <c:v>44031</c:v>
                </c:pt>
                <c:pt idx="407">
                  <c:v>44032</c:v>
                </c:pt>
                <c:pt idx="408">
                  <c:v>44032</c:v>
                </c:pt>
                <c:pt idx="409">
                  <c:v>44033</c:v>
                </c:pt>
                <c:pt idx="410">
                  <c:v>44033</c:v>
                </c:pt>
                <c:pt idx="411">
                  <c:v>44034</c:v>
                </c:pt>
                <c:pt idx="412">
                  <c:v>44034</c:v>
                </c:pt>
                <c:pt idx="413">
                  <c:v>44035</c:v>
                </c:pt>
                <c:pt idx="414">
                  <c:v>44035</c:v>
                </c:pt>
                <c:pt idx="415">
                  <c:v>44036</c:v>
                </c:pt>
                <c:pt idx="416">
                  <c:v>44036</c:v>
                </c:pt>
                <c:pt idx="417">
                  <c:v>44037</c:v>
                </c:pt>
                <c:pt idx="418">
                  <c:v>44037</c:v>
                </c:pt>
                <c:pt idx="419">
                  <c:v>44038</c:v>
                </c:pt>
                <c:pt idx="420">
                  <c:v>44038</c:v>
                </c:pt>
                <c:pt idx="421">
                  <c:v>44039</c:v>
                </c:pt>
                <c:pt idx="422">
                  <c:v>44039</c:v>
                </c:pt>
                <c:pt idx="423">
                  <c:v>44040</c:v>
                </c:pt>
                <c:pt idx="424">
                  <c:v>44040</c:v>
                </c:pt>
                <c:pt idx="425">
                  <c:v>44041</c:v>
                </c:pt>
                <c:pt idx="426">
                  <c:v>44041</c:v>
                </c:pt>
                <c:pt idx="427">
                  <c:v>44042</c:v>
                </c:pt>
                <c:pt idx="428">
                  <c:v>44042</c:v>
                </c:pt>
                <c:pt idx="429">
                  <c:v>44043</c:v>
                </c:pt>
                <c:pt idx="430">
                  <c:v>44043</c:v>
                </c:pt>
                <c:pt idx="431">
                  <c:v>44044</c:v>
                </c:pt>
                <c:pt idx="432">
                  <c:v>44044</c:v>
                </c:pt>
                <c:pt idx="433">
                  <c:v>44045</c:v>
                </c:pt>
                <c:pt idx="434">
                  <c:v>44045</c:v>
                </c:pt>
                <c:pt idx="435">
                  <c:v>44046</c:v>
                </c:pt>
                <c:pt idx="436">
                  <c:v>44046</c:v>
                </c:pt>
                <c:pt idx="437">
                  <c:v>44047</c:v>
                </c:pt>
                <c:pt idx="438">
                  <c:v>44047</c:v>
                </c:pt>
                <c:pt idx="439">
                  <c:v>44048</c:v>
                </c:pt>
                <c:pt idx="440">
                  <c:v>44048</c:v>
                </c:pt>
                <c:pt idx="441">
                  <c:v>44049</c:v>
                </c:pt>
                <c:pt idx="442">
                  <c:v>44049</c:v>
                </c:pt>
                <c:pt idx="443">
                  <c:v>44050</c:v>
                </c:pt>
                <c:pt idx="444">
                  <c:v>44050</c:v>
                </c:pt>
                <c:pt idx="445">
                  <c:v>44051</c:v>
                </c:pt>
                <c:pt idx="446">
                  <c:v>44051</c:v>
                </c:pt>
                <c:pt idx="447">
                  <c:v>44052</c:v>
                </c:pt>
                <c:pt idx="448">
                  <c:v>44052</c:v>
                </c:pt>
                <c:pt idx="449">
                  <c:v>44053</c:v>
                </c:pt>
                <c:pt idx="450">
                  <c:v>44053</c:v>
                </c:pt>
                <c:pt idx="451">
                  <c:v>44054</c:v>
                </c:pt>
                <c:pt idx="452">
                  <c:v>44054</c:v>
                </c:pt>
                <c:pt idx="453">
                  <c:v>44055</c:v>
                </c:pt>
                <c:pt idx="454">
                  <c:v>44055</c:v>
                </c:pt>
                <c:pt idx="455">
                  <c:v>44056</c:v>
                </c:pt>
                <c:pt idx="456">
                  <c:v>44056</c:v>
                </c:pt>
                <c:pt idx="457">
                  <c:v>44057</c:v>
                </c:pt>
                <c:pt idx="458">
                  <c:v>44057</c:v>
                </c:pt>
                <c:pt idx="459">
                  <c:v>44058</c:v>
                </c:pt>
                <c:pt idx="460">
                  <c:v>44058</c:v>
                </c:pt>
                <c:pt idx="461">
                  <c:v>44059</c:v>
                </c:pt>
                <c:pt idx="462">
                  <c:v>44059</c:v>
                </c:pt>
                <c:pt idx="463">
                  <c:v>44060</c:v>
                </c:pt>
                <c:pt idx="464">
                  <c:v>44060</c:v>
                </c:pt>
                <c:pt idx="465">
                  <c:v>44061</c:v>
                </c:pt>
                <c:pt idx="466">
                  <c:v>44061</c:v>
                </c:pt>
                <c:pt idx="467">
                  <c:v>44062</c:v>
                </c:pt>
                <c:pt idx="468">
                  <c:v>44062</c:v>
                </c:pt>
                <c:pt idx="469">
                  <c:v>44063</c:v>
                </c:pt>
                <c:pt idx="470">
                  <c:v>44063</c:v>
                </c:pt>
                <c:pt idx="471">
                  <c:v>44064</c:v>
                </c:pt>
                <c:pt idx="472">
                  <c:v>44064</c:v>
                </c:pt>
                <c:pt idx="473">
                  <c:v>44065</c:v>
                </c:pt>
                <c:pt idx="474">
                  <c:v>44065</c:v>
                </c:pt>
                <c:pt idx="475">
                  <c:v>44066</c:v>
                </c:pt>
                <c:pt idx="476">
                  <c:v>44066</c:v>
                </c:pt>
                <c:pt idx="477">
                  <c:v>44067</c:v>
                </c:pt>
                <c:pt idx="478">
                  <c:v>44067</c:v>
                </c:pt>
                <c:pt idx="479">
                  <c:v>44068</c:v>
                </c:pt>
                <c:pt idx="480">
                  <c:v>44068</c:v>
                </c:pt>
                <c:pt idx="481">
                  <c:v>44069</c:v>
                </c:pt>
                <c:pt idx="482">
                  <c:v>44069</c:v>
                </c:pt>
                <c:pt idx="483">
                  <c:v>44070</c:v>
                </c:pt>
                <c:pt idx="484">
                  <c:v>44070</c:v>
                </c:pt>
                <c:pt idx="485">
                  <c:v>44071</c:v>
                </c:pt>
                <c:pt idx="486">
                  <c:v>44071</c:v>
                </c:pt>
                <c:pt idx="487">
                  <c:v>44072</c:v>
                </c:pt>
                <c:pt idx="488">
                  <c:v>44072</c:v>
                </c:pt>
                <c:pt idx="489">
                  <c:v>44073</c:v>
                </c:pt>
                <c:pt idx="490">
                  <c:v>44073</c:v>
                </c:pt>
                <c:pt idx="491">
                  <c:v>44074</c:v>
                </c:pt>
                <c:pt idx="492">
                  <c:v>44074</c:v>
                </c:pt>
                <c:pt idx="493">
                  <c:v>44075</c:v>
                </c:pt>
                <c:pt idx="494">
                  <c:v>44075</c:v>
                </c:pt>
                <c:pt idx="495">
                  <c:v>44076</c:v>
                </c:pt>
                <c:pt idx="496">
                  <c:v>44076</c:v>
                </c:pt>
                <c:pt idx="497">
                  <c:v>44077</c:v>
                </c:pt>
                <c:pt idx="498">
                  <c:v>44077</c:v>
                </c:pt>
                <c:pt idx="499">
                  <c:v>44078</c:v>
                </c:pt>
                <c:pt idx="500">
                  <c:v>44078</c:v>
                </c:pt>
                <c:pt idx="501">
                  <c:v>44079</c:v>
                </c:pt>
                <c:pt idx="502">
                  <c:v>44079</c:v>
                </c:pt>
                <c:pt idx="503">
                  <c:v>44080</c:v>
                </c:pt>
                <c:pt idx="504">
                  <c:v>44080</c:v>
                </c:pt>
                <c:pt idx="505">
                  <c:v>44081</c:v>
                </c:pt>
                <c:pt idx="506">
                  <c:v>44081</c:v>
                </c:pt>
                <c:pt idx="507">
                  <c:v>44082</c:v>
                </c:pt>
                <c:pt idx="508">
                  <c:v>44082</c:v>
                </c:pt>
                <c:pt idx="509">
                  <c:v>44083</c:v>
                </c:pt>
                <c:pt idx="510">
                  <c:v>44083</c:v>
                </c:pt>
                <c:pt idx="511">
                  <c:v>44084</c:v>
                </c:pt>
                <c:pt idx="512">
                  <c:v>44084</c:v>
                </c:pt>
                <c:pt idx="513">
                  <c:v>44085</c:v>
                </c:pt>
                <c:pt idx="514">
                  <c:v>44085</c:v>
                </c:pt>
                <c:pt idx="515">
                  <c:v>44086</c:v>
                </c:pt>
                <c:pt idx="516">
                  <c:v>44086</c:v>
                </c:pt>
                <c:pt idx="517">
                  <c:v>44087</c:v>
                </c:pt>
                <c:pt idx="518">
                  <c:v>44087</c:v>
                </c:pt>
                <c:pt idx="519">
                  <c:v>44088</c:v>
                </c:pt>
                <c:pt idx="520">
                  <c:v>44088</c:v>
                </c:pt>
                <c:pt idx="521">
                  <c:v>44089</c:v>
                </c:pt>
                <c:pt idx="522">
                  <c:v>44089</c:v>
                </c:pt>
                <c:pt idx="523">
                  <c:v>44090</c:v>
                </c:pt>
                <c:pt idx="524">
                  <c:v>44090</c:v>
                </c:pt>
                <c:pt idx="525">
                  <c:v>44091</c:v>
                </c:pt>
                <c:pt idx="526">
                  <c:v>44091</c:v>
                </c:pt>
                <c:pt idx="527">
                  <c:v>44092</c:v>
                </c:pt>
                <c:pt idx="528">
                  <c:v>44092</c:v>
                </c:pt>
                <c:pt idx="529">
                  <c:v>44093</c:v>
                </c:pt>
                <c:pt idx="530">
                  <c:v>44093</c:v>
                </c:pt>
                <c:pt idx="531">
                  <c:v>44094</c:v>
                </c:pt>
                <c:pt idx="532">
                  <c:v>44094</c:v>
                </c:pt>
                <c:pt idx="533">
                  <c:v>44095</c:v>
                </c:pt>
                <c:pt idx="534">
                  <c:v>44095</c:v>
                </c:pt>
                <c:pt idx="535">
                  <c:v>44096</c:v>
                </c:pt>
                <c:pt idx="536">
                  <c:v>44096</c:v>
                </c:pt>
                <c:pt idx="537">
                  <c:v>44097</c:v>
                </c:pt>
                <c:pt idx="538">
                  <c:v>44097</c:v>
                </c:pt>
                <c:pt idx="539">
                  <c:v>44098</c:v>
                </c:pt>
                <c:pt idx="540">
                  <c:v>44098</c:v>
                </c:pt>
                <c:pt idx="541">
                  <c:v>44099</c:v>
                </c:pt>
                <c:pt idx="542">
                  <c:v>44099</c:v>
                </c:pt>
                <c:pt idx="543">
                  <c:v>44100</c:v>
                </c:pt>
                <c:pt idx="544">
                  <c:v>44100</c:v>
                </c:pt>
                <c:pt idx="545">
                  <c:v>44101</c:v>
                </c:pt>
                <c:pt idx="546">
                  <c:v>44101</c:v>
                </c:pt>
                <c:pt idx="547">
                  <c:v>44102</c:v>
                </c:pt>
                <c:pt idx="548">
                  <c:v>44102</c:v>
                </c:pt>
                <c:pt idx="549">
                  <c:v>44103</c:v>
                </c:pt>
                <c:pt idx="550">
                  <c:v>44103</c:v>
                </c:pt>
                <c:pt idx="551">
                  <c:v>44104</c:v>
                </c:pt>
                <c:pt idx="552">
                  <c:v>44104</c:v>
                </c:pt>
                <c:pt idx="553">
                  <c:v>44105</c:v>
                </c:pt>
                <c:pt idx="554">
                  <c:v>44105</c:v>
                </c:pt>
                <c:pt idx="555">
                  <c:v>44106</c:v>
                </c:pt>
                <c:pt idx="556">
                  <c:v>44106</c:v>
                </c:pt>
                <c:pt idx="557">
                  <c:v>44107</c:v>
                </c:pt>
                <c:pt idx="558">
                  <c:v>44107</c:v>
                </c:pt>
                <c:pt idx="559">
                  <c:v>44108</c:v>
                </c:pt>
                <c:pt idx="560">
                  <c:v>44108</c:v>
                </c:pt>
                <c:pt idx="561">
                  <c:v>44109</c:v>
                </c:pt>
                <c:pt idx="562">
                  <c:v>44109</c:v>
                </c:pt>
                <c:pt idx="563">
                  <c:v>44110</c:v>
                </c:pt>
                <c:pt idx="564">
                  <c:v>44110</c:v>
                </c:pt>
                <c:pt idx="565">
                  <c:v>44111</c:v>
                </c:pt>
                <c:pt idx="566">
                  <c:v>44111</c:v>
                </c:pt>
                <c:pt idx="567">
                  <c:v>44112</c:v>
                </c:pt>
                <c:pt idx="568">
                  <c:v>44112</c:v>
                </c:pt>
                <c:pt idx="569">
                  <c:v>44113</c:v>
                </c:pt>
                <c:pt idx="570">
                  <c:v>44113</c:v>
                </c:pt>
                <c:pt idx="571">
                  <c:v>44114</c:v>
                </c:pt>
                <c:pt idx="572">
                  <c:v>44114</c:v>
                </c:pt>
                <c:pt idx="573">
                  <c:v>44115</c:v>
                </c:pt>
                <c:pt idx="574">
                  <c:v>44115</c:v>
                </c:pt>
                <c:pt idx="575">
                  <c:v>44116</c:v>
                </c:pt>
                <c:pt idx="576">
                  <c:v>44116</c:v>
                </c:pt>
                <c:pt idx="577">
                  <c:v>44117</c:v>
                </c:pt>
                <c:pt idx="578">
                  <c:v>44117</c:v>
                </c:pt>
                <c:pt idx="579">
                  <c:v>44118</c:v>
                </c:pt>
                <c:pt idx="580">
                  <c:v>44118</c:v>
                </c:pt>
                <c:pt idx="581">
                  <c:v>44119</c:v>
                </c:pt>
                <c:pt idx="582">
                  <c:v>44119</c:v>
                </c:pt>
                <c:pt idx="583">
                  <c:v>44120</c:v>
                </c:pt>
                <c:pt idx="584">
                  <c:v>44120</c:v>
                </c:pt>
                <c:pt idx="585">
                  <c:v>44121</c:v>
                </c:pt>
                <c:pt idx="586">
                  <c:v>44121</c:v>
                </c:pt>
                <c:pt idx="587">
                  <c:v>44122</c:v>
                </c:pt>
                <c:pt idx="588">
                  <c:v>44122</c:v>
                </c:pt>
                <c:pt idx="589">
                  <c:v>44123</c:v>
                </c:pt>
                <c:pt idx="590">
                  <c:v>44123</c:v>
                </c:pt>
                <c:pt idx="591">
                  <c:v>44124</c:v>
                </c:pt>
                <c:pt idx="592">
                  <c:v>44124</c:v>
                </c:pt>
                <c:pt idx="593">
                  <c:v>44125</c:v>
                </c:pt>
                <c:pt idx="594">
                  <c:v>44125</c:v>
                </c:pt>
                <c:pt idx="595">
                  <c:v>44126</c:v>
                </c:pt>
                <c:pt idx="596">
                  <c:v>44126</c:v>
                </c:pt>
                <c:pt idx="597">
                  <c:v>44127</c:v>
                </c:pt>
                <c:pt idx="598">
                  <c:v>44127</c:v>
                </c:pt>
                <c:pt idx="599">
                  <c:v>44128</c:v>
                </c:pt>
                <c:pt idx="600">
                  <c:v>44128</c:v>
                </c:pt>
                <c:pt idx="601">
                  <c:v>44129</c:v>
                </c:pt>
                <c:pt idx="602">
                  <c:v>44129</c:v>
                </c:pt>
                <c:pt idx="603">
                  <c:v>44130</c:v>
                </c:pt>
                <c:pt idx="604">
                  <c:v>44130</c:v>
                </c:pt>
                <c:pt idx="605">
                  <c:v>44131</c:v>
                </c:pt>
                <c:pt idx="606">
                  <c:v>44131</c:v>
                </c:pt>
                <c:pt idx="607">
                  <c:v>44132</c:v>
                </c:pt>
                <c:pt idx="608">
                  <c:v>44132</c:v>
                </c:pt>
                <c:pt idx="609">
                  <c:v>44133</c:v>
                </c:pt>
                <c:pt idx="610">
                  <c:v>44133</c:v>
                </c:pt>
                <c:pt idx="611">
                  <c:v>44134</c:v>
                </c:pt>
                <c:pt idx="612">
                  <c:v>44134</c:v>
                </c:pt>
                <c:pt idx="613">
                  <c:v>44135</c:v>
                </c:pt>
                <c:pt idx="614">
                  <c:v>44135</c:v>
                </c:pt>
                <c:pt idx="615">
                  <c:v>44136</c:v>
                </c:pt>
                <c:pt idx="616">
                  <c:v>44136</c:v>
                </c:pt>
                <c:pt idx="617">
                  <c:v>44137</c:v>
                </c:pt>
                <c:pt idx="618">
                  <c:v>44137</c:v>
                </c:pt>
                <c:pt idx="619">
                  <c:v>44138</c:v>
                </c:pt>
                <c:pt idx="620">
                  <c:v>44138</c:v>
                </c:pt>
                <c:pt idx="621">
                  <c:v>44139</c:v>
                </c:pt>
                <c:pt idx="622">
                  <c:v>44139</c:v>
                </c:pt>
                <c:pt idx="623">
                  <c:v>44140</c:v>
                </c:pt>
                <c:pt idx="624">
                  <c:v>44140</c:v>
                </c:pt>
                <c:pt idx="625">
                  <c:v>44141</c:v>
                </c:pt>
                <c:pt idx="626">
                  <c:v>44141</c:v>
                </c:pt>
                <c:pt idx="627">
                  <c:v>44142</c:v>
                </c:pt>
                <c:pt idx="628">
                  <c:v>44142</c:v>
                </c:pt>
                <c:pt idx="629">
                  <c:v>44143</c:v>
                </c:pt>
                <c:pt idx="630">
                  <c:v>44143</c:v>
                </c:pt>
                <c:pt idx="631">
                  <c:v>44144</c:v>
                </c:pt>
                <c:pt idx="632">
                  <c:v>44144</c:v>
                </c:pt>
                <c:pt idx="633">
                  <c:v>44145</c:v>
                </c:pt>
                <c:pt idx="634">
                  <c:v>44145</c:v>
                </c:pt>
                <c:pt idx="635">
                  <c:v>44146</c:v>
                </c:pt>
                <c:pt idx="636">
                  <c:v>44146</c:v>
                </c:pt>
                <c:pt idx="637">
                  <c:v>44147</c:v>
                </c:pt>
                <c:pt idx="638">
                  <c:v>44147</c:v>
                </c:pt>
                <c:pt idx="639">
                  <c:v>44148</c:v>
                </c:pt>
                <c:pt idx="640">
                  <c:v>44148</c:v>
                </c:pt>
                <c:pt idx="641">
                  <c:v>44149</c:v>
                </c:pt>
                <c:pt idx="642">
                  <c:v>44149</c:v>
                </c:pt>
                <c:pt idx="643">
                  <c:v>44150</c:v>
                </c:pt>
                <c:pt idx="644">
                  <c:v>44150</c:v>
                </c:pt>
                <c:pt idx="645">
                  <c:v>44151</c:v>
                </c:pt>
                <c:pt idx="646">
                  <c:v>44151</c:v>
                </c:pt>
                <c:pt idx="647">
                  <c:v>44152</c:v>
                </c:pt>
                <c:pt idx="648">
                  <c:v>44152</c:v>
                </c:pt>
                <c:pt idx="649">
                  <c:v>44153</c:v>
                </c:pt>
                <c:pt idx="650">
                  <c:v>44153</c:v>
                </c:pt>
                <c:pt idx="651">
                  <c:v>44154</c:v>
                </c:pt>
                <c:pt idx="652">
                  <c:v>44154</c:v>
                </c:pt>
                <c:pt idx="653">
                  <c:v>44155</c:v>
                </c:pt>
                <c:pt idx="654">
                  <c:v>44155</c:v>
                </c:pt>
                <c:pt idx="655">
                  <c:v>44156</c:v>
                </c:pt>
                <c:pt idx="656">
                  <c:v>44156</c:v>
                </c:pt>
                <c:pt idx="657">
                  <c:v>44157</c:v>
                </c:pt>
                <c:pt idx="658">
                  <c:v>44157</c:v>
                </c:pt>
                <c:pt idx="659">
                  <c:v>44158</c:v>
                </c:pt>
                <c:pt idx="660">
                  <c:v>44158</c:v>
                </c:pt>
                <c:pt idx="661">
                  <c:v>44159</c:v>
                </c:pt>
                <c:pt idx="662">
                  <c:v>44159</c:v>
                </c:pt>
                <c:pt idx="663">
                  <c:v>44160</c:v>
                </c:pt>
                <c:pt idx="664">
                  <c:v>44160</c:v>
                </c:pt>
                <c:pt idx="665">
                  <c:v>44161</c:v>
                </c:pt>
                <c:pt idx="666">
                  <c:v>44161</c:v>
                </c:pt>
                <c:pt idx="667">
                  <c:v>44162</c:v>
                </c:pt>
                <c:pt idx="668">
                  <c:v>44162</c:v>
                </c:pt>
                <c:pt idx="669">
                  <c:v>44163</c:v>
                </c:pt>
                <c:pt idx="670">
                  <c:v>44163</c:v>
                </c:pt>
                <c:pt idx="671">
                  <c:v>44164</c:v>
                </c:pt>
                <c:pt idx="672">
                  <c:v>44164</c:v>
                </c:pt>
                <c:pt idx="673">
                  <c:v>44165</c:v>
                </c:pt>
                <c:pt idx="674">
                  <c:v>44165</c:v>
                </c:pt>
                <c:pt idx="675">
                  <c:v>44166</c:v>
                </c:pt>
                <c:pt idx="676">
                  <c:v>44166</c:v>
                </c:pt>
                <c:pt idx="677">
                  <c:v>44167</c:v>
                </c:pt>
                <c:pt idx="678">
                  <c:v>44167</c:v>
                </c:pt>
                <c:pt idx="679">
                  <c:v>44168</c:v>
                </c:pt>
                <c:pt idx="680">
                  <c:v>44168</c:v>
                </c:pt>
                <c:pt idx="681">
                  <c:v>44169</c:v>
                </c:pt>
                <c:pt idx="682">
                  <c:v>44169</c:v>
                </c:pt>
                <c:pt idx="683">
                  <c:v>44170</c:v>
                </c:pt>
                <c:pt idx="684">
                  <c:v>44170</c:v>
                </c:pt>
                <c:pt idx="685">
                  <c:v>44171</c:v>
                </c:pt>
                <c:pt idx="686">
                  <c:v>44171</c:v>
                </c:pt>
                <c:pt idx="687">
                  <c:v>44172</c:v>
                </c:pt>
                <c:pt idx="688">
                  <c:v>44172</c:v>
                </c:pt>
                <c:pt idx="689">
                  <c:v>44173</c:v>
                </c:pt>
                <c:pt idx="690">
                  <c:v>44173</c:v>
                </c:pt>
                <c:pt idx="691">
                  <c:v>44174</c:v>
                </c:pt>
                <c:pt idx="692">
                  <c:v>44174</c:v>
                </c:pt>
                <c:pt idx="693">
                  <c:v>44175</c:v>
                </c:pt>
                <c:pt idx="694">
                  <c:v>44175</c:v>
                </c:pt>
                <c:pt idx="695">
                  <c:v>44176</c:v>
                </c:pt>
                <c:pt idx="696">
                  <c:v>44176</c:v>
                </c:pt>
                <c:pt idx="697">
                  <c:v>44177</c:v>
                </c:pt>
                <c:pt idx="698">
                  <c:v>44177</c:v>
                </c:pt>
                <c:pt idx="699">
                  <c:v>44178</c:v>
                </c:pt>
                <c:pt idx="700">
                  <c:v>44178</c:v>
                </c:pt>
                <c:pt idx="701">
                  <c:v>44179</c:v>
                </c:pt>
                <c:pt idx="702">
                  <c:v>44179</c:v>
                </c:pt>
                <c:pt idx="703">
                  <c:v>44180</c:v>
                </c:pt>
                <c:pt idx="704">
                  <c:v>44180</c:v>
                </c:pt>
                <c:pt idx="705">
                  <c:v>44181</c:v>
                </c:pt>
                <c:pt idx="706">
                  <c:v>44181</c:v>
                </c:pt>
                <c:pt idx="707">
                  <c:v>44182</c:v>
                </c:pt>
                <c:pt idx="708">
                  <c:v>44182</c:v>
                </c:pt>
                <c:pt idx="709">
                  <c:v>44183</c:v>
                </c:pt>
                <c:pt idx="710">
                  <c:v>44183</c:v>
                </c:pt>
                <c:pt idx="711">
                  <c:v>44184</c:v>
                </c:pt>
                <c:pt idx="712">
                  <c:v>44184</c:v>
                </c:pt>
                <c:pt idx="713">
                  <c:v>44185</c:v>
                </c:pt>
                <c:pt idx="714">
                  <c:v>44185</c:v>
                </c:pt>
                <c:pt idx="715">
                  <c:v>44186</c:v>
                </c:pt>
                <c:pt idx="716">
                  <c:v>44186</c:v>
                </c:pt>
                <c:pt idx="717">
                  <c:v>44187</c:v>
                </c:pt>
                <c:pt idx="718">
                  <c:v>44187</c:v>
                </c:pt>
                <c:pt idx="719">
                  <c:v>44188</c:v>
                </c:pt>
                <c:pt idx="720">
                  <c:v>44188</c:v>
                </c:pt>
                <c:pt idx="721">
                  <c:v>44189</c:v>
                </c:pt>
                <c:pt idx="722">
                  <c:v>44189</c:v>
                </c:pt>
                <c:pt idx="723">
                  <c:v>44190</c:v>
                </c:pt>
                <c:pt idx="724">
                  <c:v>44190</c:v>
                </c:pt>
                <c:pt idx="725">
                  <c:v>44191</c:v>
                </c:pt>
                <c:pt idx="726">
                  <c:v>44191</c:v>
                </c:pt>
                <c:pt idx="727">
                  <c:v>44192</c:v>
                </c:pt>
                <c:pt idx="728">
                  <c:v>44192</c:v>
                </c:pt>
                <c:pt idx="729">
                  <c:v>44193</c:v>
                </c:pt>
                <c:pt idx="730">
                  <c:v>44193</c:v>
                </c:pt>
                <c:pt idx="731">
                  <c:v>44194</c:v>
                </c:pt>
                <c:pt idx="732">
                  <c:v>44194</c:v>
                </c:pt>
                <c:pt idx="733">
                  <c:v>44195</c:v>
                </c:pt>
                <c:pt idx="734">
                  <c:v>44195</c:v>
                </c:pt>
                <c:pt idx="735">
                  <c:v>44196</c:v>
                </c:pt>
                <c:pt idx="736">
                  <c:v>44196</c:v>
                </c:pt>
                <c:pt idx="737">
                  <c:v>44197</c:v>
                </c:pt>
                <c:pt idx="738">
                  <c:v>44197</c:v>
                </c:pt>
                <c:pt idx="739">
                  <c:v>44198</c:v>
                </c:pt>
                <c:pt idx="740">
                  <c:v>44198</c:v>
                </c:pt>
                <c:pt idx="741">
                  <c:v>44199</c:v>
                </c:pt>
                <c:pt idx="742">
                  <c:v>44199</c:v>
                </c:pt>
                <c:pt idx="743">
                  <c:v>44200</c:v>
                </c:pt>
                <c:pt idx="744">
                  <c:v>44200</c:v>
                </c:pt>
                <c:pt idx="745">
                  <c:v>44201</c:v>
                </c:pt>
                <c:pt idx="746">
                  <c:v>44201</c:v>
                </c:pt>
                <c:pt idx="747">
                  <c:v>44202</c:v>
                </c:pt>
                <c:pt idx="748">
                  <c:v>44202</c:v>
                </c:pt>
                <c:pt idx="749">
                  <c:v>44203</c:v>
                </c:pt>
                <c:pt idx="750">
                  <c:v>44203</c:v>
                </c:pt>
                <c:pt idx="751">
                  <c:v>44204</c:v>
                </c:pt>
                <c:pt idx="752">
                  <c:v>44204</c:v>
                </c:pt>
                <c:pt idx="753">
                  <c:v>44205</c:v>
                </c:pt>
                <c:pt idx="754">
                  <c:v>44205</c:v>
                </c:pt>
                <c:pt idx="755">
                  <c:v>44206</c:v>
                </c:pt>
                <c:pt idx="756">
                  <c:v>44206</c:v>
                </c:pt>
                <c:pt idx="757">
                  <c:v>44207</c:v>
                </c:pt>
                <c:pt idx="758">
                  <c:v>44207</c:v>
                </c:pt>
                <c:pt idx="759">
                  <c:v>44208</c:v>
                </c:pt>
                <c:pt idx="760">
                  <c:v>44208</c:v>
                </c:pt>
                <c:pt idx="761">
                  <c:v>44209</c:v>
                </c:pt>
                <c:pt idx="762">
                  <c:v>44209</c:v>
                </c:pt>
                <c:pt idx="763">
                  <c:v>44210</c:v>
                </c:pt>
                <c:pt idx="764">
                  <c:v>44210</c:v>
                </c:pt>
                <c:pt idx="765">
                  <c:v>44211</c:v>
                </c:pt>
                <c:pt idx="766">
                  <c:v>44211</c:v>
                </c:pt>
                <c:pt idx="767">
                  <c:v>44212</c:v>
                </c:pt>
                <c:pt idx="768">
                  <c:v>44212</c:v>
                </c:pt>
                <c:pt idx="769">
                  <c:v>44213</c:v>
                </c:pt>
                <c:pt idx="770">
                  <c:v>44213</c:v>
                </c:pt>
                <c:pt idx="771">
                  <c:v>44214</c:v>
                </c:pt>
                <c:pt idx="772">
                  <c:v>44214</c:v>
                </c:pt>
              </c:numCache>
            </c:numRef>
          </c:xVal>
          <c:yVal>
            <c:numRef>
              <c:f>CalcThroughput!$D$2:$D$774</c:f>
              <c:numCache>
                <c:formatCode>0.00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414</c:v>
                </c:pt>
                <c:pt idx="3">
                  <c:v>414</c:v>
                </c:pt>
                <c:pt idx="4">
                  <c:v>414</c:v>
                </c:pt>
                <c:pt idx="5">
                  <c:v>414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680</c:v>
                </c:pt>
                <c:pt idx="15">
                  <c:v>680</c:v>
                </c:pt>
                <c:pt idx="16">
                  <c:v>680</c:v>
                </c:pt>
                <c:pt idx="17">
                  <c:v>680</c:v>
                </c:pt>
                <c:pt idx="18">
                  <c:v>680</c:v>
                </c:pt>
                <c:pt idx="19">
                  <c:v>680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690</c:v>
                </c:pt>
                <c:pt idx="29">
                  <c:v>690</c:v>
                </c:pt>
                <c:pt idx="30">
                  <c:v>1266</c:v>
                </c:pt>
                <c:pt idx="31">
                  <c:v>1266</c:v>
                </c:pt>
                <c:pt idx="32">
                  <c:v>1266</c:v>
                </c:pt>
                <c:pt idx="33">
                  <c:v>1266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1406</c:v>
                </c:pt>
                <c:pt idx="43">
                  <c:v>1406</c:v>
                </c:pt>
                <c:pt idx="44">
                  <c:v>1406</c:v>
                </c:pt>
                <c:pt idx="45">
                  <c:v>1406</c:v>
                </c:pt>
                <c:pt idx="46">
                  <c:v>1406</c:v>
                </c:pt>
                <c:pt idx="47">
                  <c:v>1406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1597</c:v>
                </c:pt>
                <c:pt idx="57">
                  <c:v>1597</c:v>
                </c:pt>
                <c:pt idx="58">
                  <c:v>1597</c:v>
                </c:pt>
                <c:pt idx="59">
                  <c:v>1597</c:v>
                </c:pt>
                <c:pt idx="60">
                  <c:v>1597</c:v>
                </c:pt>
                <c:pt idx="61">
                  <c:v>1597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770</c:v>
                </c:pt>
                <c:pt idx="71">
                  <c:v>770</c:v>
                </c:pt>
                <c:pt idx="72">
                  <c:v>1366</c:v>
                </c:pt>
                <c:pt idx="73">
                  <c:v>1366</c:v>
                </c:pt>
                <c:pt idx="74">
                  <c:v>1366</c:v>
                </c:pt>
                <c:pt idx="75">
                  <c:v>1366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775</c:v>
                </c:pt>
                <c:pt idx="85">
                  <c:v>775</c:v>
                </c:pt>
                <c:pt idx="86">
                  <c:v>1391</c:v>
                </c:pt>
                <c:pt idx="87">
                  <c:v>1391</c:v>
                </c:pt>
                <c:pt idx="88">
                  <c:v>1391</c:v>
                </c:pt>
                <c:pt idx="89">
                  <c:v>1391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800</c:v>
                </c:pt>
                <c:pt idx="99">
                  <c:v>800</c:v>
                </c:pt>
                <c:pt idx="100">
                  <c:v>1350</c:v>
                </c:pt>
                <c:pt idx="101">
                  <c:v>1350</c:v>
                </c:pt>
                <c:pt idx="102">
                  <c:v>1350</c:v>
                </c:pt>
                <c:pt idx="103">
                  <c:v>1350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1491</c:v>
                </c:pt>
                <c:pt idx="113">
                  <c:v>1491</c:v>
                </c:pt>
                <c:pt idx="114">
                  <c:v>1491</c:v>
                </c:pt>
                <c:pt idx="115">
                  <c:v>1491</c:v>
                </c:pt>
                <c:pt idx="116">
                  <c:v>1491</c:v>
                </c:pt>
                <c:pt idx="117">
                  <c:v>1491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810</c:v>
                </c:pt>
                <c:pt idx="127">
                  <c:v>810</c:v>
                </c:pt>
                <c:pt idx="128">
                  <c:v>1442</c:v>
                </c:pt>
                <c:pt idx="129">
                  <c:v>1442</c:v>
                </c:pt>
                <c:pt idx="130">
                  <c:v>1442</c:v>
                </c:pt>
                <c:pt idx="131">
                  <c:v>1442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825</c:v>
                </c:pt>
                <c:pt idx="141">
                  <c:v>825</c:v>
                </c:pt>
                <c:pt idx="142">
                  <c:v>1295</c:v>
                </c:pt>
                <c:pt idx="143">
                  <c:v>1295</c:v>
                </c:pt>
                <c:pt idx="144">
                  <c:v>1295</c:v>
                </c:pt>
                <c:pt idx="145">
                  <c:v>1295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1528</c:v>
                </c:pt>
                <c:pt idx="155">
                  <c:v>1528</c:v>
                </c:pt>
                <c:pt idx="156">
                  <c:v>1528</c:v>
                </c:pt>
                <c:pt idx="157">
                  <c:v>1528</c:v>
                </c:pt>
                <c:pt idx="158">
                  <c:v>1528</c:v>
                </c:pt>
                <c:pt idx="159">
                  <c:v>1528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1510</c:v>
                </c:pt>
                <c:pt idx="169">
                  <c:v>1510</c:v>
                </c:pt>
                <c:pt idx="170">
                  <c:v>1510</c:v>
                </c:pt>
                <c:pt idx="171">
                  <c:v>1510</c:v>
                </c:pt>
                <c:pt idx="172">
                  <c:v>1510</c:v>
                </c:pt>
                <c:pt idx="173">
                  <c:v>1510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825</c:v>
                </c:pt>
                <c:pt idx="183">
                  <c:v>825</c:v>
                </c:pt>
                <c:pt idx="184">
                  <c:v>1399</c:v>
                </c:pt>
                <c:pt idx="185">
                  <c:v>1399</c:v>
                </c:pt>
                <c:pt idx="186">
                  <c:v>1399</c:v>
                </c:pt>
                <c:pt idx="187">
                  <c:v>1399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1645</c:v>
                </c:pt>
                <c:pt idx="197">
                  <c:v>1645</c:v>
                </c:pt>
                <c:pt idx="198">
                  <c:v>1645</c:v>
                </c:pt>
                <c:pt idx="199">
                  <c:v>1645</c:v>
                </c:pt>
                <c:pt idx="200">
                  <c:v>1645</c:v>
                </c:pt>
                <c:pt idx="201">
                  <c:v>1645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1550</c:v>
                </c:pt>
                <c:pt idx="211">
                  <c:v>1550</c:v>
                </c:pt>
                <c:pt idx="212">
                  <c:v>1550</c:v>
                </c:pt>
                <c:pt idx="213">
                  <c:v>1550</c:v>
                </c:pt>
                <c:pt idx="214">
                  <c:v>1550</c:v>
                </c:pt>
                <c:pt idx="215">
                  <c:v>1550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865</c:v>
                </c:pt>
                <c:pt idx="225">
                  <c:v>865</c:v>
                </c:pt>
                <c:pt idx="226">
                  <c:v>1421</c:v>
                </c:pt>
                <c:pt idx="227">
                  <c:v>1421</c:v>
                </c:pt>
                <c:pt idx="228">
                  <c:v>1421</c:v>
                </c:pt>
                <c:pt idx="229">
                  <c:v>1421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1665</c:v>
                </c:pt>
                <c:pt idx="239">
                  <c:v>1665</c:v>
                </c:pt>
                <c:pt idx="240">
                  <c:v>1665</c:v>
                </c:pt>
                <c:pt idx="241">
                  <c:v>1665</c:v>
                </c:pt>
                <c:pt idx="242">
                  <c:v>1665</c:v>
                </c:pt>
                <c:pt idx="243">
                  <c:v>1665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875</c:v>
                </c:pt>
                <c:pt idx="253">
                  <c:v>875</c:v>
                </c:pt>
                <c:pt idx="254">
                  <c:v>875</c:v>
                </c:pt>
                <c:pt idx="255">
                  <c:v>875</c:v>
                </c:pt>
                <c:pt idx="256">
                  <c:v>1253</c:v>
                </c:pt>
                <c:pt idx="257">
                  <c:v>1253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940</c:v>
                </c:pt>
                <c:pt idx="265">
                  <c:v>940</c:v>
                </c:pt>
                <c:pt idx="266">
                  <c:v>1592</c:v>
                </c:pt>
                <c:pt idx="267">
                  <c:v>1592</c:v>
                </c:pt>
                <c:pt idx="268">
                  <c:v>1592</c:v>
                </c:pt>
                <c:pt idx="269">
                  <c:v>1592</c:v>
                </c:pt>
                <c:pt idx="270">
                  <c:v>1592</c:v>
                </c:pt>
                <c:pt idx="271">
                  <c:v>1592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925</c:v>
                </c:pt>
                <c:pt idx="279">
                  <c:v>925</c:v>
                </c:pt>
                <c:pt idx="280">
                  <c:v>925</c:v>
                </c:pt>
                <c:pt idx="281">
                  <c:v>925</c:v>
                </c:pt>
                <c:pt idx="282">
                  <c:v>1445</c:v>
                </c:pt>
                <c:pt idx="283">
                  <c:v>1445</c:v>
                </c:pt>
                <c:pt idx="284">
                  <c:v>1445</c:v>
                </c:pt>
                <c:pt idx="285">
                  <c:v>1445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1578</c:v>
                </c:pt>
                <c:pt idx="295">
                  <c:v>1578</c:v>
                </c:pt>
                <c:pt idx="296">
                  <c:v>1578</c:v>
                </c:pt>
                <c:pt idx="297">
                  <c:v>1578</c:v>
                </c:pt>
                <c:pt idx="298">
                  <c:v>1578</c:v>
                </c:pt>
                <c:pt idx="299">
                  <c:v>1578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1765</c:v>
                </c:pt>
                <c:pt idx="309">
                  <c:v>1765</c:v>
                </c:pt>
                <c:pt idx="310">
                  <c:v>1765</c:v>
                </c:pt>
                <c:pt idx="311">
                  <c:v>1765</c:v>
                </c:pt>
                <c:pt idx="312">
                  <c:v>1765</c:v>
                </c:pt>
                <c:pt idx="313">
                  <c:v>1765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915</c:v>
                </c:pt>
                <c:pt idx="321">
                  <c:v>915</c:v>
                </c:pt>
                <c:pt idx="322">
                  <c:v>915</c:v>
                </c:pt>
                <c:pt idx="323">
                  <c:v>915</c:v>
                </c:pt>
                <c:pt idx="324">
                  <c:v>1315</c:v>
                </c:pt>
                <c:pt idx="325">
                  <c:v>1315</c:v>
                </c:pt>
                <c:pt idx="326">
                  <c:v>1315</c:v>
                </c:pt>
                <c:pt idx="327">
                  <c:v>1315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905</c:v>
                </c:pt>
                <c:pt idx="337">
                  <c:v>905</c:v>
                </c:pt>
                <c:pt idx="338">
                  <c:v>1393</c:v>
                </c:pt>
                <c:pt idx="339">
                  <c:v>1393</c:v>
                </c:pt>
                <c:pt idx="340">
                  <c:v>1393</c:v>
                </c:pt>
                <c:pt idx="341">
                  <c:v>1393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1702</c:v>
                </c:pt>
                <c:pt idx="351">
                  <c:v>1702</c:v>
                </c:pt>
                <c:pt idx="352">
                  <c:v>1702</c:v>
                </c:pt>
                <c:pt idx="353">
                  <c:v>1702</c:v>
                </c:pt>
                <c:pt idx="354">
                  <c:v>1702</c:v>
                </c:pt>
                <c:pt idx="355">
                  <c:v>1702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1647</c:v>
                </c:pt>
                <c:pt idx="365">
                  <c:v>1647</c:v>
                </c:pt>
                <c:pt idx="366">
                  <c:v>1647</c:v>
                </c:pt>
                <c:pt idx="367">
                  <c:v>1647</c:v>
                </c:pt>
                <c:pt idx="368">
                  <c:v>1647</c:v>
                </c:pt>
                <c:pt idx="369">
                  <c:v>1647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910</c:v>
                </c:pt>
                <c:pt idx="377">
                  <c:v>910</c:v>
                </c:pt>
                <c:pt idx="378">
                  <c:v>1590</c:v>
                </c:pt>
                <c:pt idx="379">
                  <c:v>1590</c:v>
                </c:pt>
                <c:pt idx="380">
                  <c:v>1590</c:v>
                </c:pt>
                <c:pt idx="381">
                  <c:v>1590</c:v>
                </c:pt>
                <c:pt idx="382">
                  <c:v>1590</c:v>
                </c:pt>
                <c:pt idx="383">
                  <c:v>1590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905</c:v>
                </c:pt>
                <c:pt idx="393">
                  <c:v>905</c:v>
                </c:pt>
                <c:pt idx="394">
                  <c:v>1519</c:v>
                </c:pt>
                <c:pt idx="395">
                  <c:v>1519</c:v>
                </c:pt>
                <c:pt idx="396">
                  <c:v>1519</c:v>
                </c:pt>
                <c:pt idx="397">
                  <c:v>1519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1620</c:v>
                </c:pt>
                <c:pt idx="407">
                  <c:v>1620</c:v>
                </c:pt>
                <c:pt idx="408">
                  <c:v>1620</c:v>
                </c:pt>
                <c:pt idx="409">
                  <c:v>1620</c:v>
                </c:pt>
                <c:pt idx="410">
                  <c:v>1620</c:v>
                </c:pt>
                <c:pt idx="411">
                  <c:v>1620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1578</c:v>
                </c:pt>
                <c:pt idx="421">
                  <c:v>1578</c:v>
                </c:pt>
                <c:pt idx="422">
                  <c:v>1578</c:v>
                </c:pt>
                <c:pt idx="423">
                  <c:v>1578</c:v>
                </c:pt>
                <c:pt idx="424">
                  <c:v>1578</c:v>
                </c:pt>
                <c:pt idx="425">
                  <c:v>1578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1650</c:v>
                </c:pt>
                <c:pt idx="435">
                  <c:v>1650</c:v>
                </c:pt>
                <c:pt idx="436">
                  <c:v>1650</c:v>
                </c:pt>
                <c:pt idx="437">
                  <c:v>1650</c:v>
                </c:pt>
                <c:pt idx="438">
                  <c:v>1650</c:v>
                </c:pt>
                <c:pt idx="439">
                  <c:v>1650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800</c:v>
                </c:pt>
                <c:pt idx="449">
                  <c:v>800</c:v>
                </c:pt>
                <c:pt idx="450">
                  <c:v>1446</c:v>
                </c:pt>
                <c:pt idx="451">
                  <c:v>1446</c:v>
                </c:pt>
                <c:pt idx="452">
                  <c:v>1446</c:v>
                </c:pt>
                <c:pt idx="453">
                  <c:v>1446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845</c:v>
                </c:pt>
                <c:pt idx="463">
                  <c:v>845</c:v>
                </c:pt>
                <c:pt idx="464">
                  <c:v>1447</c:v>
                </c:pt>
                <c:pt idx="465">
                  <c:v>1447</c:v>
                </c:pt>
                <c:pt idx="466">
                  <c:v>1447</c:v>
                </c:pt>
                <c:pt idx="467">
                  <c:v>1447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1505</c:v>
                </c:pt>
                <c:pt idx="477">
                  <c:v>1505</c:v>
                </c:pt>
                <c:pt idx="478">
                  <c:v>1505</c:v>
                </c:pt>
                <c:pt idx="479">
                  <c:v>1505</c:v>
                </c:pt>
                <c:pt idx="480">
                  <c:v>1505</c:v>
                </c:pt>
                <c:pt idx="481">
                  <c:v>1505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1598</c:v>
                </c:pt>
                <c:pt idx="491">
                  <c:v>1598</c:v>
                </c:pt>
                <c:pt idx="492">
                  <c:v>1598</c:v>
                </c:pt>
                <c:pt idx="493">
                  <c:v>1598</c:v>
                </c:pt>
                <c:pt idx="494">
                  <c:v>1598</c:v>
                </c:pt>
                <c:pt idx="495">
                  <c:v>1598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855</c:v>
                </c:pt>
                <c:pt idx="505">
                  <c:v>855</c:v>
                </c:pt>
                <c:pt idx="506">
                  <c:v>1463</c:v>
                </c:pt>
                <c:pt idx="507">
                  <c:v>1463</c:v>
                </c:pt>
                <c:pt idx="508">
                  <c:v>1463</c:v>
                </c:pt>
                <c:pt idx="509">
                  <c:v>1463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815</c:v>
                </c:pt>
                <c:pt idx="519">
                  <c:v>815</c:v>
                </c:pt>
                <c:pt idx="520">
                  <c:v>1441</c:v>
                </c:pt>
                <c:pt idx="521">
                  <c:v>1441</c:v>
                </c:pt>
                <c:pt idx="522">
                  <c:v>1441</c:v>
                </c:pt>
                <c:pt idx="523">
                  <c:v>1441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825</c:v>
                </c:pt>
                <c:pt idx="533">
                  <c:v>825</c:v>
                </c:pt>
                <c:pt idx="534">
                  <c:v>1429</c:v>
                </c:pt>
                <c:pt idx="535">
                  <c:v>1429</c:v>
                </c:pt>
                <c:pt idx="536">
                  <c:v>1429</c:v>
                </c:pt>
                <c:pt idx="537">
                  <c:v>1429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1491</c:v>
                </c:pt>
                <c:pt idx="547">
                  <c:v>1491</c:v>
                </c:pt>
                <c:pt idx="548">
                  <c:v>1491</c:v>
                </c:pt>
                <c:pt idx="549">
                  <c:v>1491</c:v>
                </c:pt>
                <c:pt idx="550">
                  <c:v>1491</c:v>
                </c:pt>
                <c:pt idx="551">
                  <c:v>1491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1180</c:v>
                </c:pt>
                <c:pt idx="557">
                  <c:v>1180</c:v>
                </c:pt>
                <c:pt idx="558">
                  <c:v>1180</c:v>
                </c:pt>
                <c:pt idx="559">
                  <c:v>1180</c:v>
                </c:pt>
                <c:pt idx="560">
                  <c:v>1972</c:v>
                </c:pt>
                <c:pt idx="561">
                  <c:v>1972</c:v>
                </c:pt>
                <c:pt idx="562">
                  <c:v>1972</c:v>
                </c:pt>
                <c:pt idx="563">
                  <c:v>1972</c:v>
                </c:pt>
                <c:pt idx="564">
                  <c:v>1972</c:v>
                </c:pt>
                <c:pt idx="565">
                  <c:v>1972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1190</c:v>
                </c:pt>
                <c:pt idx="571">
                  <c:v>1190</c:v>
                </c:pt>
                <c:pt idx="572">
                  <c:v>1190</c:v>
                </c:pt>
                <c:pt idx="573">
                  <c:v>1190</c:v>
                </c:pt>
                <c:pt idx="574">
                  <c:v>1852</c:v>
                </c:pt>
                <c:pt idx="575">
                  <c:v>1852</c:v>
                </c:pt>
                <c:pt idx="576">
                  <c:v>1852</c:v>
                </c:pt>
                <c:pt idx="577">
                  <c:v>1852</c:v>
                </c:pt>
                <c:pt idx="578">
                  <c:v>1852</c:v>
                </c:pt>
                <c:pt idx="579">
                  <c:v>1852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1380</c:v>
                </c:pt>
                <c:pt idx="585">
                  <c:v>1380</c:v>
                </c:pt>
                <c:pt idx="586">
                  <c:v>1380</c:v>
                </c:pt>
                <c:pt idx="587">
                  <c:v>1380</c:v>
                </c:pt>
                <c:pt idx="588">
                  <c:v>2060</c:v>
                </c:pt>
                <c:pt idx="589">
                  <c:v>2060</c:v>
                </c:pt>
                <c:pt idx="590">
                  <c:v>2060</c:v>
                </c:pt>
                <c:pt idx="591">
                  <c:v>2060</c:v>
                </c:pt>
                <c:pt idx="592">
                  <c:v>2060</c:v>
                </c:pt>
                <c:pt idx="593">
                  <c:v>2060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1315</c:v>
                </c:pt>
                <c:pt idx="599">
                  <c:v>1315</c:v>
                </c:pt>
                <c:pt idx="600">
                  <c:v>1315</c:v>
                </c:pt>
                <c:pt idx="601">
                  <c:v>1315</c:v>
                </c:pt>
                <c:pt idx="602">
                  <c:v>1315</c:v>
                </c:pt>
                <c:pt idx="603">
                  <c:v>1315</c:v>
                </c:pt>
                <c:pt idx="604">
                  <c:v>1917</c:v>
                </c:pt>
                <c:pt idx="605">
                  <c:v>1917</c:v>
                </c:pt>
                <c:pt idx="606">
                  <c:v>1917</c:v>
                </c:pt>
                <c:pt idx="607">
                  <c:v>1917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1260</c:v>
                </c:pt>
                <c:pt idx="613">
                  <c:v>1260</c:v>
                </c:pt>
                <c:pt idx="614">
                  <c:v>1260</c:v>
                </c:pt>
                <c:pt idx="615">
                  <c:v>1260</c:v>
                </c:pt>
                <c:pt idx="616">
                  <c:v>1944</c:v>
                </c:pt>
                <c:pt idx="617">
                  <c:v>1944</c:v>
                </c:pt>
                <c:pt idx="618">
                  <c:v>1944</c:v>
                </c:pt>
                <c:pt idx="619">
                  <c:v>1944</c:v>
                </c:pt>
                <c:pt idx="620">
                  <c:v>1944</c:v>
                </c:pt>
                <c:pt idx="621">
                  <c:v>1944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1210</c:v>
                </c:pt>
                <c:pt idx="627">
                  <c:v>1210</c:v>
                </c:pt>
                <c:pt idx="628">
                  <c:v>1210</c:v>
                </c:pt>
                <c:pt idx="629">
                  <c:v>1210</c:v>
                </c:pt>
                <c:pt idx="630">
                  <c:v>1926</c:v>
                </c:pt>
                <c:pt idx="631">
                  <c:v>1926</c:v>
                </c:pt>
                <c:pt idx="632">
                  <c:v>1926</c:v>
                </c:pt>
                <c:pt idx="633">
                  <c:v>1926</c:v>
                </c:pt>
                <c:pt idx="634">
                  <c:v>1926</c:v>
                </c:pt>
                <c:pt idx="635">
                  <c:v>1926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1195</c:v>
                </c:pt>
                <c:pt idx="641">
                  <c:v>1195</c:v>
                </c:pt>
                <c:pt idx="642">
                  <c:v>1195</c:v>
                </c:pt>
                <c:pt idx="643">
                  <c:v>1195</c:v>
                </c:pt>
                <c:pt idx="644">
                  <c:v>1907</c:v>
                </c:pt>
                <c:pt idx="645">
                  <c:v>1907</c:v>
                </c:pt>
                <c:pt idx="646">
                  <c:v>1907</c:v>
                </c:pt>
                <c:pt idx="647">
                  <c:v>1907</c:v>
                </c:pt>
                <c:pt idx="648">
                  <c:v>1907</c:v>
                </c:pt>
                <c:pt idx="649">
                  <c:v>1907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1215</c:v>
                </c:pt>
                <c:pt idx="655">
                  <c:v>1215</c:v>
                </c:pt>
                <c:pt idx="656">
                  <c:v>1215</c:v>
                </c:pt>
                <c:pt idx="657">
                  <c:v>1215</c:v>
                </c:pt>
                <c:pt idx="658">
                  <c:v>1983</c:v>
                </c:pt>
                <c:pt idx="659">
                  <c:v>1983</c:v>
                </c:pt>
                <c:pt idx="660">
                  <c:v>1983</c:v>
                </c:pt>
                <c:pt idx="661">
                  <c:v>1983</c:v>
                </c:pt>
                <c:pt idx="662">
                  <c:v>1983</c:v>
                </c:pt>
                <c:pt idx="663">
                  <c:v>1983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1355</c:v>
                </c:pt>
                <c:pt idx="669">
                  <c:v>1355</c:v>
                </c:pt>
                <c:pt idx="670">
                  <c:v>1355</c:v>
                </c:pt>
                <c:pt idx="671">
                  <c:v>1355</c:v>
                </c:pt>
                <c:pt idx="672">
                  <c:v>2139</c:v>
                </c:pt>
                <c:pt idx="673">
                  <c:v>2139</c:v>
                </c:pt>
                <c:pt idx="674">
                  <c:v>2139</c:v>
                </c:pt>
                <c:pt idx="675">
                  <c:v>2139</c:v>
                </c:pt>
                <c:pt idx="676">
                  <c:v>2139</c:v>
                </c:pt>
                <c:pt idx="677">
                  <c:v>2139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1105</c:v>
                </c:pt>
                <c:pt idx="685">
                  <c:v>1105</c:v>
                </c:pt>
                <c:pt idx="686">
                  <c:v>1105</c:v>
                </c:pt>
                <c:pt idx="687">
                  <c:v>1105</c:v>
                </c:pt>
                <c:pt idx="688">
                  <c:v>1751</c:v>
                </c:pt>
                <c:pt idx="689">
                  <c:v>1751</c:v>
                </c:pt>
                <c:pt idx="690">
                  <c:v>1751</c:v>
                </c:pt>
                <c:pt idx="691">
                  <c:v>1751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1100</c:v>
                </c:pt>
                <c:pt idx="699">
                  <c:v>1100</c:v>
                </c:pt>
                <c:pt idx="700">
                  <c:v>1748</c:v>
                </c:pt>
                <c:pt idx="701">
                  <c:v>1748</c:v>
                </c:pt>
                <c:pt idx="702">
                  <c:v>1748</c:v>
                </c:pt>
                <c:pt idx="703">
                  <c:v>1748</c:v>
                </c:pt>
                <c:pt idx="704">
                  <c:v>1748</c:v>
                </c:pt>
                <c:pt idx="705">
                  <c:v>1748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1626</c:v>
                </c:pt>
                <c:pt idx="715">
                  <c:v>1626</c:v>
                </c:pt>
                <c:pt idx="716">
                  <c:v>1626</c:v>
                </c:pt>
                <c:pt idx="717">
                  <c:v>1626</c:v>
                </c:pt>
                <c:pt idx="718">
                  <c:v>1626</c:v>
                </c:pt>
                <c:pt idx="719">
                  <c:v>1626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940</c:v>
                </c:pt>
                <c:pt idx="727">
                  <c:v>940</c:v>
                </c:pt>
                <c:pt idx="728">
                  <c:v>940</c:v>
                </c:pt>
                <c:pt idx="729">
                  <c:v>940</c:v>
                </c:pt>
                <c:pt idx="730">
                  <c:v>1570</c:v>
                </c:pt>
                <c:pt idx="731">
                  <c:v>1570</c:v>
                </c:pt>
                <c:pt idx="732">
                  <c:v>1570</c:v>
                </c:pt>
                <c:pt idx="733">
                  <c:v>1570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BB-49EA-B10A-5A11791B6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1088"/>
        <c:axId val="213319680"/>
      </c:scatterChart>
      <c:valAx>
        <c:axId val="1614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[SCD]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\.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9680"/>
        <c:crosses val="autoZero"/>
        <c:crossBetween val="midCat"/>
      </c:valAx>
      <c:valAx>
        <c:axId val="2133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Content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workstation need</a:t>
            </a:r>
            <a:r>
              <a:rPr lang="et-EE" baseline="0"/>
              <a:t> </a:t>
            </a:r>
            <a:r>
              <a:rPr lang="en-US"/>
              <a:t>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distribution'!$W$4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'calc distribution'!$U$5:$U$15</c:f>
              <c:numCache>
                <c:formatCode>0.00</c:formatCode>
                <c:ptCount val="11"/>
                <c:pt idx="0">
                  <c:v>0</c:v>
                </c:pt>
                <c:pt idx="1">
                  <c:v>4.4000000000000004</c:v>
                </c:pt>
                <c:pt idx="2">
                  <c:v>8.8000000000000007</c:v>
                </c:pt>
                <c:pt idx="3">
                  <c:v>13.200000000000001</c:v>
                </c:pt>
                <c:pt idx="4">
                  <c:v>17.600000000000001</c:v>
                </c:pt>
                <c:pt idx="5">
                  <c:v>22</c:v>
                </c:pt>
                <c:pt idx="6">
                  <c:v>26.4</c:v>
                </c:pt>
                <c:pt idx="7">
                  <c:v>30.799999999999997</c:v>
                </c:pt>
                <c:pt idx="8">
                  <c:v>35.199999999999996</c:v>
                </c:pt>
                <c:pt idx="9">
                  <c:v>39.599999999999994</c:v>
                </c:pt>
                <c:pt idx="10">
                  <c:v>43.999999999999993</c:v>
                </c:pt>
              </c:numCache>
            </c:numRef>
          </c:cat>
          <c:val>
            <c:numRef>
              <c:f>'calc distribution'!$W$5:$W$15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9.6153846153846159E-3</c:v>
                </c:pt>
                <c:pt idx="4">
                  <c:v>1.9230769230769232E-2</c:v>
                </c:pt>
                <c:pt idx="5">
                  <c:v>4.807692307692308E-2</c:v>
                </c:pt>
                <c:pt idx="6">
                  <c:v>0.16346153846153846</c:v>
                </c:pt>
                <c:pt idx="7">
                  <c:v>0.18269230769230768</c:v>
                </c:pt>
                <c:pt idx="8">
                  <c:v>0.35576923076923078</c:v>
                </c:pt>
                <c:pt idx="9">
                  <c:v>0.20192307692307693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B-4FFA-8992-C9FA848D8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70912"/>
        <c:axId val="171272832"/>
      </c:barChart>
      <c:catAx>
        <c:axId val="1712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Work content (hrs)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1272832"/>
        <c:crosses val="autoZero"/>
        <c:auto val="1"/>
        <c:lblAlgn val="ctr"/>
        <c:lblOffset val="100"/>
        <c:noMultiLvlLbl val="0"/>
      </c:catAx>
      <c:valAx>
        <c:axId val="171272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1270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distribution'!$M$4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'calc distribution'!$K$5:$K$15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'calc distribution'!$M$5:$M$15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0</c:v>
                </c:pt>
                <c:pt idx="4">
                  <c:v>0.20192307692307693</c:v>
                </c:pt>
                <c:pt idx="5">
                  <c:v>0</c:v>
                </c:pt>
                <c:pt idx="6">
                  <c:v>0.63461538461538458</c:v>
                </c:pt>
                <c:pt idx="7">
                  <c:v>0</c:v>
                </c:pt>
                <c:pt idx="8">
                  <c:v>6.7307692307692304E-2</c:v>
                </c:pt>
                <c:pt idx="9">
                  <c:v>0</c:v>
                </c:pt>
                <c:pt idx="10">
                  <c:v>8.6538461538461536E-2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2-4BB8-83F8-26913067E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19008"/>
        <c:axId val="172299008"/>
      </c:barChart>
      <c:catAx>
        <c:axId val="1722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throughput</a:t>
                </a:r>
                <a:r>
                  <a:rPr lang="en-GB" baseline="0"/>
                  <a:t> time  (SCD)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2299008"/>
        <c:crosses val="autoZero"/>
        <c:auto val="1"/>
        <c:lblAlgn val="ctr"/>
        <c:lblOffset val="100"/>
        <c:noMultiLvlLbl val="0"/>
      </c:catAx>
      <c:valAx>
        <c:axId val="17229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221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Schedule Reliability Operating Curve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Schedule reliability</c:v>
          </c:tx>
          <c:marker>
            <c:symbol val="none"/>
          </c:marker>
          <c:xVal>
            <c:numRef>
              <c:f>calcSROC!$G$5:$G$37</c:f>
              <c:numCache>
                <c:formatCode>0.00</c:formatCode>
                <c:ptCount val="33"/>
                <c:pt idx="0">
                  <c:v>1650.3195137596199</c:v>
                </c:pt>
                <c:pt idx="1">
                  <c:v>9246.380000000001</c:v>
                </c:pt>
                <c:pt idx="2">
                  <c:v>10086.959715793717</c:v>
                </c:pt>
                <c:pt idx="3">
                  <c:v>10927.536024130059</c:v>
                </c:pt>
                <c:pt idx="4">
                  <c:v>11095.650327065558</c:v>
                </c:pt>
                <c:pt idx="5">
                  <c:v>11263.764167276404</c:v>
                </c:pt>
                <c:pt idx="6">
                  <c:v>11431.877479076262</c:v>
                </c:pt>
                <c:pt idx="7">
                  <c:v>11599.990195420047</c:v>
                </c:pt>
                <c:pt idx="8">
                  <c:v>11684.046309061849</c:v>
                </c:pt>
                <c:pt idx="9">
                  <c:v>11768.102248261972</c:v>
                </c:pt>
                <c:pt idx="10">
                  <c:v>11852.158004409701</c:v>
                </c:pt>
                <c:pt idx="11">
                  <c:v>11936.213568868736</c:v>
                </c:pt>
                <c:pt idx="12">
                  <c:v>12020.268932984887</c:v>
                </c:pt>
                <c:pt idx="13">
                  <c:v>12104.324088093283</c:v>
                </c:pt>
                <c:pt idx="14">
                  <c:v>12188.379025525071</c:v>
                </c:pt>
                <c:pt idx="15">
                  <c:v>12272.43373661371</c:v>
                </c:pt>
                <c:pt idx="16">
                  <c:v>12356.48821270079</c:v>
                </c:pt>
                <c:pt idx="17">
                  <c:v>12440.542445141502</c:v>
                </c:pt>
                <c:pt idx="18">
                  <c:v>12524.596425309701</c:v>
                </c:pt>
                <c:pt idx="19">
                  <c:v>12608.650144602645</c:v>
                </c:pt>
                <c:pt idx="20">
                  <c:v>12692.703594445376</c:v>
                </c:pt>
                <c:pt idx="21">
                  <c:v>12776.756766294813</c:v>
                </c:pt>
                <c:pt idx="22">
                  <c:v>12860.809651643558</c:v>
                </c:pt>
                <c:pt idx="23">
                  <c:v>12944.862242023391</c:v>
                </c:pt>
                <c:pt idx="24">
                  <c:v>13112.966504218792</c:v>
                </c:pt>
                <c:pt idx="25">
                  <c:v>13281.069486037239</c:v>
                </c:pt>
                <c:pt idx="26">
                  <c:v>13449.171121446918</c:v>
                </c:pt>
                <c:pt idx="27">
                  <c:v>13617.271345301169</c:v>
                </c:pt>
                <c:pt idx="28">
                  <c:v>13785.370093400252</c:v>
                </c:pt>
                <c:pt idx="29">
                  <c:v>13953.467302542969</c:v>
                </c:pt>
                <c:pt idx="30">
                  <c:v>14037.515310539018</c:v>
                </c:pt>
                <c:pt idx="31">
                  <c:v>14877.971721188269</c:v>
                </c:pt>
                <c:pt idx="32">
                  <c:v>15718.380110902799</c:v>
                </c:pt>
              </c:numCache>
            </c:numRef>
          </c:xVal>
          <c:yVal>
            <c:numRef>
              <c:f>calcSROC!$Q$5:$Q$37</c:f>
              <c:numCache>
                <c:formatCode>0.000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7.3274719625260332E-13</c:v>
                </c:pt>
                <c:pt idx="3">
                  <c:v>1.1041167688130571E-3</c:v>
                </c:pt>
                <c:pt idx="4">
                  <c:v>1.9023398942352721E-2</c:v>
                </c:pt>
                <c:pt idx="5">
                  <c:v>0.20929408319982912</c:v>
                </c:pt>
                <c:pt idx="6">
                  <c:v>1.4840075303408029</c:v>
                </c:pt>
                <c:pt idx="7">
                  <c:v>6.8768056616380857</c:v>
                </c:pt>
                <c:pt idx="8">
                  <c:v>12.70011336041974</c:v>
                </c:pt>
                <c:pt idx="9">
                  <c:v>21.272085056341126</c:v>
                </c:pt>
                <c:pt idx="10">
                  <c:v>32.450305872154459</c:v>
                </c:pt>
                <c:pt idx="11">
                  <c:v>45.303198123873479</c:v>
                </c:pt>
                <c:pt idx="12">
                  <c:v>58.184919427544244</c:v>
                </c:pt>
                <c:pt idx="13">
                  <c:v>69.105756281354019</c:v>
                </c:pt>
                <c:pt idx="14">
                  <c:v>76.23948130547258</c:v>
                </c:pt>
                <c:pt idx="15">
                  <c:v>78.361746773791978</c:v>
                </c:pt>
                <c:pt idx="16">
                  <c:v>75.106151347287977</c:v>
                </c:pt>
                <c:pt idx="17">
                  <c:v>67.032925217761701</c:v>
                </c:pt>
                <c:pt idx="18">
                  <c:v>55.522907643329319</c:v>
                </c:pt>
                <c:pt idx="19">
                  <c:v>42.479822161552875</c:v>
                </c:pt>
                <c:pt idx="20">
                  <c:v>29.862829174639689</c:v>
                </c:pt>
                <c:pt idx="21">
                  <c:v>19.189259769234194</c:v>
                </c:pt>
                <c:pt idx="22">
                  <c:v>11.217812047528259</c:v>
                </c:pt>
                <c:pt idx="23">
                  <c:v>5.9416102270327045</c:v>
                </c:pt>
                <c:pt idx="24">
                  <c:v>1.2236519571753595</c:v>
                </c:pt>
                <c:pt idx="25">
                  <c:v>0.16420708425959388</c:v>
                </c:pt>
                <c:pt idx="26">
                  <c:v>1.4164022690429573E-2</c:v>
                </c:pt>
                <c:pt idx="27">
                  <c:v>7.7815905651894756E-4</c:v>
                </c:pt>
                <c:pt idx="28">
                  <c:v>2.7057497466767597E-5</c:v>
                </c:pt>
                <c:pt idx="29">
                  <c:v>5.9275045852741939E-7</c:v>
                </c:pt>
                <c:pt idx="30">
                  <c:v>7.3697464289590708E-8</c:v>
                </c:pt>
                <c:pt idx="31">
                  <c:v>1.0179916151511887E-19</c:v>
                </c:pt>
                <c:pt idx="32">
                  <c:v>9.8325186615888616E-37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7-4D84-9B0A-3E93B87DE384}"/>
            </c:ext>
          </c:extLst>
        </c:ser>
        <c:ser>
          <c:idx val="1"/>
          <c:order val="1"/>
          <c:tx>
            <c:v>Mean WIP (actual)</c:v>
          </c:tx>
          <c:marker>
            <c:symbol val="none"/>
          </c:marker>
          <c:xVal>
            <c:numRef>
              <c:f>calcSROC!$E$45:$E$46</c:f>
              <c:numCache>
                <c:formatCode>0.0</c:formatCode>
                <c:ptCount val="2"/>
                <c:pt idx="0">
                  <c:v>12263.94798564522</c:v>
                </c:pt>
                <c:pt idx="1">
                  <c:v>12263.94798564522</c:v>
                </c:pt>
              </c:numCache>
            </c:numRef>
          </c:xVal>
          <c:yVal>
            <c:numRef>
              <c:f>calcSROC!$F$45:$F$46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7-4D84-9B0A-3E93B87D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3792"/>
        <c:axId val="173880064"/>
      </c:scatterChart>
      <c:valAx>
        <c:axId val="1738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 sz="1800" b="1" i="0" baseline="0">
                    <a:effectLst/>
                  </a:rPr>
                  <a:t>Mean WIP  [hrs]</a:t>
                </a:r>
                <a:endParaRPr lang="et-EE">
                  <a:effectLst/>
                </a:endParaRP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3880064"/>
        <c:crosses val="autoZero"/>
        <c:crossBetween val="midCat"/>
      </c:valAx>
      <c:valAx>
        <c:axId val="1738800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t-EE" sz="1800" b="1" i="0" baseline="0">
                    <a:effectLst/>
                  </a:rPr>
                  <a:t>Schedule Reliability [%]</a:t>
                </a:r>
                <a:endParaRPr lang="et-EE">
                  <a:effectLst/>
                </a:endParaRP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17387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CalcThroughput!$A$2:$A$774</c:f>
              <c:numCache>
                <c:formatCode>dd\.mm\.yy;@</c:formatCode>
                <c:ptCount val="773"/>
                <c:pt idx="0">
                  <c:v>43828</c:v>
                </c:pt>
                <c:pt idx="1">
                  <c:v>43829</c:v>
                </c:pt>
                <c:pt idx="2">
                  <c:v>43829</c:v>
                </c:pt>
                <c:pt idx="3">
                  <c:v>43830</c:v>
                </c:pt>
                <c:pt idx="4">
                  <c:v>43830</c:v>
                </c:pt>
                <c:pt idx="5">
                  <c:v>43831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43833</c:v>
                </c:pt>
                <c:pt idx="10">
                  <c:v>43833</c:v>
                </c:pt>
                <c:pt idx="11">
                  <c:v>43834</c:v>
                </c:pt>
                <c:pt idx="12">
                  <c:v>43834</c:v>
                </c:pt>
                <c:pt idx="13">
                  <c:v>43835</c:v>
                </c:pt>
                <c:pt idx="14">
                  <c:v>43835</c:v>
                </c:pt>
                <c:pt idx="15">
                  <c:v>43836</c:v>
                </c:pt>
                <c:pt idx="16">
                  <c:v>43836</c:v>
                </c:pt>
                <c:pt idx="17">
                  <c:v>43837</c:v>
                </c:pt>
                <c:pt idx="18">
                  <c:v>43837</c:v>
                </c:pt>
                <c:pt idx="19">
                  <c:v>43838</c:v>
                </c:pt>
                <c:pt idx="20">
                  <c:v>43838</c:v>
                </c:pt>
                <c:pt idx="21">
                  <c:v>43839</c:v>
                </c:pt>
                <c:pt idx="22">
                  <c:v>43839</c:v>
                </c:pt>
                <c:pt idx="23">
                  <c:v>43840</c:v>
                </c:pt>
                <c:pt idx="24">
                  <c:v>43840</c:v>
                </c:pt>
                <c:pt idx="25">
                  <c:v>43841</c:v>
                </c:pt>
                <c:pt idx="26">
                  <c:v>43841</c:v>
                </c:pt>
                <c:pt idx="27">
                  <c:v>43842</c:v>
                </c:pt>
                <c:pt idx="28">
                  <c:v>43842</c:v>
                </c:pt>
                <c:pt idx="29">
                  <c:v>43843</c:v>
                </c:pt>
                <c:pt idx="30">
                  <c:v>43843</c:v>
                </c:pt>
                <c:pt idx="31">
                  <c:v>43844</c:v>
                </c:pt>
                <c:pt idx="32">
                  <c:v>43844</c:v>
                </c:pt>
                <c:pt idx="33">
                  <c:v>43845</c:v>
                </c:pt>
                <c:pt idx="34">
                  <c:v>43845</c:v>
                </c:pt>
                <c:pt idx="35">
                  <c:v>43846</c:v>
                </c:pt>
                <c:pt idx="36">
                  <c:v>43846</c:v>
                </c:pt>
                <c:pt idx="37">
                  <c:v>43847</c:v>
                </c:pt>
                <c:pt idx="38">
                  <c:v>43847</c:v>
                </c:pt>
                <c:pt idx="39">
                  <c:v>43848</c:v>
                </c:pt>
                <c:pt idx="40">
                  <c:v>43848</c:v>
                </c:pt>
                <c:pt idx="41">
                  <c:v>43849</c:v>
                </c:pt>
                <c:pt idx="42">
                  <c:v>43849</c:v>
                </c:pt>
                <c:pt idx="43">
                  <c:v>43850</c:v>
                </c:pt>
                <c:pt idx="44">
                  <c:v>43850</c:v>
                </c:pt>
                <c:pt idx="45">
                  <c:v>43851</c:v>
                </c:pt>
                <c:pt idx="46">
                  <c:v>43851</c:v>
                </c:pt>
                <c:pt idx="47">
                  <c:v>43852</c:v>
                </c:pt>
                <c:pt idx="48">
                  <c:v>43852</c:v>
                </c:pt>
                <c:pt idx="49">
                  <c:v>43853</c:v>
                </c:pt>
                <c:pt idx="50">
                  <c:v>43853</c:v>
                </c:pt>
                <c:pt idx="51">
                  <c:v>43854</c:v>
                </c:pt>
                <c:pt idx="52">
                  <c:v>43854</c:v>
                </c:pt>
                <c:pt idx="53">
                  <c:v>43855</c:v>
                </c:pt>
                <c:pt idx="54">
                  <c:v>43855</c:v>
                </c:pt>
                <c:pt idx="55">
                  <c:v>43856</c:v>
                </c:pt>
                <c:pt idx="56">
                  <c:v>43856</c:v>
                </c:pt>
                <c:pt idx="57">
                  <c:v>43857</c:v>
                </c:pt>
                <c:pt idx="58">
                  <c:v>43857</c:v>
                </c:pt>
                <c:pt idx="59">
                  <c:v>43858</c:v>
                </c:pt>
                <c:pt idx="60">
                  <c:v>43858</c:v>
                </c:pt>
                <c:pt idx="61">
                  <c:v>43859</c:v>
                </c:pt>
                <c:pt idx="62">
                  <c:v>43859</c:v>
                </c:pt>
                <c:pt idx="63">
                  <c:v>43860</c:v>
                </c:pt>
                <c:pt idx="64">
                  <c:v>43860</c:v>
                </c:pt>
                <c:pt idx="65">
                  <c:v>43861</c:v>
                </c:pt>
                <c:pt idx="66">
                  <c:v>43861</c:v>
                </c:pt>
                <c:pt idx="67">
                  <c:v>43862</c:v>
                </c:pt>
                <c:pt idx="68">
                  <c:v>43862</c:v>
                </c:pt>
                <c:pt idx="69">
                  <c:v>43863</c:v>
                </c:pt>
                <c:pt idx="70">
                  <c:v>43863</c:v>
                </c:pt>
                <c:pt idx="71">
                  <c:v>43864</c:v>
                </c:pt>
                <c:pt idx="72">
                  <c:v>43864</c:v>
                </c:pt>
                <c:pt idx="73">
                  <c:v>43865</c:v>
                </c:pt>
                <c:pt idx="74">
                  <c:v>43865</c:v>
                </c:pt>
                <c:pt idx="75">
                  <c:v>43866</c:v>
                </c:pt>
                <c:pt idx="76">
                  <c:v>43866</c:v>
                </c:pt>
                <c:pt idx="77">
                  <c:v>43867</c:v>
                </c:pt>
                <c:pt idx="78">
                  <c:v>43867</c:v>
                </c:pt>
                <c:pt idx="79">
                  <c:v>43868</c:v>
                </c:pt>
                <c:pt idx="80">
                  <c:v>43868</c:v>
                </c:pt>
                <c:pt idx="81">
                  <c:v>43869</c:v>
                </c:pt>
                <c:pt idx="82">
                  <c:v>43869</c:v>
                </c:pt>
                <c:pt idx="83">
                  <c:v>43870</c:v>
                </c:pt>
                <c:pt idx="84">
                  <c:v>43870</c:v>
                </c:pt>
                <c:pt idx="85">
                  <c:v>43871</c:v>
                </c:pt>
                <c:pt idx="86">
                  <c:v>43871</c:v>
                </c:pt>
                <c:pt idx="87">
                  <c:v>43872</c:v>
                </c:pt>
                <c:pt idx="88">
                  <c:v>43872</c:v>
                </c:pt>
                <c:pt idx="89">
                  <c:v>43873</c:v>
                </c:pt>
                <c:pt idx="90">
                  <c:v>43873</c:v>
                </c:pt>
                <c:pt idx="91">
                  <c:v>43874</c:v>
                </c:pt>
                <c:pt idx="92">
                  <c:v>43874</c:v>
                </c:pt>
                <c:pt idx="93">
                  <c:v>43875</c:v>
                </c:pt>
                <c:pt idx="94">
                  <c:v>43875</c:v>
                </c:pt>
                <c:pt idx="95">
                  <c:v>43876</c:v>
                </c:pt>
                <c:pt idx="96">
                  <c:v>43876</c:v>
                </c:pt>
                <c:pt idx="97">
                  <c:v>43877</c:v>
                </c:pt>
                <c:pt idx="98">
                  <c:v>43877</c:v>
                </c:pt>
                <c:pt idx="99">
                  <c:v>43878</c:v>
                </c:pt>
                <c:pt idx="100">
                  <c:v>43878</c:v>
                </c:pt>
                <c:pt idx="101">
                  <c:v>43879</c:v>
                </c:pt>
                <c:pt idx="102">
                  <c:v>43879</c:v>
                </c:pt>
                <c:pt idx="103">
                  <c:v>43880</c:v>
                </c:pt>
                <c:pt idx="104">
                  <c:v>43880</c:v>
                </c:pt>
                <c:pt idx="105">
                  <c:v>43881</c:v>
                </c:pt>
                <c:pt idx="106">
                  <c:v>43881</c:v>
                </c:pt>
                <c:pt idx="107">
                  <c:v>43882</c:v>
                </c:pt>
                <c:pt idx="108">
                  <c:v>43882</c:v>
                </c:pt>
                <c:pt idx="109">
                  <c:v>43883</c:v>
                </c:pt>
                <c:pt idx="110">
                  <c:v>43883</c:v>
                </c:pt>
                <c:pt idx="111">
                  <c:v>43884</c:v>
                </c:pt>
                <c:pt idx="112">
                  <c:v>43884</c:v>
                </c:pt>
                <c:pt idx="113">
                  <c:v>43885</c:v>
                </c:pt>
                <c:pt idx="114">
                  <c:v>43885</c:v>
                </c:pt>
                <c:pt idx="115">
                  <c:v>43886</c:v>
                </c:pt>
                <c:pt idx="116">
                  <c:v>43886</c:v>
                </c:pt>
                <c:pt idx="117">
                  <c:v>43887</c:v>
                </c:pt>
                <c:pt idx="118">
                  <c:v>43887</c:v>
                </c:pt>
                <c:pt idx="119">
                  <c:v>43888</c:v>
                </c:pt>
                <c:pt idx="120">
                  <c:v>43888</c:v>
                </c:pt>
                <c:pt idx="121">
                  <c:v>43889</c:v>
                </c:pt>
                <c:pt idx="122">
                  <c:v>43889</c:v>
                </c:pt>
                <c:pt idx="123">
                  <c:v>43890</c:v>
                </c:pt>
                <c:pt idx="124">
                  <c:v>43890</c:v>
                </c:pt>
                <c:pt idx="125">
                  <c:v>43891</c:v>
                </c:pt>
                <c:pt idx="126">
                  <c:v>43891</c:v>
                </c:pt>
                <c:pt idx="127">
                  <c:v>43892</c:v>
                </c:pt>
                <c:pt idx="128">
                  <c:v>43892</c:v>
                </c:pt>
                <c:pt idx="129">
                  <c:v>43893</c:v>
                </c:pt>
                <c:pt idx="130">
                  <c:v>43893</c:v>
                </c:pt>
                <c:pt idx="131">
                  <c:v>43894</c:v>
                </c:pt>
                <c:pt idx="132">
                  <c:v>43894</c:v>
                </c:pt>
                <c:pt idx="133">
                  <c:v>43895</c:v>
                </c:pt>
                <c:pt idx="134">
                  <c:v>43895</c:v>
                </c:pt>
                <c:pt idx="135">
                  <c:v>43896</c:v>
                </c:pt>
                <c:pt idx="136">
                  <c:v>43896</c:v>
                </c:pt>
                <c:pt idx="137">
                  <c:v>43897</c:v>
                </c:pt>
                <c:pt idx="138">
                  <c:v>43897</c:v>
                </c:pt>
                <c:pt idx="139">
                  <c:v>43898</c:v>
                </c:pt>
                <c:pt idx="140">
                  <c:v>43898</c:v>
                </c:pt>
                <c:pt idx="141">
                  <c:v>43899</c:v>
                </c:pt>
                <c:pt idx="142">
                  <c:v>43899</c:v>
                </c:pt>
                <c:pt idx="143">
                  <c:v>43900</c:v>
                </c:pt>
                <c:pt idx="144">
                  <c:v>43900</c:v>
                </c:pt>
                <c:pt idx="145">
                  <c:v>43901</c:v>
                </c:pt>
                <c:pt idx="146">
                  <c:v>43901</c:v>
                </c:pt>
                <c:pt idx="147">
                  <c:v>43902</c:v>
                </c:pt>
                <c:pt idx="148">
                  <c:v>43902</c:v>
                </c:pt>
                <c:pt idx="149">
                  <c:v>43903</c:v>
                </c:pt>
                <c:pt idx="150">
                  <c:v>43903</c:v>
                </c:pt>
                <c:pt idx="151">
                  <c:v>43904</c:v>
                </c:pt>
                <c:pt idx="152">
                  <c:v>43904</c:v>
                </c:pt>
                <c:pt idx="153">
                  <c:v>43905</c:v>
                </c:pt>
                <c:pt idx="154">
                  <c:v>43905</c:v>
                </c:pt>
                <c:pt idx="155">
                  <c:v>43906</c:v>
                </c:pt>
                <c:pt idx="156">
                  <c:v>43906</c:v>
                </c:pt>
                <c:pt idx="157">
                  <c:v>43907</c:v>
                </c:pt>
                <c:pt idx="158">
                  <c:v>43907</c:v>
                </c:pt>
                <c:pt idx="159">
                  <c:v>43908</c:v>
                </c:pt>
                <c:pt idx="160">
                  <c:v>43908</c:v>
                </c:pt>
                <c:pt idx="161">
                  <c:v>43909</c:v>
                </c:pt>
                <c:pt idx="162">
                  <c:v>43909</c:v>
                </c:pt>
                <c:pt idx="163">
                  <c:v>43910</c:v>
                </c:pt>
                <c:pt idx="164">
                  <c:v>43910</c:v>
                </c:pt>
                <c:pt idx="165">
                  <c:v>43911</c:v>
                </c:pt>
                <c:pt idx="166">
                  <c:v>43911</c:v>
                </c:pt>
                <c:pt idx="167">
                  <c:v>43912</c:v>
                </c:pt>
                <c:pt idx="168">
                  <c:v>43912</c:v>
                </c:pt>
                <c:pt idx="169">
                  <c:v>43913</c:v>
                </c:pt>
                <c:pt idx="170">
                  <c:v>43913</c:v>
                </c:pt>
                <c:pt idx="171">
                  <c:v>43914</c:v>
                </c:pt>
                <c:pt idx="172">
                  <c:v>43914</c:v>
                </c:pt>
                <c:pt idx="173">
                  <c:v>43915</c:v>
                </c:pt>
                <c:pt idx="174">
                  <c:v>43915</c:v>
                </c:pt>
                <c:pt idx="175">
                  <c:v>43916</c:v>
                </c:pt>
                <c:pt idx="176">
                  <c:v>43916</c:v>
                </c:pt>
                <c:pt idx="177">
                  <c:v>43917</c:v>
                </c:pt>
                <c:pt idx="178">
                  <c:v>43917</c:v>
                </c:pt>
                <c:pt idx="179">
                  <c:v>43918</c:v>
                </c:pt>
                <c:pt idx="180">
                  <c:v>43918</c:v>
                </c:pt>
                <c:pt idx="181">
                  <c:v>43919</c:v>
                </c:pt>
                <c:pt idx="182">
                  <c:v>43919</c:v>
                </c:pt>
                <c:pt idx="183">
                  <c:v>43920</c:v>
                </c:pt>
                <c:pt idx="184">
                  <c:v>43920</c:v>
                </c:pt>
                <c:pt idx="185">
                  <c:v>43921</c:v>
                </c:pt>
                <c:pt idx="186">
                  <c:v>43921</c:v>
                </c:pt>
                <c:pt idx="187">
                  <c:v>43922</c:v>
                </c:pt>
                <c:pt idx="188">
                  <c:v>43922</c:v>
                </c:pt>
                <c:pt idx="189">
                  <c:v>43923</c:v>
                </c:pt>
                <c:pt idx="190">
                  <c:v>43923</c:v>
                </c:pt>
                <c:pt idx="191">
                  <c:v>43924</c:v>
                </c:pt>
                <c:pt idx="192">
                  <c:v>43924</c:v>
                </c:pt>
                <c:pt idx="193">
                  <c:v>43925</c:v>
                </c:pt>
                <c:pt idx="194">
                  <c:v>43925</c:v>
                </c:pt>
                <c:pt idx="195">
                  <c:v>43926</c:v>
                </c:pt>
                <c:pt idx="196">
                  <c:v>43926</c:v>
                </c:pt>
                <c:pt idx="197">
                  <c:v>43927</c:v>
                </c:pt>
                <c:pt idx="198">
                  <c:v>43927</c:v>
                </c:pt>
                <c:pt idx="199">
                  <c:v>43928</c:v>
                </c:pt>
                <c:pt idx="200">
                  <c:v>43928</c:v>
                </c:pt>
                <c:pt idx="201">
                  <c:v>43929</c:v>
                </c:pt>
                <c:pt idx="202">
                  <c:v>43929</c:v>
                </c:pt>
                <c:pt idx="203">
                  <c:v>43930</c:v>
                </c:pt>
                <c:pt idx="204">
                  <c:v>43930</c:v>
                </c:pt>
                <c:pt idx="205">
                  <c:v>43931</c:v>
                </c:pt>
                <c:pt idx="206">
                  <c:v>43931</c:v>
                </c:pt>
                <c:pt idx="207">
                  <c:v>43932</c:v>
                </c:pt>
                <c:pt idx="208">
                  <c:v>43932</c:v>
                </c:pt>
                <c:pt idx="209">
                  <c:v>43933</c:v>
                </c:pt>
                <c:pt idx="210">
                  <c:v>43933</c:v>
                </c:pt>
                <c:pt idx="211">
                  <c:v>43934</c:v>
                </c:pt>
                <c:pt idx="212">
                  <c:v>43934</c:v>
                </c:pt>
                <c:pt idx="213">
                  <c:v>43935</c:v>
                </c:pt>
                <c:pt idx="214">
                  <c:v>43935</c:v>
                </c:pt>
                <c:pt idx="215">
                  <c:v>43936</c:v>
                </c:pt>
                <c:pt idx="216">
                  <c:v>43936</c:v>
                </c:pt>
                <c:pt idx="217">
                  <c:v>43937</c:v>
                </c:pt>
                <c:pt idx="218">
                  <c:v>43937</c:v>
                </c:pt>
                <c:pt idx="219">
                  <c:v>43938</c:v>
                </c:pt>
                <c:pt idx="220">
                  <c:v>43938</c:v>
                </c:pt>
                <c:pt idx="221">
                  <c:v>43939</c:v>
                </c:pt>
                <c:pt idx="222">
                  <c:v>43939</c:v>
                </c:pt>
                <c:pt idx="223">
                  <c:v>43940</c:v>
                </c:pt>
                <c:pt idx="224">
                  <c:v>43940</c:v>
                </c:pt>
                <c:pt idx="225">
                  <c:v>43941</c:v>
                </c:pt>
                <c:pt idx="226">
                  <c:v>43941</c:v>
                </c:pt>
                <c:pt idx="227">
                  <c:v>43942</c:v>
                </c:pt>
                <c:pt idx="228">
                  <c:v>43942</c:v>
                </c:pt>
                <c:pt idx="229">
                  <c:v>43943</c:v>
                </c:pt>
                <c:pt idx="230">
                  <c:v>43943</c:v>
                </c:pt>
                <c:pt idx="231">
                  <c:v>43944</c:v>
                </c:pt>
                <c:pt idx="232">
                  <c:v>43944</c:v>
                </c:pt>
                <c:pt idx="233">
                  <c:v>43945</c:v>
                </c:pt>
                <c:pt idx="234">
                  <c:v>43945</c:v>
                </c:pt>
                <c:pt idx="235">
                  <c:v>43946</c:v>
                </c:pt>
                <c:pt idx="236">
                  <c:v>43946</c:v>
                </c:pt>
                <c:pt idx="237">
                  <c:v>43947</c:v>
                </c:pt>
                <c:pt idx="238">
                  <c:v>43947</c:v>
                </c:pt>
                <c:pt idx="239">
                  <c:v>43948</c:v>
                </c:pt>
                <c:pt idx="240">
                  <c:v>43948</c:v>
                </c:pt>
                <c:pt idx="241">
                  <c:v>43949</c:v>
                </c:pt>
                <c:pt idx="242">
                  <c:v>43949</c:v>
                </c:pt>
                <c:pt idx="243">
                  <c:v>43950</c:v>
                </c:pt>
                <c:pt idx="244">
                  <c:v>43950</c:v>
                </c:pt>
                <c:pt idx="245">
                  <c:v>43951</c:v>
                </c:pt>
                <c:pt idx="246">
                  <c:v>43951</c:v>
                </c:pt>
                <c:pt idx="247">
                  <c:v>43952</c:v>
                </c:pt>
                <c:pt idx="248">
                  <c:v>43952</c:v>
                </c:pt>
                <c:pt idx="249">
                  <c:v>43953</c:v>
                </c:pt>
                <c:pt idx="250">
                  <c:v>43953</c:v>
                </c:pt>
                <c:pt idx="251">
                  <c:v>43954</c:v>
                </c:pt>
                <c:pt idx="252">
                  <c:v>43954</c:v>
                </c:pt>
                <c:pt idx="253">
                  <c:v>43955</c:v>
                </c:pt>
                <c:pt idx="254">
                  <c:v>43955</c:v>
                </c:pt>
                <c:pt idx="255">
                  <c:v>43956</c:v>
                </c:pt>
                <c:pt idx="256">
                  <c:v>43956</c:v>
                </c:pt>
                <c:pt idx="257">
                  <c:v>43957</c:v>
                </c:pt>
                <c:pt idx="258">
                  <c:v>43957</c:v>
                </c:pt>
                <c:pt idx="259">
                  <c:v>43958</c:v>
                </c:pt>
                <c:pt idx="260">
                  <c:v>43958</c:v>
                </c:pt>
                <c:pt idx="261">
                  <c:v>43959</c:v>
                </c:pt>
                <c:pt idx="262">
                  <c:v>43959</c:v>
                </c:pt>
                <c:pt idx="263">
                  <c:v>43960</c:v>
                </c:pt>
                <c:pt idx="264">
                  <c:v>43960</c:v>
                </c:pt>
                <c:pt idx="265">
                  <c:v>43961</c:v>
                </c:pt>
                <c:pt idx="266">
                  <c:v>43961</c:v>
                </c:pt>
                <c:pt idx="267">
                  <c:v>43962</c:v>
                </c:pt>
                <c:pt idx="268">
                  <c:v>43962</c:v>
                </c:pt>
                <c:pt idx="269">
                  <c:v>43963</c:v>
                </c:pt>
                <c:pt idx="270">
                  <c:v>43963</c:v>
                </c:pt>
                <c:pt idx="271">
                  <c:v>43964</c:v>
                </c:pt>
                <c:pt idx="272">
                  <c:v>43964</c:v>
                </c:pt>
                <c:pt idx="273">
                  <c:v>43965</c:v>
                </c:pt>
                <c:pt idx="274">
                  <c:v>43965</c:v>
                </c:pt>
                <c:pt idx="275">
                  <c:v>43966</c:v>
                </c:pt>
                <c:pt idx="276">
                  <c:v>43966</c:v>
                </c:pt>
                <c:pt idx="277">
                  <c:v>43967</c:v>
                </c:pt>
                <c:pt idx="278">
                  <c:v>43967</c:v>
                </c:pt>
                <c:pt idx="279">
                  <c:v>43968</c:v>
                </c:pt>
                <c:pt idx="280">
                  <c:v>43968</c:v>
                </c:pt>
                <c:pt idx="281">
                  <c:v>43969</c:v>
                </c:pt>
                <c:pt idx="282">
                  <c:v>43969</c:v>
                </c:pt>
                <c:pt idx="283">
                  <c:v>43970</c:v>
                </c:pt>
                <c:pt idx="284">
                  <c:v>43970</c:v>
                </c:pt>
                <c:pt idx="285">
                  <c:v>43971</c:v>
                </c:pt>
                <c:pt idx="286">
                  <c:v>43971</c:v>
                </c:pt>
                <c:pt idx="287">
                  <c:v>43972</c:v>
                </c:pt>
                <c:pt idx="288">
                  <c:v>43972</c:v>
                </c:pt>
                <c:pt idx="289">
                  <c:v>43973</c:v>
                </c:pt>
                <c:pt idx="290">
                  <c:v>43973</c:v>
                </c:pt>
                <c:pt idx="291">
                  <c:v>43974</c:v>
                </c:pt>
                <c:pt idx="292">
                  <c:v>43974</c:v>
                </c:pt>
                <c:pt idx="293">
                  <c:v>43975</c:v>
                </c:pt>
                <c:pt idx="294">
                  <c:v>43975</c:v>
                </c:pt>
                <c:pt idx="295">
                  <c:v>43976</c:v>
                </c:pt>
                <c:pt idx="296">
                  <c:v>43976</c:v>
                </c:pt>
                <c:pt idx="297">
                  <c:v>43977</c:v>
                </c:pt>
                <c:pt idx="298">
                  <c:v>43977</c:v>
                </c:pt>
                <c:pt idx="299">
                  <c:v>43978</c:v>
                </c:pt>
                <c:pt idx="300">
                  <c:v>43978</c:v>
                </c:pt>
                <c:pt idx="301">
                  <c:v>43979</c:v>
                </c:pt>
                <c:pt idx="302">
                  <c:v>43979</c:v>
                </c:pt>
                <c:pt idx="303">
                  <c:v>43980</c:v>
                </c:pt>
                <c:pt idx="304">
                  <c:v>43980</c:v>
                </c:pt>
                <c:pt idx="305">
                  <c:v>43981</c:v>
                </c:pt>
                <c:pt idx="306">
                  <c:v>43981</c:v>
                </c:pt>
                <c:pt idx="307">
                  <c:v>43982</c:v>
                </c:pt>
                <c:pt idx="308">
                  <c:v>43982</c:v>
                </c:pt>
                <c:pt idx="309">
                  <c:v>43983</c:v>
                </c:pt>
                <c:pt idx="310">
                  <c:v>43983</c:v>
                </c:pt>
                <c:pt idx="311">
                  <c:v>43984</c:v>
                </c:pt>
                <c:pt idx="312">
                  <c:v>43984</c:v>
                </c:pt>
                <c:pt idx="313">
                  <c:v>43985</c:v>
                </c:pt>
                <c:pt idx="314">
                  <c:v>43985</c:v>
                </c:pt>
                <c:pt idx="315">
                  <c:v>43986</c:v>
                </c:pt>
                <c:pt idx="316">
                  <c:v>43986</c:v>
                </c:pt>
                <c:pt idx="317">
                  <c:v>43987</c:v>
                </c:pt>
                <c:pt idx="318">
                  <c:v>43987</c:v>
                </c:pt>
                <c:pt idx="319">
                  <c:v>43988</c:v>
                </c:pt>
                <c:pt idx="320">
                  <c:v>43988</c:v>
                </c:pt>
                <c:pt idx="321">
                  <c:v>43989</c:v>
                </c:pt>
                <c:pt idx="322">
                  <c:v>43989</c:v>
                </c:pt>
                <c:pt idx="323">
                  <c:v>43990</c:v>
                </c:pt>
                <c:pt idx="324">
                  <c:v>43990</c:v>
                </c:pt>
                <c:pt idx="325">
                  <c:v>43991</c:v>
                </c:pt>
                <c:pt idx="326">
                  <c:v>43991</c:v>
                </c:pt>
                <c:pt idx="327">
                  <c:v>43992</c:v>
                </c:pt>
                <c:pt idx="328">
                  <c:v>43992</c:v>
                </c:pt>
                <c:pt idx="329">
                  <c:v>43993</c:v>
                </c:pt>
                <c:pt idx="330">
                  <c:v>43993</c:v>
                </c:pt>
                <c:pt idx="331">
                  <c:v>43994</c:v>
                </c:pt>
                <c:pt idx="332">
                  <c:v>43994</c:v>
                </c:pt>
                <c:pt idx="333">
                  <c:v>43995</c:v>
                </c:pt>
                <c:pt idx="334">
                  <c:v>43995</c:v>
                </c:pt>
                <c:pt idx="335">
                  <c:v>43996</c:v>
                </c:pt>
                <c:pt idx="336">
                  <c:v>43996</c:v>
                </c:pt>
                <c:pt idx="337">
                  <c:v>43997</c:v>
                </c:pt>
                <c:pt idx="338">
                  <c:v>43997</c:v>
                </c:pt>
                <c:pt idx="339">
                  <c:v>43998</c:v>
                </c:pt>
                <c:pt idx="340">
                  <c:v>43998</c:v>
                </c:pt>
                <c:pt idx="341">
                  <c:v>43999</c:v>
                </c:pt>
                <c:pt idx="342">
                  <c:v>43999</c:v>
                </c:pt>
                <c:pt idx="343">
                  <c:v>44000</c:v>
                </c:pt>
                <c:pt idx="344">
                  <c:v>44000</c:v>
                </c:pt>
                <c:pt idx="345">
                  <c:v>44001</c:v>
                </c:pt>
                <c:pt idx="346">
                  <c:v>44001</c:v>
                </c:pt>
                <c:pt idx="347">
                  <c:v>44002</c:v>
                </c:pt>
                <c:pt idx="348">
                  <c:v>44002</c:v>
                </c:pt>
                <c:pt idx="349">
                  <c:v>44003</c:v>
                </c:pt>
                <c:pt idx="350">
                  <c:v>44003</c:v>
                </c:pt>
                <c:pt idx="351">
                  <c:v>44004</c:v>
                </c:pt>
                <c:pt idx="352">
                  <c:v>44004</c:v>
                </c:pt>
                <c:pt idx="353">
                  <c:v>44005</c:v>
                </c:pt>
                <c:pt idx="354">
                  <c:v>44005</c:v>
                </c:pt>
                <c:pt idx="355">
                  <c:v>44006</c:v>
                </c:pt>
                <c:pt idx="356">
                  <c:v>44006</c:v>
                </c:pt>
                <c:pt idx="357">
                  <c:v>44007</c:v>
                </c:pt>
                <c:pt idx="358">
                  <c:v>44007</c:v>
                </c:pt>
                <c:pt idx="359">
                  <c:v>44008</c:v>
                </c:pt>
                <c:pt idx="360">
                  <c:v>44008</c:v>
                </c:pt>
                <c:pt idx="361">
                  <c:v>44009</c:v>
                </c:pt>
                <c:pt idx="362">
                  <c:v>44009</c:v>
                </c:pt>
                <c:pt idx="363">
                  <c:v>44010</c:v>
                </c:pt>
                <c:pt idx="364">
                  <c:v>44010</c:v>
                </c:pt>
                <c:pt idx="365">
                  <c:v>44011</c:v>
                </c:pt>
                <c:pt idx="366">
                  <c:v>44011</c:v>
                </c:pt>
                <c:pt idx="367">
                  <c:v>44012</c:v>
                </c:pt>
                <c:pt idx="368">
                  <c:v>44012</c:v>
                </c:pt>
                <c:pt idx="369">
                  <c:v>44013</c:v>
                </c:pt>
                <c:pt idx="370">
                  <c:v>44013</c:v>
                </c:pt>
                <c:pt idx="371">
                  <c:v>44014</c:v>
                </c:pt>
                <c:pt idx="372">
                  <c:v>44014</c:v>
                </c:pt>
                <c:pt idx="373">
                  <c:v>44015</c:v>
                </c:pt>
                <c:pt idx="374">
                  <c:v>44015</c:v>
                </c:pt>
                <c:pt idx="375">
                  <c:v>44016</c:v>
                </c:pt>
                <c:pt idx="376">
                  <c:v>44016</c:v>
                </c:pt>
                <c:pt idx="377">
                  <c:v>44017</c:v>
                </c:pt>
                <c:pt idx="378">
                  <c:v>44017</c:v>
                </c:pt>
                <c:pt idx="379">
                  <c:v>44018</c:v>
                </c:pt>
                <c:pt idx="380">
                  <c:v>44018</c:v>
                </c:pt>
                <c:pt idx="381">
                  <c:v>44019</c:v>
                </c:pt>
                <c:pt idx="382">
                  <c:v>44019</c:v>
                </c:pt>
                <c:pt idx="383">
                  <c:v>44020</c:v>
                </c:pt>
                <c:pt idx="384">
                  <c:v>44020</c:v>
                </c:pt>
                <c:pt idx="385">
                  <c:v>44021</c:v>
                </c:pt>
                <c:pt idx="386">
                  <c:v>44021</c:v>
                </c:pt>
                <c:pt idx="387">
                  <c:v>44022</c:v>
                </c:pt>
                <c:pt idx="388">
                  <c:v>44022</c:v>
                </c:pt>
                <c:pt idx="389">
                  <c:v>44023</c:v>
                </c:pt>
                <c:pt idx="390">
                  <c:v>44023</c:v>
                </c:pt>
                <c:pt idx="391">
                  <c:v>44024</c:v>
                </c:pt>
                <c:pt idx="392">
                  <c:v>44024</c:v>
                </c:pt>
                <c:pt idx="393">
                  <c:v>44025</c:v>
                </c:pt>
                <c:pt idx="394">
                  <c:v>44025</c:v>
                </c:pt>
                <c:pt idx="395">
                  <c:v>44026</c:v>
                </c:pt>
                <c:pt idx="396">
                  <c:v>44026</c:v>
                </c:pt>
                <c:pt idx="397">
                  <c:v>44027</c:v>
                </c:pt>
                <c:pt idx="398">
                  <c:v>44027</c:v>
                </c:pt>
                <c:pt idx="399">
                  <c:v>44028</c:v>
                </c:pt>
                <c:pt idx="400">
                  <c:v>44028</c:v>
                </c:pt>
                <c:pt idx="401">
                  <c:v>44029</c:v>
                </c:pt>
                <c:pt idx="402">
                  <c:v>44029</c:v>
                </c:pt>
                <c:pt idx="403">
                  <c:v>44030</c:v>
                </c:pt>
                <c:pt idx="404">
                  <c:v>44030</c:v>
                </c:pt>
                <c:pt idx="405">
                  <c:v>44031</c:v>
                </c:pt>
                <c:pt idx="406">
                  <c:v>44031</c:v>
                </c:pt>
                <c:pt idx="407">
                  <c:v>44032</c:v>
                </c:pt>
                <c:pt idx="408">
                  <c:v>44032</c:v>
                </c:pt>
                <c:pt idx="409">
                  <c:v>44033</c:v>
                </c:pt>
                <c:pt idx="410">
                  <c:v>44033</c:v>
                </c:pt>
                <c:pt idx="411">
                  <c:v>44034</c:v>
                </c:pt>
                <c:pt idx="412">
                  <c:v>44034</c:v>
                </c:pt>
                <c:pt idx="413">
                  <c:v>44035</c:v>
                </c:pt>
                <c:pt idx="414">
                  <c:v>44035</c:v>
                </c:pt>
                <c:pt idx="415">
                  <c:v>44036</c:v>
                </c:pt>
                <c:pt idx="416">
                  <c:v>44036</c:v>
                </c:pt>
                <c:pt idx="417">
                  <c:v>44037</c:v>
                </c:pt>
                <c:pt idx="418">
                  <c:v>44037</c:v>
                </c:pt>
                <c:pt idx="419">
                  <c:v>44038</c:v>
                </c:pt>
                <c:pt idx="420">
                  <c:v>44038</c:v>
                </c:pt>
                <c:pt idx="421">
                  <c:v>44039</c:v>
                </c:pt>
                <c:pt idx="422">
                  <c:v>44039</c:v>
                </c:pt>
                <c:pt idx="423">
                  <c:v>44040</c:v>
                </c:pt>
                <c:pt idx="424">
                  <c:v>44040</c:v>
                </c:pt>
                <c:pt idx="425">
                  <c:v>44041</c:v>
                </c:pt>
                <c:pt idx="426">
                  <c:v>44041</c:v>
                </c:pt>
                <c:pt idx="427">
                  <c:v>44042</c:v>
                </c:pt>
                <c:pt idx="428">
                  <c:v>44042</c:v>
                </c:pt>
                <c:pt idx="429">
                  <c:v>44043</c:v>
                </c:pt>
                <c:pt idx="430">
                  <c:v>44043</c:v>
                </c:pt>
                <c:pt idx="431">
                  <c:v>44044</c:v>
                </c:pt>
                <c:pt idx="432">
                  <c:v>44044</c:v>
                </c:pt>
                <c:pt idx="433">
                  <c:v>44045</c:v>
                </c:pt>
                <c:pt idx="434">
                  <c:v>44045</c:v>
                </c:pt>
                <c:pt idx="435">
                  <c:v>44046</c:v>
                </c:pt>
                <c:pt idx="436">
                  <c:v>44046</c:v>
                </c:pt>
                <c:pt idx="437">
                  <c:v>44047</c:v>
                </c:pt>
                <c:pt idx="438">
                  <c:v>44047</c:v>
                </c:pt>
                <c:pt idx="439">
                  <c:v>44048</c:v>
                </c:pt>
                <c:pt idx="440">
                  <c:v>44048</c:v>
                </c:pt>
                <c:pt idx="441">
                  <c:v>44049</c:v>
                </c:pt>
                <c:pt idx="442">
                  <c:v>44049</c:v>
                </c:pt>
                <c:pt idx="443">
                  <c:v>44050</c:v>
                </c:pt>
                <c:pt idx="444">
                  <c:v>44050</c:v>
                </c:pt>
                <c:pt idx="445">
                  <c:v>44051</c:v>
                </c:pt>
                <c:pt idx="446">
                  <c:v>44051</c:v>
                </c:pt>
                <c:pt idx="447">
                  <c:v>44052</c:v>
                </c:pt>
                <c:pt idx="448">
                  <c:v>44052</c:v>
                </c:pt>
                <c:pt idx="449">
                  <c:v>44053</c:v>
                </c:pt>
                <c:pt idx="450">
                  <c:v>44053</c:v>
                </c:pt>
                <c:pt idx="451">
                  <c:v>44054</c:v>
                </c:pt>
                <c:pt idx="452">
                  <c:v>44054</c:v>
                </c:pt>
                <c:pt idx="453">
                  <c:v>44055</c:v>
                </c:pt>
                <c:pt idx="454">
                  <c:v>44055</c:v>
                </c:pt>
                <c:pt idx="455">
                  <c:v>44056</c:v>
                </c:pt>
                <c:pt idx="456">
                  <c:v>44056</c:v>
                </c:pt>
                <c:pt idx="457">
                  <c:v>44057</c:v>
                </c:pt>
                <c:pt idx="458">
                  <c:v>44057</c:v>
                </c:pt>
                <c:pt idx="459">
                  <c:v>44058</c:v>
                </c:pt>
                <c:pt idx="460">
                  <c:v>44058</c:v>
                </c:pt>
                <c:pt idx="461">
                  <c:v>44059</c:v>
                </c:pt>
                <c:pt idx="462">
                  <c:v>44059</c:v>
                </c:pt>
                <c:pt idx="463">
                  <c:v>44060</c:v>
                </c:pt>
                <c:pt idx="464">
                  <c:v>44060</c:v>
                </c:pt>
                <c:pt idx="465">
                  <c:v>44061</c:v>
                </c:pt>
                <c:pt idx="466">
                  <c:v>44061</c:v>
                </c:pt>
                <c:pt idx="467">
                  <c:v>44062</c:v>
                </c:pt>
                <c:pt idx="468">
                  <c:v>44062</c:v>
                </c:pt>
                <c:pt idx="469">
                  <c:v>44063</c:v>
                </c:pt>
                <c:pt idx="470">
                  <c:v>44063</c:v>
                </c:pt>
                <c:pt idx="471">
                  <c:v>44064</c:v>
                </c:pt>
                <c:pt idx="472">
                  <c:v>44064</c:v>
                </c:pt>
                <c:pt idx="473">
                  <c:v>44065</c:v>
                </c:pt>
                <c:pt idx="474">
                  <c:v>44065</c:v>
                </c:pt>
                <c:pt idx="475">
                  <c:v>44066</c:v>
                </c:pt>
                <c:pt idx="476">
                  <c:v>44066</c:v>
                </c:pt>
                <c:pt idx="477">
                  <c:v>44067</c:v>
                </c:pt>
                <c:pt idx="478">
                  <c:v>44067</c:v>
                </c:pt>
                <c:pt idx="479">
                  <c:v>44068</c:v>
                </c:pt>
                <c:pt idx="480">
                  <c:v>44068</c:v>
                </c:pt>
                <c:pt idx="481">
                  <c:v>44069</c:v>
                </c:pt>
                <c:pt idx="482">
                  <c:v>44069</c:v>
                </c:pt>
                <c:pt idx="483">
                  <c:v>44070</c:v>
                </c:pt>
                <c:pt idx="484">
                  <c:v>44070</c:v>
                </c:pt>
                <c:pt idx="485">
                  <c:v>44071</c:v>
                </c:pt>
                <c:pt idx="486">
                  <c:v>44071</c:v>
                </c:pt>
                <c:pt idx="487">
                  <c:v>44072</c:v>
                </c:pt>
                <c:pt idx="488">
                  <c:v>44072</c:v>
                </c:pt>
                <c:pt idx="489">
                  <c:v>44073</c:v>
                </c:pt>
                <c:pt idx="490">
                  <c:v>44073</c:v>
                </c:pt>
                <c:pt idx="491">
                  <c:v>44074</c:v>
                </c:pt>
                <c:pt idx="492">
                  <c:v>44074</c:v>
                </c:pt>
                <c:pt idx="493">
                  <c:v>44075</c:v>
                </c:pt>
                <c:pt idx="494">
                  <c:v>44075</c:v>
                </c:pt>
                <c:pt idx="495">
                  <c:v>44076</c:v>
                </c:pt>
                <c:pt idx="496">
                  <c:v>44076</c:v>
                </c:pt>
                <c:pt idx="497">
                  <c:v>44077</c:v>
                </c:pt>
                <c:pt idx="498">
                  <c:v>44077</c:v>
                </c:pt>
                <c:pt idx="499">
                  <c:v>44078</c:v>
                </c:pt>
                <c:pt idx="500">
                  <c:v>44078</c:v>
                </c:pt>
                <c:pt idx="501">
                  <c:v>44079</c:v>
                </c:pt>
                <c:pt idx="502">
                  <c:v>44079</c:v>
                </c:pt>
                <c:pt idx="503">
                  <c:v>44080</c:v>
                </c:pt>
                <c:pt idx="504">
                  <c:v>44080</c:v>
                </c:pt>
                <c:pt idx="505">
                  <c:v>44081</c:v>
                </c:pt>
                <c:pt idx="506">
                  <c:v>44081</c:v>
                </c:pt>
                <c:pt idx="507">
                  <c:v>44082</c:v>
                </c:pt>
                <c:pt idx="508">
                  <c:v>44082</c:v>
                </c:pt>
                <c:pt idx="509">
                  <c:v>44083</c:v>
                </c:pt>
                <c:pt idx="510">
                  <c:v>44083</c:v>
                </c:pt>
                <c:pt idx="511">
                  <c:v>44084</c:v>
                </c:pt>
                <c:pt idx="512">
                  <c:v>44084</c:v>
                </c:pt>
                <c:pt idx="513">
                  <c:v>44085</c:v>
                </c:pt>
                <c:pt idx="514">
                  <c:v>44085</c:v>
                </c:pt>
                <c:pt idx="515">
                  <c:v>44086</c:v>
                </c:pt>
                <c:pt idx="516">
                  <c:v>44086</c:v>
                </c:pt>
                <c:pt idx="517">
                  <c:v>44087</c:v>
                </c:pt>
                <c:pt idx="518">
                  <c:v>44087</c:v>
                </c:pt>
                <c:pt idx="519">
                  <c:v>44088</c:v>
                </c:pt>
                <c:pt idx="520">
                  <c:v>44088</c:v>
                </c:pt>
                <c:pt idx="521">
                  <c:v>44089</c:v>
                </c:pt>
                <c:pt idx="522">
                  <c:v>44089</c:v>
                </c:pt>
                <c:pt idx="523">
                  <c:v>44090</c:v>
                </c:pt>
                <c:pt idx="524">
                  <c:v>44090</c:v>
                </c:pt>
                <c:pt idx="525">
                  <c:v>44091</c:v>
                </c:pt>
                <c:pt idx="526">
                  <c:v>44091</c:v>
                </c:pt>
                <c:pt idx="527">
                  <c:v>44092</c:v>
                </c:pt>
                <c:pt idx="528">
                  <c:v>44092</c:v>
                </c:pt>
                <c:pt idx="529">
                  <c:v>44093</c:v>
                </c:pt>
                <c:pt idx="530">
                  <c:v>44093</c:v>
                </c:pt>
                <c:pt idx="531">
                  <c:v>44094</c:v>
                </c:pt>
                <c:pt idx="532">
                  <c:v>44094</c:v>
                </c:pt>
                <c:pt idx="533">
                  <c:v>44095</c:v>
                </c:pt>
                <c:pt idx="534">
                  <c:v>44095</c:v>
                </c:pt>
                <c:pt idx="535">
                  <c:v>44096</c:v>
                </c:pt>
                <c:pt idx="536">
                  <c:v>44096</c:v>
                </c:pt>
                <c:pt idx="537">
                  <c:v>44097</c:v>
                </c:pt>
                <c:pt idx="538">
                  <c:v>44097</c:v>
                </c:pt>
                <c:pt idx="539">
                  <c:v>44098</c:v>
                </c:pt>
                <c:pt idx="540">
                  <c:v>44098</c:v>
                </c:pt>
                <c:pt idx="541">
                  <c:v>44099</c:v>
                </c:pt>
                <c:pt idx="542">
                  <c:v>44099</c:v>
                </c:pt>
                <c:pt idx="543">
                  <c:v>44100</c:v>
                </c:pt>
                <c:pt idx="544">
                  <c:v>44100</c:v>
                </c:pt>
                <c:pt idx="545">
                  <c:v>44101</c:v>
                </c:pt>
                <c:pt idx="546">
                  <c:v>44101</c:v>
                </c:pt>
                <c:pt idx="547">
                  <c:v>44102</c:v>
                </c:pt>
                <c:pt idx="548">
                  <c:v>44102</c:v>
                </c:pt>
                <c:pt idx="549">
                  <c:v>44103</c:v>
                </c:pt>
                <c:pt idx="550">
                  <c:v>44103</c:v>
                </c:pt>
                <c:pt idx="551">
                  <c:v>44104</c:v>
                </c:pt>
                <c:pt idx="552">
                  <c:v>44104</c:v>
                </c:pt>
                <c:pt idx="553">
                  <c:v>44105</c:v>
                </c:pt>
                <c:pt idx="554">
                  <c:v>44105</c:v>
                </c:pt>
                <c:pt idx="555">
                  <c:v>44106</c:v>
                </c:pt>
                <c:pt idx="556">
                  <c:v>44106</c:v>
                </c:pt>
                <c:pt idx="557">
                  <c:v>44107</c:v>
                </c:pt>
                <c:pt idx="558">
                  <c:v>44107</c:v>
                </c:pt>
                <c:pt idx="559">
                  <c:v>44108</c:v>
                </c:pt>
                <c:pt idx="560">
                  <c:v>44108</c:v>
                </c:pt>
                <c:pt idx="561">
                  <c:v>44109</c:v>
                </c:pt>
                <c:pt idx="562">
                  <c:v>44109</c:v>
                </c:pt>
                <c:pt idx="563">
                  <c:v>44110</c:v>
                </c:pt>
                <c:pt idx="564">
                  <c:v>44110</c:v>
                </c:pt>
                <c:pt idx="565">
                  <c:v>44111</c:v>
                </c:pt>
                <c:pt idx="566">
                  <c:v>44111</c:v>
                </c:pt>
                <c:pt idx="567">
                  <c:v>44112</c:v>
                </c:pt>
                <c:pt idx="568">
                  <c:v>44112</c:v>
                </c:pt>
                <c:pt idx="569">
                  <c:v>44113</c:v>
                </c:pt>
                <c:pt idx="570">
                  <c:v>44113</c:v>
                </c:pt>
                <c:pt idx="571">
                  <c:v>44114</c:v>
                </c:pt>
                <c:pt idx="572">
                  <c:v>44114</c:v>
                </c:pt>
                <c:pt idx="573">
                  <c:v>44115</c:v>
                </c:pt>
                <c:pt idx="574">
                  <c:v>44115</c:v>
                </c:pt>
                <c:pt idx="575">
                  <c:v>44116</c:v>
                </c:pt>
                <c:pt idx="576">
                  <c:v>44116</c:v>
                </c:pt>
                <c:pt idx="577">
                  <c:v>44117</c:v>
                </c:pt>
                <c:pt idx="578">
                  <c:v>44117</c:v>
                </c:pt>
                <c:pt idx="579">
                  <c:v>44118</c:v>
                </c:pt>
                <c:pt idx="580">
                  <c:v>44118</c:v>
                </c:pt>
                <c:pt idx="581">
                  <c:v>44119</c:v>
                </c:pt>
                <c:pt idx="582">
                  <c:v>44119</c:v>
                </c:pt>
                <c:pt idx="583">
                  <c:v>44120</c:v>
                </c:pt>
                <c:pt idx="584">
                  <c:v>44120</c:v>
                </c:pt>
                <c:pt idx="585">
                  <c:v>44121</c:v>
                </c:pt>
                <c:pt idx="586">
                  <c:v>44121</c:v>
                </c:pt>
                <c:pt idx="587">
                  <c:v>44122</c:v>
                </c:pt>
                <c:pt idx="588">
                  <c:v>44122</c:v>
                </c:pt>
                <c:pt idx="589">
                  <c:v>44123</c:v>
                </c:pt>
                <c:pt idx="590">
                  <c:v>44123</c:v>
                </c:pt>
                <c:pt idx="591">
                  <c:v>44124</c:v>
                </c:pt>
                <c:pt idx="592">
                  <c:v>44124</c:v>
                </c:pt>
                <c:pt idx="593">
                  <c:v>44125</c:v>
                </c:pt>
                <c:pt idx="594">
                  <c:v>44125</c:v>
                </c:pt>
                <c:pt idx="595">
                  <c:v>44126</c:v>
                </c:pt>
                <c:pt idx="596">
                  <c:v>44126</c:v>
                </c:pt>
                <c:pt idx="597">
                  <c:v>44127</c:v>
                </c:pt>
                <c:pt idx="598">
                  <c:v>44127</c:v>
                </c:pt>
                <c:pt idx="599">
                  <c:v>44128</c:v>
                </c:pt>
                <c:pt idx="600">
                  <c:v>44128</c:v>
                </c:pt>
                <c:pt idx="601">
                  <c:v>44129</c:v>
                </c:pt>
                <c:pt idx="602">
                  <c:v>44129</c:v>
                </c:pt>
                <c:pt idx="603">
                  <c:v>44130</c:v>
                </c:pt>
                <c:pt idx="604">
                  <c:v>44130</c:v>
                </c:pt>
                <c:pt idx="605">
                  <c:v>44131</c:v>
                </c:pt>
                <c:pt idx="606">
                  <c:v>44131</c:v>
                </c:pt>
                <c:pt idx="607">
                  <c:v>44132</c:v>
                </c:pt>
                <c:pt idx="608">
                  <c:v>44132</c:v>
                </c:pt>
                <c:pt idx="609">
                  <c:v>44133</c:v>
                </c:pt>
                <c:pt idx="610">
                  <c:v>44133</c:v>
                </c:pt>
                <c:pt idx="611">
                  <c:v>44134</c:v>
                </c:pt>
                <c:pt idx="612">
                  <c:v>44134</c:v>
                </c:pt>
                <c:pt idx="613">
                  <c:v>44135</c:v>
                </c:pt>
                <c:pt idx="614">
                  <c:v>44135</c:v>
                </c:pt>
                <c:pt idx="615">
                  <c:v>44136</c:v>
                </c:pt>
                <c:pt idx="616">
                  <c:v>44136</c:v>
                </c:pt>
                <c:pt idx="617">
                  <c:v>44137</c:v>
                </c:pt>
                <c:pt idx="618">
                  <c:v>44137</c:v>
                </c:pt>
                <c:pt idx="619">
                  <c:v>44138</c:v>
                </c:pt>
                <c:pt idx="620">
                  <c:v>44138</c:v>
                </c:pt>
                <c:pt idx="621">
                  <c:v>44139</c:v>
                </c:pt>
                <c:pt idx="622">
                  <c:v>44139</c:v>
                </c:pt>
                <c:pt idx="623">
                  <c:v>44140</c:v>
                </c:pt>
                <c:pt idx="624">
                  <c:v>44140</c:v>
                </c:pt>
                <c:pt idx="625">
                  <c:v>44141</c:v>
                </c:pt>
                <c:pt idx="626">
                  <c:v>44141</c:v>
                </c:pt>
                <c:pt idx="627">
                  <c:v>44142</c:v>
                </c:pt>
                <c:pt idx="628">
                  <c:v>44142</c:v>
                </c:pt>
                <c:pt idx="629">
                  <c:v>44143</c:v>
                </c:pt>
                <c:pt idx="630">
                  <c:v>44143</c:v>
                </c:pt>
                <c:pt idx="631">
                  <c:v>44144</c:v>
                </c:pt>
                <c:pt idx="632">
                  <c:v>44144</c:v>
                </c:pt>
                <c:pt idx="633">
                  <c:v>44145</c:v>
                </c:pt>
                <c:pt idx="634">
                  <c:v>44145</c:v>
                </c:pt>
                <c:pt idx="635">
                  <c:v>44146</c:v>
                </c:pt>
                <c:pt idx="636">
                  <c:v>44146</c:v>
                </c:pt>
                <c:pt idx="637">
                  <c:v>44147</c:v>
                </c:pt>
                <c:pt idx="638">
                  <c:v>44147</c:v>
                </c:pt>
                <c:pt idx="639">
                  <c:v>44148</c:v>
                </c:pt>
                <c:pt idx="640">
                  <c:v>44148</c:v>
                </c:pt>
                <c:pt idx="641">
                  <c:v>44149</c:v>
                </c:pt>
                <c:pt idx="642">
                  <c:v>44149</c:v>
                </c:pt>
                <c:pt idx="643">
                  <c:v>44150</c:v>
                </c:pt>
                <c:pt idx="644">
                  <c:v>44150</c:v>
                </c:pt>
                <c:pt idx="645">
                  <c:v>44151</c:v>
                </c:pt>
                <c:pt idx="646">
                  <c:v>44151</c:v>
                </c:pt>
                <c:pt idx="647">
                  <c:v>44152</c:v>
                </c:pt>
                <c:pt idx="648">
                  <c:v>44152</c:v>
                </c:pt>
                <c:pt idx="649">
                  <c:v>44153</c:v>
                </c:pt>
                <c:pt idx="650">
                  <c:v>44153</c:v>
                </c:pt>
                <c:pt idx="651">
                  <c:v>44154</c:v>
                </c:pt>
                <c:pt idx="652">
                  <c:v>44154</c:v>
                </c:pt>
                <c:pt idx="653">
                  <c:v>44155</c:v>
                </c:pt>
                <c:pt idx="654">
                  <c:v>44155</c:v>
                </c:pt>
                <c:pt idx="655">
                  <c:v>44156</c:v>
                </c:pt>
                <c:pt idx="656">
                  <c:v>44156</c:v>
                </c:pt>
                <c:pt idx="657">
                  <c:v>44157</c:v>
                </c:pt>
                <c:pt idx="658">
                  <c:v>44157</c:v>
                </c:pt>
                <c:pt idx="659">
                  <c:v>44158</c:v>
                </c:pt>
                <c:pt idx="660">
                  <c:v>44158</c:v>
                </c:pt>
                <c:pt idx="661">
                  <c:v>44159</c:v>
                </c:pt>
                <c:pt idx="662">
                  <c:v>44159</c:v>
                </c:pt>
                <c:pt idx="663">
                  <c:v>44160</c:v>
                </c:pt>
                <c:pt idx="664">
                  <c:v>44160</c:v>
                </c:pt>
                <c:pt idx="665">
                  <c:v>44161</c:v>
                </c:pt>
                <c:pt idx="666">
                  <c:v>44161</c:v>
                </c:pt>
                <c:pt idx="667">
                  <c:v>44162</c:v>
                </c:pt>
                <c:pt idx="668">
                  <c:v>44162</c:v>
                </c:pt>
                <c:pt idx="669">
                  <c:v>44163</c:v>
                </c:pt>
                <c:pt idx="670">
                  <c:v>44163</c:v>
                </c:pt>
                <c:pt idx="671">
                  <c:v>44164</c:v>
                </c:pt>
                <c:pt idx="672">
                  <c:v>44164</c:v>
                </c:pt>
                <c:pt idx="673">
                  <c:v>44165</c:v>
                </c:pt>
                <c:pt idx="674">
                  <c:v>44165</c:v>
                </c:pt>
                <c:pt idx="675">
                  <c:v>44166</c:v>
                </c:pt>
                <c:pt idx="676">
                  <c:v>44166</c:v>
                </c:pt>
                <c:pt idx="677">
                  <c:v>44167</c:v>
                </c:pt>
                <c:pt idx="678">
                  <c:v>44167</c:v>
                </c:pt>
                <c:pt idx="679">
                  <c:v>44168</c:v>
                </c:pt>
                <c:pt idx="680">
                  <c:v>44168</c:v>
                </c:pt>
                <c:pt idx="681">
                  <c:v>44169</c:v>
                </c:pt>
                <c:pt idx="682">
                  <c:v>44169</c:v>
                </c:pt>
                <c:pt idx="683">
                  <c:v>44170</c:v>
                </c:pt>
                <c:pt idx="684">
                  <c:v>44170</c:v>
                </c:pt>
                <c:pt idx="685">
                  <c:v>44171</c:v>
                </c:pt>
                <c:pt idx="686">
                  <c:v>44171</c:v>
                </c:pt>
                <c:pt idx="687">
                  <c:v>44172</c:v>
                </c:pt>
                <c:pt idx="688">
                  <c:v>44172</c:v>
                </c:pt>
                <c:pt idx="689">
                  <c:v>44173</c:v>
                </c:pt>
                <c:pt idx="690">
                  <c:v>44173</c:v>
                </c:pt>
                <c:pt idx="691">
                  <c:v>44174</c:v>
                </c:pt>
                <c:pt idx="692">
                  <c:v>44174</c:v>
                </c:pt>
                <c:pt idx="693">
                  <c:v>44175</c:v>
                </c:pt>
                <c:pt idx="694">
                  <c:v>44175</c:v>
                </c:pt>
                <c:pt idx="695">
                  <c:v>44176</c:v>
                </c:pt>
                <c:pt idx="696">
                  <c:v>44176</c:v>
                </c:pt>
                <c:pt idx="697">
                  <c:v>44177</c:v>
                </c:pt>
                <c:pt idx="698">
                  <c:v>44177</c:v>
                </c:pt>
                <c:pt idx="699">
                  <c:v>44178</c:v>
                </c:pt>
                <c:pt idx="700">
                  <c:v>44178</c:v>
                </c:pt>
                <c:pt idx="701">
                  <c:v>44179</c:v>
                </c:pt>
                <c:pt idx="702">
                  <c:v>44179</c:v>
                </c:pt>
                <c:pt idx="703">
                  <c:v>44180</c:v>
                </c:pt>
                <c:pt idx="704">
                  <c:v>44180</c:v>
                </c:pt>
                <c:pt idx="705">
                  <c:v>44181</c:v>
                </c:pt>
                <c:pt idx="706">
                  <c:v>44181</c:v>
                </c:pt>
                <c:pt idx="707">
                  <c:v>44182</c:v>
                </c:pt>
                <c:pt idx="708">
                  <c:v>44182</c:v>
                </c:pt>
                <c:pt idx="709">
                  <c:v>44183</c:v>
                </c:pt>
                <c:pt idx="710">
                  <c:v>44183</c:v>
                </c:pt>
                <c:pt idx="711">
                  <c:v>44184</c:v>
                </c:pt>
                <c:pt idx="712">
                  <c:v>44184</c:v>
                </c:pt>
                <c:pt idx="713">
                  <c:v>44185</c:v>
                </c:pt>
                <c:pt idx="714">
                  <c:v>44185</c:v>
                </c:pt>
                <c:pt idx="715">
                  <c:v>44186</c:v>
                </c:pt>
                <c:pt idx="716">
                  <c:v>44186</c:v>
                </c:pt>
                <c:pt idx="717">
                  <c:v>44187</c:v>
                </c:pt>
                <c:pt idx="718">
                  <c:v>44187</c:v>
                </c:pt>
                <c:pt idx="719">
                  <c:v>44188</c:v>
                </c:pt>
                <c:pt idx="720">
                  <c:v>44188</c:v>
                </c:pt>
                <c:pt idx="721">
                  <c:v>44189</c:v>
                </c:pt>
                <c:pt idx="722">
                  <c:v>44189</c:v>
                </c:pt>
                <c:pt idx="723">
                  <c:v>44190</c:v>
                </c:pt>
                <c:pt idx="724">
                  <c:v>44190</c:v>
                </c:pt>
                <c:pt idx="725">
                  <c:v>44191</c:v>
                </c:pt>
                <c:pt idx="726">
                  <c:v>44191</c:v>
                </c:pt>
                <c:pt idx="727">
                  <c:v>44192</c:v>
                </c:pt>
                <c:pt idx="728">
                  <c:v>44192</c:v>
                </c:pt>
                <c:pt idx="729">
                  <c:v>44193</c:v>
                </c:pt>
                <c:pt idx="730">
                  <c:v>44193</c:v>
                </c:pt>
                <c:pt idx="731">
                  <c:v>44194</c:v>
                </c:pt>
                <c:pt idx="732">
                  <c:v>44194</c:v>
                </c:pt>
                <c:pt idx="733">
                  <c:v>44195</c:v>
                </c:pt>
                <c:pt idx="734">
                  <c:v>44195</c:v>
                </c:pt>
                <c:pt idx="735">
                  <c:v>44196</c:v>
                </c:pt>
                <c:pt idx="736">
                  <c:v>44196</c:v>
                </c:pt>
                <c:pt idx="737">
                  <c:v>44197</c:v>
                </c:pt>
                <c:pt idx="738">
                  <c:v>44197</c:v>
                </c:pt>
                <c:pt idx="739">
                  <c:v>44198</c:v>
                </c:pt>
                <c:pt idx="740">
                  <c:v>44198</c:v>
                </c:pt>
                <c:pt idx="741">
                  <c:v>44199</c:v>
                </c:pt>
                <c:pt idx="742">
                  <c:v>44199</c:v>
                </c:pt>
                <c:pt idx="743">
                  <c:v>44200</c:v>
                </c:pt>
                <c:pt idx="744">
                  <c:v>44200</c:v>
                </c:pt>
                <c:pt idx="745">
                  <c:v>44201</c:v>
                </c:pt>
                <c:pt idx="746">
                  <c:v>44201</c:v>
                </c:pt>
                <c:pt idx="747">
                  <c:v>44202</c:v>
                </c:pt>
                <c:pt idx="748">
                  <c:v>44202</c:v>
                </c:pt>
                <c:pt idx="749">
                  <c:v>44203</c:v>
                </c:pt>
                <c:pt idx="750">
                  <c:v>44203</c:v>
                </c:pt>
                <c:pt idx="751">
                  <c:v>44204</c:v>
                </c:pt>
                <c:pt idx="752">
                  <c:v>44204</c:v>
                </c:pt>
                <c:pt idx="753">
                  <c:v>44205</c:v>
                </c:pt>
                <c:pt idx="754">
                  <c:v>44205</c:v>
                </c:pt>
                <c:pt idx="755">
                  <c:v>44206</c:v>
                </c:pt>
                <c:pt idx="756">
                  <c:v>44206</c:v>
                </c:pt>
                <c:pt idx="757">
                  <c:v>44207</c:v>
                </c:pt>
                <c:pt idx="758">
                  <c:v>44207</c:v>
                </c:pt>
                <c:pt idx="759">
                  <c:v>44208</c:v>
                </c:pt>
                <c:pt idx="760">
                  <c:v>44208</c:v>
                </c:pt>
                <c:pt idx="761">
                  <c:v>44209</c:v>
                </c:pt>
                <c:pt idx="762">
                  <c:v>44209</c:v>
                </c:pt>
                <c:pt idx="763">
                  <c:v>44210</c:v>
                </c:pt>
                <c:pt idx="764">
                  <c:v>44210</c:v>
                </c:pt>
                <c:pt idx="765">
                  <c:v>44211</c:v>
                </c:pt>
                <c:pt idx="766">
                  <c:v>44211</c:v>
                </c:pt>
                <c:pt idx="767">
                  <c:v>44212</c:v>
                </c:pt>
                <c:pt idx="768">
                  <c:v>44212</c:v>
                </c:pt>
                <c:pt idx="769">
                  <c:v>44213</c:v>
                </c:pt>
                <c:pt idx="770">
                  <c:v>44213</c:v>
                </c:pt>
                <c:pt idx="771">
                  <c:v>44214</c:v>
                </c:pt>
                <c:pt idx="772">
                  <c:v>44214</c:v>
                </c:pt>
              </c:numCache>
            </c:numRef>
          </c:xVal>
          <c:yVal>
            <c:numRef>
              <c:f>CalcThroughput!$B$2:$B$774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414</c:v>
                </c:pt>
                <c:pt idx="7">
                  <c:v>414</c:v>
                </c:pt>
                <c:pt idx="8">
                  <c:v>414</c:v>
                </c:pt>
                <c:pt idx="9">
                  <c:v>414</c:v>
                </c:pt>
                <c:pt idx="10">
                  <c:v>414</c:v>
                </c:pt>
                <c:pt idx="11">
                  <c:v>414</c:v>
                </c:pt>
                <c:pt idx="12">
                  <c:v>414</c:v>
                </c:pt>
                <c:pt idx="13">
                  <c:v>414</c:v>
                </c:pt>
                <c:pt idx="14">
                  <c:v>414</c:v>
                </c:pt>
                <c:pt idx="15">
                  <c:v>414</c:v>
                </c:pt>
                <c:pt idx="16">
                  <c:v>414</c:v>
                </c:pt>
                <c:pt idx="17">
                  <c:v>414</c:v>
                </c:pt>
                <c:pt idx="18">
                  <c:v>414</c:v>
                </c:pt>
                <c:pt idx="19">
                  <c:v>414</c:v>
                </c:pt>
                <c:pt idx="20">
                  <c:v>1094</c:v>
                </c:pt>
                <c:pt idx="21">
                  <c:v>1094</c:v>
                </c:pt>
                <c:pt idx="22">
                  <c:v>1094</c:v>
                </c:pt>
                <c:pt idx="23">
                  <c:v>1094</c:v>
                </c:pt>
                <c:pt idx="24">
                  <c:v>1094</c:v>
                </c:pt>
                <c:pt idx="25">
                  <c:v>1094</c:v>
                </c:pt>
                <c:pt idx="26">
                  <c:v>1094</c:v>
                </c:pt>
                <c:pt idx="27">
                  <c:v>1094</c:v>
                </c:pt>
                <c:pt idx="28">
                  <c:v>1094</c:v>
                </c:pt>
                <c:pt idx="29">
                  <c:v>1094</c:v>
                </c:pt>
                <c:pt idx="30">
                  <c:v>1094</c:v>
                </c:pt>
                <c:pt idx="31">
                  <c:v>1094</c:v>
                </c:pt>
                <c:pt idx="32">
                  <c:v>1094</c:v>
                </c:pt>
                <c:pt idx="33">
                  <c:v>1094</c:v>
                </c:pt>
                <c:pt idx="34">
                  <c:v>2360</c:v>
                </c:pt>
                <c:pt idx="35">
                  <c:v>2360</c:v>
                </c:pt>
                <c:pt idx="36">
                  <c:v>2360</c:v>
                </c:pt>
                <c:pt idx="37">
                  <c:v>2360</c:v>
                </c:pt>
                <c:pt idx="38">
                  <c:v>2360</c:v>
                </c:pt>
                <c:pt idx="39">
                  <c:v>2360</c:v>
                </c:pt>
                <c:pt idx="40">
                  <c:v>2360</c:v>
                </c:pt>
                <c:pt idx="41">
                  <c:v>2360</c:v>
                </c:pt>
                <c:pt idx="42">
                  <c:v>2360</c:v>
                </c:pt>
                <c:pt idx="43">
                  <c:v>2360</c:v>
                </c:pt>
                <c:pt idx="44">
                  <c:v>2360</c:v>
                </c:pt>
                <c:pt idx="45">
                  <c:v>2360</c:v>
                </c:pt>
                <c:pt idx="46">
                  <c:v>2360</c:v>
                </c:pt>
                <c:pt idx="47">
                  <c:v>2360</c:v>
                </c:pt>
                <c:pt idx="48">
                  <c:v>3766</c:v>
                </c:pt>
                <c:pt idx="49">
                  <c:v>3766</c:v>
                </c:pt>
                <c:pt idx="50">
                  <c:v>3766</c:v>
                </c:pt>
                <c:pt idx="51">
                  <c:v>3766</c:v>
                </c:pt>
                <c:pt idx="52">
                  <c:v>3766</c:v>
                </c:pt>
                <c:pt idx="53">
                  <c:v>3766</c:v>
                </c:pt>
                <c:pt idx="54">
                  <c:v>3766</c:v>
                </c:pt>
                <c:pt idx="55">
                  <c:v>3766</c:v>
                </c:pt>
                <c:pt idx="56">
                  <c:v>3766</c:v>
                </c:pt>
                <c:pt idx="57">
                  <c:v>3766</c:v>
                </c:pt>
                <c:pt idx="58">
                  <c:v>3766</c:v>
                </c:pt>
                <c:pt idx="59">
                  <c:v>3766</c:v>
                </c:pt>
                <c:pt idx="60">
                  <c:v>3766</c:v>
                </c:pt>
                <c:pt idx="61">
                  <c:v>3766</c:v>
                </c:pt>
                <c:pt idx="62">
                  <c:v>5363</c:v>
                </c:pt>
                <c:pt idx="63">
                  <c:v>5363</c:v>
                </c:pt>
                <c:pt idx="64">
                  <c:v>5363</c:v>
                </c:pt>
                <c:pt idx="65">
                  <c:v>5363</c:v>
                </c:pt>
                <c:pt idx="66">
                  <c:v>5363</c:v>
                </c:pt>
                <c:pt idx="67">
                  <c:v>5363</c:v>
                </c:pt>
                <c:pt idx="68">
                  <c:v>5363</c:v>
                </c:pt>
                <c:pt idx="69">
                  <c:v>5363</c:v>
                </c:pt>
                <c:pt idx="70">
                  <c:v>5363</c:v>
                </c:pt>
                <c:pt idx="71">
                  <c:v>5363</c:v>
                </c:pt>
                <c:pt idx="72">
                  <c:v>5363</c:v>
                </c:pt>
                <c:pt idx="73">
                  <c:v>5363</c:v>
                </c:pt>
                <c:pt idx="74">
                  <c:v>5363</c:v>
                </c:pt>
                <c:pt idx="75">
                  <c:v>5363</c:v>
                </c:pt>
                <c:pt idx="76">
                  <c:v>6729</c:v>
                </c:pt>
                <c:pt idx="77">
                  <c:v>6729</c:v>
                </c:pt>
                <c:pt idx="78">
                  <c:v>6729</c:v>
                </c:pt>
                <c:pt idx="79">
                  <c:v>6729</c:v>
                </c:pt>
                <c:pt idx="80">
                  <c:v>6729</c:v>
                </c:pt>
                <c:pt idx="81">
                  <c:v>6729</c:v>
                </c:pt>
                <c:pt idx="82">
                  <c:v>6729</c:v>
                </c:pt>
                <c:pt idx="83">
                  <c:v>6729</c:v>
                </c:pt>
                <c:pt idx="84">
                  <c:v>6729</c:v>
                </c:pt>
                <c:pt idx="85">
                  <c:v>6729</c:v>
                </c:pt>
                <c:pt idx="86">
                  <c:v>6729</c:v>
                </c:pt>
                <c:pt idx="87">
                  <c:v>6729</c:v>
                </c:pt>
                <c:pt idx="88">
                  <c:v>6729</c:v>
                </c:pt>
                <c:pt idx="89">
                  <c:v>6729</c:v>
                </c:pt>
                <c:pt idx="90">
                  <c:v>8120</c:v>
                </c:pt>
                <c:pt idx="91">
                  <c:v>8120</c:v>
                </c:pt>
                <c:pt idx="92">
                  <c:v>8120</c:v>
                </c:pt>
                <c:pt idx="93">
                  <c:v>8120</c:v>
                </c:pt>
                <c:pt idx="94">
                  <c:v>8120</c:v>
                </c:pt>
                <c:pt idx="95">
                  <c:v>8120</c:v>
                </c:pt>
                <c:pt idx="96">
                  <c:v>8120</c:v>
                </c:pt>
                <c:pt idx="97">
                  <c:v>8120</c:v>
                </c:pt>
                <c:pt idx="98">
                  <c:v>8120</c:v>
                </c:pt>
                <c:pt idx="99">
                  <c:v>8120</c:v>
                </c:pt>
                <c:pt idx="100">
                  <c:v>8120</c:v>
                </c:pt>
                <c:pt idx="101">
                  <c:v>8120</c:v>
                </c:pt>
                <c:pt idx="102">
                  <c:v>8120</c:v>
                </c:pt>
                <c:pt idx="103">
                  <c:v>8120</c:v>
                </c:pt>
                <c:pt idx="104">
                  <c:v>9470</c:v>
                </c:pt>
                <c:pt idx="105">
                  <c:v>9470</c:v>
                </c:pt>
                <c:pt idx="106">
                  <c:v>9470</c:v>
                </c:pt>
                <c:pt idx="107">
                  <c:v>9470</c:v>
                </c:pt>
                <c:pt idx="108">
                  <c:v>9470</c:v>
                </c:pt>
                <c:pt idx="109">
                  <c:v>9470</c:v>
                </c:pt>
                <c:pt idx="110">
                  <c:v>9470</c:v>
                </c:pt>
                <c:pt idx="111">
                  <c:v>9470</c:v>
                </c:pt>
                <c:pt idx="112">
                  <c:v>9470</c:v>
                </c:pt>
                <c:pt idx="113">
                  <c:v>9470</c:v>
                </c:pt>
                <c:pt idx="114">
                  <c:v>9470</c:v>
                </c:pt>
                <c:pt idx="115">
                  <c:v>9470</c:v>
                </c:pt>
                <c:pt idx="116">
                  <c:v>9470</c:v>
                </c:pt>
                <c:pt idx="117">
                  <c:v>9470</c:v>
                </c:pt>
                <c:pt idx="118">
                  <c:v>10961</c:v>
                </c:pt>
                <c:pt idx="119">
                  <c:v>10961</c:v>
                </c:pt>
                <c:pt idx="120">
                  <c:v>10961</c:v>
                </c:pt>
                <c:pt idx="121">
                  <c:v>10961</c:v>
                </c:pt>
                <c:pt idx="122">
                  <c:v>10961</c:v>
                </c:pt>
                <c:pt idx="123">
                  <c:v>10961</c:v>
                </c:pt>
                <c:pt idx="124">
                  <c:v>10961</c:v>
                </c:pt>
                <c:pt idx="125">
                  <c:v>10961</c:v>
                </c:pt>
                <c:pt idx="126">
                  <c:v>10961</c:v>
                </c:pt>
                <c:pt idx="127">
                  <c:v>10961</c:v>
                </c:pt>
                <c:pt idx="128">
                  <c:v>10961</c:v>
                </c:pt>
                <c:pt idx="129">
                  <c:v>10961</c:v>
                </c:pt>
                <c:pt idx="130">
                  <c:v>10961</c:v>
                </c:pt>
                <c:pt idx="131">
                  <c:v>10961</c:v>
                </c:pt>
                <c:pt idx="132">
                  <c:v>12403</c:v>
                </c:pt>
                <c:pt idx="133">
                  <c:v>12403</c:v>
                </c:pt>
                <c:pt idx="134">
                  <c:v>12403</c:v>
                </c:pt>
                <c:pt idx="135">
                  <c:v>12403</c:v>
                </c:pt>
                <c:pt idx="136">
                  <c:v>12403</c:v>
                </c:pt>
                <c:pt idx="137">
                  <c:v>12403</c:v>
                </c:pt>
                <c:pt idx="138">
                  <c:v>12403</c:v>
                </c:pt>
                <c:pt idx="139">
                  <c:v>12403</c:v>
                </c:pt>
                <c:pt idx="140">
                  <c:v>12403</c:v>
                </c:pt>
                <c:pt idx="141">
                  <c:v>12403</c:v>
                </c:pt>
                <c:pt idx="142">
                  <c:v>12403</c:v>
                </c:pt>
                <c:pt idx="143">
                  <c:v>12403</c:v>
                </c:pt>
                <c:pt idx="144">
                  <c:v>12403</c:v>
                </c:pt>
                <c:pt idx="145">
                  <c:v>12403</c:v>
                </c:pt>
                <c:pt idx="146">
                  <c:v>13698</c:v>
                </c:pt>
                <c:pt idx="147">
                  <c:v>13698</c:v>
                </c:pt>
                <c:pt idx="148">
                  <c:v>13698</c:v>
                </c:pt>
                <c:pt idx="149">
                  <c:v>13698</c:v>
                </c:pt>
                <c:pt idx="150">
                  <c:v>13698</c:v>
                </c:pt>
                <c:pt idx="151">
                  <c:v>13698</c:v>
                </c:pt>
                <c:pt idx="152">
                  <c:v>13698</c:v>
                </c:pt>
                <c:pt idx="153">
                  <c:v>13698</c:v>
                </c:pt>
                <c:pt idx="154">
                  <c:v>13698</c:v>
                </c:pt>
                <c:pt idx="155">
                  <c:v>13698</c:v>
                </c:pt>
                <c:pt idx="156">
                  <c:v>13698</c:v>
                </c:pt>
                <c:pt idx="157">
                  <c:v>13698</c:v>
                </c:pt>
                <c:pt idx="158">
                  <c:v>13698</c:v>
                </c:pt>
                <c:pt idx="159">
                  <c:v>13698</c:v>
                </c:pt>
                <c:pt idx="160">
                  <c:v>15226</c:v>
                </c:pt>
                <c:pt idx="161">
                  <c:v>15226</c:v>
                </c:pt>
                <c:pt idx="162">
                  <c:v>15226</c:v>
                </c:pt>
                <c:pt idx="163">
                  <c:v>15226</c:v>
                </c:pt>
                <c:pt idx="164">
                  <c:v>15226</c:v>
                </c:pt>
                <c:pt idx="165">
                  <c:v>15226</c:v>
                </c:pt>
                <c:pt idx="166">
                  <c:v>15226</c:v>
                </c:pt>
                <c:pt idx="167">
                  <c:v>15226</c:v>
                </c:pt>
                <c:pt idx="168">
                  <c:v>15226</c:v>
                </c:pt>
                <c:pt idx="169">
                  <c:v>15226</c:v>
                </c:pt>
                <c:pt idx="170">
                  <c:v>15226</c:v>
                </c:pt>
                <c:pt idx="171">
                  <c:v>15226</c:v>
                </c:pt>
                <c:pt idx="172">
                  <c:v>15226</c:v>
                </c:pt>
                <c:pt idx="173">
                  <c:v>15226</c:v>
                </c:pt>
                <c:pt idx="174">
                  <c:v>16736</c:v>
                </c:pt>
                <c:pt idx="175">
                  <c:v>16736</c:v>
                </c:pt>
                <c:pt idx="176">
                  <c:v>16736</c:v>
                </c:pt>
                <c:pt idx="177">
                  <c:v>16736</c:v>
                </c:pt>
                <c:pt idx="178">
                  <c:v>16736</c:v>
                </c:pt>
                <c:pt idx="179">
                  <c:v>16736</c:v>
                </c:pt>
                <c:pt idx="180">
                  <c:v>16736</c:v>
                </c:pt>
                <c:pt idx="181">
                  <c:v>16736</c:v>
                </c:pt>
                <c:pt idx="182">
                  <c:v>16736</c:v>
                </c:pt>
                <c:pt idx="183">
                  <c:v>16736</c:v>
                </c:pt>
                <c:pt idx="184">
                  <c:v>16736</c:v>
                </c:pt>
                <c:pt idx="185">
                  <c:v>16736</c:v>
                </c:pt>
                <c:pt idx="186">
                  <c:v>16736</c:v>
                </c:pt>
                <c:pt idx="187">
                  <c:v>16736</c:v>
                </c:pt>
                <c:pt idx="188">
                  <c:v>18135</c:v>
                </c:pt>
                <c:pt idx="189">
                  <c:v>18135</c:v>
                </c:pt>
                <c:pt idx="190">
                  <c:v>18135</c:v>
                </c:pt>
                <c:pt idx="191">
                  <c:v>18135</c:v>
                </c:pt>
                <c:pt idx="192">
                  <c:v>18135</c:v>
                </c:pt>
                <c:pt idx="193">
                  <c:v>18135</c:v>
                </c:pt>
                <c:pt idx="194">
                  <c:v>18135</c:v>
                </c:pt>
                <c:pt idx="195">
                  <c:v>18135</c:v>
                </c:pt>
                <c:pt idx="196">
                  <c:v>18135</c:v>
                </c:pt>
                <c:pt idx="197">
                  <c:v>18135</c:v>
                </c:pt>
                <c:pt idx="198">
                  <c:v>18135</c:v>
                </c:pt>
                <c:pt idx="199">
                  <c:v>18135</c:v>
                </c:pt>
                <c:pt idx="200">
                  <c:v>18135</c:v>
                </c:pt>
                <c:pt idx="201">
                  <c:v>18135</c:v>
                </c:pt>
                <c:pt idx="202">
                  <c:v>19780</c:v>
                </c:pt>
                <c:pt idx="203">
                  <c:v>19780</c:v>
                </c:pt>
                <c:pt idx="204">
                  <c:v>19780</c:v>
                </c:pt>
                <c:pt idx="205">
                  <c:v>19780</c:v>
                </c:pt>
                <c:pt idx="206">
                  <c:v>19780</c:v>
                </c:pt>
                <c:pt idx="207">
                  <c:v>19780</c:v>
                </c:pt>
                <c:pt idx="208">
                  <c:v>19780</c:v>
                </c:pt>
                <c:pt idx="209">
                  <c:v>19780</c:v>
                </c:pt>
                <c:pt idx="210">
                  <c:v>19780</c:v>
                </c:pt>
                <c:pt idx="211">
                  <c:v>19780</c:v>
                </c:pt>
                <c:pt idx="212">
                  <c:v>19780</c:v>
                </c:pt>
                <c:pt idx="213">
                  <c:v>19780</c:v>
                </c:pt>
                <c:pt idx="214">
                  <c:v>19780</c:v>
                </c:pt>
                <c:pt idx="215">
                  <c:v>19780</c:v>
                </c:pt>
                <c:pt idx="216">
                  <c:v>21330</c:v>
                </c:pt>
                <c:pt idx="217">
                  <c:v>21330</c:v>
                </c:pt>
                <c:pt idx="218">
                  <c:v>21330</c:v>
                </c:pt>
                <c:pt idx="219">
                  <c:v>21330</c:v>
                </c:pt>
                <c:pt idx="220">
                  <c:v>21330</c:v>
                </c:pt>
                <c:pt idx="221">
                  <c:v>21330</c:v>
                </c:pt>
                <c:pt idx="222">
                  <c:v>21330</c:v>
                </c:pt>
                <c:pt idx="223">
                  <c:v>21330</c:v>
                </c:pt>
                <c:pt idx="224">
                  <c:v>21330</c:v>
                </c:pt>
                <c:pt idx="225">
                  <c:v>21330</c:v>
                </c:pt>
                <c:pt idx="226">
                  <c:v>21330</c:v>
                </c:pt>
                <c:pt idx="227">
                  <c:v>21330</c:v>
                </c:pt>
                <c:pt idx="228">
                  <c:v>21330</c:v>
                </c:pt>
                <c:pt idx="229">
                  <c:v>21330</c:v>
                </c:pt>
                <c:pt idx="230">
                  <c:v>22751</c:v>
                </c:pt>
                <c:pt idx="231">
                  <c:v>22751</c:v>
                </c:pt>
                <c:pt idx="232">
                  <c:v>22751</c:v>
                </c:pt>
                <c:pt idx="233">
                  <c:v>22751</c:v>
                </c:pt>
                <c:pt idx="234">
                  <c:v>22751</c:v>
                </c:pt>
                <c:pt idx="235">
                  <c:v>22751</c:v>
                </c:pt>
                <c:pt idx="236">
                  <c:v>22751</c:v>
                </c:pt>
                <c:pt idx="237">
                  <c:v>22751</c:v>
                </c:pt>
                <c:pt idx="238">
                  <c:v>22751</c:v>
                </c:pt>
                <c:pt idx="239">
                  <c:v>22751</c:v>
                </c:pt>
                <c:pt idx="240">
                  <c:v>22751</c:v>
                </c:pt>
                <c:pt idx="241">
                  <c:v>22751</c:v>
                </c:pt>
                <c:pt idx="242">
                  <c:v>22751</c:v>
                </c:pt>
                <c:pt idx="243">
                  <c:v>22751</c:v>
                </c:pt>
                <c:pt idx="244">
                  <c:v>24416</c:v>
                </c:pt>
                <c:pt idx="245">
                  <c:v>24416</c:v>
                </c:pt>
                <c:pt idx="246">
                  <c:v>24416</c:v>
                </c:pt>
                <c:pt idx="247">
                  <c:v>24416</c:v>
                </c:pt>
                <c:pt idx="248">
                  <c:v>24416</c:v>
                </c:pt>
                <c:pt idx="249">
                  <c:v>24416</c:v>
                </c:pt>
                <c:pt idx="250">
                  <c:v>24416</c:v>
                </c:pt>
                <c:pt idx="251">
                  <c:v>24416</c:v>
                </c:pt>
                <c:pt idx="252">
                  <c:v>24416</c:v>
                </c:pt>
                <c:pt idx="253">
                  <c:v>24416</c:v>
                </c:pt>
                <c:pt idx="254">
                  <c:v>24416</c:v>
                </c:pt>
                <c:pt idx="255">
                  <c:v>24416</c:v>
                </c:pt>
                <c:pt idx="256">
                  <c:v>24416</c:v>
                </c:pt>
                <c:pt idx="257">
                  <c:v>24416</c:v>
                </c:pt>
                <c:pt idx="258">
                  <c:v>25669</c:v>
                </c:pt>
                <c:pt idx="259">
                  <c:v>25669</c:v>
                </c:pt>
                <c:pt idx="260">
                  <c:v>25669</c:v>
                </c:pt>
                <c:pt idx="261">
                  <c:v>25669</c:v>
                </c:pt>
                <c:pt idx="262">
                  <c:v>25669</c:v>
                </c:pt>
                <c:pt idx="263">
                  <c:v>25669</c:v>
                </c:pt>
                <c:pt idx="264">
                  <c:v>25669</c:v>
                </c:pt>
                <c:pt idx="265">
                  <c:v>25669</c:v>
                </c:pt>
                <c:pt idx="266">
                  <c:v>25669</c:v>
                </c:pt>
                <c:pt idx="267">
                  <c:v>25669</c:v>
                </c:pt>
                <c:pt idx="268">
                  <c:v>25669</c:v>
                </c:pt>
                <c:pt idx="269">
                  <c:v>25669</c:v>
                </c:pt>
                <c:pt idx="270">
                  <c:v>25669</c:v>
                </c:pt>
                <c:pt idx="271">
                  <c:v>25669</c:v>
                </c:pt>
                <c:pt idx="272">
                  <c:v>27261</c:v>
                </c:pt>
                <c:pt idx="273">
                  <c:v>27261</c:v>
                </c:pt>
                <c:pt idx="274">
                  <c:v>27261</c:v>
                </c:pt>
                <c:pt idx="275">
                  <c:v>27261</c:v>
                </c:pt>
                <c:pt idx="276">
                  <c:v>27261</c:v>
                </c:pt>
                <c:pt idx="277">
                  <c:v>27261</c:v>
                </c:pt>
                <c:pt idx="278">
                  <c:v>27261</c:v>
                </c:pt>
                <c:pt idx="279">
                  <c:v>27261</c:v>
                </c:pt>
                <c:pt idx="280">
                  <c:v>27261</c:v>
                </c:pt>
                <c:pt idx="281">
                  <c:v>27261</c:v>
                </c:pt>
                <c:pt idx="282">
                  <c:v>27261</c:v>
                </c:pt>
                <c:pt idx="283">
                  <c:v>27261</c:v>
                </c:pt>
                <c:pt idx="284">
                  <c:v>27261</c:v>
                </c:pt>
                <c:pt idx="285">
                  <c:v>27261</c:v>
                </c:pt>
                <c:pt idx="286">
                  <c:v>28706</c:v>
                </c:pt>
                <c:pt idx="287">
                  <c:v>28706</c:v>
                </c:pt>
                <c:pt idx="288">
                  <c:v>28706</c:v>
                </c:pt>
                <c:pt idx="289">
                  <c:v>28706</c:v>
                </c:pt>
                <c:pt idx="290">
                  <c:v>28706</c:v>
                </c:pt>
                <c:pt idx="291">
                  <c:v>28706</c:v>
                </c:pt>
                <c:pt idx="292">
                  <c:v>28706</c:v>
                </c:pt>
                <c:pt idx="293">
                  <c:v>28706</c:v>
                </c:pt>
                <c:pt idx="294">
                  <c:v>28706</c:v>
                </c:pt>
                <c:pt idx="295">
                  <c:v>28706</c:v>
                </c:pt>
                <c:pt idx="296">
                  <c:v>28706</c:v>
                </c:pt>
                <c:pt idx="297">
                  <c:v>28706</c:v>
                </c:pt>
                <c:pt idx="298">
                  <c:v>28706</c:v>
                </c:pt>
                <c:pt idx="299">
                  <c:v>28706</c:v>
                </c:pt>
                <c:pt idx="300">
                  <c:v>30284</c:v>
                </c:pt>
                <c:pt idx="301">
                  <c:v>30284</c:v>
                </c:pt>
                <c:pt idx="302">
                  <c:v>30284</c:v>
                </c:pt>
                <c:pt idx="303">
                  <c:v>30284</c:v>
                </c:pt>
                <c:pt idx="304">
                  <c:v>30284</c:v>
                </c:pt>
                <c:pt idx="305">
                  <c:v>30284</c:v>
                </c:pt>
                <c:pt idx="306">
                  <c:v>30284</c:v>
                </c:pt>
                <c:pt idx="307">
                  <c:v>30284</c:v>
                </c:pt>
                <c:pt idx="308">
                  <c:v>30284</c:v>
                </c:pt>
                <c:pt idx="309">
                  <c:v>30284</c:v>
                </c:pt>
                <c:pt idx="310">
                  <c:v>30284</c:v>
                </c:pt>
                <c:pt idx="311">
                  <c:v>30284</c:v>
                </c:pt>
                <c:pt idx="312">
                  <c:v>30284</c:v>
                </c:pt>
                <c:pt idx="313">
                  <c:v>30284</c:v>
                </c:pt>
                <c:pt idx="314">
                  <c:v>32049</c:v>
                </c:pt>
                <c:pt idx="315">
                  <c:v>32049</c:v>
                </c:pt>
                <c:pt idx="316">
                  <c:v>32049</c:v>
                </c:pt>
                <c:pt idx="317">
                  <c:v>32049</c:v>
                </c:pt>
                <c:pt idx="318">
                  <c:v>32049</c:v>
                </c:pt>
                <c:pt idx="319">
                  <c:v>32049</c:v>
                </c:pt>
                <c:pt idx="320">
                  <c:v>32049</c:v>
                </c:pt>
                <c:pt idx="321">
                  <c:v>32049</c:v>
                </c:pt>
                <c:pt idx="322">
                  <c:v>32049</c:v>
                </c:pt>
                <c:pt idx="323">
                  <c:v>32049</c:v>
                </c:pt>
                <c:pt idx="324">
                  <c:v>32049</c:v>
                </c:pt>
                <c:pt idx="325">
                  <c:v>32049</c:v>
                </c:pt>
                <c:pt idx="326">
                  <c:v>32049</c:v>
                </c:pt>
                <c:pt idx="327">
                  <c:v>32049</c:v>
                </c:pt>
                <c:pt idx="328">
                  <c:v>33364</c:v>
                </c:pt>
                <c:pt idx="329">
                  <c:v>33364</c:v>
                </c:pt>
                <c:pt idx="330">
                  <c:v>33364</c:v>
                </c:pt>
                <c:pt idx="331">
                  <c:v>33364</c:v>
                </c:pt>
                <c:pt idx="332">
                  <c:v>33364</c:v>
                </c:pt>
                <c:pt idx="333">
                  <c:v>33364</c:v>
                </c:pt>
                <c:pt idx="334">
                  <c:v>33364</c:v>
                </c:pt>
                <c:pt idx="335">
                  <c:v>33364</c:v>
                </c:pt>
                <c:pt idx="336">
                  <c:v>33364</c:v>
                </c:pt>
                <c:pt idx="337">
                  <c:v>33364</c:v>
                </c:pt>
                <c:pt idx="338">
                  <c:v>33364</c:v>
                </c:pt>
                <c:pt idx="339">
                  <c:v>33364</c:v>
                </c:pt>
                <c:pt idx="340">
                  <c:v>33364</c:v>
                </c:pt>
                <c:pt idx="341">
                  <c:v>33364</c:v>
                </c:pt>
                <c:pt idx="342">
                  <c:v>34757</c:v>
                </c:pt>
                <c:pt idx="343">
                  <c:v>34757</c:v>
                </c:pt>
                <c:pt idx="344">
                  <c:v>34757</c:v>
                </c:pt>
                <c:pt idx="345">
                  <c:v>34757</c:v>
                </c:pt>
                <c:pt idx="346">
                  <c:v>34757</c:v>
                </c:pt>
                <c:pt idx="347">
                  <c:v>34757</c:v>
                </c:pt>
                <c:pt idx="348">
                  <c:v>34757</c:v>
                </c:pt>
                <c:pt idx="349">
                  <c:v>34757</c:v>
                </c:pt>
                <c:pt idx="350">
                  <c:v>34757</c:v>
                </c:pt>
                <c:pt idx="351">
                  <c:v>34757</c:v>
                </c:pt>
                <c:pt idx="352">
                  <c:v>34757</c:v>
                </c:pt>
                <c:pt idx="353">
                  <c:v>34757</c:v>
                </c:pt>
                <c:pt idx="354">
                  <c:v>34757</c:v>
                </c:pt>
                <c:pt idx="355">
                  <c:v>34757</c:v>
                </c:pt>
                <c:pt idx="356">
                  <c:v>36459</c:v>
                </c:pt>
                <c:pt idx="357">
                  <c:v>36459</c:v>
                </c:pt>
                <c:pt idx="358">
                  <c:v>36459</c:v>
                </c:pt>
                <c:pt idx="359">
                  <c:v>36459</c:v>
                </c:pt>
                <c:pt idx="360">
                  <c:v>36459</c:v>
                </c:pt>
                <c:pt idx="361">
                  <c:v>36459</c:v>
                </c:pt>
                <c:pt idx="362">
                  <c:v>36459</c:v>
                </c:pt>
                <c:pt idx="363">
                  <c:v>36459</c:v>
                </c:pt>
                <c:pt idx="364">
                  <c:v>36459</c:v>
                </c:pt>
                <c:pt idx="365">
                  <c:v>36459</c:v>
                </c:pt>
                <c:pt idx="366">
                  <c:v>36459</c:v>
                </c:pt>
                <c:pt idx="367">
                  <c:v>36459</c:v>
                </c:pt>
                <c:pt idx="368">
                  <c:v>36459</c:v>
                </c:pt>
                <c:pt idx="369">
                  <c:v>36459</c:v>
                </c:pt>
                <c:pt idx="370">
                  <c:v>38106</c:v>
                </c:pt>
                <c:pt idx="371">
                  <c:v>38106</c:v>
                </c:pt>
                <c:pt idx="372">
                  <c:v>38106</c:v>
                </c:pt>
                <c:pt idx="373">
                  <c:v>38106</c:v>
                </c:pt>
                <c:pt idx="374">
                  <c:v>38106</c:v>
                </c:pt>
                <c:pt idx="375">
                  <c:v>38106</c:v>
                </c:pt>
                <c:pt idx="376">
                  <c:v>38106</c:v>
                </c:pt>
                <c:pt idx="377">
                  <c:v>38106</c:v>
                </c:pt>
                <c:pt idx="378">
                  <c:v>38106</c:v>
                </c:pt>
                <c:pt idx="379">
                  <c:v>38106</c:v>
                </c:pt>
                <c:pt idx="380">
                  <c:v>38106</c:v>
                </c:pt>
                <c:pt idx="381">
                  <c:v>38106</c:v>
                </c:pt>
                <c:pt idx="382">
                  <c:v>38106</c:v>
                </c:pt>
                <c:pt idx="383">
                  <c:v>38106</c:v>
                </c:pt>
                <c:pt idx="384">
                  <c:v>39696</c:v>
                </c:pt>
                <c:pt idx="385">
                  <c:v>39696</c:v>
                </c:pt>
                <c:pt idx="386">
                  <c:v>39696</c:v>
                </c:pt>
                <c:pt idx="387">
                  <c:v>39696</c:v>
                </c:pt>
                <c:pt idx="388">
                  <c:v>39696</c:v>
                </c:pt>
                <c:pt idx="389">
                  <c:v>39696</c:v>
                </c:pt>
                <c:pt idx="390">
                  <c:v>39696</c:v>
                </c:pt>
                <c:pt idx="391">
                  <c:v>39696</c:v>
                </c:pt>
                <c:pt idx="392">
                  <c:v>39696</c:v>
                </c:pt>
                <c:pt idx="393">
                  <c:v>39696</c:v>
                </c:pt>
                <c:pt idx="394">
                  <c:v>39696</c:v>
                </c:pt>
                <c:pt idx="395">
                  <c:v>39696</c:v>
                </c:pt>
                <c:pt idx="396">
                  <c:v>39696</c:v>
                </c:pt>
                <c:pt idx="397">
                  <c:v>39696</c:v>
                </c:pt>
                <c:pt idx="398">
                  <c:v>41215</c:v>
                </c:pt>
                <c:pt idx="399">
                  <c:v>41215</c:v>
                </c:pt>
                <c:pt idx="400">
                  <c:v>41215</c:v>
                </c:pt>
                <c:pt idx="401">
                  <c:v>41215</c:v>
                </c:pt>
                <c:pt idx="402">
                  <c:v>41215</c:v>
                </c:pt>
                <c:pt idx="403">
                  <c:v>41215</c:v>
                </c:pt>
                <c:pt idx="404">
                  <c:v>41215</c:v>
                </c:pt>
                <c:pt idx="405">
                  <c:v>41215</c:v>
                </c:pt>
                <c:pt idx="406">
                  <c:v>41215</c:v>
                </c:pt>
                <c:pt idx="407">
                  <c:v>41215</c:v>
                </c:pt>
                <c:pt idx="408">
                  <c:v>41215</c:v>
                </c:pt>
                <c:pt idx="409">
                  <c:v>41215</c:v>
                </c:pt>
                <c:pt idx="410">
                  <c:v>41215</c:v>
                </c:pt>
                <c:pt idx="411">
                  <c:v>41215</c:v>
                </c:pt>
                <c:pt idx="412">
                  <c:v>42835</c:v>
                </c:pt>
                <c:pt idx="413">
                  <c:v>42835</c:v>
                </c:pt>
                <c:pt idx="414">
                  <c:v>42835</c:v>
                </c:pt>
                <c:pt idx="415">
                  <c:v>42835</c:v>
                </c:pt>
                <c:pt idx="416">
                  <c:v>42835</c:v>
                </c:pt>
                <c:pt idx="417">
                  <c:v>42835</c:v>
                </c:pt>
                <c:pt idx="418">
                  <c:v>42835</c:v>
                </c:pt>
                <c:pt idx="419">
                  <c:v>42835</c:v>
                </c:pt>
                <c:pt idx="420">
                  <c:v>42835</c:v>
                </c:pt>
                <c:pt idx="421">
                  <c:v>42835</c:v>
                </c:pt>
                <c:pt idx="422">
                  <c:v>42835</c:v>
                </c:pt>
                <c:pt idx="423">
                  <c:v>42835</c:v>
                </c:pt>
                <c:pt idx="424">
                  <c:v>42835</c:v>
                </c:pt>
                <c:pt idx="425">
                  <c:v>42835</c:v>
                </c:pt>
                <c:pt idx="426">
                  <c:v>44413</c:v>
                </c:pt>
                <c:pt idx="427">
                  <c:v>44413</c:v>
                </c:pt>
                <c:pt idx="428">
                  <c:v>44413</c:v>
                </c:pt>
                <c:pt idx="429">
                  <c:v>44413</c:v>
                </c:pt>
                <c:pt idx="430">
                  <c:v>44413</c:v>
                </c:pt>
                <c:pt idx="431">
                  <c:v>44413</c:v>
                </c:pt>
                <c:pt idx="432">
                  <c:v>44413</c:v>
                </c:pt>
                <c:pt idx="433">
                  <c:v>44413</c:v>
                </c:pt>
                <c:pt idx="434">
                  <c:v>44413</c:v>
                </c:pt>
                <c:pt idx="435">
                  <c:v>44413</c:v>
                </c:pt>
                <c:pt idx="436">
                  <c:v>44413</c:v>
                </c:pt>
                <c:pt idx="437">
                  <c:v>44413</c:v>
                </c:pt>
                <c:pt idx="438">
                  <c:v>44413</c:v>
                </c:pt>
                <c:pt idx="439">
                  <c:v>44413</c:v>
                </c:pt>
                <c:pt idx="440">
                  <c:v>46063</c:v>
                </c:pt>
                <c:pt idx="441">
                  <c:v>46063</c:v>
                </c:pt>
                <c:pt idx="442">
                  <c:v>46063</c:v>
                </c:pt>
                <c:pt idx="443">
                  <c:v>46063</c:v>
                </c:pt>
                <c:pt idx="444">
                  <c:v>46063</c:v>
                </c:pt>
                <c:pt idx="445">
                  <c:v>46063</c:v>
                </c:pt>
                <c:pt idx="446">
                  <c:v>46063</c:v>
                </c:pt>
                <c:pt idx="447">
                  <c:v>46063</c:v>
                </c:pt>
                <c:pt idx="448">
                  <c:v>46063</c:v>
                </c:pt>
                <c:pt idx="449">
                  <c:v>46063</c:v>
                </c:pt>
                <c:pt idx="450">
                  <c:v>46063</c:v>
                </c:pt>
                <c:pt idx="451">
                  <c:v>46063</c:v>
                </c:pt>
                <c:pt idx="452">
                  <c:v>46063</c:v>
                </c:pt>
                <c:pt idx="453">
                  <c:v>46063</c:v>
                </c:pt>
                <c:pt idx="454">
                  <c:v>47509</c:v>
                </c:pt>
                <c:pt idx="455">
                  <c:v>47509</c:v>
                </c:pt>
                <c:pt idx="456">
                  <c:v>47509</c:v>
                </c:pt>
                <c:pt idx="457">
                  <c:v>47509</c:v>
                </c:pt>
                <c:pt idx="458">
                  <c:v>47509</c:v>
                </c:pt>
                <c:pt idx="459">
                  <c:v>47509</c:v>
                </c:pt>
                <c:pt idx="460">
                  <c:v>47509</c:v>
                </c:pt>
                <c:pt idx="461">
                  <c:v>47509</c:v>
                </c:pt>
                <c:pt idx="462">
                  <c:v>47509</c:v>
                </c:pt>
                <c:pt idx="463">
                  <c:v>47509</c:v>
                </c:pt>
                <c:pt idx="464">
                  <c:v>47509</c:v>
                </c:pt>
                <c:pt idx="465">
                  <c:v>47509</c:v>
                </c:pt>
                <c:pt idx="466">
                  <c:v>47509</c:v>
                </c:pt>
                <c:pt idx="467">
                  <c:v>47509</c:v>
                </c:pt>
                <c:pt idx="468">
                  <c:v>48956</c:v>
                </c:pt>
                <c:pt idx="469">
                  <c:v>48956</c:v>
                </c:pt>
                <c:pt idx="470">
                  <c:v>48956</c:v>
                </c:pt>
                <c:pt idx="471">
                  <c:v>48956</c:v>
                </c:pt>
                <c:pt idx="472">
                  <c:v>48956</c:v>
                </c:pt>
                <c:pt idx="473">
                  <c:v>48956</c:v>
                </c:pt>
                <c:pt idx="474">
                  <c:v>48956</c:v>
                </c:pt>
                <c:pt idx="475">
                  <c:v>48956</c:v>
                </c:pt>
                <c:pt idx="476">
                  <c:v>48956</c:v>
                </c:pt>
                <c:pt idx="477">
                  <c:v>48956</c:v>
                </c:pt>
                <c:pt idx="478">
                  <c:v>48956</c:v>
                </c:pt>
                <c:pt idx="479">
                  <c:v>48956</c:v>
                </c:pt>
                <c:pt idx="480">
                  <c:v>48956</c:v>
                </c:pt>
                <c:pt idx="481">
                  <c:v>48956</c:v>
                </c:pt>
                <c:pt idx="482">
                  <c:v>50461</c:v>
                </c:pt>
                <c:pt idx="483">
                  <c:v>50461</c:v>
                </c:pt>
                <c:pt idx="484">
                  <c:v>50461</c:v>
                </c:pt>
                <c:pt idx="485">
                  <c:v>50461</c:v>
                </c:pt>
                <c:pt idx="486">
                  <c:v>50461</c:v>
                </c:pt>
                <c:pt idx="487">
                  <c:v>50461</c:v>
                </c:pt>
                <c:pt idx="488">
                  <c:v>50461</c:v>
                </c:pt>
                <c:pt idx="489">
                  <c:v>50461</c:v>
                </c:pt>
                <c:pt idx="490">
                  <c:v>50461</c:v>
                </c:pt>
                <c:pt idx="491">
                  <c:v>50461</c:v>
                </c:pt>
                <c:pt idx="492">
                  <c:v>50461</c:v>
                </c:pt>
                <c:pt idx="493">
                  <c:v>50461</c:v>
                </c:pt>
                <c:pt idx="494">
                  <c:v>50461</c:v>
                </c:pt>
                <c:pt idx="495">
                  <c:v>50461</c:v>
                </c:pt>
                <c:pt idx="496">
                  <c:v>52059</c:v>
                </c:pt>
                <c:pt idx="497">
                  <c:v>52059</c:v>
                </c:pt>
                <c:pt idx="498">
                  <c:v>52059</c:v>
                </c:pt>
                <c:pt idx="499">
                  <c:v>52059</c:v>
                </c:pt>
                <c:pt idx="500">
                  <c:v>52059</c:v>
                </c:pt>
                <c:pt idx="501">
                  <c:v>52059</c:v>
                </c:pt>
                <c:pt idx="502">
                  <c:v>52059</c:v>
                </c:pt>
                <c:pt idx="503">
                  <c:v>52059</c:v>
                </c:pt>
                <c:pt idx="504">
                  <c:v>52059</c:v>
                </c:pt>
                <c:pt idx="505">
                  <c:v>52059</c:v>
                </c:pt>
                <c:pt idx="506">
                  <c:v>52059</c:v>
                </c:pt>
                <c:pt idx="507">
                  <c:v>52059</c:v>
                </c:pt>
                <c:pt idx="508">
                  <c:v>52059</c:v>
                </c:pt>
                <c:pt idx="509">
                  <c:v>52059</c:v>
                </c:pt>
                <c:pt idx="510">
                  <c:v>53522</c:v>
                </c:pt>
                <c:pt idx="511">
                  <c:v>53522</c:v>
                </c:pt>
                <c:pt idx="512">
                  <c:v>53522</c:v>
                </c:pt>
                <c:pt idx="513">
                  <c:v>53522</c:v>
                </c:pt>
                <c:pt idx="514">
                  <c:v>53522</c:v>
                </c:pt>
                <c:pt idx="515">
                  <c:v>53522</c:v>
                </c:pt>
                <c:pt idx="516">
                  <c:v>53522</c:v>
                </c:pt>
                <c:pt idx="517">
                  <c:v>53522</c:v>
                </c:pt>
                <c:pt idx="518">
                  <c:v>53522</c:v>
                </c:pt>
                <c:pt idx="519">
                  <c:v>53522</c:v>
                </c:pt>
                <c:pt idx="520">
                  <c:v>53522</c:v>
                </c:pt>
                <c:pt idx="521">
                  <c:v>53522</c:v>
                </c:pt>
                <c:pt idx="522">
                  <c:v>53522</c:v>
                </c:pt>
                <c:pt idx="523">
                  <c:v>53522</c:v>
                </c:pt>
                <c:pt idx="524">
                  <c:v>54963</c:v>
                </c:pt>
                <c:pt idx="525">
                  <c:v>54963</c:v>
                </c:pt>
                <c:pt idx="526">
                  <c:v>54963</c:v>
                </c:pt>
                <c:pt idx="527">
                  <c:v>54963</c:v>
                </c:pt>
                <c:pt idx="528">
                  <c:v>54963</c:v>
                </c:pt>
                <c:pt idx="529">
                  <c:v>54963</c:v>
                </c:pt>
                <c:pt idx="530">
                  <c:v>54963</c:v>
                </c:pt>
                <c:pt idx="531">
                  <c:v>54963</c:v>
                </c:pt>
                <c:pt idx="532">
                  <c:v>54963</c:v>
                </c:pt>
                <c:pt idx="533">
                  <c:v>54963</c:v>
                </c:pt>
                <c:pt idx="534">
                  <c:v>54963</c:v>
                </c:pt>
                <c:pt idx="535">
                  <c:v>54963</c:v>
                </c:pt>
                <c:pt idx="536">
                  <c:v>54963</c:v>
                </c:pt>
                <c:pt idx="537">
                  <c:v>54963</c:v>
                </c:pt>
                <c:pt idx="538">
                  <c:v>56392</c:v>
                </c:pt>
                <c:pt idx="539">
                  <c:v>56392</c:v>
                </c:pt>
                <c:pt idx="540">
                  <c:v>56392</c:v>
                </c:pt>
                <c:pt idx="541">
                  <c:v>56392</c:v>
                </c:pt>
                <c:pt idx="542">
                  <c:v>56392</c:v>
                </c:pt>
                <c:pt idx="543">
                  <c:v>56392</c:v>
                </c:pt>
                <c:pt idx="544">
                  <c:v>56392</c:v>
                </c:pt>
                <c:pt idx="545">
                  <c:v>56392</c:v>
                </c:pt>
                <c:pt idx="546">
                  <c:v>56392</c:v>
                </c:pt>
                <c:pt idx="547">
                  <c:v>56392</c:v>
                </c:pt>
                <c:pt idx="548">
                  <c:v>56392</c:v>
                </c:pt>
                <c:pt idx="549">
                  <c:v>56392</c:v>
                </c:pt>
                <c:pt idx="550">
                  <c:v>56392</c:v>
                </c:pt>
                <c:pt idx="551">
                  <c:v>56392</c:v>
                </c:pt>
                <c:pt idx="552">
                  <c:v>57883</c:v>
                </c:pt>
                <c:pt idx="553">
                  <c:v>57883</c:v>
                </c:pt>
                <c:pt idx="554">
                  <c:v>57883</c:v>
                </c:pt>
                <c:pt idx="555">
                  <c:v>57883</c:v>
                </c:pt>
                <c:pt idx="556">
                  <c:v>57883</c:v>
                </c:pt>
                <c:pt idx="557">
                  <c:v>57883</c:v>
                </c:pt>
                <c:pt idx="558">
                  <c:v>57883</c:v>
                </c:pt>
                <c:pt idx="559">
                  <c:v>57883</c:v>
                </c:pt>
                <c:pt idx="560">
                  <c:v>57883</c:v>
                </c:pt>
                <c:pt idx="561">
                  <c:v>57883</c:v>
                </c:pt>
                <c:pt idx="562">
                  <c:v>57883</c:v>
                </c:pt>
                <c:pt idx="563">
                  <c:v>57883</c:v>
                </c:pt>
                <c:pt idx="564">
                  <c:v>57883</c:v>
                </c:pt>
                <c:pt idx="565">
                  <c:v>57883</c:v>
                </c:pt>
                <c:pt idx="566">
                  <c:v>59855</c:v>
                </c:pt>
                <c:pt idx="567">
                  <c:v>59855</c:v>
                </c:pt>
                <c:pt idx="568">
                  <c:v>59855</c:v>
                </c:pt>
                <c:pt idx="569">
                  <c:v>59855</c:v>
                </c:pt>
                <c:pt idx="570">
                  <c:v>59855</c:v>
                </c:pt>
                <c:pt idx="571">
                  <c:v>59855</c:v>
                </c:pt>
                <c:pt idx="572">
                  <c:v>59855</c:v>
                </c:pt>
                <c:pt idx="573">
                  <c:v>59855</c:v>
                </c:pt>
                <c:pt idx="574">
                  <c:v>59855</c:v>
                </c:pt>
                <c:pt idx="575">
                  <c:v>59855</c:v>
                </c:pt>
                <c:pt idx="576">
                  <c:v>59855</c:v>
                </c:pt>
                <c:pt idx="577">
                  <c:v>59855</c:v>
                </c:pt>
                <c:pt idx="578">
                  <c:v>59855</c:v>
                </c:pt>
                <c:pt idx="579">
                  <c:v>59855</c:v>
                </c:pt>
                <c:pt idx="580">
                  <c:v>61707</c:v>
                </c:pt>
                <c:pt idx="581">
                  <c:v>61707</c:v>
                </c:pt>
                <c:pt idx="582">
                  <c:v>61707</c:v>
                </c:pt>
                <c:pt idx="583">
                  <c:v>61707</c:v>
                </c:pt>
                <c:pt idx="584">
                  <c:v>61707</c:v>
                </c:pt>
                <c:pt idx="585">
                  <c:v>61707</c:v>
                </c:pt>
                <c:pt idx="586">
                  <c:v>61707</c:v>
                </c:pt>
                <c:pt idx="587">
                  <c:v>61707</c:v>
                </c:pt>
                <c:pt idx="588">
                  <c:v>61707</c:v>
                </c:pt>
                <c:pt idx="589">
                  <c:v>61707</c:v>
                </c:pt>
                <c:pt idx="590">
                  <c:v>61707</c:v>
                </c:pt>
                <c:pt idx="591">
                  <c:v>61707</c:v>
                </c:pt>
                <c:pt idx="592">
                  <c:v>61707</c:v>
                </c:pt>
                <c:pt idx="593">
                  <c:v>61707</c:v>
                </c:pt>
                <c:pt idx="594">
                  <c:v>63767</c:v>
                </c:pt>
                <c:pt idx="595">
                  <c:v>63767</c:v>
                </c:pt>
                <c:pt idx="596">
                  <c:v>63767</c:v>
                </c:pt>
                <c:pt idx="597">
                  <c:v>63767</c:v>
                </c:pt>
                <c:pt idx="598">
                  <c:v>63767</c:v>
                </c:pt>
                <c:pt idx="599">
                  <c:v>63767</c:v>
                </c:pt>
                <c:pt idx="600">
                  <c:v>63767</c:v>
                </c:pt>
                <c:pt idx="601">
                  <c:v>63767</c:v>
                </c:pt>
                <c:pt idx="602">
                  <c:v>63767</c:v>
                </c:pt>
                <c:pt idx="603">
                  <c:v>63767</c:v>
                </c:pt>
                <c:pt idx="604">
                  <c:v>63767</c:v>
                </c:pt>
                <c:pt idx="605">
                  <c:v>63767</c:v>
                </c:pt>
                <c:pt idx="606">
                  <c:v>63767</c:v>
                </c:pt>
                <c:pt idx="607">
                  <c:v>63767</c:v>
                </c:pt>
                <c:pt idx="608">
                  <c:v>65684</c:v>
                </c:pt>
                <c:pt idx="609">
                  <c:v>65684</c:v>
                </c:pt>
                <c:pt idx="610">
                  <c:v>65684</c:v>
                </c:pt>
                <c:pt idx="611">
                  <c:v>65684</c:v>
                </c:pt>
                <c:pt idx="612">
                  <c:v>65684</c:v>
                </c:pt>
                <c:pt idx="613">
                  <c:v>65684</c:v>
                </c:pt>
                <c:pt idx="614">
                  <c:v>65684</c:v>
                </c:pt>
                <c:pt idx="615">
                  <c:v>65684</c:v>
                </c:pt>
                <c:pt idx="616">
                  <c:v>65684</c:v>
                </c:pt>
                <c:pt idx="617">
                  <c:v>65684</c:v>
                </c:pt>
                <c:pt idx="618">
                  <c:v>65684</c:v>
                </c:pt>
                <c:pt idx="619">
                  <c:v>65684</c:v>
                </c:pt>
                <c:pt idx="620">
                  <c:v>65684</c:v>
                </c:pt>
                <c:pt idx="621">
                  <c:v>65684</c:v>
                </c:pt>
                <c:pt idx="622">
                  <c:v>67628</c:v>
                </c:pt>
                <c:pt idx="623">
                  <c:v>67628</c:v>
                </c:pt>
                <c:pt idx="624">
                  <c:v>67628</c:v>
                </c:pt>
                <c:pt idx="625">
                  <c:v>67628</c:v>
                </c:pt>
                <c:pt idx="626">
                  <c:v>67628</c:v>
                </c:pt>
                <c:pt idx="627">
                  <c:v>67628</c:v>
                </c:pt>
                <c:pt idx="628">
                  <c:v>67628</c:v>
                </c:pt>
                <c:pt idx="629">
                  <c:v>67628</c:v>
                </c:pt>
                <c:pt idx="630">
                  <c:v>67628</c:v>
                </c:pt>
                <c:pt idx="631">
                  <c:v>67628</c:v>
                </c:pt>
                <c:pt idx="632">
                  <c:v>67628</c:v>
                </c:pt>
                <c:pt idx="633">
                  <c:v>67628</c:v>
                </c:pt>
                <c:pt idx="634">
                  <c:v>67628</c:v>
                </c:pt>
                <c:pt idx="635">
                  <c:v>67628</c:v>
                </c:pt>
                <c:pt idx="636">
                  <c:v>69554</c:v>
                </c:pt>
                <c:pt idx="637">
                  <c:v>69554</c:v>
                </c:pt>
                <c:pt idx="638">
                  <c:v>69554</c:v>
                </c:pt>
                <c:pt idx="639">
                  <c:v>69554</c:v>
                </c:pt>
                <c:pt idx="640">
                  <c:v>69554</c:v>
                </c:pt>
                <c:pt idx="641">
                  <c:v>69554</c:v>
                </c:pt>
                <c:pt idx="642">
                  <c:v>69554</c:v>
                </c:pt>
                <c:pt idx="643">
                  <c:v>69554</c:v>
                </c:pt>
                <c:pt idx="644">
                  <c:v>69554</c:v>
                </c:pt>
                <c:pt idx="645">
                  <c:v>69554</c:v>
                </c:pt>
                <c:pt idx="646">
                  <c:v>69554</c:v>
                </c:pt>
                <c:pt idx="647">
                  <c:v>69554</c:v>
                </c:pt>
                <c:pt idx="648">
                  <c:v>69554</c:v>
                </c:pt>
                <c:pt idx="649">
                  <c:v>69554</c:v>
                </c:pt>
                <c:pt idx="650">
                  <c:v>71461</c:v>
                </c:pt>
                <c:pt idx="651">
                  <c:v>71461</c:v>
                </c:pt>
                <c:pt idx="652">
                  <c:v>71461</c:v>
                </c:pt>
                <c:pt idx="653">
                  <c:v>71461</c:v>
                </c:pt>
                <c:pt idx="654">
                  <c:v>71461</c:v>
                </c:pt>
                <c:pt idx="655">
                  <c:v>71461</c:v>
                </c:pt>
                <c:pt idx="656">
                  <c:v>71461</c:v>
                </c:pt>
                <c:pt idx="657">
                  <c:v>71461</c:v>
                </c:pt>
                <c:pt idx="658">
                  <c:v>71461</c:v>
                </c:pt>
                <c:pt idx="659">
                  <c:v>71461</c:v>
                </c:pt>
                <c:pt idx="660">
                  <c:v>71461</c:v>
                </c:pt>
                <c:pt idx="661">
                  <c:v>71461</c:v>
                </c:pt>
                <c:pt idx="662">
                  <c:v>71461</c:v>
                </c:pt>
                <c:pt idx="663">
                  <c:v>71461</c:v>
                </c:pt>
                <c:pt idx="664">
                  <c:v>73444</c:v>
                </c:pt>
                <c:pt idx="665">
                  <c:v>73444</c:v>
                </c:pt>
                <c:pt idx="666">
                  <c:v>73444</c:v>
                </c:pt>
                <c:pt idx="667">
                  <c:v>73444</c:v>
                </c:pt>
                <c:pt idx="668">
                  <c:v>73444</c:v>
                </c:pt>
                <c:pt idx="669">
                  <c:v>73444</c:v>
                </c:pt>
                <c:pt idx="670">
                  <c:v>73444</c:v>
                </c:pt>
                <c:pt idx="671">
                  <c:v>73444</c:v>
                </c:pt>
                <c:pt idx="672">
                  <c:v>73444</c:v>
                </c:pt>
                <c:pt idx="673">
                  <c:v>73444</c:v>
                </c:pt>
                <c:pt idx="674">
                  <c:v>73444</c:v>
                </c:pt>
                <c:pt idx="675">
                  <c:v>73444</c:v>
                </c:pt>
                <c:pt idx="676">
                  <c:v>73444</c:v>
                </c:pt>
                <c:pt idx="677">
                  <c:v>73444</c:v>
                </c:pt>
                <c:pt idx="678">
                  <c:v>75583</c:v>
                </c:pt>
                <c:pt idx="679">
                  <c:v>75583</c:v>
                </c:pt>
                <c:pt idx="680">
                  <c:v>75583</c:v>
                </c:pt>
                <c:pt idx="681">
                  <c:v>75583</c:v>
                </c:pt>
                <c:pt idx="682">
                  <c:v>75583</c:v>
                </c:pt>
                <c:pt idx="683">
                  <c:v>75583</c:v>
                </c:pt>
                <c:pt idx="684">
                  <c:v>75583</c:v>
                </c:pt>
                <c:pt idx="685">
                  <c:v>75583</c:v>
                </c:pt>
                <c:pt idx="686">
                  <c:v>75583</c:v>
                </c:pt>
                <c:pt idx="687">
                  <c:v>75583</c:v>
                </c:pt>
                <c:pt idx="688">
                  <c:v>75583</c:v>
                </c:pt>
                <c:pt idx="689">
                  <c:v>75583</c:v>
                </c:pt>
                <c:pt idx="690">
                  <c:v>75583</c:v>
                </c:pt>
                <c:pt idx="691">
                  <c:v>75583</c:v>
                </c:pt>
                <c:pt idx="692">
                  <c:v>77334</c:v>
                </c:pt>
                <c:pt idx="693">
                  <c:v>77334</c:v>
                </c:pt>
                <c:pt idx="694">
                  <c:v>77334</c:v>
                </c:pt>
                <c:pt idx="695">
                  <c:v>77334</c:v>
                </c:pt>
                <c:pt idx="696">
                  <c:v>77334</c:v>
                </c:pt>
                <c:pt idx="697">
                  <c:v>77334</c:v>
                </c:pt>
                <c:pt idx="698">
                  <c:v>77334</c:v>
                </c:pt>
                <c:pt idx="699">
                  <c:v>77334</c:v>
                </c:pt>
                <c:pt idx="700">
                  <c:v>77334</c:v>
                </c:pt>
                <c:pt idx="701">
                  <c:v>77334</c:v>
                </c:pt>
                <c:pt idx="702">
                  <c:v>77334</c:v>
                </c:pt>
                <c:pt idx="703">
                  <c:v>77334</c:v>
                </c:pt>
                <c:pt idx="704">
                  <c:v>77334</c:v>
                </c:pt>
                <c:pt idx="705">
                  <c:v>77334</c:v>
                </c:pt>
                <c:pt idx="706">
                  <c:v>79082</c:v>
                </c:pt>
                <c:pt idx="707">
                  <c:v>79082</c:v>
                </c:pt>
                <c:pt idx="708">
                  <c:v>79082</c:v>
                </c:pt>
                <c:pt idx="709">
                  <c:v>79082</c:v>
                </c:pt>
                <c:pt idx="710">
                  <c:v>79082</c:v>
                </c:pt>
                <c:pt idx="711">
                  <c:v>79082</c:v>
                </c:pt>
                <c:pt idx="712">
                  <c:v>79082</c:v>
                </c:pt>
                <c:pt idx="713">
                  <c:v>79082</c:v>
                </c:pt>
                <c:pt idx="714">
                  <c:v>79082</c:v>
                </c:pt>
                <c:pt idx="715">
                  <c:v>79082</c:v>
                </c:pt>
                <c:pt idx="716">
                  <c:v>79082</c:v>
                </c:pt>
                <c:pt idx="717">
                  <c:v>79082</c:v>
                </c:pt>
                <c:pt idx="718">
                  <c:v>79082</c:v>
                </c:pt>
                <c:pt idx="719">
                  <c:v>79082</c:v>
                </c:pt>
                <c:pt idx="720">
                  <c:v>80708</c:v>
                </c:pt>
                <c:pt idx="721">
                  <c:v>80708</c:v>
                </c:pt>
                <c:pt idx="722">
                  <c:v>80708</c:v>
                </c:pt>
                <c:pt idx="723">
                  <c:v>80708</c:v>
                </c:pt>
                <c:pt idx="724">
                  <c:v>80708</c:v>
                </c:pt>
                <c:pt idx="725">
                  <c:v>80708</c:v>
                </c:pt>
                <c:pt idx="726">
                  <c:v>80708</c:v>
                </c:pt>
                <c:pt idx="727">
                  <c:v>80708</c:v>
                </c:pt>
                <c:pt idx="728">
                  <c:v>80708</c:v>
                </c:pt>
                <c:pt idx="729">
                  <c:v>80708</c:v>
                </c:pt>
                <c:pt idx="730">
                  <c:v>80708</c:v>
                </c:pt>
                <c:pt idx="731">
                  <c:v>80708</c:v>
                </c:pt>
                <c:pt idx="732">
                  <c:v>80708</c:v>
                </c:pt>
                <c:pt idx="733">
                  <c:v>80708</c:v>
                </c:pt>
                <c:pt idx="734">
                  <c:v>82278</c:v>
                </c:pt>
                <c:pt idx="735">
                  <c:v>82278</c:v>
                </c:pt>
                <c:pt idx="736">
                  <c:v>82278</c:v>
                </c:pt>
                <c:pt idx="737">
                  <c:v>82278</c:v>
                </c:pt>
                <c:pt idx="738">
                  <c:v>82278</c:v>
                </c:pt>
                <c:pt idx="739">
                  <c:v>82278</c:v>
                </c:pt>
                <c:pt idx="740">
                  <c:v>82278</c:v>
                </c:pt>
                <c:pt idx="741">
                  <c:v>82278</c:v>
                </c:pt>
                <c:pt idx="742">
                  <c:v>82278</c:v>
                </c:pt>
                <c:pt idx="743">
                  <c:v>82278</c:v>
                </c:pt>
                <c:pt idx="744">
                  <c:v>82278</c:v>
                </c:pt>
                <c:pt idx="745">
                  <c:v>82278</c:v>
                </c:pt>
                <c:pt idx="746">
                  <c:v>82278</c:v>
                </c:pt>
                <c:pt idx="747">
                  <c:v>82278</c:v>
                </c:pt>
                <c:pt idx="748">
                  <c:v>82278</c:v>
                </c:pt>
                <c:pt idx="749">
                  <c:v>82278</c:v>
                </c:pt>
                <c:pt idx="750">
                  <c:v>82278</c:v>
                </c:pt>
                <c:pt idx="751">
                  <c:v>82278</c:v>
                </c:pt>
                <c:pt idx="752">
                  <c:v>82278</c:v>
                </c:pt>
                <c:pt idx="753">
                  <c:v>82278</c:v>
                </c:pt>
                <c:pt idx="754">
                  <c:v>82278</c:v>
                </c:pt>
                <c:pt idx="755">
                  <c:v>82278</c:v>
                </c:pt>
                <c:pt idx="756">
                  <c:v>82278</c:v>
                </c:pt>
                <c:pt idx="757">
                  <c:v>82278</c:v>
                </c:pt>
                <c:pt idx="758">
                  <c:v>82278</c:v>
                </c:pt>
                <c:pt idx="759">
                  <c:v>82278</c:v>
                </c:pt>
                <c:pt idx="760">
                  <c:v>82278</c:v>
                </c:pt>
                <c:pt idx="761">
                  <c:v>82278</c:v>
                </c:pt>
                <c:pt idx="762">
                  <c:v>82278</c:v>
                </c:pt>
                <c:pt idx="763">
                  <c:v>82278</c:v>
                </c:pt>
                <c:pt idx="764">
                  <c:v>82278</c:v>
                </c:pt>
                <c:pt idx="765">
                  <c:v>82278</c:v>
                </c:pt>
                <c:pt idx="766">
                  <c:v>82278</c:v>
                </c:pt>
                <c:pt idx="767">
                  <c:v>82278</c:v>
                </c:pt>
                <c:pt idx="768">
                  <c:v>82278</c:v>
                </c:pt>
                <c:pt idx="769">
                  <c:v>82278</c:v>
                </c:pt>
                <c:pt idx="770">
                  <c:v>82278</c:v>
                </c:pt>
                <c:pt idx="771">
                  <c:v>82278</c:v>
                </c:pt>
                <c:pt idx="772">
                  <c:v>82278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1-4D83-818D-747F717C3B07}"/>
            </c:ext>
          </c:extLst>
        </c:ser>
        <c:ser>
          <c:idx val="1"/>
          <c:order val="1"/>
          <c:tx>
            <c:v>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CalcThroughput!$A$2:$A$774</c:f>
              <c:numCache>
                <c:formatCode>dd\.mm\.yy;@</c:formatCode>
                <c:ptCount val="773"/>
                <c:pt idx="0">
                  <c:v>43828</c:v>
                </c:pt>
                <c:pt idx="1">
                  <c:v>43829</c:v>
                </c:pt>
                <c:pt idx="2">
                  <c:v>43829</c:v>
                </c:pt>
                <c:pt idx="3">
                  <c:v>43830</c:v>
                </c:pt>
                <c:pt idx="4">
                  <c:v>43830</c:v>
                </c:pt>
                <c:pt idx="5">
                  <c:v>43831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43833</c:v>
                </c:pt>
                <c:pt idx="10">
                  <c:v>43833</c:v>
                </c:pt>
                <c:pt idx="11">
                  <c:v>43834</c:v>
                </c:pt>
                <c:pt idx="12">
                  <c:v>43834</c:v>
                </c:pt>
                <c:pt idx="13">
                  <c:v>43835</c:v>
                </c:pt>
                <c:pt idx="14">
                  <c:v>43835</c:v>
                </c:pt>
                <c:pt idx="15">
                  <c:v>43836</c:v>
                </c:pt>
                <c:pt idx="16">
                  <c:v>43836</c:v>
                </c:pt>
                <c:pt idx="17">
                  <c:v>43837</c:v>
                </c:pt>
                <c:pt idx="18">
                  <c:v>43837</c:v>
                </c:pt>
                <c:pt idx="19">
                  <c:v>43838</c:v>
                </c:pt>
                <c:pt idx="20">
                  <c:v>43838</c:v>
                </c:pt>
                <c:pt idx="21">
                  <c:v>43839</c:v>
                </c:pt>
                <c:pt idx="22">
                  <c:v>43839</c:v>
                </c:pt>
                <c:pt idx="23">
                  <c:v>43840</c:v>
                </c:pt>
                <c:pt idx="24">
                  <c:v>43840</c:v>
                </c:pt>
                <c:pt idx="25">
                  <c:v>43841</c:v>
                </c:pt>
                <c:pt idx="26">
                  <c:v>43841</c:v>
                </c:pt>
                <c:pt idx="27">
                  <c:v>43842</c:v>
                </c:pt>
                <c:pt idx="28">
                  <c:v>43842</c:v>
                </c:pt>
                <c:pt idx="29">
                  <c:v>43843</c:v>
                </c:pt>
                <c:pt idx="30">
                  <c:v>43843</c:v>
                </c:pt>
                <c:pt idx="31">
                  <c:v>43844</c:v>
                </c:pt>
                <c:pt idx="32">
                  <c:v>43844</c:v>
                </c:pt>
                <c:pt idx="33">
                  <c:v>43845</c:v>
                </c:pt>
                <c:pt idx="34">
                  <c:v>43845</c:v>
                </c:pt>
                <c:pt idx="35">
                  <c:v>43846</c:v>
                </c:pt>
                <c:pt idx="36">
                  <c:v>43846</c:v>
                </c:pt>
                <c:pt idx="37">
                  <c:v>43847</c:v>
                </c:pt>
                <c:pt idx="38">
                  <c:v>43847</c:v>
                </c:pt>
                <c:pt idx="39">
                  <c:v>43848</c:v>
                </c:pt>
                <c:pt idx="40">
                  <c:v>43848</c:v>
                </c:pt>
                <c:pt idx="41">
                  <c:v>43849</c:v>
                </c:pt>
                <c:pt idx="42">
                  <c:v>43849</c:v>
                </c:pt>
                <c:pt idx="43">
                  <c:v>43850</c:v>
                </c:pt>
                <c:pt idx="44">
                  <c:v>43850</c:v>
                </c:pt>
                <c:pt idx="45">
                  <c:v>43851</c:v>
                </c:pt>
                <c:pt idx="46">
                  <c:v>43851</c:v>
                </c:pt>
                <c:pt idx="47">
                  <c:v>43852</c:v>
                </c:pt>
                <c:pt idx="48">
                  <c:v>43852</c:v>
                </c:pt>
                <c:pt idx="49">
                  <c:v>43853</c:v>
                </c:pt>
                <c:pt idx="50">
                  <c:v>43853</c:v>
                </c:pt>
                <c:pt idx="51">
                  <c:v>43854</c:v>
                </c:pt>
                <c:pt idx="52">
                  <c:v>43854</c:v>
                </c:pt>
                <c:pt idx="53">
                  <c:v>43855</c:v>
                </c:pt>
                <c:pt idx="54">
                  <c:v>43855</c:v>
                </c:pt>
                <c:pt idx="55">
                  <c:v>43856</c:v>
                </c:pt>
                <c:pt idx="56">
                  <c:v>43856</c:v>
                </c:pt>
                <c:pt idx="57">
                  <c:v>43857</c:v>
                </c:pt>
                <c:pt idx="58">
                  <c:v>43857</c:v>
                </c:pt>
                <c:pt idx="59">
                  <c:v>43858</c:v>
                </c:pt>
                <c:pt idx="60">
                  <c:v>43858</c:v>
                </c:pt>
                <c:pt idx="61">
                  <c:v>43859</c:v>
                </c:pt>
                <c:pt idx="62">
                  <c:v>43859</c:v>
                </c:pt>
                <c:pt idx="63">
                  <c:v>43860</c:v>
                </c:pt>
                <c:pt idx="64">
                  <c:v>43860</c:v>
                </c:pt>
                <c:pt idx="65">
                  <c:v>43861</c:v>
                </c:pt>
                <c:pt idx="66">
                  <c:v>43861</c:v>
                </c:pt>
                <c:pt idx="67">
                  <c:v>43862</c:v>
                </c:pt>
                <c:pt idx="68">
                  <c:v>43862</c:v>
                </c:pt>
                <c:pt idx="69">
                  <c:v>43863</c:v>
                </c:pt>
                <c:pt idx="70">
                  <c:v>43863</c:v>
                </c:pt>
                <c:pt idx="71">
                  <c:v>43864</c:v>
                </c:pt>
                <c:pt idx="72">
                  <c:v>43864</c:v>
                </c:pt>
                <c:pt idx="73">
                  <c:v>43865</c:v>
                </c:pt>
                <c:pt idx="74">
                  <c:v>43865</c:v>
                </c:pt>
                <c:pt idx="75">
                  <c:v>43866</c:v>
                </c:pt>
                <c:pt idx="76">
                  <c:v>43866</c:v>
                </c:pt>
                <c:pt idx="77">
                  <c:v>43867</c:v>
                </c:pt>
                <c:pt idx="78">
                  <c:v>43867</c:v>
                </c:pt>
                <c:pt idx="79">
                  <c:v>43868</c:v>
                </c:pt>
                <c:pt idx="80">
                  <c:v>43868</c:v>
                </c:pt>
                <c:pt idx="81">
                  <c:v>43869</c:v>
                </c:pt>
                <c:pt idx="82">
                  <c:v>43869</c:v>
                </c:pt>
                <c:pt idx="83">
                  <c:v>43870</c:v>
                </c:pt>
                <c:pt idx="84">
                  <c:v>43870</c:v>
                </c:pt>
                <c:pt idx="85">
                  <c:v>43871</c:v>
                </c:pt>
                <c:pt idx="86">
                  <c:v>43871</c:v>
                </c:pt>
                <c:pt idx="87">
                  <c:v>43872</c:v>
                </c:pt>
                <c:pt idx="88">
                  <c:v>43872</c:v>
                </c:pt>
                <c:pt idx="89">
                  <c:v>43873</c:v>
                </c:pt>
                <c:pt idx="90">
                  <c:v>43873</c:v>
                </c:pt>
                <c:pt idx="91">
                  <c:v>43874</c:v>
                </c:pt>
                <c:pt idx="92">
                  <c:v>43874</c:v>
                </c:pt>
                <c:pt idx="93">
                  <c:v>43875</c:v>
                </c:pt>
                <c:pt idx="94">
                  <c:v>43875</c:v>
                </c:pt>
                <c:pt idx="95">
                  <c:v>43876</c:v>
                </c:pt>
                <c:pt idx="96">
                  <c:v>43876</c:v>
                </c:pt>
                <c:pt idx="97">
                  <c:v>43877</c:v>
                </c:pt>
                <c:pt idx="98">
                  <c:v>43877</c:v>
                </c:pt>
                <c:pt idx="99">
                  <c:v>43878</c:v>
                </c:pt>
                <c:pt idx="100">
                  <c:v>43878</c:v>
                </c:pt>
                <c:pt idx="101">
                  <c:v>43879</c:v>
                </c:pt>
                <c:pt idx="102">
                  <c:v>43879</c:v>
                </c:pt>
                <c:pt idx="103">
                  <c:v>43880</c:v>
                </c:pt>
                <c:pt idx="104">
                  <c:v>43880</c:v>
                </c:pt>
                <c:pt idx="105">
                  <c:v>43881</c:v>
                </c:pt>
                <c:pt idx="106">
                  <c:v>43881</c:v>
                </c:pt>
                <c:pt idx="107">
                  <c:v>43882</c:v>
                </c:pt>
                <c:pt idx="108">
                  <c:v>43882</c:v>
                </c:pt>
                <c:pt idx="109">
                  <c:v>43883</c:v>
                </c:pt>
                <c:pt idx="110">
                  <c:v>43883</c:v>
                </c:pt>
                <c:pt idx="111">
                  <c:v>43884</c:v>
                </c:pt>
                <c:pt idx="112">
                  <c:v>43884</c:v>
                </c:pt>
                <c:pt idx="113">
                  <c:v>43885</c:v>
                </c:pt>
                <c:pt idx="114">
                  <c:v>43885</c:v>
                </c:pt>
                <c:pt idx="115">
                  <c:v>43886</c:v>
                </c:pt>
                <c:pt idx="116">
                  <c:v>43886</c:v>
                </c:pt>
                <c:pt idx="117">
                  <c:v>43887</c:v>
                </c:pt>
                <c:pt idx="118">
                  <c:v>43887</c:v>
                </c:pt>
                <c:pt idx="119">
                  <c:v>43888</c:v>
                </c:pt>
                <c:pt idx="120">
                  <c:v>43888</c:v>
                </c:pt>
                <c:pt idx="121">
                  <c:v>43889</c:v>
                </c:pt>
                <c:pt idx="122">
                  <c:v>43889</c:v>
                </c:pt>
                <c:pt idx="123">
                  <c:v>43890</c:v>
                </c:pt>
                <c:pt idx="124">
                  <c:v>43890</c:v>
                </c:pt>
                <c:pt idx="125">
                  <c:v>43891</c:v>
                </c:pt>
                <c:pt idx="126">
                  <c:v>43891</c:v>
                </c:pt>
                <c:pt idx="127">
                  <c:v>43892</c:v>
                </c:pt>
                <c:pt idx="128">
                  <c:v>43892</c:v>
                </c:pt>
                <c:pt idx="129">
                  <c:v>43893</c:v>
                </c:pt>
                <c:pt idx="130">
                  <c:v>43893</c:v>
                </c:pt>
                <c:pt idx="131">
                  <c:v>43894</c:v>
                </c:pt>
                <c:pt idx="132">
                  <c:v>43894</c:v>
                </c:pt>
                <c:pt idx="133">
                  <c:v>43895</c:v>
                </c:pt>
                <c:pt idx="134">
                  <c:v>43895</c:v>
                </c:pt>
                <c:pt idx="135">
                  <c:v>43896</c:v>
                </c:pt>
                <c:pt idx="136">
                  <c:v>43896</c:v>
                </c:pt>
                <c:pt idx="137">
                  <c:v>43897</c:v>
                </c:pt>
                <c:pt idx="138">
                  <c:v>43897</c:v>
                </c:pt>
                <c:pt idx="139">
                  <c:v>43898</c:v>
                </c:pt>
                <c:pt idx="140">
                  <c:v>43898</c:v>
                </c:pt>
                <c:pt idx="141">
                  <c:v>43899</c:v>
                </c:pt>
                <c:pt idx="142">
                  <c:v>43899</c:v>
                </c:pt>
                <c:pt idx="143">
                  <c:v>43900</c:v>
                </c:pt>
                <c:pt idx="144">
                  <c:v>43900</c:v>
                </c:pt>
                <c:pt idx="145">
                  <c:v>43901</c:v>
                </c:pt>
                <c:pt idx="146">
                  <c:v>43901</c:v>
                </c:pt>
                <c:pt idx="147">
                  <c:v>43902</c:v>
                </c:pt>
                <c:pt idx="148">
                  <c:v>43902</c:v>
                </c:pt>
                <c:pt idx="149">
                  <c:v>43903</c:v>
                </c:pt>
                <c:pt idx="150">
                  <c:v>43903</c:v>
                </c:pt>
                <c:pt idx="151">
                  <c:v>43904</c:v>
                </c:pt>
                <c:pt idx="152">
                  <c:v>43904</c:v>
                </c:pt>
                <c:pt idx="153">
                  <c:v>43905</c:v>
                </c:pt>
                <c:pt idx="154">
                  <c:v>43905</c:v>
                </c:pt>
                <c:pt idx="155">
                  <c:v>43906</c:v>
                </c:pt>
                <c:pt idx="156">
                  <c:v>43906</c:v>
                </c:pt>
                <c:pt idx="157">
                  <c:v>43907</c:v>
                </c:pt>
                <c:pt idx="158">
                  <c:v>43907</c:v>
                </c:pt>
                <c:pt idx="159">
                  <c:v>43908</c:v>
                </c:pt>
                <c:pt idx="160">
                  <c:v>43908</c:v>
                </c:pt>
                <c:pt idx="161">
                  <c:v>43909</c:v>
                </c:pt>
                <c:pt idx="162">
                  <c:v>43909</c:v>
                </c:pt>
                <c:pt idx="163">
                  <c:v>43910</c:v>
                </c:pt>
                <c:pt idx="164">
                  <c:v>43910</c:v>
                </c:pt>
                <c:pt idx="165">
                  <c:v>43911</c:v>
                </c:pt>
                <c:pt idx="166">
                  <c:v>43911</c:v>
                </c:pt>
                <c:pt idx="167">
                  <c:v>43912</c:v>
                </c:pt>
                <c:pt idx="168">
                  <c:v>43912</c:v>
                </c:pt>
                <c:pt idx="169">
                  <c:v>43913</c:v>
                </c:pt>
                <c:pt idx="170">
                  <c:v>43913</c:v>
                </c:pt>
                <c:pt idx="171">
                  <c:v>43914</c:v>
                </c:pt>
                <c:pt idx="172">
                  <c:v>43914</c:v>
                </c:pt>
                <c:pt idx="173">
                  <c:v>43915</c:v>
                </c:pt>
                <c:pt idx="174">
                  <c:v>43915</c:v>
                </c:pt>
                <c:pt idx="175">
                  <c:v>43916</c:v>
                </c:pt>
                <c:pt idx="176">
                  <c:v>43916</c:v>
                </c:pt>
                <c:pt idx="177">
                  <c:v>43917</c:v>
                </c:pt>
                <c:pt idx="178">
                  <c:v>43917</c:v>
                </c:pt>
                <c:pt idx="179">
                  <c:v>43918</c:v>
                </c:pt>
                <c:pt idx="180">
                  <c:v>43918</c:v>
                </c:pt>
                <c:pt idx="181">
                  <c:v>43919</c:v>
                </c:pt>
                <c:pt idx="182">
                  <c:v>43919</c:v>
                </c:pt>
                <c:pt idx="183">
                  <c:v>43920</c:v>
                </c:pt>
                <c:pt idx="184">
                  <c:v>43920</c:v>
                </c:pt>
                <c:pt idx="185">
                  <c:v>43921</c:v>
                </c:pt>
                <c:pt idx="186">
                  <c:v>43921</c:v>
                </c:pt>
                <c:pt idx="187">
                  <c:v>43922</c:v>
                </c:pt>
                <c:pt idx="188">
                  <c:v>43922</c:v>
                </c:pt>
                <c:pt idx="189">
                  <c:v>43923</c:v>
                </c:pt>
                <c:pt idx="190">
                  <c:v>43923</c:v>
                </c:pt>
                <c:pt idx="191">
                  <c:v>43924</c:v>
                </c:pt>
                <c:pt idx="192">
                  <c:v>43924</c:v>
                </c:pt>
                <c:pt idx="193">
                  <c:v>43925</c:v>
                </c:pt>
                <c:pt idx="194">
                  <c:v>43925</c:v>
                </c:pt>
                <c:pt idx="195">
                  <c:v>43926</c:v>
                </c:pt>
                <c:pt idx="196">
                  <c:v>43926</c:v>
                </c:pt>
                <c:pt idx="197">
                  <c:v>43927</c:v>
                </c:pt>
                <c:pt idx="198">
                  <c:v>43927</c:v>
                </c:pt>
                <c:pt idx="199">
                  <c:v>43928</c:v>
                </c:pt>
                <c:pt idx="200">
                  <c:v>43928</c:v>
                </c:pt>
                <c:pt idx="201">
                  <c:v>43929</c:v>
                </c:pt>
                <c:pt idx="202">
                  <c:v>43929</c:v>
                </c:pt>
                <c:pt idx="203">
                  <c:v>43930</c:v>
                </c:pt>
                <c:pt idx="204">
                  <c:v>43930</c:v>
                </c:pt>
                <c:pt idx="205">
                  <c:v>43931</c:v>
                </c:pt>
                <c:pt idx="206">
                  <c:v>43931</c:v>
                </c:pt>
                <c:pt idx="207">
                  <c:v>43932</c:v>
                </c:pt>
                <c:pt idx="208">
                  <c:v>43932</c:v>
                </c:pt>
                <c:pt idx="209">
                  <c:v>43933</c:v>
                </c:pt>
                <c:pt idx="210">
                  <c:v>43933</c:v>
                </c:pt>
                <c:pt idx="211">
                  <c:v>43934</c:v>
                </c:pt>
                <c:pt idx="212">
                  <c:v>43934</c:v>
                </c:pt>
                <c:pt idx="213">
                  <c:v>43935</c:v>
                </c:pt>
                <c:pt idx="214">
                  <c:v>43935</c:v>
                </c:pt>
                <c:pt idx="215">
                  <c:v>43936</c:v>
                </c:pt>
                <c:pt idx="216">
                  <c:v>43936</c:v>
                </c:pt>
                <c:pt idx="217">
                  <c:v>43937</c:v>
                </c:pt>
                <c:pt idx="218">
                  <c:v>43937</c:v>
                </c:pt>
                <c:pt idx="219">
                  <c:v>43938</c:v>
                </c:pt>
                <c:pt idx="220">
                  <c:v>43938</c:v>
                </c:pt>
                <c:pt idx="221">
                  <c:v>43939</c:v>
                </c:pt>
                <c:pt idx="222">
                  <c:v>43939</c:v>
                </c:pt>
                <c:pt idx="223">
                  <c:v>43940</c:v>
                </c:pt>
                <c:pt idx="224">
                  <c:v>43940</c:v>
                </c:pt>
                <c:pt idx="225">
                  <c:v>43941</c:v>
                </c:pt>
                <c:pt idx="226">
                  <c:v>43941</c:v>
                </c:pt>
                <c:pt idx="227">
                  <c:v>43942</c:v>
                </c:pt>
                <c:pt idx="228">
                  <c:v>43942</c:v>
                </c:pt>
                <c:pt idx="229">
                  <c:v>43943</c:v>
                </c:pt>
                <c:pt idx="230">
                  <c:v>43943</c:v>
                </c:pt>
                <c:pt idx="231">
                  <c:v>43944</c:v>
                </c:pt>
                <c:pt idx="232">
                  <c:v>43944</c:v>
                </c:pt>
                <c:pt idx="233">
                  <c:v>43945</c:v>
                </c:pt>
                <c:pt idx="234">
                  <c:v>43945</c:v>
                </c:pt>
                <c:pt idx="235">
                  <c:v>43946</c:v>
                </c:pt>
                <c:pt idx="236">
                  <c:v>43946</c:v>
                </c:pt>
                <c:pt idx="237">
                  <c:v>43947</c:v>
                </c:pt>
                <c:pt idx="238">
                  <c:v>43947</c:v>
                </c:pt>
                <c:pt idx="239">
                  <c:v>43948</c:v>
                </c:pt>
                <c:pt idx="240">
                  <c:v>43948</c:v>
                </c:pt>
                <c:pt idx="241">
                  <c:v>43949</c:v>
                </c:pt>
                <c:pt idx="242">
                  <c:v>43949</c:v>
                </c:pt>
                <c:pt idx="243">
                  <c:v>43950</c:v>
                </c:pt>
                <c:pt idx="244">
                  <c:v>43950</c:v>
                </c:pt>
                <c:pt idx="245">
                  <c:v>43951</c:v>
                </c:pt>
                <c:pt idx="246">
                  <c:v>43951</c:v>
                </c:pt>
                <c:pt idx="247">
                  <c:v>43952</c:v>
                </c:pt>
                <c:pt idx="248">
                  <c:v>43952</c:v>
                </c:pt>
                <c:pt idx="249">
                  <c:v>43953</c:v>
                </c:pt>
                <c:pt idx="250">
                  <c:v>43953</c:v>
                </c:pt>
                <c:pt idx="251">
                  <c:v>43954</c:v>
                </c:pt>
                <c:pt idx="252">
                  <c:v>43954</c:v>
                </c:pt>
                <c:pt idx="253">
                  <c:v>43955</c:v>
                </c:pt>
                <c:pt idx="254">
                  <c:v>43955</c:v>
                </c:pt>
                <c:pt idx="255">
                  <c:v>43956</c:v>
                </c:pt>
                <c:pt idx="256">
                  <c:v>43956</c:v>
                </c:pt>
                <c:pt idx="257">
                  <c:v>43957</c:v>
                </c:pt>
                <c:pt idx="258">
                  <c:v>43957</c:v>
                </c:pt>
                <c:pt idx="259">
                  <c:v>43958</c:v>
                </c:pt>
                <c:pt idx="260">
                  <c:v>43958</c:v>
                </c:pt>
                <c:pt idx="261">
                  <c:v>43959</c:v>
                </c:pt>
                <c:pt idx="262">
                  <c:v>43959</c:v>
                </c:pt>
                <c:pt idx="263">
                  <c:v>43960</c:v>
                </c:pt>
                <c:pt idx="264">
                  <c:v>43960</c:v>
                </c:pt>
                <c:pt idx="265">
                  <c:v>43961</c:v>
                </c:pt>
                <c:pt idx="266">
                  <c:v>43961</c:v>
                </c:pt>
                <c:pt idx="267">
                  <c:v>43962</c:v>
                </c:pt>
                <c:pt idx="268">
                  <c:v>43962</c:v>
                </c:pt>
                <c:pt idx="269">
                  <c:v>43963</c:v>
                </c:pt>
                <c:pt idx="270">
                  <c:v>43963</c:v>
                </c:pt>
                <c:pt idx="271">
                  <c:v>43964</c:v>
                </c:pt>
                <c:pt idx="272">
                  <c:v>43964</c:v>
                </c:pt>
                <c:pt idx="273">
                  <c:v>43965</c:v>
                </c:pt>
                <c:pt idx="274">
                  <c:v>43965</c:v>
                </c:pt>
                <c:pt idx="275">
                  <c:v>43966</c:v>
                </c:pt>
                <c:pt idx="276">
                  <c:v>43966</c:v>
                </c:pt>
                <c:pt idx="277">
                  <c:v>43967</c:v>
                </c:pt>
                <c:pt idx="278">
                  <c:v>43967</c:v>
                </c:pt>
                <c:pt idx="279">
                  <c:v>43968</c:v>
                </c:pt>
                <c:pt idx="280">
                  <c:v>43968</c:v>
                </c:pt>
                <c:pt idx="281">
                  <c:v>43969</c:v>
                </c:pt>
                <c:pt idx="282">
                  <c:v>43969</c:v>
                </c:pt>
                <c:pt idx="283">
                  <c:v>43970</c:v>
                </c:pt>
                <c:pt idx="284">
                  <c:v>43970</c:v>
                </c:pt>
                <c:pt idx="285">
                  <c:v>43971</c:v>
                </c:pt>
                <c:pt idx="286">
                  <c:v>43971</c:v>
                </c:pt>
                <c:pt idx="287">
                  <c:v>43972</c:v>
                </c:pt>
                <c:pt idx="288">
                  <c:v>43972</c:v>
                </c:pt>
                <c:pt idx="289">
                  <c:v>43973</c:v>
                </c:pt>
                <c:pt idx="290">
                  <c:v>43973</c:v>
                </c:pt>
                <c:pt idx="291">
                  <c:v>43974</c:v>
                </c:pt>
                <c:pt idx="292">
                  <c:v>43974</c:v>
                </c:pt>
                <c:pt idx="293">
                  <c:v>43975</c:v>
                </c:pt>
                <c:pt idx="294">
                  <c:v>43975</c:v>
                </c:pt>
                <c:pt idx="295">
                  <c:v>43976</c:v>
                </c:pt>
                <c:pt idx="296">
                  <c:v>43976</c:v>
                </c:pt>
                <c:pt idx="297">
                  <c:v>43977</c:v>
                </c:pt>
                <c:pt idx="298">
                  <c:v>43977</c:v>
                </c:pt>
                <c:pt idx="299">
                  <c:v>43978</c:v>
                </c:pt>
                <c:pt idx="300">
                  <c:v>43978</c:v>
                </c:pt>
                <c:pt idx="301">
                  <c:v>43979</c:v>
                </c:pt>
                <c:pt idx="302">
                  <c:v>43979</c:v>
                </c:pt>
                <c:pt idx="303">
                  <c:v>43980</c:v>
                </c:pt>
                <c:pt idx="304">
                  <c:v>43980</c:v>
                </c:pt>
                <c:pt idx="305">
                  <c:v>43981</c:v>
                </c:pt>
                <c:pt idx="306">
                  <c:v>43981</c:v>
                </c:pt>
                <c:pt idx="307">
                  <c:v>43982</c:v>
                </c:pt>
                <c:pt idx="308">
                  <c:v>43982</c:v>
                </c:pt>
                <c:pt idx="309">
                  <c:v>43983</c:v>
                </c:pt>
                <c:pt idx="310">
                  <c:v>43983</c:v>
                </c:pt>
                <c:pt idx="311">
                  <c:v>43984</c:v>
                </c:pt>
                <c:pt idx="312">
                  <c:v>43984</c:v>
                </c:pt>
                <c:pt idx="313">
                  <c:v>43985</c:v>
                </c:pt>
                <c:pt idx="314">
                  <c:v>43985</c:v>
                </c:pt>
                <c:pt idx="315">
                  <c:v>43986</c:v>
                </c:pt>
                <c:pt idx="316">
                  <c:v>43986</c:v>
                </c:pt>
                <c:pt idx="317">
                  <c:v>43987</c:v>
                </c:pt>
                <c:pt idx="318">
                  <c:v>43987</c:v>
                </c:pt>
                <c:pt idx="319">
                  <c:v>43988</c:v>
                </c:pt>
                <c:pt idx="320">
                  <c:v>43988</c:v>
                </c:pt>
                <c:pt idx="321">
                  <c:v>43989</c:v>
                </c:pt>
                <c:pt idx="322">
                  <c:v>43989</c:v>
                </c:pt>
                <c:pt idx="323">
                  <c:v>43990</c:v>
                </c:pt>
                <c:pt idx="324">
                  <c:v>43990</c:v>
                </c:pt>
                <c:pt idx="325">
                  <c:v>43991</c:v>
                </c:pt>
                <c:pt idx="326">
                  <c:v>43991</c:v>
                </c:pt>
                <c:pt idx="327">
                  <c:v>43992</c:v>
                </c:pt>
                <c:pt idx="328">
                  <c:v>43992</c:v>
                </c:pt>
                <c:pt idx="329">
                  <c:v>43993</c:v>
                </c:pt>
                <c:pt idx="330">
                  <c:v>43993</c:v>
                </c:pt>
                <c:pt idx="331">
                  <c:v>43994</c:v>
                </c:pt>
                <c:pt idx="332">
                  <c:v>43994</c:v>
                </c:pt>
                <c:pt idx="333">
                  <c:v>43995</c:v>
                </c:pt>
                <c:pt idx="334">
                  <c:v>43995</c:v>
                </c:pt>
                <c:pt idx="335">
                  <c:v>43996</c:v>
                </c:pt>
                <c:pt idx="336">
                  <c:v>43996</c:v>
                </c:pt>
                <c:pt idx="337">
                  <c:v>43997</c:v>
                </c:pt>
                <c:pt idx="338">
                  <c:v>43997</c:v>
                </c:pt>
                <c:pt idx="339">
                  <c:v>43998</c:v>
                </c:pt>
                <c:pt idx="340">
                  <c:v>43998</c:v>
                </c:pt>
                <c:pt idx="341">
                  <c:v>43999</c:v>
                </c:pt>
                <c:pt idx="342">
                  <c:v>43999</c:v>
                </c:pt>
                <c:pt idx="343">
                  <c:v>44000</c:v>
                </c:pt>
                <c:pt idx="344">
                  <c:v>44000</c:v>
                </c:pt>
                <c:pt idx="345">
                  <c:v>44001</c:v>
                </c:pt>
                <c:pt idx="346">
                  <c:v>44001</c:v>
                </c:pt>
                <c:pt idx="347">
                  <c:v>44002</c:v>
                </c:pt>
                <c:pt idx="348">
                  <c:v>44002</c:v>
                </c:pt>
                <c:pt idx="349">
                  <c:v>44003</c:v>
                </c:pt>
                <c:pt idx="350">
                  <c:v>44003</c:v>
                </c:pt>
                <c:pt idx="351">
                  <c:v>44004</c:v>
                </c:pt>
                <c:pt idx="352">
                  <c:v>44004</c:v>
                </c:pt>
                <c:pt idx="353">
                  <c:v>44005</c:v>
                </c:pt>
                <c:pt idx="354">
                  <c:v>44005</c:v>
                </c:pt>
                <c:pt idx="355">
                  <c:v>44006</c:v>
                </c:pt>
                <c:pt idx="356">
                  <c:v>44006</c:v>
                </c:pt>
                <c:pt idx="357">
                  <c:v>44007</c:v>
                </c:pt>
                <c:pt idx="358">
                  <c:v>44007</c:v>
                </c:pt>
                <c:pt idx="359">
                  <c:v>44008</c:v>
                </c:pt>
                <c:pt idx="360">
                  <c:v>44008</c:v>
                </c:pt>
                <c:pt idx="361">
                  <c:v>44009</c:v>
                </c:pt>
                <c:pt idx="362">
                  <c:v>44009</c:v>
                </c:pt>
                <c:pt idx="363">
                  <c:v>44010</c:v>
                </c:pt>
                <c:pt idx="364">
                  <c:v>44010</c:v>
                </c:pt>
                <c:pt idx="365">
                  <c:v>44011</c:v>
                </c:pt>
                <c:pt idx="366">
                  <c:v>44011</c:v>
                </c:pt>
                <c:pt idx="367">
                  <c:v>44012</c:v>
                </c:pt>
                <c:pt idx="368">
                  <c:v>44012</c:v>
                </c:pt>
                <c:pt idx="369">
                  <c:v>44013</c:v>
                </c:pt>
                <c:pt idx="370">
                  <c:v>44013</c:v>
                </c:pt>
                <c:pt idx="371">
                  <c:v>44014</c:v>
                </c:pt>
                <c:pt idx="372">
                  <c:v>44014</c:v>
                </c:pt>
                <c:pt idx="373">
                  <c:v>44015</c:v>
                </c:pt>
                <c:pt idx="374">
                  <c:v>44015</c:v>
                </c:pt>
                <c:pt idx="375">
                  <c:v>44016</c:v>
                </c:pt>
                <c:pt idx="376">
                  <c:v>44016</c:v>
                </c:pt>
                <c:pt idx="377">
                  <c:v>44017</c:v>
                </c:pt>
                <c:pt idx="378">
                  <c:v>44017</c:v>
                </c:pt>
                <c:pt idx="379">
                  <c:v>44018</c:v>
                </c:pt>
                <c:pt idx="380">
                  <c:v>44018</c:v>
                </c:pt>
                <c:pt idx="381">
                  <c:v>44019</c:v>
                </c:pt>
                <c:pt idx="382">
                  <c:v>44019</c:v>
                </c:pt>
                <c:pt idx="383">
                  <c:v>44020</c:v>
                </c:pt>
                <c:pt idx="384">
                  <c:v>44020</c:v>
                </c:pt>
                <c:pt idx="385">
                  <c:v>44021</c:v>
                </c:pt>
                <c:pt idx="386">
                  <c:v>44021</c:v>
                </c:pt>
                <c:pt idx="387">
                  <c:v>44022</c:v>
                </c:pt>
                <c:pt idx="388">
                  <c:v>44022</c:v>
                </c:pt>
                <c:pt idx="389">
                  <c:v>44023</c:v>
                </c:pt>
                <c:pt idx="390">
                  <c:v>44023</c:v>
                </c:pt>
                <c:pt idx="391">
                  <c:v>44024</c:v>
                </c:pt>
                <c:pt idx="392">
                  <c:v>44024</c:v>
                </c:pt>
                <c:pt idx="393">
                  <c:v>44025</c:v>
                </c:pt>
                <c:pt idx="394">
                  <c:v>44025</c:v>
                </c:pt>
                <c:pt idx="395">
                  <c:v>44026</c:v>
                </c:pt>
                <c:pt idx="396">
                  <c:v>44026</c:v>
                </c:pt>
                <c:pt idx="397">
                  <c:v>44027</c:v>
                </c:pt>
                <c:pt idx="398">
                  <c:v>44027</c:v>
                </c:pt>
                <c:pt idx="399">
                  <c:v>44028</c:v>
                </c:pt>
                <c:pt idx="400">
                  <c:v>44028</c:v>
                </c:pt>
                <c:pt idx="401">
                  <c:v>44029</c:v>
                </c:pt>
                <c:pt idx="402">
                  <c:v>44029</c:v>
                </c:pt>
                <c:pt idx="403">
                  <c:v>44030</c:v>
                </c:pt>
                <c:pt idx="404">
                  <c:v>44030</c:v>
                </c:pt>
                <c:pt idx="405">
                  <c:v>44031</c:v>
                </c:pt>
                <c:pt idx="406">
                  <c:v>44031</c:v>
                </c:pt>
                <c:pt idx="407">
                  <c:v>44032</c:v>
                </c:pt>
                <c:pt idx="408">
                  <c:v>44032</c:v>
                </c:pt>
                <c:pt idx="409">
                  <c:v>44033</c:v>
                </c:pt>
                <c:pt idx="410">
                  <c:v>44033</c:v>
                </c:pt>
                <c:pt idx="411">
                  <c:v>44034</c:v>
                </c:pt>
                <c:pt idx="412">
                  <c:v>44034</c:v>
                </c:pt>
                <c:pt idx="413">
                  <c:v>44035</c:v>
                </c:pt>
                <c:pt idx="414">
                  <c:v>44035</c:v>
                </c:pt>
                <c:pt idx="415">
                  <c:v>44036</c:v>
                </c:pt>
                <c:pt idx="416">
                  <c:v>44036</c:v>
                </c:pt>
                <c:pt idx="417">
                  <c:v>44037</c:v>
                </c:pt>
                <c:pt idx="418">
                  <c:v>44037</c:v>
                </c:pt>
                <c:pt idx="419">
                  <c:v>44038</c:v>
                </c:pt>
                <c:pt idx="420">
                  <c:v>44038</c:v>
                </c:pt>
                <c:pt idx="421">
                  <c:v>44039</c:v>
                </c:pt>
                <c:pt idx="422">
                  <c:v>44039</c:v>
                </c:pt>
                <c:pt idx="423">
                  <c:v>44040</c:v>
                </c:pt>
                <c:pt idx="424">
                  <c:v>44040</c:v>
                </c:pt>
                <c:pt idx="425">
                  <c:v>44041</c:v>
                </c:pt>
                <c:pt idx="426">
                  <c:v>44041</c:v>
                </c:pt>
                <c:pt idx="427">
                  <c:v>44042</c:v>
                </c:pt>
                <c:pt idx="428">
                  <c:v>44042</c:v>
                </c:pt>
                <c:pt idx="429">
                  <c:v>44043</c:v>
                </c:pt>
                <c:pt idx="430">
                  <c:v>44043</c:v>
                </c:pt>
                <c:pt idx="431">
                  <c:v>44044</c:v>
                </c:pt>
                <c:pt idx="432">
                  <c:v>44044</c:v>
                </c:pt>
                <c:pt idx="433">
                  <c:v>44045</c:v>
                </c:pt>
                <c:pt idx="434">
                  <c:v>44045</c:v>
                </c:pt>
                <c:pt idx="435">
                  <c:v>44046</c:v>
                </c:pt>
                <c:pt idx="436">
                  <c:v>44046</c:v>
                </c:pt>
                <c:pt idx="437">
                  <c:v>44047</c:v>
                </c:pt>
                <c:pt idx="438">
                  <c:v>44047</c:v>
                </c:pt>
                <c:pt idx="439">
                  <c:v>44048</c:v>
                </c:pt>
                <c:pt idx="440">
                  <c:v>44048</c:v>
                </c:pt>
                <c:pt idx="441">
                  <c:v>44049</c:v>
                </c:pt>
                <c:pt idx="442">
                  <c:v>44049</c:v>
                </c:pt>
                <c:pt idx="443">
                  <c:v>44050</c:v>
                </c:pt>
                <c:pt idx="444">
                  <c:v>44050</c:v>
                </c:pt>
                <c:pt idx="445">
                  <c:v>44051</c:v>
                </c:pt>
                <c:pt idx="446">
                  <c:v>44051</c:v>
                </c:pt>
                <c:pt idx="447">
                  <c:v>44052</c:v>
                </c:pt>
                <c:pt idx="448">
                  <c:v>44052</c:v>
                </c:pt>
                <c:pt idx="449">
                  <c:v>44053</c:v>
                </c:pt>
                <c:pt idx="450">
                  <c:v>44053</c:v>
                </c:pt>
                <c:pt idx="451">
                  <c:v>44054</c:v>
                </c:pt>
                <c:pt idx="452">
                  <c:v>44054</c:v>
                </c:pt>
                <c:pt idx="453">
                  <c:v>44055</c:v>
                </c:pt>
                <c:pt idx="454">
                  <c:v>44055</c:v>
                </c:pt>
                <c:pt idx="455">
                  <c:v>44056</c:v>
                </c:pt>
                <c:pt idx="456">
                  <c:v>44056</c:v>
                </c:pt>
                <c:pt idx="457">
                  <c:v>44057</c:v>
                </c:pt>
                <c:pt idx="458">
                  <c:v>44057</c:v>
                </c:pt>
                <c:pt idx="459">
                  <c:v>44058</c:v>
                </c:pt>
                <c:pt idx="460">
                  <c:v>44058</c:v>
                </c:pt>
                <c:pt idx="461">
                  <c:v>44059</c:v>
                </c:pt>
                <c:pt idx="462">
                  <c:v>44059</c:v>
                </c:pt>
                <c:pt idx="463">
                  <c:v>44060</c:v>
                </c:pt>
                <c:pt idx="464">
                  <c:v>44060</c:v>
                </c:pt>
                <c:pt idx="465">
                  <c:v>44061</c:v>
                </c:pt>
                <c:pt idx="466">
                  <c:v>44061</c:v>
                </c:pt>
                <c:pt idx="467">
                  <c:v>44062</c:v>
                </c:pt>
                <c:pt idx="468">
                  <c:v>44062</c:v>
                </c:pt>
                <c:pt idx="469">
                  <c:v>44063</c:v>
                </c:pt>
                <c:pt idx="470">
                  <c:v>44063</c:v>
                </c:pt>
                <c:pt idx="471">
                  <c:v>44064</c:v>
                </c:pt>
                <c:pt idx="472">
                  <c:v>44064</c:v>
                </c:pt>
                <c:pt idx="473">
                  <c:v>44065</c:v>
                </c:pt>
                <c:pt idx="474">
                  <c:v>44065</c:v>
                </c:pt>
                <c:pt idx="475">
                  <c:v>44066</c:v>
                </c:pt>
                <c:pt idx="476">
                  <c:v>44066</c:v>
                </c:pt>
                <c:pt idx="477">
                  <c:v>44067</c:v>
                </c:pt>
                <c:pt idx="478">
                  <c:v>44067</c:v>
                </c:pt>
                <c:pt idx="479">
                  <c:v>44068</c:v>
                </c:pt>
                <c:pt idx="480">
                  <c:v>44068</c:v>
                </c:pt>
                <c:pt idx="481">
                  <c:v>44069</c:v>
                </c:pt>
                <c:pt idx="482">
                  <c:v>44069</c:v>
                </c:pt>
                <c:pt idx="483">
                  <c:v>44070</c:v>
                </c:pt>
                <c:pt idx="484">
                  <c:v>44070</c:v>
                </c:pt>
                <c:pt idx="485">
                  <c:v>44071</c:v>
                </c:pt>
                <c:pt idx="486">
                  <c:v>44071</c:v>
                </c:pt>
                <c:pt idx="487">
                  <c:v>44072</c:v>
                </c:pt>
                <c:pt idx="488">
                  <c:v>44072</c:v>
                </c:pt>
                <c:pt idx="489">
                  <c:v>44073</c:v>
                </c:pt>
                <c:pt idx="490">
                  <c:v>44073</c:v>
                </c:pt>
                <c:pt idx="491">
                  <c:v>44074</c:v>
                </c:pt>
                <c:pt idx="492">
                  <c:v>44074</c:v>
                </c:pt>
                <c:pt idx="493">
                  <c:v>44075</c:v>
                </c:pt>
                <c:pt idx="494">
                  <c:v>44075</c:v>
                </c:pt>
                <c:pt idx="495">
                  <c:v>44076</c:v>
                </c:pt>
                <c:pt idx="496">
                  <c:v>44076</c:v>
                </c:pt>
                <c:pt idx="497">
                  <c:v>44077</c:v>
                </c:pt>
                <c:pt idx="498">
                  <c:v>44077</c:v>
                </c:pt>
                <c:pt idx="499">
                  <c:v>44078</c:v>
                </c:pt>
                <c:pt idx="500">
                  <c:v>44078</c:v>
                </c:pt>
                <c:pt idx="501">
                  <c:v>44079</c:v>
                </c:pt>
                <c:pt idx="502">
                  <c:v>44079</c:v>
                </c:pt>
                <c:pt idx="503">
                  <c:v>44080</c:v>
                </c:pt>
                <c:pt idx="504">
                  <c:v>44080</c:v>
                </c:pt>
                <c:pt idx="505">
                  <c:v>44081</c:v>
                </c:pt>
                <c:pt idx="506">
                  <c:v>44081</c:v>
                </c:pt>
                <c:pt idx="507">
                  <c:v>44082</c:v>
                </c:pt>
                <c:pt idx="508">
                  <c:v>44082</c:v>
                </c:pt>
                <c:pt idx="509">
                  <c:v>44083</c:v>
                </c:pt>
                <c:pt idx="510">
                  <c:v>44083</c:v>
                </c:pt>
                <c:pt idx="511">
                  <c:v>44084</c:v>
                </c:pt>
                <c:pt idx="512">
                  <c:v>44084</c:v>
                </c:pt>
                <c:pt idx="513">
                  <c:v>44085</c:v>
                </c:pt>
                <c:pt idx="514">
                  <c:v>44085</c:v>
                </c:pt>
                <c:pt idx="515">
                  <c:v>44086</c:v>
                </c:pt>
                <c:pt idx="516">
                  <c:v>44086</c:v>
                </c:pt>
                <c:pt idx="517">
                  <c:v>44087</c:v>
                </c:pt>
                <c:pt idx="518">
                  <c:v>44087</c:v>
                </c:pt>
                <c:pt idx="519">
                  <c:v>44088</c:v>
                </c:pt>
                <c:pt idx="520">
                  <c:v>44088</c:v>
                </c:pt>
                <c:pt idx="521">
                  <c:v>44089</c:v>
                </c:pt>
                <c:pt idx="522">
                  <c:v>44089</c:v>
                </c:pt>
                <c:pt idx="523">
                  <c:v>44090</c:v>
                </c:pt>
                <c:pt idx="524">
                  <c:v>44090</c:v>
                </c:pt>
                <c:pt idx="525">
                  <c:v>44091</c:v>
                </c:pt>
                <c:pt idx="526">
                  <c:v>44091</c:v>
                </c:pt>
                <c:pt idx="527">
                  <c:v>44092</c:v>
                </c:pt>
                <c:pt idx="528">
                  <c:v>44092</c:v>
                </c:pt>
                <c:pt idx="529">
                  <c:v>44093</c:v>
                </c:pt>
                <c:pt idx="530">
                  <c:v>44093</c:v>
                </c:pt>
                <c:pt idx="531">
                  <c:v>44094</c:v>
                </c:pt>
                <c:pt idx="532">
                  <c:v>44094</c:v>
                </c:pt>
                <c:pt idx="533">
                  <c:v>44095</c:v>
                </c:pt>
                <c:pt idx="534">
                  <c:v>44095</c:v>
                </c:pt>
                <c:pt idx="535">
                  <c:v>44096</c:v>
                </c:pt>
                <c:pt idx="536">
                  <c:v>44096</c:v>
                </c:pt>
                <c:pt idx="537">
                  <c:v>44097</c:v>
                </c:pt>
                <c:pt idx="538">
                  <c:v>44097</c:v>
                </c:pt>
                <c:pt idx="539">
                  <c:v>44098</c:v>
                </c:pt>
                <c:pt idx="540">
                  <c:v>44098</c:v>
                </c:pt>
                <c:pt idx="541">
                  <c:v>44099</c:v>
                </c:pt>
                <c:pt idx="542">
                  <c:v>44099</c:v>
                </c:pt>
                <c:pt idx="543">
                  <c:v>44100</c:v>
                </c:pt>
                <c:pt idx="544">
                  <c:v>44100</c:v>
                </c:pt>
                <c:pt idx="545">
                  <c:v>44101</c:v>
                </c:pt>
                <c:pt idx="546">
                  <c:v>44101</c:v>
                </c:pt>
                <c:pt idx="547">
                  <c:v>44102</c:v>
                </c:pt>
                <c:pt idx="548">
                  <c:v>44102</c:v>
                </c:pt>
                <c:pt idx="549">
                  <c:v>44103</c:v>
                </c:pt>
                <c:pt idx="550">
                  <c:v>44103</c:v>
                </c:pt>
                <c:pt idx="551">
                  <c:v>44104</c:v>
                </c:pt>
                <c:pt idx="552">
                  <c:v>44104</c:v>
                </c:pt>
                <c:pt idx="553">
                  <c:v>44105</c:v>
                </c:pt>
                <c:pt idx="554">
                  <c:v>44105</c:v>
                </c:pt>
                <c:pt idx="555">
                  <c:v>44106</c:v>
                </c:pt>
                <c:pt idx="556">
                  <c:v>44106</c:v>
                </c:pt>
                <c:pt idx="557">
                  <c:v>44107</c:v>
                </c:pt>
                <c:pt idx="558">
                  <c:v>44107</c:v>
                </c:pt>
                <c:pt idx="559">
                  <c:v>44108</c:v>
                </c:pt>
                <c:pt idx="560">
                  <c:v>44108</c:v>
                </c:pt>
                <c:pt idx="561">
                  <c:v>44109</c:v>
                </c:pt>
                <c:pt idx="562">
                  <c:v>44109</c:v>
                </c:pt>
                <c:pt idx="563">
                  <c:v>44110</c:v>
                </c:pt>
                <c:pt idx="564">
                  <c:v>44110</c:v>
                </c:pt>
                <c:pt idx="565">
                  <c:v>44111</c:v>
                </c:pt>
                <c:pt idx="566">
                  <c:v>44111</c:v>
                </c:pt>
                <c:pt idx="567">
                  <c:v>44112</c:v>
                </c:pt>
                <c:pt idx="568">
                  <c:v>44112</c:v>
                </c:pt>
                <c:pt idx="569">
                  <c:v>44113</c:v>
                </c:pt>
                <c:pt idx="570">
                  <c:v>44113</c:v>
                </c:pt>
                <c:pt idx="571">
                  <c:v>44114</c:v>
                </c:pt>
                <c:pt idx="572">
                  <c:v>44114</c:v>
                </c:pt>
                <c:pt idx="573">
                  <c:v>44115</c:v>
                </c:pt>
                <c:pt idx="574">
                  <c:v>44115</c:v>
                </c:pt>
                <c:pt idx="575">
                  <c:v>44116</c:v>
                </c:pt>
                <c:pt idx="576">
                  <c:v>44116</c:v>
                </c:pt>
                <c:pt idx="577">
                  <c:v>44117</c:v>
                </c:pt>
                <c:pt idx="578">
                  <c:v>44117</c:v>
                </c:pt>
                <c:pt idx="579">
                  <c:v>44118</c:v>
                </c:pt>
                <c:pt idx="580">
                  <c:v>44118</c:v>
                </c:pt>
                <c:pt idx="581">
                  <c:v>44119</c:v>
                </c:pt>
                <c:pt idx="582">
                  <c:v>44119</c:v>
                </c:pt>
                <c:pt idx="583">
                  <c:v>44120</c:v>
                </c:pt>
                <c:pt idx="584">
                  <c:v>44120</c:v>
                </c:pt>
                <c:pt idx="585">
                  <c:v>44121</c:v>
                </c:pt>
                <c:pt idx="586">
                  <c:v>44121</c:v>
                </c:pt>
                <c:pt idx="587">
                  <c:v>44122</c:v>
                </c:pt>
                <c:pt idx="588">
                  <c:v>44122</c:v>
                </c:pt>
                <c:pt idx="589">
                  <c:v>44123</c:v>
                </c:pt>
                <c:pt idx="590">
                  <c:v>44123</c:v>
                </c:pt>
                <c:pt idx="591">
                  <c:v>44124</c:v>
                </c:pt>
                <c:pt idx="592">
                  <c:v>44124</c:v>
                </c:pt>
                <c:pt idx="593">
                  <c:v>44125</c:v>
                </c:pt>
                <c:pt idx="594">
                  <c:v>44125</c:v>
                </c:pt>
                <c:pt idx="595">
                  <c:v>44126</c:v>
                </c:pt>
                <c:pt idx="596">
                  <c:v>44126</c:v>
                </c:pt>
                <c:pt idx="597">
                  <c:v>44127</c:v>
                </c:pt>
                <c:pt idx="598">
                  <c:v>44127</c:v>
                </c:pt>
                <c:pt idx="599">
                  <c:v>44128</c:v>
                </c:pt>
                <c:pt idx="600">
                  <c:v>44128</c:v>
                </c:pt>
                <c:pt idx="601">
                  <c:v>44129</c:v>
                </c:pt>
                <c:pt idx="602">
                  <c:v>44129</c:v>
                </c:pt>
                <c:pt idx="603">
                  <c:v>44130</c:v>
                </c:pt>
                <c:pt idx="604">
                  <c:v>44130</c:v>
                </c:pt>
                <c:pt idx="605">
                  <c:v>44131</c:v>
                </c:pt>
                <c:pt idx="606">
                  <c:v>44131</c:v>
                </c:pt>
                <c:pt idx="607">
                  <c:v>44132</c:v>
                </c:pt>
                <c:pt idx="608">
                  <c:v>44132</c:v>
                </c:pt>
                <c:pt idx="609">
                  <c:v>44133</c:v>
                </c:pt>
                <c:pt idx="610">
                  <c:v>44133</c:v>
                </c:pt>
                <c:pt idx="611">
                  <c:v>44134</c:v>
                </c:pt>
                <c:pt idx="612">
                  <c:v>44134</c:v>
                </c:pt>
                <c:pt idx="613">
                  <c:v>44135</c:v>
                </c:pt>
                <c:pt idx="614">
                  <c:v>44135</c:v>
                </c:pt>
                <c:pt idx="615">
                  <c:v>44136</c:v>
                </c:pt>
                <c:pt idx="616">
                  <c:v>44136</c:v>
                </c:pt>
                <c:pt idx="617">
                  <c:v>44137</c:v>
                </c:pt>
                <c:pt idx="618">
                  <c:v>44137</c:v>
                </c:pt>
                <c:pt idx="619">
                  <c:v>44138</c:v>
                </c:pt>
                <c:pt idx="620">
                  <c:v>44138</c:v>
                </c:pt>
                <c:pt idx="621">
                  <c:v>44139</c:v>
                </c:pt>
                <c:pt idx="622">
                  <c:v>44139</c:v>
                </c:pt>
                <c:pt idx="623">
                  <c:v>44140</c:v>
                </c:pt>
                <c:pt idx="624">
                  <c:v>44140</c:v>
                </c:pt>
                <c:pt idx="625">
                  <c:v>44141</c:v>
                </c:pt>
                <c:pt idx="626">
                  <c:v>44141</c:v>
                </c:pt>
                <c:pt idx="627">
                  <c:v>44142</c:v>
                </c:pt>
                <c:pt idx="628">
                  <c:v>44142</c:v>
                </c:pt>
                <c:pt idx="629">
                  <c:v>44143</c:v>
                </c:pt>
                <c:pt idx="630">
                  <c:v>44143</c:v>
                </c:pt>
                <c:pt idx="631">
                  <c:v>44144</c:v>
                </c:pt>
                <c:pt idx="632">
                  <c:v>44144</c:v>
                </c:pt>
                <c:pt idx="633">
                  <c:v>44145</c:v>
                </c:pt>
                <c:pt idx="634">
                  <c:v>44145</c:v>
                </c:pt>
                <c:pt idx="635">
                  <c:v>44146</c:v>
                </c:pt>
                <c:pt idx="636">
                  <c:v>44146</c:v>
                </c:pt>
                <c:pt idx="637">
                  <c:v>44147</c:v>
                </c:pt>
                <c:pt idx="638">
                  <c:v>44147</c:v>
                </c:pt>
                <c:pt idx="639">
                  <c:v>44148</c:v>
                </c:pt>
                <c:pt idx="640">
                  <c:v>44148</c:v>
                </c:pt>
                <c:pt idx="641">
                  <c:v>44149</c:v>
                </c:pt>
                <c:pt idx="642">
                  <c:v>44149</c:v>
                </c:pt>
                <c:pt idx="643">
                  <c:v>44150</c:v>
                </c:pt>
                <c:pt idx="644">
                  <c:v>44150</c:v>
                </c:pt>
                <c:pt idx="645">
                  <c:v>44151</c:v>
                </c:pt>
                <c:pt idx="646">
                  <c:v>44151</c:v>
                </c:pt>
                <c:pt idx="647">
                  <c:v>44152</c:v>
                </c:pt>
                <c:pt idx="648">
                  <c:v>44152</c:v>
                </c:pt>
                <c:pt idx="649">
                  <c:v>44153</c:v>
                </c:pt>
                <c:pt idx="650">
                  <c:v>44153</c:v>
                </c:pt>
                <c:pt idx="651">
                  <c:v>44154</c:v>
                </c:pt>
                <c:pt idx="652">
                  <c:v>44154</c:v>
                </c:pt>
                <c:pt idx="653">
                  <c:v>44155</c:v>
                </c:pt>
                <c:pt idx="654">
                  <c:v>44155</c:v>
                </c:pt>
                <c:pt idx="655">
                  <c:v>44156</c:v>
                </c:pt>
                <c:pt idx="656">
                  <c:v>44156</c:v>
                </c:pt>
                <c:pt idx="657">
                  <c:v>44157</c:v>
                </c:pt>
                <c:pt idx="658">
                  <c:v>44157</c:v>
                </c:pt>
                <c:pt idx="659">
                  <c:v>44158</c:v>
                </c:pt>
                <c:pt idx="660">
                  <c:v>44158</c:v>
                </c:pt>
                <c:pt idx="661">
                  <c:v>44159</c:v>
                </c:pt>
                <c:pt idx="662">
                  <c:v>44159</c:v>
                </c:pt>
                <c:pt idx="663">
                  <c:v>44160</c:v>
                </c:pt>
                <c:pt idx="664">
                  <c:v>44160</c:v>
                </c:pt>
                <c:pt idx="665">
                  <c:v>44161</c:v>
                </c:pt>
                <c:pt idx="666">
                  <c:v>44161</c:v>
                </c:pt>
                <c:pt idx="667">
                  <c:v>44162</c:v>
                </c:pt>
                <c:pt idx="668">
                  <c:v>44162</c:v>
                </c:pt>
                <c:pt idx="669">
                  <c:v>44163</c:v>
                </c:pt>
                <c:pt idx="670">
                  <c:v>44163</c:v>
                </c:pt>
                <c:pt idx="671">
                  <c:v>44164</c:v>
                </c:pt>
                <c:pt idx="672">
                  <c:v>44164</c:v>
                </c:pt>
                <c:pt idx="673">
                  <c:v>44165</c:v>
                </c:pt>
                <c:pt idx="674">
                  <c:v>44165</c:v>
                </c:pt>
                <c:pt idx="675">
                  <c:v>44166</c:v>
                </c:pt>
                <c:pt idx="676">
                  <c:v>44166</c:v>
                </c:pt>
                <c:pt idx="677">
                  <c:v>44167</c:v>
                </c:pt>
                <c:pt idx="678">
                  <c:v>44167</c:v>
                </c:pt>
                <c:pt idx="679">
                  <c:v>44168</c:v>
                </c:pt>
                <c:pt idx="680">
                  <c:v>44168</c:v>
                </c:pt>
                <c:pt idx="681">
                  <c:v>44169</c:v>
                </c:pt>
                <c:pt idx="682">
                  <c:v>44169</c:v>
                </c:pt>
                <c:pt idx="683">
                  <c:v>44170</c:v>
                </c:pt>
                <c:pt idx="684">
                  <c:v>44170</c:v>
                </c:pt>
                <c:pt idx="685">
                  <c:v>44171</c:v>
                </c:pt>
                <c:pt idx="686">
                  <c:v>44171</c:v>
                </c:pt>
                <c:pt idx="687">
                  <c:v>44172</c:v>
                </c:pt>
                <c:pt idx="688">
                  <c:v>44172</c:v>
                </c:pt>
                <c:pt idx="689">
                  <c:v>44173</c:v>
                </c:pt>
                <c:pt idx="690">
                  <c:v>44173</c:v>
                </c:pt>
                <c:pt idx="691">
                  <c:v>44174</c:v>
                </c:pt>
                <c:pt idx="692">
                  <c:v>44174</c:v>
                </c:pt>
                <c:pt idx="693">
                  <c:v>44175</c:v>
                </c:pt>
                <c:pt idx="694">
                  <c:v>44175</c:v>
                </c:pt>
                <c:pt idx="695">
                  <c:v>44176</c:v>
                </c:pt>
                <c:pt idx="696">
                  <c:v>44176</c:v>
                </c:pt>
                <c:pt idx="697">
                  <c:v>44177</c:v>
                </c:pt>
                <c:pt idx="698">
                  <c:v>44177</c:v>
                </c:pt>
                <c:pt idx="699">
                  <c:v>44178</c:v>
                </c:pt>
                <c:pt idx="700">
                  <c:v>44178</c:v>
                </c:pt>
                <c:pt idx="701">
                  <c:v>44179</c:v>
                </c:pt>
                <c:pt idx="702">
                  <c:v>44179</c:v>
                </c:pt>
                <c:pt idx="703">
                  <c:v>44180</c:v>
                </c:pt>
                <c:pt idx="704">
                  <c:v>44180</c:v>
                </c:pt>
                <c:pt idx="705">
                  <c:v>44181</c:v>
                </c:pt>
                <c:pt idx="706">
                  <c:v>44181</c:v>
                </c:pt>
                <c:pt idx="707">
                  <c:v>44182</c:v>
                </c:pt>
                <c:pt idx="708">
                  <c:v>44182</c:v>
                </c:pt>
                <c:pt idx="709">
                  <c:v>44183</c:v>
                </c:pt>
                <c:pt idx="710">
                  <c:v>44183</c:v>
                </c:pt>
                <c:pt idx="711">
                  <c:v>44184</c:v>
                </c:pt>
                <c:pt idx="712">
                  <c:v>44184</c:v>
                </c:pt>
                <c:pt idx="713">
                  <c:v>44185</c:v>
                </c:pt>
                <c:pt idx="714">
                  <c:v>44185</c:v>
                </c:pt>
                <c:pt idx="715">
                  <c:v>44186</c:v>
                </c:pt>
                <c:pt idx="716">
                  <c:v>44186</c:v>
                </c:pt>
                <c:pt idx="717">
                  <c:v>44187</c:v>
                </c:pt>
                <c:pt idx="718">
                  <c:v>44187</c:v>
                </c:pt>
                <c:pt idx="719">
                  <c:v>44188</c:v>
                </c:pt>
                <c:pt idx="720">
                  <c:v>44188</c:v>
                </c:pt>
                <c:pt idx="721">
                  <c:v>44189</c:v>
                </c:pt>
                <c:pt idx="722">
                  <c:v>44189</c:v>
                </c:pt>
                <c:pt idx="723">
                  <c:v>44190</c:v>
                </c:pt>
                <c:pt idx="724">
                  <c:v>44190</c:v>
                </c:pt>
                <c:pt idx="725">
                  <c:v>44191</c:v>
                </c:pt>
                <c:pt idx="726">
                  <c:v>44191</c:v>
                </c:pt>
                <c:pt idx="727">
                  <c:v>44192</c:v>
                </c:pt>
                <c:pt idx="728">
                  <c:v>44192</c:v>
                </c:pt>
                <c:pt idx="729">
                  <c:v>44193</c:v>
                </c:pt>
                <c:pt idx="730">
                  <c:v>44193</c:v>
                </c:pt>
                <c:pt idx="731">
                  <c:v>44194</c:v>
                </c:pt>
                <c:pt idx="732">
                  <c:v>44194</c:v>
                </c:pt>
                <c:pt idx="733">
                  <c:v>44195</c:v>
                </c:pt>
                <c:pt idx="734">
                  <c:v>44195</c:v>
                </c:pt>
                <c:pt idx="735">
                  <c:v>44196</c:v>
                </c:pt>
                <c:pt idx="736">
                  <c:v>44196</c:v>
                </c:pt>
                <c:pt idx="737">
                  <c:v>44197</c:v>
                </c:pt>
                <c:pt idx="738">
                  <c:v>44197</c:v>
                </c:pt>
                <c:pt idx="739">
                  <c:v>44198</c:v>
                </c:pt>
                <c:pt idx="740">
                  <c:v>44198</c:v>
                </c:pt>
                <c:pt idx="741">
                  <c:v>44199</c:v>
                </c:pt>
                <c:pt idx="742">
                  <c:v>44199</c:v>
                </c:pt>
                <c:pt idx="743">
                  <c:v>44200</c:v>
                </c:pt>
                <c:pt idx="744">
                  <c:v>44200</c:v>
                </c:pt>
                <c:pt idx="745">
                  <c:v>44201</c:v>
                </c:pt>
                <c:pt idx="746">
                  <c:v>44201</c:v>
                </c:pt>
                <c:pt idx="747">
                  <c:v>44202</c:v>
                </c:pt>
                <c:pt idx="748">
                  <c:v>44202</c:v>
                </c:pt>
                <c:pt idx="749">
                  <c:v>44203</c:v>
                </c:pt>
                <c:pt idx="750">
                  <c:v>44203</c:v>
                </c:pt>
                <c:pt idx="751">
                  <c:v>44204</c:v>
                </c:pt>
                <c:pt idx="752">
                  <c:v>44204</c:v>
                </c:pt>
                <c:pt idx="753">
                  <c:v>44205</c:v>
                </c:pt>
                <c:pt idx="754">
                  <c:v>44205</c:v>
                </c:pt>
                <c:pt idx="755">
                  <c:v>44206</c:v>
                </c:pt>
                <c:pt idx="756">
                  <c:v>44206</c:v>
                </c:pt>
                <c:pt idx="757">
                  <c:v>44207</c:v>
                </c:pt>
                <c:pt idx="758">
                  <c:v>44207</c:v>
                </c:pt>
                <c:pt idx="759">
                  <c:v>44208</c:v>
                </c:pt>
                <c:pt idx="760">
                  <c:v>44208</c:v>
                </c:pt>
                <c:pt idx="761">
                  <c:v>44209</c:v>
                </c:pt>
                <c:pt idx="762">
                  <c:v>44209</c:v>
                </c:pt>
                <c:pt idx="763">
                  <c:v>44210</c:v>
                </c:pt>
                <c:pt idx="764">
                  <c:v>44210</c:v>
                </c:pt>
                <c:pt idx="765">
                  <c:v>44211</c:v>
                </c:pt>
                <c:pt idx="766">
                  <c:v>44211</c:v>
                </c:pt>
                <c:pt idx="767">
                  <c:v>44212</c:v>
                </c:pt>
                <c:pt idx="768">
                  <c:v>44212</c:v>
                </c:pt>
                <c:pt idx="769">
                  <c:v>44213</c:v>
                </c:pt>
                <c:pt idx="770">
                  <c:v>44213</c:v>
                </c:pt>
                <c:pt idx="771">
                  <c:v>44214</c:v>
                </c:pt>
                <c:pt idx="772">
                  <c:v>44214</c:v>
                </c:pt>
              </c:numCache>
            </c:numRef>
          </c:xVal>
          <c:yVal>
            <c:numRef>
              <c:f>CalcThroughput!$C$2:$C$774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414</c:v>
                </c:pt>
                <c:pt idx="3">
                  <c:v>414</c:v>
                </c:pt>
                <c:pt idx="4">
                  <c:v>414</c:v>
                </c:pt>
                <c:pt idx="5">
                  <c:v>414</c:v>
                </c:pt>
                <c:pt idx="6">
                  <c:v>414</c:v>
                </c:pt>
                <c:pt idx="7">
                  <c:v>414</c:v>
                </c:pt>
                <c:pt idx="8">
                  <c:v>414</c:v>
                </c:pt>
                <c:pt idx="9">
                  <c:v>414</c:v>
                </c:pt>
                <c:pt idx="10">
                  <c:v>414</c:v>
                </c:pt>
                <c:pt idx="11">
                  <c:v>414</c:v>
                </c:pt>
                <c:pt idx="12">
                  <c:v>414</c:v>
                </c:pt>
                <c:pt idx="13">
                  <c:v>414</c:v>
                </c:pt>
                <c:pt idx="14">
                  <c:v>1094</c:v>
                </c:pt>
                <c:pt idx="15">
                  <c:v>1094</c:v>
                </c:pt>
                <c:pt idx="16">
                  <c:v>1094</c:v>
                </c:pt>
                <c:pt idx="17">
                  <c:v>1094</c:v>
                </c:pt>
                <c:pt idx="18">
                  <c:v>1094</c:v>
                </c:pt>
                <c:pt idx="19">
                  <c:v>1094</c:v>
                </c:pt>
                <c:pt idx="20">
                  <c:v>1094</c:v>
                </c:pt>
                <c:pt idx="21">
                  <c:v>1094</c:v>
                </c:pt>
                <c:pt idx="22">
                  <c:v>1094</c:v>
                </c:pt>
                <c:pt idx="23">
                  <c:v>1094</c:v>
                </c:pt>
                <c:pt idx="24">
                  <c:v>1094</c:v>
                </c:pt>
                <c:pt idx="25">
                  <c:v>1094</c:v>
                </c:pt>
                <c:pt idx="26">
                  <c:v>1094</c:v>
                </c:pt>
                <c:pt idx="27">
                  <c:v>1094</c:v>
                </c:pt>
                <c:pt idx="28">
                  <c:v>1784</c:v>
                </c:pt>
                <c:pt idx="29">
                  <c:v>1784</c:v>
                </c:pt>
                <c:pt idx="30">
                  <c:v>2360</c:v>
                </c:pt>
                <c:pt idx="31">
                  <c:v>2360</c:v>
                </c:pt>
                <c:pt idx="32">
                  <c:v>2360</c:v>
                </c:pt>
                <c:pt idx="33">
                  <c:v>2360</c:v>
                </c:pt>
                <c:pt idx="34">
                  <c:v>2360</c:v>
                </c:pt>
                <c:pt idx="35">
                  <c:v>2360</c:v>
                </c:pt>
                <c:pt idx="36">
                  <c:v>2360</c:v>
                </c:pt>
                <c:pt idx="37">
                  <c:v>2360</c:v>
                </c:pt>
                <c:pt idx="38">
                  <c:v>2360</c:v>
                </c:pt>
                <c:pt idx="39">
                  <c:v>2360</c:v>
                </c:pt>
                <c:pt idx="40">
                  <c:v>2360</c:v>
                </c:pt>
                <c:pt idx="41">
                  <c:v>2360</c:v>
                </c:pt>
                <c:pt idx="42">
                  <c:v>3766</c:v>
                </c:pt>
                <c:pt idx="43">
                  <c:v>3766</c:v>
                </c:pt>
                <c:pt idx="44">
                  <c:v>3766</c:v>
                </c:pt>
                <c:pt idx="45">
                  <c:v>3766</c:v>
                </c:pt>
                <c:pt idx="46">
                  <c:v>3766</c:v>
                </c:pt>
                <c:pt idx="47">
                  <c:v>3766</c:v>
                </c:pt>
                <c:pt idx="48">
                  <c:v>3766</c:v>
                </c:pt>
                <c:pt idx="49">
                  <c:v>3766</c:v>
                </c:pt>
                <c:pt idx="50">
                  <c:v>3766</c:v>
                </c:pt>
                <c:pt idx="51">
                  <c:v>3766</c:v>
                </c:pt>
                <c:pt idx="52">
                  <c:v>3766</c:v>
                </c:pt>
                <c:pt idx="53">
                  <c:v>3766</c:v>
                </c:pt>
                <c:pt idx="54">
                  <c:v>3766</c:v>
                </c:pt>
                <c:pt idx="55">
                  <c:v>3766</c:v>
                </c:pt>
                <c:pt idx="56">
                  <c:v>5363</c:v>
                </c:pt>
                <c:pt idx="57">
                  <c:v>5363</c:v>
                </c:pt>
                <c:pt idx="58">
                  <c:v>5363</c:v>
                </c:pt>
                <c:pt idx="59">
                  <c:v>5363</c:v>
                </c:pt>
                <c:pt idx="60">
                  <c:v>5363</c:v>
                </c:pt>
                <c:pt idx="61">
                  <c:v>5363</c:v>
                </c:pt>
                <c:pt idx="62">
                  <c:v>5363</c:v>
                </c:pt>
                <c:pt idx="63">
                  <c:v>5363</c:v>
                </c:pt>
                <c:pt idx="64">
                  <c:v>5363</c:v>
                </c:pt>
                <c:pt idx="65">
                  <c:v>5363</c:v>
                </c:pt>
                <c:pt idx="66">
                  <c:v>5363</c:v>
                </c:pt>
                <c:pt idx="67">
                  <c:v>5363</c:v>
                </c:pt>
                <c:pt idx="68">
                  <c:v>5363</c:v>
                </c:pt>
                <c:pt idx="69">
                  <c:v>5363</c:v>
                </c:pt>
                <c:pt idx="70">
                  <c:v>6133</c:v>
                </c:pt>
                <c:pt idx="71">
                  <c:v>6133</c:v>
                </c:pt>
                <c:pt idx="72">
                  <c:v>6729</c:v>
                </c:pt>
                <c:pt idx="73">
                  <c:v>6729</c:v>
                </c:pt>
                <c:pt idx="74">
                  <c:v>6729</c:v>
                </c:pt>
                <c:pt idx="75">
                  <c:v>6729</c:v>
                </c:pt>
                <c:pt idx="76">
                  <c:v>6729</c:v>
                </c:pt>
                <c:pt idx="77">
                  <c:v>6729</c:v>
                </c:pt>
                <c:pt idx="78">
                  <c:v>6729</c:v>
                </c:pt>
                <c:pt idx="79">
                  <c:v>6729</c:v>
                </c:pt>
                <c:pt idx="80">
                  <c:v>6729</c:v>
                </c:pt>
                <c:pt idx="81">
                  <c:v>6729</c:v>
                </c:pt>
                <c:pt idx="82">
                  <c:v>6729</c:v>
                </c:pt>
                <c:pt idx="83">
                  <c:v>6729</c:v>
                </c:pt>
                <c:pt idx="84">
                  <c:v>7504</c:v>
                </c:pt>
                <c:pt idx="85">
                  <c:v>7504</c:v>
                </c:pt>
                <c:pt idx="86">
                  <c:v>8120</c:v>
                </c:pt>
                <c:pt idx="87">
                  <c:v>8120</c:v>
                </c:pt>
                <c:pt idx="88">
                  <c:v>8120</c:v>
                </c:pt>
                <c:pt idx="89">
                  <c:v>8120</c:v>
                </c:pt>
                <c:pt idx="90">
                  <c:v>8120</c:v>
                </c:pt>
                <c:pt idx="91">
                  <c:v>8120</c:v>
                </c:pt>
                <c:pt idx="92">
                  <c:v>8120</c:v>
                </c:pt>
                <c:pt idx="93">
                  <c:v>8120</c:v>
                </c:pt>
                <c:pt idx="94">
                  <c:v>8120</c:v>
                </c:pt>
                <c:pt idx="95">
                  <c:v>8120</c:v>
                </c:pt>
                <c:pt idx="96">
                  <c:v>8120</c:v>
                </c:pt>
                <c:pt idx="97">
                  <c:v>8120</c:v>
                </c:pt>
                <c:pt idx="98">
                  <c:v>8920</c:v>
                </c:pt>
                <c:pt idx="99">
                  <c:v>8920</c:v>
                </c:pt>
                <c:pt idx="100">
                  <c:v>9470</c:v>
                </c:pt>
                <c:pt idx="101">
                  <c:v>9470</c:v>
                </c:pt>
                <c:pt idx="102">
                  <c:v>9470</c:v>
                </c:pt>
                <c:pt idx="103">
                  <c:v>9470</c:v>
                </c:pt>
                <c:pt idx="104">
                  <c:v>9470</c:v>
                </c:pt>
                <c:pt idx="105">
                  <c:v>9470</c:v>
                </c:pt>
                <c:pt idx="106">
                  <c:v>9470</c:v>
                </c:pt>
                <c:pt idx="107">
                  <c:v>9470</c:v>
                </c:pt>
                <c:pt idx="108">
                  <c:v>9470</c:v>
                </c:pt>
                <c:pt idx="109">
                  <c:v>9470</c:v>
                </c:pt>
                <c:pt idx="110">
                  <c:v>9470</c:v>
                </c:pt>
                <c:pt idx="111">
                  <c:v>9470</c:v>
                </c:pt>
                <c:pt idx="112">
                  <c:v>10961</c:v>
                </c:pt>
                <c:pt idx="113">
                  <c:v>10961</c:v>
                </c:pt>
                <c:pt idx="114">
                  <c:v>10961</c:v>
                </c:pt>
                <c:pt idx="115">
                  <c:v>10961</c:v>
                </c:pt>
                <c:pt idx="116">
                  <c:v>10961</c:v>
                </c:pt>
                <c:pt idx="117">
                  <c:v>10961</c:v>
                </c:pt>
                <c:pt idx="118">
                  <c:v>10961</c:v>
                </c:pt>
                <c:pt idx="119">
                  <c:v>10961</c:v>
                </c:pt>
                <c:pt idx="120">
                  <c:v>10961</c:v>
                </c:pt>
                <c:pt idx="121">
                  <c:v>10961</c:v>
                </c:pt>
                <c:pt idx="122">
                  <c:v>10961</c:v>
                </c:pt>
                <c:pt idx="123">
                  <c:v>10961</c:v>
                </c:pt>
                <c:pt idx="124">
                  <c:v>10961</c:v>
                </c:pt>
                <c:pt idx="125">
                  <c:v>10961</c:v>
                </c:pt>
                <c:pt idx="126">
                  <c:v>11771</c:v>
                </c:pt>
                <c:pt idx="127">
                  <c:v>11771</c:v>
                </c:pt>
                <c:pt idx="128">
                  <c:v>12403</c:v>
                </c:pt>
                <c:pt idx="129">
                  <c:v>12403</c:v>
                </c:pt>
                <c:pt idx="130">
                  <c:v>12403</c:v>
                </c:pt>
                <c:pt idx="131">
                  <c:v>12403</c:v>
                </c:pt>
                <c:pt idx="132">
                  <c:v>12403</c:v>
                </c:pt>
                <c:pt idx="133">
                  <c:v>12403</c:v>
                </c:pt>
                <c:pt idx="134">
                  <c:v>12403</c:v>
                </c:pt>
                <c:pt idx="135">
                  <c:v>12403</c:v>
                </c:pt>
                <c:pt idx="136">
                  <c:v>12403</c:v>
                </c:pt>
                <c:pt idx="137">
                  <c:v>12403</c:v>
                </c:pt>
                <c:pt idx="138">
                  <c:v>12403</c:v>
                </c:pt>
                <c:pt idx="139">
                  <c:v>12403</c:v>
                </c:pt>
                <c:pt idx="140">
                  <c:v>13228</c:v>
                </c:pt>
                <c:pt idx="141">
                  <c:v>13228</c:v>
                </c:pt>
                <c:pt idx="142">
                  <c:v>13698</c:v>
                </c:pt>
                <c:pt idx="143">
                  <c:v>13698</c:v>
                </c:pt>
                <c:pt idx="144">
                  <c:v>13698</c:v>
                </c:pt>
                <c:pt idx="145">
                  <c:v>13698</c:v>
                </c:pt>
                <c:pt idx="146">
                  <c:v>13698</c:v>
                </c:pt>
                <c:pt idx="147">
                  <c:v>13698</c:v>
                </c:pt>
                <c:pt idx="148">
                  <c:v>13698</c:v>
                </c:pt>
                <c:pt idx="149">
                  <c:v>13698</c:v>
                </c:pt>
                <c:pt idx="150">
                  <c:v>13698</c:v>
                </c:pt>
                <c:pt idx="151">
                  <c:v>13698</c:v>
                </c:pt>
                <c:pt idx="152">
                  <c:v>13698</c:v>
                </c:pt>
                <c:pt idx="153">
                  <c:v>13698</c:v>
                </c:pt>
                <c:pt idx="154">
                  <c:v>15226</c:v>
                </c:pt>
                <c:pt idx="155">
                  <c:v>15226</c:v>
                </c:pt>
                <c:pt idx="156">
                  <c:v>15226</c:v>
                </c:pt>
                <c:pt idx="157">
                  <c:v>15226</c:v>
                </c:pt>
                <c:pt idx="158">
                  <c:v>15226</c:v>
                </c:pt>
                <c:pt idx="159">
                  <c:v>15226</c:v>
                </c:pt>
                <c:pt idx="160">
                  <c:v>15226</c:v>
                </c:pt>
                <c:pt idx="161">
                  <c:v>15226</c:v>
                </c:pt>
                <c:pt idx="162">
                  <c:v>15226</c:v>
                </c:pt>
                <c:pt idx="163">
                  <c:v>15226</c:v>
                </c:pt>
                <c:pt idx="164">
                  <c:v>15226</c:v>
                </c:pt>
                <c:pt idx="165">
                  <c:v>15226</c:v>
                </c:pt>
                <c:pt idx="166">
                  <c:v>15226</c:v>
                </c:pt>
                <c:pt idx="167">
                  <c:v>15226</c:v>
                </c:pt>
                <c:pt idx="168">
                  <c:v>16736</c:v>
                </c:pt>
                <c:pt idx="169">
                  <c:v>16736</c:v>
                </c:pt>
                <c:pt idx="170">
                  <c:v>16736</c:v>
                </c:pt>
                <c:pt idx="171">
                  <c:v>16736</c:v>
                </c:pt>
                <c:pt idx="172">
                  <c:v>16736</c:v>
                </c:pt>
                <c:pt idx="173">
                  <c:v>16736</c:v>
                </c:pt>
                <c:pt idx="174">
                  <c:v>16736</c:v>
                </c:pt>
                <c:pt idx="175">
                  <c:v>16736</c:v>
                </c:pt>
                <c:pt idx="176">
                  <c:v>16736</c:v>
                </c:pt>
                <c:pt idx="177">
                  <c:v>16736</c:v>
                </c:pt>
                <c:pt idx="178">
                  <c:v>16736</c:v>
                </c:pt>
                <c:pt idx="179">
                  <c:v>16736</c:v>
                </c:pt>
                <c:pt idx="180">
                  <c:v>16736</c:v>
                </c:pt>
                <c:pt idx="181">
                  <c:v>16736</c:v>
                </c:pt>
                <c:pt idx="182">
                  <c:v>17561</c:v>
                </c:pt>
                <c:pt idx="183">
                  <c:v>17561</c:v>
                </c:pt>
                <c:pt idx="184">
                  <c:v>18135</c:v>
                </c:pt>
                <c:pt idx="185">
                  <c:v>18135</c:v>
                </c:pt>
                <c:pt idx="186">
                  <c:v>18135</c:v>
                </c:pt>
                <c:pt idx="187">
                  <c:v>18135</c:v>
                </c:pt>
                <c:pt idx="188">
                  <c:v>18135</c:v>
                </c:pt>
                <c:pt idx="189">
                  <c:v>18135</c:v>
                </c:pt>
                <c:pt idx="190">
                  <c:v>18135</c:v>
                </c:pt>
                <c:pt idx="191">
                  <c:v>18135</c:v>
                </c:pt>
                <c:pt idx="192">
                  <c:v>18135</c:v>
                </c:pt>
                <c:pt idx="193">
                  <c:v>18135</c:v>
                </c:pt>
                <c:pt idx="194">
                  <c:v>18135</c:v>
                </c:pt>
                <c:pt idx="195">
                  <c:v>18135</c:v>
                </c:pt>
                <c:pt idx="196">
                  <c:v>19780</c:v>
                </c:pt>
                <c:pt idx="197">
                  <c:v>19780</c:v>
                </c:pt>
                <c:pt idx="198">
                  <c:v>19780</c:v>
                </c:pt>
                <c:pt idx="199">
                  <c:v>19780</c:v>
                </c:pt>
                <c:pt idx="200">
                  <c:v>19780</c:v>
                </c:pt>
                <c:pt idx="201">
                  <c:v>19780</c:v>
                </c:pt>
                <c:pt idx="202">
                  <c:v>19780</c:v>
                </c:pt>
                <c:pt idx="203">
                  <c:v>19780</c:v>
                </c:pt>
                <c:pt idx="204">
                  <c:v>19780</c:v>
                </c:pt>
                <c:pt idx="205">
                  <c:v>19780</c:v>
                </c:pt>
                <c:pt idx="206">
                  <c:v>19780</c:v>
                </c:pt>
                <c:pt idx="207">
                  <c:v>19780</c:v>
                </c:pt>
                <c:pt idx="208">
                  <c:v>19780</c:v>
                </c:pt>
                <c:pt idx="209">
                  <c:v>19780</c:v>
                </c:pt>
                <c:pt idx="210">
                  <c:v>21330</c:v>
                </c:pt>
                <c:pt idx="211">
                  <c:v>21330</c:v>
                </c:pt>
                <c:pt idx="212">
                  <c:v>21330</c:v>
                </c:pt>
                <c:pt idx="213">
                  <c:v>21330</c:v>
                </c:pt>
                <c:pt idx="214">
                  <c:v>21330</c:v>
                </c:pt>
                <c:pt idx="215">
                  <c:v>21330</c:v>
                </c:pt>
                <c:pt idx="216">
                  <c:v>21330</c:v>
                </c:pt>
                <c:pt idx="217">
                  <c:v>21330</c:v>
                </c:pt>
                <c:pt idx="218">
                  <c:v>21330</c:v>
                </c:pt>
                <c:pt idx="219">
                  <c:v>21330</c:v>
                </c:pt>
                <c:pt idx="220">
                  <c:v>21330</c:v>
                </c:pt>
                <c:pt idx="221">
                  <c:v>21330</c:v>
                </c:pt>
                <c:pt idx="222">
                  <c:v>21330</c:v>
                </c:pt>
                <c:pt idx="223">
                  <c:v>21330</c:v>
                </c:pt>
                <c:pt idx="224">
                  <c:v>22195</c:v>
                </c:pt>
                <c:pt idx="225">
                  <c:v>22195</c:v>
                </c:pt>
                <c:pt idx="226">
                  <c:v>22751</c:v>
                </c:pt>
                <c:pt idx="227">
                  <c:v>22751</c:v>
                </c:pt>
                <c:pt idx="228">
                  <c:v>22751</c:v>
                </c:pt>
                <c:pt idx="229">
                  <c:v>22751</c:v>
                </c:pt>
                <c:pt idx="230">
                  <c:v>22751</c:v>
                </c:pt>
                <c:pt idx="231">
                  <c:v>22751</c:v>
                </c:pt>
                <c:pt idx="232">
                  <c:v>22751</c:v>
                </c:pt>
                <c:pt idx="233">
                  <c:v>22751</c:v>
                </c:pt>
                <c:pt idx="234">
                  <c:v>22751</c:v>
                </c:pt>
                <c:pt idx="235">
                  <c:v>22751</c:v>
                </c:pt>
                <c:pt idx="236">
                  <c:v>22751</c:v>
                </c:pt>
                <c:pt idx="237">
                  <c:v>22751</c:v>
                </c:pt>
                <c:pt idx="238">
                  <c:v>24416</c:v>
                </c:pt>
                <c:pt idx="239">
                  <c:v>24416</c:v>
                </c:pt>
                <c:pt idx="240">
                  <c:v>24416</c:v>
                </c:pt>
                <c:pt idx="241">
                  <c:v>24416</c:v>
                </c:pt>
                <c:pt idx="242">
                  <c:v>24416</c:v>
                </c:pt>
                <c:pt idx="243">
                  <c:v>24416</c:v>
                </c:pt>
                <c:pt idx="244">
                  <c:v>24416</c:v>
                </c:pt>
                <c:pt idx="245">
                  <c:v>24416</c:v>
                </c:pt>
                <c:pt idx="246">
                  <c:v>24416</c:v>
                </c:pt>
                <c:pt idx="247">
                  <c:v>24416</c:v>
                </c:pt>
                <c:pt idx="248">
                  <c:v>24416</c:v>
                </c:pt>
                <c:pt idx="249">
                  <c:v>24416</c:v>
                </c:pt>
                <c:pt idx="250">
                  <c:v>24416</c:v>
                </c:pt>
                <c:pt idx="251">
                  <c:v>24416</c:v>
                </c:pt>
                <c:pt idx="252">
                  <c:v>25291</c:v>
                </c:pt>
                <c:pt idx="253">
                  <c:v>25291</c:v>
                </c:pt>
                <c:pt idx="254">
                  <c:v>25291</c:v>
                </c:pt>
                <c:pt idx="255">
                  <c:v>25291</c:v>
                </c:pt>
                <c:pt idx="256">
                  <c:v>25669</c:v>
                </c:pt>
                <c:pt idx="257">
                  <c:v>25669</c:v>
                </c:pt>
                <c:pt idx="258">
                  <c:v>25669</c:v>
                </c:pt>
                <c:pt idx="259">
                  <c:v>25669</c:v>
                </c:pt>
                <c:pt idx="260">
                  <c:v>25669</c:v>
                </c:pt>
                <c:pt idx="261">
                  <c:v>25669</c:v>
                </c:pt>
                <c:pt idx="262">
                  <c:v>25669</c:v>
                </c:pt>
                <c:pt idx="263">
                  <c:v>25669</c:v>
                </c:pt>
                <c:pt idx="264">
                  <c:v>26609</c:v>
                </c:pt>
                <c:pt idx="265">
                  <c:v>26609</c:v>
                </c:pt>
                <c:pt idx="266">
                  <c:v>27261</c:v>
                </c:pt>
                <c:pt idx="267">
                  <c:v>27261</c:v>
                </c:pt>
                <c:pt idx="268">
                  <c:v>27261</c:v>
                </c:pt>
                <c:pt idx="269">
                  <c:v>27261</c:v>
                </c:pt>
                <c:pt idx="270">
                  <c:v>27261</c:v>
                </c:pt>
                <c:pt idx="271">
                  <c:v>27261</c:v>
                </c:pt>
                <c:pt idx="272">
                  <c:v>27261</c:v>
                </c:pt>
                <c:pt idx="273">
                  <c:v>27261</c:v>
                </c:pt>
                <c:pt idx="274">
                  <c:v>27261</c:v>
                </c:pt>
                <c:pt idx="275">
                  <c:v>27261</c:v>
                </c:pt>
                <c:pt idx="276">
                  <c:v>27261</c:v>
                </c:pt>
                <c:pt idx="277">
                  <c:v>27261</c:v>
                </c:pt>
                <c:pt idx="278">
                  <c:v>28186</c:v>
                </c:pt>
                <c:pt idx="279">
                  <c:v>28186</c:v>
                </c:pt>
                <c:pt idx="280">
                  <c:v>28186</c:v>
                </c:pt>
                <c:pt idx="281">
                  <c:v>28186</c:v>
                </c:pt>
                <c:pt idx="282">
                  <c:v>28706</c:v>
                </c:pt>
                <c:pt idx="283">
                  <c:v>28706</c:v>
                </c:pt>
                <c:pt idx="284">
                  <c:v>28706</c:v>
                </c:pt>
                <c:pt idx="285">
                  <c:v>28706</c:v>
                </c:pt>
                <c:pt idx="286">
                  <c:v>28706</c:v>
                </c:pt>
                <c:pt idx="287">
                  <c:v>28706</c:v>
                </c:pt>
                <c:pt idx="288">
                  <c:v>28706</c:v>
                </c:pt>
                <c:pt idx="289">
                  <c:v>28706</c:v>
                </c:pt>
                <c:pt idx="290">
                  <c:v>28706</c:v>
                </c:pt>
                <c:pt idx="291">
                  <c:v>28706</c:v>
                </c:pt>
                <c:pt idx="292">
                  <c:v>28706</c:v>
                </c:pt>
                <c:pt idx="293">
                  <c:v>28706</c:v>
                </c:pt>
                <c:pt idx="294">
                  <c:v>30284</c:v>
                </c:pt>
                <c:pt idx="295">
                  <c:v>30284</c:v>
                </c:pt>
                <c:pt idx="296">
                  <c:v>30284</c:v>
                </c:pt>
                <c:pt idx="297">
                  <c:v>30284</c:v>
                </c:pt>
                <c:pt idx="298">
                  <c:v>30284</c:v>
                </c:pt>
                <c:pt idx="299">
                  <c:v>30284</c:v>
                </c:pt>
                <c:pt idx="300">
                  <c:v>30284</c:v>
                </c:pt>
                <c:pt idx="301">
                  <c:v>30284</c:v>
                </c:pt>
                <c:pt idx="302">
                  <c:v>30284</c:v>
                </c:pt>
                <c:pt idx="303">
                  <c:v>30284</c:v>
                </c:pt>
                <c:pt idx="304">
                  <c:v>30284</c:v>
                </c:pt>
                <c:pt idx="305">
                  <c:v>30284</c:v>
                </c:pt>
                <c:pt idx="306">
                  <c:v>30284</c:v>
                </c:pt>
                <c:pt idx="307">
                  <c:v>30284</c:v>
                </c:pt>
                <c:pt idx="308">
                  <c:v>32049</c:v>
                </c:pt>
                <c:pt idx="309">
                  <c:v>32049</c:v>
                </c:pt>
                <c:pt idx="310">
                  <c:v>32049</c:v>
                </c:pt>
                <c:pt idx="311">
                  <c:v>32049</c:v>
                </c:pt>
                <c:pt idx="312">
                  <c:v>32049</c:v>
                </c:pt>
                <c:pt idx="313">
                  <c:v>32049</c:v>
                </c:pt>
                <c:pt idx="314">
                  <c:v>32049</c:v>
                </c:pt>
                <c:pt idx="315">
                  <c:v>32049</c:v>
                </c:pt>
                <c:pt idx="316">
                  <c:v>32049</c:v>
                </c:pt>
                <c:pt idx="317">
                  <c:v>32049</c:v>
                </c:pt>
                <c:pt idx="318">
                  <c:v>32049</c:v>
                </c:pt>
                <c:pt idx="319">
                  <c:v>32049</c:v>
                </c:pt>
                <c:pt idx="320">
                  <c:v>32964</c:v>
                </c:pt>
                <c:pt idx="321">
                  <c:v>32964</c:v>
                </c:pt>
                <c:pt idx="322">
                  <c:v>32964</c:v>
                </c:pt>
                <c:pt idx="323">
                  <c:v>32964</c:v>
                </c:pt>
                <c:pt idx="324">
                  <c:v>33364</c:v>
                </c:pt>
                <c:pt idx="325">
                  <c:v>33364</c:v>
                </c:pt>
                <c:pt idx="326">
                  <c:v>33364</c:v>
                </c:pt>
                <c:pt idx="327">
                  <c:v>33364</c:v>
                </c:pt>
                <c:pt idx="328">
                  <c:v>33364</c:v>
                </c:pt>
                <c:pt idx="329">
                  <c:v>33364</c:v>
                </c:pt>
                <c:pt idx="330">
                  <c:v>33364</c:v>
                </c:pt>
                <c:pt idx="331">
                  <c:v>33364</c:v>
                </c:pt>
                <c:pt idx="332">
                  <c:v>33364</c:v>
                </c:pt>
                <c:pt idx="333">
                  <c:v>33364</c:v>
                </c:pt>
                <c:pt idx="334">
                  <c:v>33364</c:v>
                </c:pt>
                <c:pt idx="335">
                  <c:v>33364</c:v>
                </c:pt>
                <c:pt idx="336">
                  <c:v>34269</c:v>
                </c:pt>
                <c:pt idx="337">
                  <c:v>34269</c:v>
                </c:pt>
                <c:pt idx="338">
                  <c:v>34757</c:v>
                </c:pt>
                <c:pt idx="339">
                  <c:v>34757</c:v>
                </c:pt>
                <c:pt idx="340">
                  <c:v>34757</c:v>
                </c:pt>
                <c:pt idx="341">
                  <c:v>34757</c:v>
                </c:pt>
                <c:pt idx="342">
                  <c:v>34757</c:v>
                </c:pt>
                <c:pt idx="343">
                  <c:v>34757</c:v>
                </c:pt>
                <c:pt idx="344">
                  <c:v>34757</c:v>
                </c:pt>
                <c:pt idx="345">
                  <c:v>34757</c:v>
                </c:pt>
                <c:pt idx="346">
                  <c:v>34757</c:v>
                </c:pt>
                <c:pt idx="347">
                  <c:v>34757</c:v>
                </c:pt>
                <c:pt idx="348">
                  <c:v>34757</c:v>
                </c:pt>
                <c:pt idx="349">
                  <c:v>34757</c:v>
                </c:pt>
                <c:pt idx="350">
                  <c:v>36459</c:v>
                </c:pt>
                <c:pt idx="351">
                  <c:v>36459</c:v>
                </c:pt>
                <c:pt idx="352">
                  <c:v>36459</c:v>
                </c:pt>
                <c:pt idx="353">
                  <c:v>36459</c:v>
                </c:pt>
                <c:pt idx="354">
                  <c:v>36459</c:v>
                </c:pt>
                <c:pt idx="355">
                  <c:v>36459</c:v>
                </c:pt>
                <c:pt idx="356">
                  <c:v>36459</c:v>
                </c:pt>
                <c:pt idx="357">
                  <c:v>36459</c:v>
                </c:pt>
                <c:pt idx="358">
                  <c:v>36459</c:v>
                </c:pt>
                <c:pt idx="359">
                  <c:v>36459</c:v>
                </c:pt>
                <c:pt idx="360">
                  <c:v>36459</c:v>
                </c:pt>
                <c:pt idx="361">
                  <c:v>36459</c:v>
                </c:pt>
                <c:pt idx="362">
                  <c:v>36459</c:v>
                </c:pt>
                <c:pt idx="363">
                  <c:v>36459</c:v>
                </c:pt>
                <c:pt idx="364">
                  <c:v>38106</c:v>
                </c:pt>
                <c:pt idx="365">
                  <c:v>38106</c:v>
                </c:pt>
                <c:pt idx="366">
                  <c:v>38106</c:v>
                </c:pt>
                <c:pt idx="367">
                  <c:v>38106</c:v>
                </c:pt>
                <c:pt idx="368">
                  <c:v>38106</c:v>
                </c:pt>
                <c:pt idx="369">
                  <c:v>38106</c:v>
                </c:pt>
                <c:pt idx="370">
                  <c:v>38106</c:v>
                </c:pt>
                <c:pt idx="371">
                  <c:v>38106</c:v>
                </c:pt>
                <c:pt idx="372">
                  <c:v>38106</c:v>
                </c:pt>
                <c:pt idx="373">
                  <c:v>38106</c:v>
                </c:pt>
                <c:pt idx="374">
                  <c:v>38106</c:v>
                </c:pt>
                <c:pt idx="375">
                  <c:v>38106</c:v>
                </c:pt>
                <c:pt idx="376">
                  <c:v>39016</c:v>
                </c:pt>
                <c:pt idx="377">
                  <c:v>39016</c:v>
                </c:pt>
                <c:pt idx="378">
                  <c:v>39696</c:v>
                </c:pt>
                <c:pt idx="379">
                  <c:v>39696</c:v>
                </c:pt>
                <c:pt idx="380">
                  <c:v>39696</c:v>
                </c:pt>
                <c:pt idx="381">
                  <c:v>39696</c:v>
                </c:pt>
                <c:pt idx="382">
                  <c:v>39696</c:v>
                </c:pt>
                <c:pt idx="383">
                  <c:v>39696</c:v>
                </c:pt>
                <c:pt idx="384">
                  <c:v>39696</c:v>
                </c:pt>
                <c:pt idx="385">
                  <c:v>39696</c:v>
                </c:pt>
                <c:pt idx="386">
                  <c:v>39696</c:v>
                </c:pt>
                <c:pt idx="387">
                  <c:v>39696</c:v>
                </c:pt>
                <c:pt idx="388">
                  <c:v>39696</c:v>
                </c:pt>
                <c:pt idx="389">
                  <c:v>39696</c:v>
                </c:pt>
                <c:pt idx="390">
                  <c:v>39696</c:v>
                </c:pt>
                <c:pt idx="391">
                  <c:v>39696</c:v>
                </c:pt>
                <c:pt idx="392">
                  <c:v>40601</c:v>
                </c:pt>
                <c:pt idx="393">
                  <c:v>40601</c:v>
                </c:pt>
                <c:pt idx="394">
                  <c:v>41215</c:v>
                </c:pt>
                <c:pt idx="395">
                  <c:v>41215</c:v>
                </c:pt>
                <c:pt idx="396">
                  <c:v>41215</c:v>
                </c:pt>
                <c:pt idx="397">
                  <c:v>41215</c:v>
                </c:pt>
                <c:pt idx="398">
                  <c:v>41215</c:v>
                </c:pt>
                <c:pt idx="399">
                  <c:v>41215</c:v>
                </c:pt>
                <c:pt idx="400">
                  <c:v>41215</c:v>
                </c:pt>
                <c:pt idx="401">
                  <c:v>41215</c:v>
                </c:pt>
                <c:pt idx="402">
                  <c:v>41215</c:v>
                </c:pt>
                <c:pt idx="403">
                  <c:v>41215</c:v>
                </c:pt>
                <c:pt idx="404">
                  <c:v>41215</c:v>
                </c:pt>
                <c:pt idx="405">
                  <c:v>41215</c:v>
                </c:pt>
                <c:pt idx="406">
                  <c:v>42835</c:v>
                </c:pt>
                <c:pt idx="407">
                  <c:v>42835</c:v>
                </c:pt>
                <c:pt idx="408">
                  <c:v>42835</c:v>
                </c:pt>
                <c:pt idx="409">
                  <c:v>42835</c:v>
                </c:pt>
                <c:pt idx="410">
                  <c:v>42835</c:v>
                </c:pt>
                <c:pt idx="411">
                  <c:v>42835</c:v>
                </c:pt>
                <c:pt idx="412">
                  <c:v>42835</c:v>
                </c:pt>
                <c:pt idx="413">
                  <c:v>42835</c:v>
                </c:pt>
                <c:pt idx="414">
                  <c:v>42835</c:v>
                </c:pt>
                <c:pt idx="415">
                  <c:v>42835</c:v>
                </c:pt>
                <c:pt idx="416">
                  <c:v>42835</c:v>
                </c:pt>
                <c:pt idx="417">
                  <c:v>42835</c:v>
                </c:pt>
                <c:pt idx="418">
                  <c:v>42835</c:v>
                </c:pt>
                <c:pt idx="419">
                  <c:v>42835</c:v>
                </c:pt>
                <c:pt idx="420">
                  <c:v>44413</c:v>
                </c:pt>
                <c:pt idx="421">
                  <c:v>44413</c:v>
                </c:pt>
                <c:pt idx="422">
                  <c:v>44413</c:v>
                </c:pt>
                <c:pt idx="423">
                  <c:v>44413</c:v>
                </c:pt>
                <c:pt idx="424">
                  <c:v>44413</c:v>
                </c:pt>
                <c:pt idx="425">
                  <c:v>44413</c:v>
                </c:pt>
                <c:pt idx="426">
                  <c:v>44413</c:v>
                </c:pt>
                <c:pt idx="427">
                  <c:v>44413</c:v>
                </c:pt>
                <c:pt idx="428">
                  <c:v>44413</c:v>
                </c:pt>
                <c:pt idx="429">
                  <c:v>44413</c:v>
                </c:pt>
                <c:pt idx="430">
                  <c:v>44413</c:v>
                </c:pt>
                <c:pt idx="431">
                  <c:v>44413</c:v>
                </c:pt>
                <c:pt idx="432">
                  <c:v>44413</c:v>
                </c:pt>
                <c:pt idx="433">
                  <c:v>44413</c:v>
                </c:pt>
                <c:pt idx="434">
                  <c:v>46063</c:v>
                </c:pt>
                <c:pt idx="435">
                  <c:v>46063</c:v>
                </c:pt>
                <c:pt idx="436">
                  <c:v>46063</c:v>
                </c:pt>
                <c:pt idx="437">
                  <c:v>46063</c:v>
                </c:pt>
                <c:pt idx="438">
                  <c:v>46063</c:v>
                </c:pt>
                <c:pt idx="439">
                  <c:v>46063</c:v>
                </c:pt>
                <c:pt idx="440">
                  <c:v>46063</c:v>
                </c:pt>
                <c:pt idx="441">
                  <c:v>46063</c:v>
                </c:pt>
                <c:pt idx="442">
                  <c:v>46063</c:v>
                </c:pt>
                <c:pt idx="443">
                  <c:v>46063</c:v>
                </c:pt>
                <c:pt idx="444">
                  <c:v>46063</c:v>
                </c:pt>
                <c:pt idx="445">
                  <c:v>46063</c:v>
                </c:pt>
                <c:pt idx="446">
                  <c:v>46063</c:v>
                </c:pt>
                <c:pt idx="447">
                  <c:v>46063</c:v>
                </c:pt>
                <c:pt idx="448">
                  <c:v>46863</c:v>
                </c:pt>
                <c:pt idx="449">
                  <c:v>46863</c:v>
                </c:pt>
                <c:pt idx="450">
                  <c:v>47509</c:v>
                </c:pt>
                <c:pt idx="451">
                  <c:v>47509</c:v>
                </c:pt>
                <c:pt idx="452">
                  <c:v>47509</c:v>
                </c:pt>
                <c:pt idx="453">
                  <c:v>47509</c:v>
                </c:pt>
                <c:pt idx="454">
                  <c:v>47509</c:v>
                </c:pt>
                <c:pt idx="455">
                  <c:v>47509</c:v>
                </c:pt>
                <c:pt idx="456">
                  <c:v>47509</c:v>
                </c:pt>
                <c:pt idx="457">
                  <c:v>47509</c:v>
                </c:pt>
                <c:pt idx="458">
                  <c:v>47509</c:v>
                </c:pt>
                <c:pt idx="459">
                  <c:v>47509</c:v>
                </c:pt>
                <c:pt idx="460">
                  <c:v>47509</c:v>
                </c:pt>
                <c:pt idx="461">
                  <c:v>47509</c:v>
                </c:pt>
                <c:pt idx="462">
                  <c:v>48354</c:v>
                </c:pt>
                <c:pt idx="463">
                  <c:v>48354</c:v>
                </c:pt>
                <c:pt idx="464">
                  <c:v>48956</c:v>
                </c:pt>
                <c:pt idx="465">
                  <c:v>48956</c:v>
                </c:pt>
                <c:pt idx="466">
                  <c:v>48956</c:v>
                </c:pt>
                <c:pt idx="467">
                  <c:v>48956</c:v>
                </c:pt>
                <c:pt idx="468">
                  <c:v>48956</c:v>
                </c:pt>
                <c:pt idx="469">
                  <c:v>48956</c:v>
                </c:pt>
                <c:pt idx="470">
                  <c:v>48956</c:v>
                </c:pt>
                <c:pt idx="471">
                  <c:v>48956</c:v>
                </c:pt>
                <c:pt idx="472">
                  <c:v>48956</c:v>
                </c:pt>
                <c:pt idx="473">
                  <c:v>48956</c:v>
                </c:pt>
                <c:pt idx="474">
                  <c:v>48956</c:v>
                </c:pt>
                <c:pt idx="475">
                  <c:v>48956</c:v>
                </c:pt>
                <c:pt idx="476">
                  <c:v>50461</c:v>
                </c:pt>
                <c:pt idx="477">
                  <c:v>50461</c:v>
                </c:pt>
                <c:pt idx="478">
                  <c:v>50461</c:v>
                </c:pt>
                <c:pt idx="479">
                  <c:v>50461</c:v>
                </c:pt>
                <c:pt idx="480">
                  <c:v>50461</c:v>
                </c:pt>
                <c:pt idx="481">
                  <c:v>50461</c:v>
                </c:pt>
                <c:pt idx="482">
                  <c:v>50461</c:v>
                </c:pt>
                <c:pt idx="483">
                  <c:v>50461</c:v>
                </c:pt>
                <c:pt idx="484">
                  <c:v>50461</c:v>
                </c:pt>
                <c:pt idx="485">
                  <c:v>50461</c:v>
                </c:pt>
                <c:pt idx="486">
                  <c:v>50461</c:v>
                </c:pt>
                <c:pt idx="487">
                  <c:v>50461</c:v>
                </c:pt>
                <c:pt idx="488">
                  <c:v>50461</c:v>
                </c:pt>
                <c:pt idx="489">
                  <c:v>50461</c:v>
                </c:pt>
                <c:pt idx="490">
                  <c:v>52059</c:v>
                </c:pt>
                <c:pt idx="491">
                  <c:v>52059</c:v>
                </c:pt>
                <c:pt idx="492">
                  <c:v>52059</c:v>
                </c:pt>
                <c:pt idx="493">
                  <c:v>52059</c:v>
                </c:pt>
                <c:pt idx="494">
                  <c:v>52059</c:v>
                </c:pt>
                <c:pt idx="495">
                  <c:v>52059</c:v>
                </c:pt>
                <c:pt idx="496">
                  <c:v>52059</c:v>
                </c:pt>
                <c:pt idx="497">
                  <c:v>52059</c:v>
                </c:pt>
                <c:pt idx="498">
                  <c:v>52059</c:v>
                </c:pt>
                <c:pt idx="499">
                  <c:v>52059</c:v>
                </c:pt>
                <c:pt idx="500">
                  <c:v>52059</c:v>
                </c:pt>
                <c:pt idx="501">
                  <c:v>52059</c:v>
                </c:pt>
                <c:pt idx="502">
                  <c:v>52059</c:v>
                </c:pt>
                <c:pt idx="503">
                  <c:v>52059</c:v>
                </c:pt>
                <c:pt idx="504">
                  <c:v>52914</c:v>
                </c:pt>
                <c:pt idx="505">
                  <c:v>52914</c:v>
                </c:pt>
                <c:pt idx="506">
                  <c:v>53522</c:v>
                </c:pt>
                <c:pt idx="507">
                  <c:v>53522</c:v>
                </c:pt>
                <c:pt idx="508">
                  <c:v>53522</c:v>
                </c:pt>
                <c:pt idx="509">
                  <c:v>53522</c:v>
                </c:pt>
                <c:pt idx="510">
                  <c:v>53522</c:v>
                </c:pt>
                <c:pt idx="511">
                  <c:v>53522</c:v>
                </c:pt>
                <c:pt idx="512">
                  <c:v>53522</c:v>
                </c:pt>
                <c:pt idx="513">
                  <c:v>53522</c:v>
                </c:pt>
                <c:pt idx="514">
                  <c:v>53522</c:v>
                </c:pt>
                <c:pt idx="515">
                  <c:v>53522</c:v>
                </c:pt>
                <c:pt idx="516">
                  <c:v>53522</c:v>
                </c:pt>
                <c:pt idx="517">
                  <c:v>53522</c:v>
                </c:pt>
                <c:pt idx="518">
                  <c:v>54337</c:v>
                </c:pt>
                <c:pt idx="519">
                  <c:v>54337</c:v>
                </c:pt>
                <c:pt idx="520">
                  <c:v>54963</c:v>
                </c:pt>
                <c:pt idx="521">
                  <c:v>54963</c:v>
                </c:pt>
                <c:pt idx="522">
                  <c:v>54963</c:v>
                </c:pt>
                <c:pt idx="523">
                  <c:v>54963</c:v>
                </c:pt>
                <c:pt idx="524">
                  <c:v>54963</c:v>
                </c:pt>
                <c:pt idx="525">
                  <c:v>54963</c:v>
                </c:pt>
                <c:pt idx="526">
                  <c:v>54963</c:v>
                </c:pt>
                <c:pt idx="527">
                  <c:v>54963</c:v>
                </c:pt>
                <c:pt idx="528">
                  <c:v>54963</c:v>
                </c:pt>
                <c:pt idx="529">
                  <c:v>54963</c:v>
                </c:pt>
                <c:pt idx="530">
                  <c:v>54963</c:v>
                </c:pt>
                <c:pt idx="531">
                  <c:v>54963</c:v>
                </c:pt>
                <c:pt idx="532">
                  <c:v>55788</c:v>
                </c:pt>
                <c:pt idx="533">
                  <c:v>55788</c:v>
                </c:pt>
                <c:pt idx="534">
                  <c:v>56392</c:v>
                </c:pt>
                <c:pt idx="535">
                  <c:v>56392</c:v>
                </c:pt>
                <c:pt idx="536">
                  <c:v>56392</c:v>
                </c:pt>
                <c:pt idx="537">
                  <c:v>56392</c:v>
                </c:pt>
                <c:pt idx="538">
                  <c:v>56392</c:v>
                </c:pt>
                <c:pt idx="539">
                  <c:v>56392</c:v>
                </c:pt>
                <c:pt idx="540">
                  <c:v>56392</c:v>
                </c:pt>
                <c:pt idx="541">
                  <c:v>56392</c:v>
                </c:pt>
                <c:pt idx="542">
                  <c:v>56392</c:v>
                </c:pt>
                <c:pt idx="543">
                  <c:v>56392</c:v>
                </c:pt>
                <c:pt idx="544">
                  <c:v>56392</c:v>
                </c:pt>
                <c:pt idx="545">
                  <c:v>56392</c:v>
                </c:pt>
                <c:pt idx="546">
                  <c:v>57883</c:v>
                </c:pt>
                <c:pt idx="547">
                  <c:v>57883</c:v>
                </c:pt>
                <c:pt idx="548">
                  <c:v>57883</c:v>
                </c:pt>
                <c:pt idx="549">
                  <c:v>57883</c:v>
                </c:pt>
                <c:pt idx="550">
                  <c:v>57883</c:v>
                </c:pt>
                <c:pt idx="551">
                  <c:v>57883</c:v>
                </c:pt>
                <c:pt idx="552">
                  <c:v>57883</c:v>
                </c:pt>
                <c:pt idx="553">
                  <c:v>57883</c:v>
                </c:pt>
                <c:pt idx="554">
                  <c:v>57883</c:v>
                </c:pt>
                <c:pt idx="555">
                  <c:v>57883</c:v>
                </c:pt>
                <c:pt idx="556">
                  <c:v>59063</c:v>
                </c:pt>
                <c:pt idx="557">
                  <c:v>59063</c:v>
                </c:pt>
                <c:pt idx="558">
                  <c:v>59063</c:v>
                </c:pt>
                <c:pt idx="559">
                  <c:v>59063</c:v>
                </c:pt>
                <c:pt idx="560">
                  <c:v>59855</c:v>
                </c:pt>
                <c:pt idx="561">
                  <c:v>59855</c:v>
                </c:pt>
                <c:pt idx="562">
                  <c:v>59855</c:v>
                </c:pt>
                <c:pt idx="563">
                  <c:v>59855</c:v>
                </c:pt>
                <c:pt idx="564">
                  <c:v>59855</c:v>
                </c:pt>
                <c:pt idx="565">
                  <c:v>59855</c:v>
                </c:pt>
                <c:pt idx="566">
                  <c:v>59855</c:v>
                </c:pt>
                <c:pt idx="567">
                  <c:v>59855</c:v>
                </c:pt>
                <c:pt idx="568">
                  <c:v>59855</c:v>
                </c:pt>
                <c:pt idx="569">
                  <c:v>59855</c:v>
                </c:pt>
                <c:pt idx="570">
                  <c:v>61045</c:v>
                </c:pt>
                <c:pt idx="571">
                  <c:v>61045</c:v>
                </c:pt>
                <c:pt idx="572">
                  <c:v>61045</c:v>
                </c:pt>
                <c:pt idx="573">
                  <c:v>61045</c:v>
                </c:pt>
                <c:pt idx="574">
                  <c:v>61707</c:v>
                </c:pt>
                <c:pt idx="575">
                  <c:v>61707</c:v>
                </c:pt>
                <c:pt idx="576">
                  <c:v>61707</c:v>
                </c:pt>
                <c:pt idx="577">
                  <c:v>61707</c:v>
                </c:pt>
                <c:pt idx="578">
                  <c:v>61707</c:v>
                </c:pt>
                <c:pt idx="579">
                  <c:v>61707</c:v>
                </c:pt>
                <c:pt idx="580">
                  <c:v>61707</c:v>
                </c:pt>
                <c:pt idx="581">
                  <c:v>61707</c:v>
                </c:pt>
                <c:pt idx="582">
                  <c:v>61707</c:v>
                </c:pt>
                <c:pt idx="583">
                  <c:v>61707</c:v>
                </c:pt>
                <c:pt idx="584">
                  <c:v>63087</c:v>
                </c:pt>
                <c:pt idx="585">
                  <c:v>63087</c:v>
                </c:pt>
                <c:pt idx="586">
                  <c:v>63087</c:v>
                </c:pt>
                <c:pt idx="587">
                  <c:v>63087</c:v>
                </c:pt>
                <c:pt idx="588">
                  <c:v>63767</c:v>
                </c:pt>
                <c:pt idx="589">
                  <c:v>63767</c:v>
                </c:pt>
                <c:pt idx="590">
                  <c:v>63767</c:v>
                </c:pt>
                <c:pt idx="591">
                  <c:v>63767</c:v>
                </c:pt>
                <c:pt idx="592">
                  <c:v>63767</c:v>
                </c:pt>
                <c:pt idx="593">
                  <c:v>63767</c:v>
                </c:pt>
                <c:pt idx="594">
                  <c:v>63767</c:v>
                </c:pt>
                <c:pt idx="595">
                  <c:v>63767</c:v>
                </c:pt>
                <c:pt idx="596">
                  <c:v>63767</c:v>
                </c:pt>
                <c:pt idx="597">
                  <c:v>63767</c:v>
                </c:pt>
                <c:pt idx="598">
                  <c:v>65082</c:v>
                </c:pt>
                <c:pt idx="599">
                  <c:v>65082</c:v>
                </c:pt>
                <c:pt idx="600">
                  <c:v>65082</c:v>
                </c:pt>
                <c:pt idx="601">
                  <c:v>65082</c:v>
                </c:pt>
                <c:pt idx="602">
                  <c:v>65082</c:v>
                </c:pt>
                <c:pt idx="603">
                  <c:v>65082</c:v>
                </c:pt>
                <c:pt idx="604">
                  <c:v>65684</c:v>
                </c:pt>
                <c:pt idx="605">
                  <c:v>65684</c:v>
                </c:pt>
                <c:pt idx="606">
                  <c:v>65684</c:v>
                </c:pt>
                <c:pt idx="607">
                  <c:v>65684</c:v>
                </c:pt>
                <c:pt idx="608">
                  <c:v>65684</c:v>
                </c:pt>
                <c:pt idx="609">
                  <c:v>65684</c:v>
                </c:pt>
                <c:pt idx="610">
                  <c:v>65684</c:v>
                </c:pt>
                <c:pt idx="611">
                  <c:v>65684</c:v>
                </c:pt>
                <c:pt idx="612">
                  <c:v>66944</c:v>
                </c:pt>
                <c:pt idx="613">
                  <c:v>66944</c:v>
                </c:pt>
                <c:pt idx="614">
                  <c:v>66944</c:v>
                </c:pt>
                <c:pt idx="615">
                  <c:v>66944</c:v>
                </c:pt>
                <c:pt idx="616">
                  <c:v>67628</c:v>
                </c:pt>
                <c:pt idx="617">
                  <c:v>67628</c:v>
                </c:pt>
                <c:pt idx="618">
                  <c:v>67628</c:v>
                </c:pt>
                <c:pt idx="619">
                  <c:v>67628</c:v>
                </c:pt>
                <c:pt idx="620">
                  <c:v>67628</c:v>
                </c:pt>
                <c:pt idx="621">
                  <c:v>67628</c:v>
                </c:pt>
                <c:pt idx="622">
                  <c:v>67628</c:v>
                </c:pt>
                <c:pt idx="623">
                  <c:v>67628</c:v>
                </c:pt>
                <c:pt idx="624">
                  <c:v>67628</c:v>
                </c:pt>
                <c:pt idx="625">
                  <c:v>67628</c:v>
                </c:pt>
                <c:pt idx="626">
                  <c:v>68838</c:v>
                </c:pt>
                <c:pt idx="627">
                  <c:v>68838</c:v>
                </c:pt>
                <c:pt idx="628">
                  <c:v>68838</c:v>
                </c:pt>
                <c:pt idx="629">
                  <c:v>68838</c:v>
                </c:pt>
                <c:pt idx="630">
                  <c:v>69554</c:v>
                </c:pt>
                <c:pt idx="631">
                  <c:v>69554</c:v>
                </c:pt>
                <c:pt idx="632">
                  <c:v>69554</c:v>
                </c:pt>
                <c:pt idx="633">
                  <c:v>69554</c:v>
                </c:pt>
                <c:pt idx="634">
                  <c:v>69554</c:v>
                </c:pt>
                <c:pt idx="635">
                  <c:v>69554</c:v>
                </c:pt>
                <c:pt idx="636">
                  <c:v>69554</c:v>
                </c:pt>
                <c:pt idx="637">
                  <c:v>69554</c:v>
                </c:pt>
                <c:pt idx="638">
                  <c:v>69554</c:v>
                </c:pt>
                <c:pt idx="639">
                  <c:v>69554</c:v>
                </c:pt>
                <c:pt idx="640">
                  <c:v>70749</c:v>
                </c:pt>
                <c:pt idx="641">
                  <c:v>70749</c:v>
                </c:pt>
                <c:pt idx="642">
                  <c:v>70749</c:v>
                </c:pt>
                <c:pt idx="643">
                  <c:v>70749</c:v>
                </c:pt>
                <c:pt idx="644">
                  <c:v>71461</c:v>
                </c:pt>
                <c:pt idx="645">
                  <c:v>71461</c:v>
                </c:pt>
                <c:pt idx="646">
                  <c:v>71461</c:v>
                </c:pt>
                <c:pt idx="647">
                  <c:v>71461</c:v>
                </c:pt>
                <c:pt idx="648">
                  <c:v>71461</c:v>
                </c:pt>
                <c:pt idx="649">
                  <c:v>71461</c:v>
                </c:pt>
                <c:pt idx="650">
                  <c:v>71461</c:v>
                </c:pt>
                <c:pt idx="651">
                  <c:v>71461</c:v>
                </c:pt>
                <c:pt idx="652">
                  <c:v>71461</c:v>
                </c:pt>
                <c:pt idx="653">
                  <c:v>71461</c:v>
                </c:pt>
                <c:pt idx="654">
                  <c:v>72676</c:v>
                </c:pt>
                <c:pt idx="655">
                  <c:v>72676</c:v>
                </c:pt>
                <c:pt idx="656">
                  <c:v>72676</c:v>
                </c:pt>
                <c:pt idx="657">
                  <c:v>72676</c:v>
                </c:pt>
                <c:pt idx="658">
                  <c:v>73444</c:v>
                </c:pt>
                <c:pt idx="659">
                  <c:v>73444</c:v>
                </c:pt>
                <c:pt idx="660">
                  <c:v>73444</c:v>
                </c:pt>
                <c:pt idx="661">
                  <c:v>73444</c:v>
                </c:pt>
                <c:pt idx="662">
                  <c:v>73444</c:v>
                </c:pt>
                <c:pt idx="663">
                  <c:v>73444</c:v>
                </c:pt>
                <c:pt idx="664">
                  <c:v>73444</c:v>
                </c:pt>
                <c:pt idx="665">
                  <c:v>73444</c:v>
                </c:pt>
                <c:pt idx="666">
                  <c:v>73444</c:v>
                </c:pt>
                <c:pt idx="667">
                  <c:v>73444</c:v>
                </c:pt>
                <c:pt idx="668">
                  <c:v>74799</c:v>
                </c:pt>
                <c:pt idx="669">
                  <c:v>74799</c:v>
                </c:pt>
                <c:pt idx="670">
                  <c:v>74799</c:v>
                </c:pt>
                <c:pt idx="671">
                  <c:v>74799</c:v>
                </c:pt>
                <c:pt idx="672">
                  <c:v>75583</c:v>
                </c:pt>
                <c:pt idx="673">
                  <c:v>75583</c:v>
                </c:pt>
                <c:pt idx="674">
                  <c:v>75583</c:v>
                </c:pt>
                <c:pt idx="675">
                  <c:v>75583</c:v>
                </c:pt>
                <c:pt idx="676">
                  <c:v>75583</c:v>
                </c:pt>
                <c:pt idx="677">
                  <c:v>75583</c:v>
                </c:pt>
                <c:pt idx="678">
                  <c:v>75583</c:v>
                </c:pt>
                <c:pt idx="679">
                  <c:v>75583</c:v>
                </c:pt>
                <c:pt idx="680">
                  <c:v>75583</c:v>
                </c:pt>
                <c:pt idx="681">
                  <c:v>75583</c:v>
                </c:pt>
                <c:pt idx="682">
                  <c:v>75583</c:v>
                </c:pt>
                <c:pt idx="683">
                  <c:v>75583</c:v>
                </c:pt>
                <c:pt idx="684">
                  <c:v>76688</c:v>
                </c:pt>
                <c:pt idx="685">
                  <c:v>76688</c:v>
                </c:pt>
                <c:pt idx="686">
                  <c:v>76688</c:v>
                </c:pt>
                <c:pt idx="687">
                  <c:v>76688</c:v>
                </c:pt>
                <c:pt idx="688">
                  <c:v>77334</c:v>
                </c:pt>
                <c:pt idx="689">
                  <c:v>77334</c:v>
                </c:pt>
                <c:pt idx="690">
                  <c:v>77334</c:v>
                </c:pt>
                <c:pt idx="691">
                  <c:v>77334</c:v>
                </c:pt>
                <c:pt idx="692">
                  <c:v>77334</c:v>
                </c:pt>
                <c:pt idx="693">
                  <c:v>77334</c:v>
                </c:pt>
                <c:pt idx="694">
                  <c:v>77334</c:v>
                </c:pt>
                <c:pt idx="695">
                  <c:v>77334</c:v>
                </c:pt>
                <c:pt idx="696">
                  <c:v>77334</c:v>
                </c:pt>
                <c:pt idx="697">
                  <c:v>77334</c:v>
                </c:pt>
                <c:pt idx="698">
                  <c:v>78434</c:v>
                </c:pt>
                <c:pt idx="699">
                  <c:v>78434</c:v>
                </c:pt>
                <c:pt idx="700">
                  <c:v>79082</c:v>
                </c:pt>
                <c:pt idx="701">
                  <c:v>79082</c:v>
                </c:pt>
                <c:pt idx="702">
                  <c:v>79082</c:v>
                </c:pt>
                <c:pt idx="703">
                  <c:v>79082</c:v>
                </c:pt>
                <c:pt idx="704">
                  <c:v>79082</c:v>
                </c:pt>
                <c:pt idx="705">
                  <c:v>79082</c:v>
                </c:pt>
                <c:pt idx="706">
                  <c:v>79082</c:v>
                </c:pt>
                <c:pt idx="707">
                  <c:v>79082</c:v>
                </c:pt>
                <c:pt idx="708">
                  <c:v>79082</c:v>
                </c:pt>
                <c:pt idx="709">
                  <c:v>79082</c:v>
                </c:pt>
                <c:pt idx="710">
                  <c:v>79082</c:v>
                </c:pt>
                <c:pt idx="711">
                  <c:v>79082</c:v>
                </c:pt>
                <c:pt idx="712">
                  <c:v>79082</c:v>
                </c:pt>
                <c:pt idx="713">
                  <c:v>79082</c:v>
                </c:pt>
                <c:pt idx="714">
                  <c:v>80708</c:v>
                </c:pt>
                <c:pt idx="715">
                  <c:v>80708</c:v>
                </c:pt>
                <c:pt idx="716">
                  <c:v>80708</c:v>
                </c:pt>
                <c:pt idx="717">
                  <c:v>80708</c:v>
                </c:pt>
                <c:pt idx="718">
                  <c:v>80708</c:v>
                </c:pt>
                <c:pt idx="719">
                  <c:v>80708</c:v>
                </c:pt>
                <c:pt idx="720">
                  <c:v>80708</c:v>
                </c:pt>
                <c:pt idx="721">
                  <c:v>80708</c:v>
                </c:pt>
                <c:pt idx="722">
                  <c:v>80708</c:v>
                </c:pt>
                <c:pt idx="723">
                  <c:v>80708</c:v>
                </c:pt>
                <c:pt idx="724">
                  <c:v>80708</c:v>
                </c:pt>
                <c:pt idx="725">
                  <c:v>80708</c:v>
                </c:pt>
                <c:pt idx="726">
                  <c:v>81648</c:v>
                </c:pt>
                <c:pt idx="727">
                  <c:v>81648</c:v>
                </c:pt>
                <c:pt idx="728">
                  <c:v>81648</c:v>
                </c:pt>
                <c:pt idx="729">
                  <c:v>81648</c:v>
                </c:pt>
                <c:pt idx="730">
                  <c:v>82278</c:v>
                </c:pt>
                <c:pt idx="731">
                  <c:v>82278</c:v>
                </c:pt>
                <c:pt idx="732">
                  <c:v>82278</c:v>
                </c:pt>
                <c:pt idx="733">
                  <c:v>82278</c:v>
                </c:pt>
                <c:pt idx="734">
                  <c:v>82278</c:v>
                </c:pt>
                <c:pt idx="735">
                  <c:v>82278</c:v>
                </c:pt>
                <c:pt idx="736">
                  <c:v>82278</c:v>
                </c:pt>
                <c:pt idx="737">
                  <c:v>82278</c:v>
                </c:pt>
                <c:pt idx="738">
                  <c:v>82278</c:v>
                </c:pt>
                <c:pt idx="739">
                  <c:v>82278</c:v>
                </c:pt>
                <c:pt idx="740">
                  <c:v>82278</c:v>
                </c:pt>
                <c:pt idx="741">
                  <c:v>82278</c:v>
                </c:pt>
                <c:pt idx="742">
                  <c:v>82278</c:v>
                </c:pt>
                <c:pt idx="743">
                  <c:v>82278</c:v>
                </c:pt>
                <c:pt idx="744">
                  <c:v>82278</c:v>
                </c:pt>
                <c:pt idx="745">
                  <c:v>82278</c:v>
                </c:pt>
                <c:pt idx="746">
                  <c:v>82278</c:v>
                </c:pt>
                <c:pt idx="747">
                  <c:v>82278</c:v>
                </c:pt>
                <c:pt idx="748">
                  <c:v>82278</c:v>
                </c:pt>
                <c:pt idx="749">
                  <c:v>82278</c:v>
                </c:pt>
                <c:pt idx="750">
                  <c:v>82278</c:v>
                </c:pt>
                <c:pt idx="751">
                  <c:v>82278</c:v>
                </c:pt>
                <c:pt idx="752">
                  <c:v>82278</c:v>
                </c:pt>
                <c:pt idx="753">
                  <c:v>82278</c:v>
                </c:pt>
                <c:pt idx="754">
                  <c:v>82278</c:v>
                </c:pt>
                <c:pt idx="755">
                  <c:v>82278</c:v>
                </c:pt>
                <c:pt idx="756">
                  <c:v>82278</c:v>
                </c:pt>
                <c:pt idx="757">
                  <c:v>82278</c:v>
                </c:pt>
                <c:pt idx="758">
                  <c:v>82278</c:v>
                </c:pt>
                <c:pt idx="759">
                  <c:v>82278</c:v>
                </c:pt>
                <c:pt idx="760">
                  <c:v>82278</c:v>
                </c:pt>
                <c:pt idx="761">
                  <c:v>82278</c:v>
                </c:pt>
                <c:pt idx="762">
                  <c:v>82278</c:v>
                </c:pt>
                <c:pt idx="763">
                  <c:v>82278</c:v>
                </c:pt>
                <c:pt idx="764">
                  <c:v>82278</c:v>
                </c:pt>
                <c:pt idx="765">
                  <c:v>82278</c:v>
                </c:pt>
                <c:pt idx="766">
                  <c:v>82278</c:v>
                </c:pt>
                <c:pt idx="767">
                  <c:v>82278</c:v>
                </c:pt>
                <c:pt idx="768">
                  <c:v>82278</c:v>
                </c:pt>
                <c:pt idx="769">
                  <c:v>82278</c:v>
                </c:pt>
                <c:pt idx="770">
                  <c:v>82278</c:v>
                </c:pt>
                <c:pt idx="771">
                  <c:v>82278</c:v>
                </c:pt>
                <c:pt idx="772">
                  <c:v>82278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1-4D83-818D-747F717C3B07}"/>
            </c:ext>
          </c:extLst>
        </c:ser>
        <c:ser>
          <c:idx val="2"/>
          <c:order val="2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CalcThroughput!$F$6:$F$7</c:f>
              <c:numCache>
                <c:formatCode>General</c:formatCode>
                <c:ptCount val="2"/>
                <c:pt idx="0">
                  <c:v>43828</c:v>
                </c:pt>
                <c:pt idx="1">
                  <c:v>44195</c:v>
                </c:pt>
              </c:numCache>
            </c:numRef>
          </c:xVal>
          <c:yVal>
            <c:numRef>
              <c:f>CalcThroughput!$G$6:$G$7</c:f>
              <c:numCache>
                <c:formatCode>General</c:formatCode>
                <c:ptCount val="2"/>
                <c:pt idx="0">
                  <c:v>0</c:v>
                </c:pt>
                <c:pt idx="1">
                  <c:v>105696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1-4D83-818D-747F717C3B07}"/>
            </c:ext>
          </c:extLst>
        </c:ser>
        <c:ser>
          <c:idx val="3"/>
          <c:order val="3"/>
          <c:tx>
            <c:v>WIP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CalcThroughput!$A$2:$A$774</c:f>
              <c:numCache>
                <c:formatCode>dd\.mm\.yy;@</c:formatCode>
                <c:ptCount val="773"/>
                <c:pt idx="0">
                  <c:v>43828</c:v>
                </c:pt>
                <c:pt idx="1">
                  <c:v>43829</c:v>
                </c:pt>
                <c:pt idx="2">
                  <c:v>43829</c:v>
                </c:pt>
                <c:pt idx="3">
                  <c:v>43830</c:v>
                </c:pt>
                <c:pt idx="4">
                  <c:v>43830</c:v>
                </c:pt>
                <c:pt idx="5">
                  <c:v>43831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43833</c:v>
                </c:pt>
                <c:pt idx="10">
                  <c:v>43833</c:v>
                </c:pt>
                <c:pt idx="11">
                  <c:v>43834</c:v>
                </c:pt>
                <c:pt idx="12">
                  <c:v>43834</c:v>
                </c:pt>
                <c:pt idx="13">
                  <c:v>43835</c:v>
                </c:pt>
                <c:pt idx="14">
                  <c:v>43835</c:v>
                </c:pt>
                <c:pt idx="15">
                  <c:v>43836</c:v>
                </c:pt>
                <c:pt idx="16">
                  <c:v>43836</c:v>
                </c:pt>
                <c:pt idx="17">
                  <c:v>43837</c:v>
                </c:pt>
                <c:pt idx="18">
                  <c:v>43837</c:v>
                </c:pt>
                <c:pt idx="19">
                  <c:v>43838</c:v>
                </c:pt>
                <c:pt idx="20">
                  <c:v>43838</c:v>
                </c:pt>
                <c:pt idx="21">
                  <c:v>43839</c:v>
                </c:pt>
                <c:pt idx="22">
                  <c:v>43839</c:v>
                </c:pt>
                <c:pt idx="23">
                  <c:v>43840</c:v>
                </c:pt>
                <c:pt idx="24">
                  <c:v>43840</c:v>
                </c:pt>
                <c:pt idx="25">
                  <c:v>43841</c:v>
                </c:pt>
                <c:pt idx="26">
                  <c:v>43841</c:v>
                </c:pt>
                <c:pt idx="27">
                  <c:v>43842</c:v>
                </c:pt>
                <c:pt idx="28">
                  <c:v>43842</c:v>
                </c:pt>
                <c:pt idx="29">
                  <c:v>43843</c:v>
                </c:pt>
                <c:pt idx="30">
                  <c:v>43843</c:v>
                </c:pt>
                <c:pt idx="31">
                  <c:v>43844</c:v>
                </c:pt>
                <c:pt idx="32">
                  <c:v>43844</c:v>
                </c:pt>
                <c:pt idx="33">
                  <c:v>43845</c:v>
                </c:pt>
                <c:pt idx="34">
                  <c:v>43845</c:v>
                </c:pt>
                <c:pt idx="35">
                  <c:v>43846</c:v>
                </c:pt>
                <c:pt idx="36">
                  <c:v>43846</c:v>
                </c:pt>
                <c:pt idx="37">
                  <c:v>43847</c:v>
                </c:pt>
                <c:pt idx="38">
                  <c:v>43847</c:v>
                </c:pt>
                <c:pt idx="39">
                  <c:v>43848</c:v>
                </c:pt>
                <c:pt idx="40">
                  <c:v>43848</c:v>
                </c:pt>
                <c:pt idx="41">
                  <c:v>43849</c:v>
                </c:pt>
                <c:pt idx="42">
                  <c:v>43849</c:v>
                </c:pt>
                <c:pt idx="43">
                  <c:v>43850</c:v>
                </c:pt>
                <c:pt idx="44">
                  <c:v>43850</c:v>
                </c:pt>
                <c:pt idx="45">
                  <c:v>43851</c:v>
                </c:pt>
                <c:pt idx="46">
                  <c:v>43851</c:v>
                </c:pt>
                <c:pt idx="47">
                  <c:v>43852</c:v>
                </c:pt>
                <c:pt idx="48">
                  <c:v>43852</c:v>
                </c:pt>
                <c:pt idx="49">
                  <c:v>43853</c:v>
                </c:pt>
                <c:pt idx="50">
                  <c:v>43853</c:v>
                </c:pt>
                <c:pt idx="51">
                  <c:v>43854</c:v>
                </c:pt>
                <c:pt idx="52">
                  <c:v>43854</c:v>
                </c:pt>
                <c:pt idx="53">
                  <c:v>43855</c:v>
                </c:pt>
                <c:pt idx="54">
                  <c:v>43855</c:v>
                </c:pt>
                <c:pt idx="55">
                  <c:v>43856</c:v>
                </c:pt>
                <c:pt idx="56">
                  <c:v>43856</c:v>
                </c:pt>
                <c:pt idx="57">
                  <c:v>43857</c:v>
                </c:pt>
                <c:pt idx="58">
                  <c:v>43857</c:v>
                </c:pt>
                <c:pt idx="59">
                  <c:v>43858</c:v>
                </c:pt>
                <c:pt idx="60">
                  <c:v>43858</c:v>
                </c:pt>
                <c:pt idx="61">
                  <c:v>43859</c:v>
                </c:pt>
                <c:pt idx="62">
                  <c:v>43859</c:v>
                </c:pt>
                <c:pt idx="63">
                  <c:v>43860</c:v>
                </c:pt>
                <c:pt idx="64">
                  <c:v>43860</c:v>
                </c:pt>
                <c:pt idx="65">
                  <c:v>43861</c:v>
                </c:pt>
                <c:pt idx="66">
                  <c:v>43861</c:v>
                </c:pt>
                <c:pt idx="67">
                  <c:v>43862</c:v>
                </c:pt>
                <c:pt idx="68">
                  <c:v>43862</c:v>
                </c:pt>
                <c:pt idx="69">
                  <c:v>43863</c:v>
                </c:pt>
                <c:pt idx="70">
                  <c:v>43863</c:v>
                </c:pt>
                <c:pt idx="71">
                  <c:v>43864</c:v>
                </c:pt>
                <c:pt idx="72">
                  <c:v>43864</c:v>
                </c:pt>
                <c:pt idx="73">
                  <c:v>43865</c:v>
                </c:pt>
                <c:pt idx="74">
                  <c:v>43865</c:v>
                </c:pt>
                <c:pt idx="75">
                  <c:v>43866</c:v>
                </c:pt>
                <c:pt idx="76">
                  <c:v>43866</c:v>
                </c:pt>
                <c:pt idx="77">
                  <c:v>43867</c:v>
                </c:pt>
                <c:pt idx="78">
                  <c:v>43867</c:v>
                </c:pt>
                <c:pt idx="79">
                  <c:v>43868</c:v>
                </c:pt>
                <c:pt idx="80">
                  <c:v>43868</c:v>
                </c:pt>
                <c:pt idx="81">
                  <c:v>43869</c:v>
                </c:pt>
                <c:pt idx="82">
                  <c:v>43869</c:v>
                </c:pt>
                <c:pt idx="83">
                  <c:v>43870</c:v>
                </c:pt>
                <c:pt idx="84">
                  <c:v>43870</c:v>
                </c:pt>
                <c:pt idx="85">
                  <c:v>43871</c:v>
                </c:pt>
                <c:pt idx="86">
                  <c:v>43871</c:v>
                </c:pt>
                <c:pt idx="87">
                  <c:v>43872</c:v>
                </c:pt>
                <c:pt idx="88">
                  <c:v>43872</c:v>
                </c:pt>
                <c:pt idx="89">
                  <c:v>43873</c:v>
                </c:pt>
                <c:pt idx="90">
                  <c:v>43873</c:v>
                </c:pt>
                <c:pt idx="91">
                  <c:v>43874</c:v>
                </c:pt>
                <c:pt idx="92">
                  <c:v>43874</c:v>
                </c:pt>
                <c:pt idx="93">
                  <c:v>43875</c:v>
                </c:pt>
                <c:pt idx="94">
                  <c:v>43875</c:v>
                </c:pt>
                <c:pt idx="95">
                  <c:v>43876</c:v>
                </c:pt>
                <c:pt idx="96">
                  <c:v>43876</c:v>
                </c:pt>
                <c:pt idx="97">
                  <c:v>43877</c:v>
                </c:pt>
                <c:pt idx="98">
                  <c:v>43877</c:v>
                </c:pt>
                <c:pt idx="99">
                  <c:v>43878</c:v>
                </c:pt>
                <c:pt idx="100">
                  <c:v>43878</c:v>
                </c:pt>
                <c:pt idx="101">
                  <c:v>43879</c:v>
                </c:pt>
                <c:pt idx="102">
                  <c:v>43879</c:v>
                </c:pt>
                <c:pt idx="103">
                  <c:v>43880</c:v>
                </c:pt>
                <c:pt idx="104">
                  <c:v>43880</c:v>
                </c:pt>
                <c:pt idx="105">
                  <c:v>43881</c:v>
                </c:pt>
                <c:pt idx="106">
                  <c:v>43881</c:v>
                </c:pt>
                <c:pt idx="107">
                  <c:v>43882</c:v>
                </c:pt>
                <c:pt idx="108">
                  <c:v>43882</c:v>
                </c:pt>
                <c:pt idx="109">
                  <c:v>43883</c:v>
                </c:pt>
                <c:pt idx="110">
                  <c:v>43883</c:v>
                </c:pt>
                <c:pt idx="111">
                  <c:v>43884</c:v>
                </c:pt>
                <c:pt idx="112">
                  <c:v>43884</c:v>
                </c:pt>
                <c:pt idx="113">
                  <c:v>43885</c:v>
                </c:pt>
                <c:pt idx="114">
                  <c:v>43885</c:v>
                </c:pt>
                <c:pt idx="115">
                  <c:v>43886</c:v>
                </c:pt>
                <c:pt idx="116">
                  <c:v>43886</c:v>
                </c:pt>
                <c:pt idx="117">
                  <c:v>43887</c:v>
                </c:pt>
                <c:pt idx="118">
                  <c:v>43887</c:v>
                </c:pt>
                <c:pt idx="119">
                  <c:v>43888</c:v>
                </c:pt>
                <c:pt idx="120">
                  <c:v>43888</c:v>
                </c:pt>
                <c:pt idx="121">
                  <c:v>43889</c:v>
                </c:pt>
                <c:pt idx="122">
                  <c:v>43889</c:v>
                </c:pt>
                <c:pt idx="123">
                  <c:v>43890</c:v>
                </c:pt>
                <c:pt idx="124">
                  <c:v>43890</c:v>
                </c:pt>
                <c:pt idx="125">
                  <c:v>43891</c:v>
                </c:pt>
                <c:pt idx="126">
                  <c:v>43891</c:v>
                </c:pt>
                <c:pt idx="127">
                  <c:v>43892</c:v>
                </c:pt>
                <c:pt idx="128">
                  <c:v>43892</c:v>
                </c:pt>
                <c:pt idx="129">
                  <c:v>43893</c:v>
                </c:pt>
                <c:pt idx="130">
                  <c:v>43893</c:v>
                </c:pt>
                <c:pt idx="131">
                  <c:v>43894</c:v>
                </c:pt>
                <c:pt idx="132">
                  <c:v>43894</c:v>
                </c:pt>
                <c:pt idx="133">
                  <c:v>43895</c:v>
                </c:pt>
                <c:pt idx="134">
                  <c:v>43895</c:v>
                </c:pt>
                <c:pt idx="135">
                  <c:v>43896</c:v>
                </c:pt>
                <c:pt idx="136">
                  <c:v>43896</c:v>
                </c:pt>
                <c:pt idx="137">
                  <c:v>43897</c:v>
                </c:pt>
                <c:pt idx="138">
                  <c:v>43897</c:v>
                </c:pt>
                <c:pt idx="139">
                  <c:v>43898</c:v>
                </c:pt>
                <c:pt idx="140">
                  <c:v>43898</c:v>
                </c:pt>
                <c:pt idx="141">
                  <c:v>43899</c:v>
                </c:pt>
                <c:pt idx="142">
                  <c:v>43899</c:v>
                </c:pt>
                <c:pt idx="143">
                  <c:v>43900</c:v>
                </c:pt>
                <c:pt idx="144">
                  <c:v>43900</c:v>
                </c:pt>
                <c:pt idx="145">
                  <c:v>43901</c:v>
                </c:pt>
                <c:pt idx="146">
                  <c:v>43901</c:v>
                </c:pt>
                <c:pt idx="147">
                  <c:v>43902</c:v>
                </c:pt>
                <c:pt idx="148">
                  <c:v>43902</c:v>
                </c:pt>
                <c:pt idx="149">
                  <c:v>43903</c:v>
                </c:pt>
                <c:pt idx="150">
                  <c:v>43903</c:v>
                </c:pt>
                <c:pt idx="151">
                  <c:v>43904</c:v>
                </c:pt>
                <c:pt idx="152">
                  <c:v>43904</c:v>
                </c:pt>
                <c:pt idx="153">
                  <c:v>43905</c:v>
                </c:pt>
                <c:pt idx="154">
                  <c:v>43905</c:v>
                </c:pt>
                <c:pt idx="155">
                  <c:v>43906</c:v>
                </c:pt>
                <c:pt idx="156">
                  <c:v>43906</c:v>
                </c:pt>
                <c:pt idx="157">
                  <c:v>43907</c:v>
                </c:pt>
                <c:pt idx="158">
                  <c:v>43907</c:v>
                </c:pt>
                <c:pt idx="159">
                  <c:v>43908</c:v>
                </c:pt>
                <c:pt idx="160">
                  <c:v>43908</c:v>
                </c:pt>
                <c:pt idx="161">
                  <c:v>43909</c:v>
                </c:pt>
                <c:pt idx="162">
                  <c:v>43909</c:v>
                </c:pt>
                <c:pt idx="163">
                  <c:v>43910</c:v>
                </c:pt>
                <c:pt idx="164">
                  <c:v>43910</c:v>
                </c:pt>
                <c:pt idx="165">
                  <c:v>43911</c:v>
                </c:pt>
                <c:pt idx="166">
                  <c:v>43911</c:v>
                </c:pt>
                <c:pt idx="167">
                  <c:v>43912</c:v>
                </c:pt>
                <c:pt idx="168">
                  <c:v>43912</c:v>
                </c:pt>
                <c:pt idx="169">
                  <c:v>43913</c:v>
                </c:pt>
                <c:pt idx="170">
                  <c:v>43913</c:v>
                </c:pt>
                <c:pt idx="171">
                  <c:v>43914</c:v>
                </c:pt>
                <c:pt idx="172">
                  <c:v>43914</c:v>
                </c:pt>
                <c:pt idx="173">
                  <c:v>43915</c:v>
                </c:pt>
                <c:pt idx="174">
                  <c:v>43915</c:v>
                </c:pt>
                <c:pt idx="175">
                  <c:v>43916</c:v>
                </c:pt>
                <c:pt idx="176">
                  <c:v>43916</c:v>
                </c:pt>
                <c:pt idx="177">
                  <c:v>43917</c:v>
                </c:pt>
                <c:pt idx="178">
                  <c:v>43917</c:v>
                </c:pt>
                <c:pt idx="179">
                  <c:v>43918</c:v>
                </c:pt>
                <c:pt idx="180">
                  <c:v>43918</c:v>
                </c:pt>
                <c:pt idx="181">
                  <c:v>43919</c:v>
                </c:pt>
                <c:pt idx="182">
                  <c:v>43919</c:v>
                </c:pt>
                <c:pt idx="183">
                  <c:v>43920</c:v>
                </c:pt>
                <c:pt idx="184">
                  <c:v>43920</c:v>
                </c:pt>
                <c:pt idx="185">
                  <c:v>43921</c:v>
                </c:pt>
                <c:pt idx="186">
                  <c:v>43921</c:v>
                </c:pt>
                <c:pt idx="187">
                  <c:v>43922</c:v>
                </c:pt>
                <c:pt idx="188">
                  <c:v>43922</c:v>
                </c:pt>
                <c:pt idx="189">
                  <c:v>43923</c:v>
                </c:pt>
                <c:pt idx="190">
                  <c:v>43923</c:v>
                </c:pt>
                <c:pt idx="191">
                  <c:v>43924</c:v>
                </c:pt>
                <c:pt idx="192">
                  <c:v>43924</c:v>
                </c:pt>
                <c:pt idx="193">
                  <c:v>43925</c:v>
                </c:pt>
                <c:pt idx="194">
                  <c:v>43925</c:v>
                </c:pt>
                <c:pt idx="195">
                  <c:v>43926</c:v>
                </c:pt>
                <c:pt idx="196">
                  <c:v>43926</c:v>
                </c:pt>
                <c:pt idx="197">
                  <c:v>43927</c:v>
                </c:pt>
                <c:pt idx="198">
                  <c:v>43927</c:v>
                </c:pt>
                <c:pt idx="199">
                  <c:v>43928</c:v>
                </c:pt>
                <c:pt idx="200">
                  <c:v>43928</c:v>
                </c:pt>
                <c:pt idx="201">
                  <c:v>43929</c:v>
                </c:pt>
                <c:pt idx="202">
                  <c:v>43929</c:v>
                </c:pt>
                <c:pt idx="203">
                  <c:v>43930</c:v>
                </c:pt>
                <c:pt idx="204">
                  <c:v>43930</c:v>
                </c:pt>
                <c:pt idx="205">
                  <c:v>43931</c:v>
                </c:pt>
                <c:pt idx="206">
                  <c:v>43931</c:v>
                </c:pt>
                <c:pt idx="207">
                  <c:v>43932</c:v>
                </c:pt>
                <c:pt idx="208">
                  <c:v>43932</c:v>
                </c:pt>
                <c:pt idx="209">
                  <c:v>43933</c:v>
                </c:pt>
                <c:pt idx="210">
                  <c:v>43933</c:v>
                </c:pt>
                <c:pt idx="211">
                  <c:v>43934</c:v>
                </c:pt>
                <c:pt idx="212">
                  <c:v>43934</c:v>
                </c:pt>
                <c:pt idx="213">
                  <c:v>43935</c:v>
                </c:pt>
                <c:pt idx="214">
                  <c:v>43935</c:v>
                </c:pt>
                <c:pt idx="215">
                  <c:v>43936</c:v>
                </c:pt>
                <c:pt idx="216">
                  <c:v>43936</c:v>
                </c:pt>
                <c:pt idx="217">
                  <c:v>43937</c:v>
                </c:pt>
                <c:pt idx="218">
                  <c:v>43937</c:v>
                </c:pt>
                <c:pt idx="219">
                  <c:v>43938</c:v>
                </c:pt>
                <c:pt idx="220">
                  <c:v>43938</c:v>
                </c:pt>
                <c:pt idx="221">
                  <c:v>43939</c:v>
                </c:pt>
                <c:pt idx="222">
                  <c:v>43939</c:v>
                </c:pt>
                <c:pt idx="223">
                  <c:v>43940</c:v>
                </c:pt>
                <c:pt idx="224">
                  <c:v>43940</c:v>
                </c:pt>
                <c:pt idx="225">
                  <c:v>43941</c:v>
                </c:pt>
                <c:pt idx="226">
                  <c:v>43941</c:v>
                </c:pt>
                <c:pt idx="227">
                  <c:v>43942</c:v>
                </c:pt>
                <c:pt idx="228">
                  <c:v>43942</c:v>
                </c:pt>
                <c:pt idx="229">
                  <c:v>43943</c:v>
                </c:pt>
                <c:pt idx="230">
                  <c:v>43943</c:v>
                </c:pt>
                <c:pt idx="231">
                  <c:v>43944</c:v>
                </c:pt>
                <c:pt idx="232">
                  <c:v>43944</c:v>
                </c:pt>
                <c:pt idx="233">
                  <c:v>43945</c:v>
                </c:pt>
                <c:pt idx="234">
                  <c:v>43945</c:v>
                </c:pt>
                <c:pt idx="235">
                  <c:v>43946</c:v>
                </c:pt>
                <c:pt idx="236">
                  <c:v>43946</c:v>
                </c:pt>
                <c:pt idx="237">
                  <c:v>43947</c:v>
                </c:pt>
                <c:pt idx="238">
                  <c:v>43947</c:v>
                </c:pt>
                <c:pt idx="239">
                  <c:v>43948</c:v>
                </c:pt>
                <c:pt idx="240">
                  <c:v>43948</c:v>
                </c:pt>
                <c:pt idx="241">
                  <c:v>43949</c:v>
                </c:pt>
                <c:pt idx="242">
                  <c:v>43949</c:v>
                </c:pt>
                <c:pt idx="243">
                  <c:v>43950</c:v>
                </c:pt>
                <c:pt idx="244">
                  <c:v>43950</c:v>
                </c:pt>
                <c:pt idx="245">
                  <c:v>43951</c:v>
                </c:pt>
                <c:pt idx="246">
                  <c:v>43951</c:v>
                </c:pt>
                <c:pt idx="247">
                  <c:v>43952</c:v>
                </c:pt>
                <c:pt idx="248">
                  <c:v>43952</c:v>
                </c:pt>
                <c:pt idx="249">
                  <c:v>43953</c:v>
                </c:pt>
                <c:pt idx="250">
                  <c:v>43953</c:v>
                </c:pt>
                <c:pt idx="251">
                  <c:v>43954</c:v>
                </c:pt>
                <c:pt idx="252">
                  <c:v>43954</c:v>
                </c:pt>
                <c:pt idx="253">
                  <c:v>43955</c:v>
                </c:pt>
                <c:pt idx="254">
                  <c:v>43955</c:v>
                </c:pt>
                <c:pt idx="255">
                  <c:v>43956</c:v>
                </c:pt>
                <c:pt idx="256">
                  <c:v>43956</c:v>
                </c:pt>
                <c:pt idx="257">
                  <c:v>43957</c:v>
                </c:pt>
                <c:pt idx="258">
                  <c:v>43957</c:v>
                </c:pt>
                <c:pt idx="259">
                  <c:v>43958</c:v>
                </c:pt>
                <c:pt idx="260">
                  <c:v>43958</c:v>
                </c:pt>
                <c:pt idx="261">
                  <c:v>43959</c:v>
                </c:pt>
                <c:pt idx="262">
                  <c:v>43959</c:v>
                </c:pt>
                <c:pt idx="263">
                  <c:v>43960</c:v>
                </c:pt>
                <c:pt idx="264">
                  <c:v>43960</c:v>
                </c:pt>
                <c:pt idx="265">
                  <c:v>43961</c:v>
                </c:pt>
                <c:pt idx="266">
                  <c:v>43961</c:v>
                </c:pt>
                <c:pt idx="267">
                  <c:v>43962</c:v>
                </c:pt>
                <c:pt idx="268">
                  <c:v>43962</c:v>
                </c:pt>
                <c:pt idx="269">
                  <c:v>43963</c:v>
                </c:pt>
                <c:pt idx="270">
                  <c:v>43963</c:v>
                </c:pt>
                <c:pt idx="271">
                  <c:v>43964</c:v>
                </c:pt>
                <c:pt idx="272">
                  <c:v>43964</c:v>
                </c:pt>
                <c:pt idx="273">
                  <c:v>43965</c:v>
                </c:pt>
                <c:pt idx="274">
                  <c:v>43965</c:v>
                </c:pt>
                <c:pt idx="275">
                  <c:v>43966</c:v>
                </c:pt>
                <c:pt idx="276">
                  <c:v>43966</c:v>
                </c:pt>
                <c:pt idx="277">
                  <c:v>43967</c:v>
                </c:pt>
                <c:pt idx="278">
                  <c:v>43967</c:v>
                </c:pt>
                <c:pt idx="279">
                  <c:v>43968</c:v>
                </c:pt>
                <c:pt idx="280">
                  <c:v>43968</c:v>
                </c:pt>
                <c:pt idx="281">
                  <c:v>43969</c:v>
                </c:pt>
                <c:pt idx="282">
                  <c:v>43969</c:v>
                </c:pt>
                <c:pt idx="283">
                  <c:v>43970</c:v>
                </c:pt>
                <c:pt idx="284">
                  <c:v>43970</c:v>
                </c:pt>
                <c:pt idx="285">
                  <c:v>43971</c:v>
                </c:pt>
                <c:pt idx="286">
                  <c:v>43971</c:v>
                </c:pt>
                <c:pt idx="287">
                  <c:v>43972</c:v>
                </c:pt>
                <c:pt idx="288">
                  <c:v>43972</c:v>
                </c:pt>
                <c:pt idx="289">
                  <c:v>43973</c:v>
                </c:pt>
                <c:pt idx="290">
                  <c:v>43973</c:v>
                </c:pt>
                <c:pt idx="291">
                  <c:v>43974</c:v>
                </c:pt>
                <c:pt idx="292">
                  <c:v>43974</c:v>
                </c:pt>
                <c:pt idx="293">
                  <c:v>43975</c:v>
                </c:pt>
                <c:pt idx="294">
                  <c:v>43975</c:v>
                </c:pt>
                <c:pt idx="295">
                  <c:v>43976</c:v>
                </c:pt>
                <c:pt idx="296">
                  <c:v>43976</c:v>
                </c:pt>
                <c:pt idx="297">
                  <c:v>43977</c:v>
                </c:pt>
                <c:pt idx="298">
                  <c:v>43977</c:v>
                </c:pt>
                <c:pt idx="299">
                  <c:v>43978</c:v>
                </c:pt>
                <c:pt idx="300">
                  <c:v>43978</c:v>
                </c:pt>
                <c:pt idx="301">
                  <c:v>43979</c:v>
                </c:pt>
                <c:pt idx="302">
                  <c:v>43979</c:v>
                </c:pt>
                <c:pt idx="303">
                  <c:v>43980</c:v>
                </c:pt>
                <c:pt idx="304">
                  <c:v>43980</c:v>
                </c:pt>
                <c:pt idx="305">
                  <c:v>43981</c:v>
                </c:pt>
                <c:pt idx="306">
                  <c:v>43981</c:v>
                </c:pt>
                <c:pt idx="307">
                  <c:v>43982</c:v>
                </c:pt>
                <c:pt idx="308">
                  <c:v>43982</c:v>
                </c:pt>
                <c:pt idx="309">
                  <c:v>43983</c:v>
                </c:pt>
                <c:pt idx="310">
                  <c:v>43983</c:v>
                </c:pt>
                <c:pt idx="311">
                  <c:v>43984</c:v>
                </c:pt>
                <c:pt idx="312">
                  <c:v>43984</c:v>
                </c:pt>
                <c:pt idx="313">
                  <c:v>43985</c:v>
                </c:pt>
                <c:pt idx="314">
                  <c:v>43985</c:v>
                </c:pt>
                <c:pt idx="315">
                  <c:v>43986</c:v>
                </c:pt>
                <c:pt idx="316">
                  <c:v>43986</c:v>
                </c:pt>
                <c:pt idx="317">
                  <c:v>43987</c:v>
                </c:pt>
                <c:pt idx="318">
                  <c:v>43987</c:v>
                </c:pt>
                <c:pt idx="319">
                  <c:v>43988</c:v>
                </c:pt>
                <c:pt idx="320">
                  <c:v>43988</c:v>
                </c:pt>
                <c:pt idx="321">
                  <c:v>43989</c:v>
                </c:pt>
                <c:pt idx="322">
                  <c:v>43989</c:v>
                </c:pt>
                <c:pt idx="323">
                  <c:v>43990</c:v>
                </c:pt>
                <c:pt idx="324">
                  <c:v>43990</c:v>
                </c:pt>
                <c:pt idx="325">
                  <c:v>43991</c:v>
                </c:pt>
                <c:pt idx="326">
                  <c:v>43991</c:v>
                </c:pt>
                <c:pt idx="327">
                  <c:v>43992</c:v>
                </c:pt>
                <c:pt idx="328">
                  <c:v>43992</c:v>
                </c:pt>
                <c:pt idx="329">
                  <c:v>43993</c:v>
                </c:pt>
                <c:pt idx="330">
                  <c:v>43993</c:v>
                </c:pt>
                <c:pt idx="331">
                  <c:v>43994</c:v>
                </c:pt>
                <c:pt idx="332">
                  <c:v>43994</c:v>
                </c:pt>
                <c:pt idx="333">
                  <c:v>43995</c:v>
                </c:pt>
                <c:pt idx="334">
                  <c:v>43995</c:v>
                </c:pt>
                <c:pt idx="335">
                  <c:v>43996</c:v>
                </c:pt>
                <c:pt idx="336">
                  <c:v>43996</c:v>
                </c:pt>
                <c:pt idx="337">
                  <c:v>43997</c:v>
                </c:pt>
                <c:pt idx="338">
                  <c:v>43997</c:v>
                </c:pt>
                <c:pt idx="339">
                  <c:v>43998</c:v>
                </c:pt>
                <c:pt idx="340">
                  <c:v>43998</c:v>
                </c:pt>
                <c:pt idx="341">
                  <c:v>43999</c:v>
                </c:pt>
                <c:pt idx="342">
                  <c:v>43999</c:v>
                </c:pt>
                <c:pt idx="343">
                  <c:v>44000</c:v>
                </c:pt>
                <c:pt idx="344">
                  <c:v>44000</c:v>
                </c:pt>
                <c:pt idx="345">
                  <c:v>44001</c:v>
                </c:pt>
                <c:pt idx="346">
                  <c:v>44001</c:v>
                </c:pt>
                <c:pt idx="347">
                  <c:v>44002</c:v>
                </c:pt>
                <c:pt idx="348">
                  <c:v>44002</c:v>
                </c:pt>
                <c:pt idx="349">
                  <c:v>44003</c:v>
                </c:pt>
                <c:pt idx="350">
                  <c:v>44003</c:v>
                </c:pt>
                <c:pt idx="351">
                  <c:v>44004</c:v>
                </c:pt>
                <c:pt idx="352">
                  <c:v>44004</c:v>
                </c:pt>
                <c:pt idx="353">
                  <c:v>44005</c:v>
                </c:pt>
                <c:pt idx="354">
                  <c:v>44005</c:v>
                </c:pt>
                <c:pt idx="355">
                  <c:v>44006</c:v>
                </c:pt>
                <c:pt idx="356">
                  <c:v>44006</c:v>
                </c:pt>
                <c:pt idx="357">
                  <c:v>44007</c:v>
                </c:pt>
                <c:pt idx="358">
                  <c:v>44007</c:v>
                </c:pt>
                <c:pt idx="359">
                  <c:v>44008</c:v>
                </c:pt>
                <c:pt idx="360">
                  <c:v>44008</c:v>
                </c:pt>
                <c:pt idx="361">
                  <c:v>44009</c:v>
                </c:pt>
                <c:pt idx="362">
                  <c:v>44009</c:v>
                </c:pt>
                <c:pt idx="363">
                  <c:v>44010</c:v>
                </c:pt>
                <c:pt idx="364">
                  <c:v>44010</c:v>
                </c:pt>
                <c:pt idx="365">
                  <c:v>44011</c:v>
                </c:pt>
                <c:pt idx="366">
                  <c:v>44011</c:v>
                </c:pt>
                <c:pt idx="367">
                  <c:v>44012</c:v>
                </c:pt>
                <c:pt idx="368">
                  <c:v>44012</c:v>
                </c:pt>
                <c:pt idx="369">
                  <c:v>44013</c:v>
                </c:pt>
                <c:pt idx="370">
                  <c:v>44013</c:v>
                </c:pt>
                <c:pt idx="371">
                  <c:v>44014</c:v>
                </c:pt>
                <c:pt idx="372">
                  <c:v>44014</c:v>
                </c:pt>
                <c:pt idx="373">
                  <c:v>44015</c:v>
                </c:pt>
                <c:pt idx="374">
                  <c:v>44015</c:v>
                </c:pt>
                <c:pt idx="375">
                  <c:v>44016</c:v>
                </c:pt>
                <c:pt idx="376">
                  <c:v>44016</c:v>
                </c:pt>
                <c:pt idx="377">
                  <c:v>44017</c:v>
                </c:pt>
                <c:pt idx="378">
                  <c:v>44017</c:v>
                </c:pt>
                <c:pt idx="379">
                  <c:v>44018</c:v>
                </c:pt>
                <c:pt idx="380">
                  <c:v>44018</c:v>
                </c:pt>
                <c:pt idx="381">
                  <c:v>44019</c:v>
                </c:pt>
                <c:pt idx="382">
                  <c:v>44019</c:v>
                </c:pt>
                <c:pt idx="383">
                  <c:v>44020</c:v>
                </c:pt>
                <c:pt idx="384">
                  <c:v>44020</c:v>
                </c:pt>
                <c:pt idx="385">
                  <c:v>44021</c:v>
                </c:pt>
                <c:pt idx="386">
                  <c:v>44021</c:v>
                </c:pt>
                <c:pt idx="387">
                  <c:v>44022</c:v>
                </c:pt>
                <c:pt idx="388">
                  <c:v>44022</c:v>
                </c:pt>
                <c:pt idx="389">
                  <c:v>44023</c:v>
                </c:pt>
                <c:pt idx="390">
                  <c:v>44023</c:v>
                </c:pt>
                <c:pt idx="391">
                  <c:v>44024</c:v>
                </c:pt>
                <c:pt idx="392">
                  <c:v>44024</c:v>
                </c:pt>
                <c:pt idx="393">
                  <c:v>44025</c:v>
                </c:pt>
                <c:pt idx="394">
                  <c:v>44025</c:v>
                </c:pt>
                <c:pt idx="395">
                  <c:v>44026</c:v>
                </c:pt>
                <c:pt idx="396">
                  <c:v>44026</c:v>
                </c:pt>
                <c:pt idx="397">
                  <c:v>44027</c:v>
                </c:pt>
                <c:pt idx="398">
                  <c:v>44027</c:v>
                </c:pt>
                <c:pt idx="399">
                  <c:v>44028</c:v>
                </c:pt>
                <c:pt idx="400">
                  <c:v>44028</c:v>
                </c:pt>
                <c:pt idx="401">
                  <c:v>44029</c:v>
                </c:pt>
                <c:pt idx="402">
                  <c:v>44029</c:v>
                </c:pt>
                <c:pt idx="403">
                  <c:v>44030</c:v>
                </c:pt>
                <c:pt idx="404">
                  <c:v>44030</c:v>
                </c:pt>
                <c:pt idx="405">
                  <c:v>44031</c:v>
                </c:pt>
                <c:pt idx="406">
                  <c:v>44031</c:v>
                </c:pt>
                <c:pt idx="407">
                  <c:v>44032</c:v>
                </c:pt>
                <c:pt idx="408">
                  <c:v>44032</c:v>
                </c:pt>
                <c:pt idx="409">
                  <c:v>44033</c:v>
                </c:pt>
                <c:pt idx="410">
                  <c:v>44033</c:v>
                </c:pt>
                <c:pt idx="411">
                  <c:v>44034</c:v>
                </c:pt>
                <c:pt idx="412">
                  <c:v>44034</c:v>
                </c:pt>
                <c:pt idx="413">
                  <c:v>44035</c:v>
                </c:pt>
                <c:pt idx="414">
                  <c:v>44035</c:v>
                </c:pt>
                <c:pt idx="415">
                  <c:v>44036</c:v>
                </c:pt>
                <c:pt idx="416">
                  <c:v>44036</c:v>
                </c:pt>
                <c:pt idx="417">
                  <c:v>44037</c:v>
                </c:pt>
                <c:pt idx="418">
                  <c:v>44037</c:v>
                </c:pt>
                <c:pt idx="419">
                  <c:v>44038</c:v>
                </c:pt>
                <c:pt idx="420">
                  <c:v>44038</c:v>
                </c:pt>
                <c:pt idx="421">
                  <c:v>44039</c:v>
                </c:pt>
                <c:pt idx="422">
                  <c:v>44039</c:v>
                </c:pt>
                <c:pt idx="423">
                  <c:v>44040</c:v>
                </c:pt>
                <c:pt idx="424">
                  <c:v>44040</c:v>
                </c:pt>
                <c:pt idx="425">
                  <c:v>44041</c:v>
                </c:pt>
                <c:pt idx="426">
                  <c:v>44041</c:v>
                </c:pt>
                <c:pt idx="427">
                  <c:v>44042</c:v>
                </c:pt>
                <c:pt idx="428">
                  <c:v>44042</c:v>
                </c:pt>
                <c:pt idx="429">
                  <c:v>44043</c:v>
                </c:pt>
                <c:pt idx="430">
                  <c:v>44043</c:v>
                </c:pt>
                <c:pt idx="431">
                  <c:v>44044</c:v>
                </c:pt>
                <c:pt idx="432">
                  <c:v>44044</c:v>
                </c:pt>
                <c:pt idx="433">
                  <c:v>44045</c:v>
                </c:pt>
                <c:pt idx="434">
                  <c:v>44045</c:v>
                </c:pt>
                <c:pt idx="435">
                  <c:v>44046</c:v>
                </c:pt>
                <c:pt idx="436">
                  <c:v>44046</c:v>
                </c:pt>
                <c:pt idx="437">
                  <c:v>44047</c:v>
                </c:pt>
                <c:pt idx="438">
                  <c:v>44047</c:v>
                </c:pt>
                <c:pt idx="439">
                  <c:v>44048</c:v>
                </c:pt>
                <c:pt idx="440">
                  <c:v>44048</c:v>
                </c:pt>
                <c:pt idx="441">
                  <c:v>44049</c:v>
                </c:pt>
                <c:pt idx="442">
                  <c:v>44049</c:v>
                </c:pt>
                <c:pt idx="443">
                  <c:v>44050</c:v>
                </c:pt>
                <c:pt idx="444">
                  <c:v>44050</c:v>
                </c:pt>
                <c:pt idx="445">
                  <c:v>44051</c:v>
                </c:pt>
                <c:pt idx="446">
                  <c:v>44051</c:v>
                </c:pt>
                <c:pt idx="447">
                  <c:v>44052</c:v>
                </c:pt>
                <c:pt idx="448">
                  <c:v>44052</c:v>
                </c:pt>
                <c:pt idx="449">
                  <c:v>44053</c:v>
                </c:pt>
                <c:pt idx="450">
                  <c:v>44053</c:v>
                </c:pt>
                <c:pt idx="451">
                  <c:v>44054</c:v>
                </c:pt>
                <c:pt idx="452">
                  <c:v>44054</c:v>
                </c:pt>
                <c:pt idx="453">
                  <c:v>44055</c:v>
                </c:pt>
                <c:pt idx="454">
                  <c:v>44055</c:v>
                </c:pt>
                <c:pt idx="455">
                  <c:v>44056</c:v>
                </c:pt>
                <c:pt idx="456">
                  <c:v>44056</c:v>
                </c:pt>
                <c:pt idx="457">
                  <c:v>44057</c:v>
                </c:pt>
                <c:pt idx="458">
                  <c:v>44057</c:v>
                </c:pt>
                <c:pt idx="459">
                  <c:v>44058</c:v>
                </c:pt>
                <c:pt idx="460">
                  <c:v>44058</c:v>
                </c:pt>
                <c:pt idx="461">
                  <c:v>44059</c:v>
                </c:pt>
                <c:pt idx="462">
                  <c:v>44059</c:v>
                </c:pt>
                <c:pt idx="463">
                  <c:v>44060</c:v>
                </c:pt>
                <c:pt idx="464">
                  <c:v>44060</c:v>
                </c:pt>
                <c:pt idx="465">
                  <c:v>44061</c:v>
                </c:pt>
                <c:pt idx="466">
                  <c:v>44061</c:v>
                </c:pt>
                <c:pt idx="467">
                  <c:v>44062</c:v>
                </c:pt>
                <c:pt idx="468">
                  <c:v>44062</c:v>
                </c:pt>
                <c:pt idx="469">
                  <c:v>44063</c:v>
                </c:pt>
                <c:pt idx="470">
                  <c:v>44063</c:v>
                </c:pt>
                <c:pt idx="471">
                  <c:v>44064</c:v>
                </c:pt>
                <c:pt idx="472">
                  <c:v>44064</c:v>
                </c:pt>
                <c:pt idx="473">
                  <c:v>44065</c:v>
                </c:pt>
                <c:pt idx="474">
                  <c:v>44065</c:v>
                </c:pt>
                <c:pt idx="475">
                  <c:v>44066</c:v>
                </c:pt>
                <c:pt idx="476">
                  <c:v>44066</c:v>
                </c:pt>
                <c:pt idx="477">
                  <c:v>44067</c:v>
                </c:pt>
                <c:pt idx="478">
                  <c:v>44067</c:v>
                </c:pt>
                <c:pt idx="479">
                  <c:v>44068</c:v>
                </c:pt>
                <c:pt idx="480">
                  <c:v>44068</c:v>
                </c:pt>
                <c:pt idx="481">
                  <c:v>44069</c:v>
                </c:pt>
                <c:pt idx="482">
                  <c:v>44069</c:v>
                </c:pt>
                <c:pt idx="483">
                  <c:v>44070</c:v>
                </c:pt>
                <c:pt idx="484">
                  <c:v>44070</c:v>
                </c:pt>
                <c:pt idx="485">
                  <c:v>44071</c:v>
                </c:pt>
                <c:pt idx="486">
                  <c:v>44071</c:v>
                </c:pt>
                <c:pt idx="487">
                  <c:v>44072</c:v>
                </c:pt>
                <c:pt idx="488">
                  <c:v>44072</c:v>
                </c:pt>
                <c:pt idx="489">
                  <c:v>44073</c:v>
                </c:pt>
                <c:pt idx="490">
                  <c:v>44073</c:v>
                </c:pt>
                <c:pt idx="491">
                  <c:v>44074</c:v>
                </c:pt>
                <c:pt idx="492">
                  <c:v>44074</c:v>
                </c:pt>
                <c:pt idx="493">
                  <c:v>44075</c:v>
                </c:pt>
                <c:pt idx="494">
                  <c:v>44075</c:v>
                </c:pt>
                <c:pt idx="495">
                  <c:v>44076</c:v>
                </c:pt>
                <c:pt idx="496">
                  <c:v>44076</c:v>
                </c:pt>
                <c:pt idx="497">
                  <c:v>44077</c:v>
                </c:pt>
                <c:pt idx="498">
                  <c:v>44077</c:v>
                </c:pt>
                <c:pt idx="499">
                  <c:v>44078</c:v>
                </c:pt>
                <c:pt idx="500">
                  <c:v>44078</c:v>
                </c:pt>
                <c:pt idx="501">
                  <c:v>44079</c:v>
                </c:pt>
                <c:pt idx="502">
                  <c:v>44079</c:v>
                </c:pt>
                <c:pt idx="503">
                  <c:v>44080</c:v>
                </c:pt>
                <c:pt idx="504">
                  <c:v>44080</c:v>
                </c:pt>
                <c:pt idx="505">
                  <c:v>44081</c:v>
                </c:pt>
                <c:pt idx="506">
                  <c:v>44081</c:v>
                </c:pt>
                <c:pt idx="507">
                  <c:v>44082</c:v>
                </c:pt>
                <c:pt idx="508">
                  <c:v>44082</c:v>
                </c:pt>
                <c:pt idx="509">
                  <c:v>44083</c:v>
                </c:pt>
                <c:pt idx="510">
                  <c:v>44083</c:v>
                </c:pt>
                <c:pt idx="511">
                  <c:v>44084</c:v>
                </c:pt>
                <c:pt idx="512">
                  <c:v>44084</c:v>
                </c:pt>
                <c:pt idx="513">
                  <c:v>44085</c:v>
                </c:pt>
                <c:pt idx="514">
                  <c:v>44085</c:v>
                </c:pt>
                <c:pt idx="515">
                  <c:v>44086</c:v>
                </c:pt>
                <c:pt idx="516">
                  <c:v>44086</c:v>
                </c:pt>
                <c:pt idx="517">
                  <c:v>44087</c:v>
                </c:pt>
                <c:pt idx="518">
                  <c:v>44087</c:v>
                </c:pt>
                <c:pt idx="519">
                  <c:v>44088</c:v>
                </c:pt>
                <c:pt idx="520">
                  <c:v>44088</c:v>
                </c:pt>
                <c:pt idx="521">
                  <c:v>44089</c:v>
                </c:pt>
                <c:pt idx="522">
                  <c:v>44089</c:v>
                </c:pt>
                <c:pt idx="523">
                  <c:v>44090</c:v>
                </c:pt>
                <c:pt idx="524">
                  <c:v>44090</c:v>
                </c:pt>
                <c:pt idx="525">
                  <c:v>44091</c:v>
                </c:pt>
                <c:pt idx="526">
                  <c:v>44091</c:v>
                </c:pt>
                <c:pt idx="527">
                  <c:v>44092</c:v>
                </c:pt>
                <c:pt idx="528">
                  <c:v>44092</c:v>
                </c:pt>
                <c:pt idx="529">
                  <c:v>44093</c:v>
                </c:pt>
                <c:pt idx="530">
                  <c:v>44093</c:v>
                </c:pt>
                <c:pt idx="531">
                  <c:v>44094</c:v>
                </c:pt>
                <c:pt idx="532">
                  <c:v>44094</c:v>
                </c:pt>
                <c:pt idx="533">
                  <c:v>44095</c:v>
                </c:pt>
                <c:pt idx="534">
                  <c:v>44095</c:v>
                </c:pt>
                <c:pt idx="535">
                  <c:v>44096</c:v>
                </c:pt>
                <c:pt idx="536">
                  <c:v>44096</c:v>
                </c:pt>
                <c:pt idx="537">
                  <c:v>44097</c:v>
                </c:pt>
                <c:pt idx="538">
                  <c:v>44097</c:v>
                </c:pt>
                <c:pt idx="539">
                  <c:v>44098</c:v>
                </c:pt>
                <c:pt idx="540">
                  <c:v>44098</c:v>
                </c:pt>
                <c:pt idx="541">
                  <c:v>44099</c:v>
                </c:pt>
                <c:pt idx="542">
                  <c:v>44099</c:v>
                </c:pt>
                <c:pt idx="543">
                  <c:v>44100</c:v>
                </c:pt>
                <c:pt idx="544">
                  <c:v>44100</c:v>
                </c:pt>
                <c:pt idx="545">
                  <c:v>44101</c:v>
                </c:pt>
                <c:pt idx="546">
                  <c:v>44101</c:v>
                </c:pt>
                <c:pt idx="547">
                  <c:v>44102</c:v>
                </c:pt>
                <c:pt idx="548">
                  <c:v>44102</c:v>
                </c:pt>
                <c:pt idx="549">
                  <c:v>44103</c:v>
                </c:pt>
                <c:pt idx="550">
                  <c:v>44103</c:v>
                </c:pt>
                <c:pt idx="551">
                  <c:v>44104</c:v>
                </c:pt>
                <c:pt idx="552">
                  <c:v>44104</c:v>
                </c:pt>
                <c:pt idx="553">
                  <c:v>44105</c:v>
                </c:pt>
                <c:pt idx="554">
                  <c:v>44105</c:v>
                </c:pt>
                <c:pt idx="555">
                  <c:v>44106</c:v>
                </c:pt>
                <c:pt idx="556">
                  <c:v>44106</c:v>
                </c:pt>
                <c:pt idx="557">
                  <c:v>44107</c:v>
                </c:pt>
                <c:pt idx="558">
                  <c:v>44107</c:v>
                </c:pt>
                <c:pt idx="559">
                  <c:v>44108</c:v>
                </c:pt>
                <c:pt idx="560">
                  <c:v>44108</c:v>
                </c:pt>
                <c:pt idx="561">
                  <c:v>44109</c:v>
                </c:pt>
                <c:pt idx="562">
                  <c:v>44109</c:v>
                </c:pt>
                <c:pt idx="563">
                  <c:v>44110</c:v>
                </c:pt>
                <c:pt idx="564">
                  <c:v>44110</c:v>
                </c:pt>
                <c:pt idx="565">
                  <c:v>44111</c:v>
                </c:pt>
                <c:pt idx="566">
                  <c:v>44111</c:v>
                </c:pt>
                <c:pt idx="567">
                  <c:v>44112</c:v>
                </c:pt>
                <c:pt idx="568">
                  <c:v>44112</c:v>
                </c:pt>
                <c:pt idx="569">
                  <c:v>44113</c:v>
                </c:pt>
                <c:pt idx="570">
                  <c:v>44113</c:v>
                </c:pt>
                <c:pt idx="571">
                  <c:v>44114</c:v>
                </c:pt>
                <c:pt idx="572">
                  <c:v>44114</c:v>
                </c:pt>
                <c:pt idx="573">
                  <c:v>44115</c:v>
                </c:pt>
                <c:pt idx="574">
                  <c:v>44115</c:v>
                </c:pt>
                <c:pt idx="575">
                  <c:v>44116</c:v>
                </c:pt>
                <c:pt idx="576">
                  <c:v>44116</c:v>
                </c:pt>
                <c:pt idx="577">
                  <c:v>44117</c:v>
                </c:pt>
                <c:pt idx="578">
                  <c:v>44117</c:v>
                </c:pt>
                <c:pt idx="579">
                  <c:v>44118</c:v>
                </c:pt>
                <c:pt idx="580">
                  <c:v>44118</c:v>
                </c:pt>
                <c:pt idx="581">
                  <c:v>44119</c:v>
                </c:pt>
                <c:pt idx="582">
                  <c:v>44119</c:v>
                </c:pt>
                <c:pt idx="583">
                  <c:v>44120</c:v>
                </c:pt>
                <c:pt idx="584">
                  <c:v>44120</c:v>
                </c:pt>
                <c:pt idx="585">
                  <c:v>44121</c:v>
                </c:pt>
                <c:pt idx="586">
                  <c:v>44121</c:v>
                </c:pt>
                <c:pt idx="587">
                  <c:v>44122</c:v>
                </c:pt>
                <c:pt idx="588">
                  <c:v>44122</c:v>
                </c:pt>
                <c:pt idx="589">
                  <c:v>44123</c:v>
                </c:pt>
                <c:pt idx="590">
                  <c:v>44123</c:v>
                </c:pt>
                <c:pt idx="591">
                  <c:v>44124</c:v>
                </c:pt>
                <c:pt idx="592">
                  <c:v>44124</c:v>
                </c:pt>
                <c:pt idx="593">
                  <c:v>44125</c:v>
                </c:pt>
                <c:pt idx="594">
                  <c:v>44125</c:v>
                </c:pt>
                <c:pt idx="595">
                  <c:v>44126</c:v>
                </c:pt>
                <c:pt idx="596">
                  <c:v>44126</c:v>
                </c:pt>
                <c:pt idx="597">
                  <c:v>44127</c:v>
                </c:pt>
                <c:pt idx="598">
                  <c:v>44127</c:v>
                </c:pt>
                <c:pt idx="599">
                  <c:v>44128</c:v>
                </c:pt>
                <c:pt idx="600">
                  <c:v>44128</c:v>
                </c:pt>
                <c:pt idx="601">
                  <c:v>44129</c:v>
                </c:pt>
                <c:pt idx="602">
                  <c:v>44129</c:v>
                </c:pt>
                <c:pt idx="603">
                  <c:v>44130</c:v>
                </c:pt>
                <c:pt idx="604">
                  <c:v>44130</c:v>
                </c:pt>
                <c:pt idx="605">
                  <c:v>44131</c:v>
                </c:pt>
                <c:pt idx="606">
                  <c:v>44131</c:v>
                </c:pt>
                <c:pt idx="607">
                  <c:v>44132</c:v>
                </c:pt>
                <c:pt idx="608">
                  <c:v>44132</c:v>
                </c:pt>
                <c:pt idx="609">
                  <c:v>44133</c:v>
                </c:pt>
                <c:pt idx="610">
                  <c:v>44133</c:v>
                </c:pt>
                <c:pt idx="611">
                  <c:v>44134</c:v>
                </c:pt>
                <c:pt idx="612">
                  <c:v>44134</c:v>
                </c:pt>
                <c:pt idx="613">
                  <c:v>44135</c:v>
                </c:pt>
                <c:pt idx="614">
                  <c:v>44135</c:v>
                </c:pt>
                <c:pt idx="615">
                  <c:v>44136</c:v>
                </c:pt>
                <c:pt idx="616">
                  <c:v>44136</c:v>
                </c:pt>
                <c:pt idx="617">
                  <c:v>44137</c:v>
                </c:pt>
                <c:pt idx="618">
                  <c:v>44137</c:v>
                </c:pt>
                <c:pt idx="619">
                  <c:v>44138</c:v>
                </c:pt>
                <c:pt idx="620">
                  <c:v>44138</c:v>
                </c:pt>
                <c:pt idx="621">
                  <c:v>44139</c:v>
                </c:pt>
                <c:pt idx="622">
                  <c:v>44139</c:v>
                </c:pt>
                <c:pt idx="623">
                  <c:v>44140</c:v>
                </c:pt>
                <c:pt idx="624">
                  <c:v>44140</c:v>
                </c:pt>
                <c:pt idx="625">
                  <c:v>44141</c:v>
                </c:pt>
                <c:pt idx="626">
                  <c:v>44141</c:v>
                </c:pt>
                <c:pt idx="627">
                  <c:v>44142</c:v>
                </c:pt>
                <c:pt idx="628">
                  <c:v>44142</c:v>
                </c:pt>
                <c:pt idx="629">
                  <c:v>44143</c:v>
                </c:pt>
                <c:pt idx="630">
                  <c:v>44143</c:v>
                </c:pt>
                <c:pt idx="631">
                  <c:v>44144</c:v>
                </c:pt>
                <c:pt idx="632">
                  <c:v>44144</c:v>
                </c:pt>
                <c:pt idx="633">
                  <c:v>44145</c:v>
                </c:pt>
                <c:pt idx="634">
                  <c:v>44145</c:v>
                </c:pt>
                <c:pt idx="635">
                  <c:v>44146</c:v>
                </c:pt>
                <c:pt idx="636">
                  <c:v>44146</c:v>
                </c:pt>
                <c:pt idx="637">
                  <c:v>44147</c:v>
                </c:pt>
                <c:pt idx="638">
                  <c:v>44147</c:v>
                </c:pt>
                <c:pt idx="639">
                  <c:v>44148</c:v>
                </c:pt>
                <c:pt idx="640">
                  <c:v>44148</c:v>
                </c:pt>
                <c:pt idx="641">
                  <c:v>44149</c:v>
                </c:pt>
                <c:pt idx="642">
                  <c:v>44149</c:v>
                </c:pt>
                <c:pt idx="643">
                  <c:v>44150</c:v>
                </c:pt>
                <c:pt idx="644">
                  <c:v>44150</c:v>
                </c:pt>
                <c:pt idx="645">
                  <c:v>44151</c:v>
                </c:pt>
                <c:pt idx="646">
                  <c:v>44151</c:v>
                </c:pt>
                <c:pt idx="647">
                  <c:v>44152</c:v>
                </c:pt>
                <c:pt idx="648">
                  <c:v>44152</c:v>
                </c:pt>
                <c:pt idx="649">
                  <c:v>44153</c:v>
                </c:pt>
                <c:pt idx="650">
                  <c:v>44153</c:v>
                </c:pt>
                <c:pt idx="651">
                  <c:v>44154</c:v>
                </c:pt>
                <c:pt idx="652">
                  <c:v>44154</c:v>
                </c:pt>
                <c:pt idx="653">
                  <c:v>44155</c:v>
                </c:pt>
                <c:pt idx="654">
                  <c:v>44155</c:v>
                </c:pt>
                <c:pt idx="655">
                  <c:v>44156</c:v>
                </c:pt>
                <c:pt idx="656">
                  <c:v>44156</c:v>
                </c:pt>
                <c:pt idx="657">
                  <c:v>44157</c:v>
                </c:pt>
                <c:pt idx="658">
                  <c:v>44157</c:v>
                </c:pt>
                <c:pt idx="659">
                  <c:v>44158</c:v>
                </c:pt>
                <c:pt idx="660">
                  <c:v>44158</c:v>
                </c:pt>
                <c:pt idx="661">
                  <c:v>44159</c:v>
                </c:pt>
                <c:pt idx="662">
                  <c:v>44159</c:v>
                </c:pt>
                <c:pt idx="663">
                  <c:v>44160</c:v>
                </c:pt>
                <c:pt idx="664">
                  <c:v>44160</c:v>
                </c:pt>
                <c:pt idx="665">
                  <c:v>44161</c:v>
                </c:pt>
                <c:pt idx="666">
                  <c:v>44161</c:v>
                </c:pt>
                <c:pt idx="667">
                  <c:v>44162</c:v>
                </c:pt>
                <c:pt idx="668">
                  <c:v>44162</c:v>
                </c:pt>
                <c:pt idx="669">
                  <c:v>44163</c:v>
                </c:pt>
                <c:pt idx="670">
                  <c:v>44163</c:v>
                </c:pt>
                <c:pt idx="671">
                  <c:v>44164</c:v>
                </c:pt>
                <c:pt idx="672">
                  <c:v>44164</c:v>
                </c:pt>
                <c:pt idx="673">
                  <c:v>44165</c:v>
                </c:pt>
                <c:pt idx="674">
                  <c:v>44165</c:v>
                </c:pt>
                <c:pt idx="675">
                  <c:v>44166</c:v>
                </c:pt>
                <c:pt idx="676">
                  <c:v>44166</c:v>
                </c:pt>
                <c:pt idx="677">
                  <c:v>44167</c:v>
                </c:pt>
                <c:pt idx="678">
                  <c:v>44167</c:v>
                </c:pt>
                <c:pt idx="679">
                  <c:v>44168</c:v>
                </c:pt>
                <c:pt idx="680">
                  <c:v>44168</c:v>
                </c:pt>
                <c:pt idx="681">
                  <c:v>44169</c:v>
                </c:pt>
                <c:pt idx="682">
                  <c:v>44169</c:v>
                </c:pt>
                <c:pt idx="683">
                  <c:v>44170</c:v>
                </c:pt>
                <c:pt idx="684">
                  <c:v>44170</c:v>
                </c:pt>
                <c:pt idx="685">
                  <c:v>44171</c:v>
                </c:pt>
                <c:pt idx="686">
                  <c:v>44171</c:v>
                </c:pt>
                <c:pt idx="687">
                  <c:v>44172</c:v>
                </c:pt>
                <c:pt idx="688">
                  <c:v>44172</c:v>
                </c:pt>
                <c:pt idx="689">
                  <c:v>44173</c:v>
                </c:pt>
                <c:pt idx="690">
                  <c:v>44173</c:v>
                </c:pt>
                <c:pt idx="691">
                  <c:v>44174</c:v>
                </c:pt>
                <c:pt idx="692">
                  <c:v>44174</c:v>
                </c:pt>
                <c:pt idx="693">
                  <c:v>44175</c:v>
                </c:pt>
                <c:pt idx="694">
                  <c:v>44175</c:v>
                </c:pt>
                <c:pt idx="695">
                  <c:v>44176</c:v>
                </c:pt>
                <c:pt idx="696">
                  <c:v>44176</c:v>
                </c:pt>
                <c:pt idx="697">
                  <c:v>44177</c:v>
                </c:pt>
                <c:pt idx="698">
                  <c:v>44177</c:v>
                </c:pt>
                <c:pt idx="699">
                  <c:v>44178</c:v>
                </c:pt>
                <c:pt idx="700">
                  <c:v>44178</c:v>
                </c:pt>
                <c:pt idx="701">
                  <c:v>44179</c:v>
                </c:pt>
                <c:pt idx="702">
                  <c:v>44179</c:v>
                </c:pt>
                <c:pt idx="703">
                  <c:v>44180</c:v>
                </c:pt>
                <c:pt idx="704">
                  <c:v>44180</c:v>
                </c:pt>
                <c:pt idx="705">
                  <c:v>44181</c:v>
                </c:pt>
                <c:pt idx="706">
                  <c:v>44181</c:v>
                </c:pt>
                <c:pt idx="707">
                  <c:v>44182</c:v>
                </c:pt>
                <c:pt idx="708">
                  <c:v>44182</c:v>
                </c:pt>
                <c:pt idx="709">
                  <c:v>44183</c:v>
                </c:pt>
                <c:pt idx="710">
                  <c:v>44183</c:v>
                </c:pt>
                <c:pt idx="711">
                  <c:v>44184</c:v>
                </c:pt>
                <c:pt idx="712">
                  <c:v>44184</c:v>
                </c:pt>
                <c:pt idx="713">
                  <c:v>44185</c:v>
                </c:pt>
                <c:pt idx="714">
                  <c:v>44185</c:v>
                </c:pt>
                <c:pt idx="715">
                  <c:v>44186</c:v>
                </c:pt>
                <c:pt idx="716">
                  <c:v>44186</c:v>
                </c:pt>
                <c:pt idx="717">
                  <c:v>44187</c:v>
                </c:pt>
                <c:pt idx="718">
                  <c:v>44187</c:v>
                </c:pt>
                <c:pt idx="719">
                  <c:v>44188</c:v>
                </c:pt>
                <c:pt idx="720">
                  <c:v>44188</c:v>
                </c:pt>
                <c:pt idx="721">
                  <c:v>44189</c:v>
                </c:pt>
                <c:pt idx="722">
                  <c:v>44189</c:v>
                </c:pt>
                <c:pt idx="723">
                  <c:v>44190</c:v>
                </c:pt>
                <c:pt idx="724">
                  <c:v>44190</c:v>
                </c:pt>
                <c:pt idx="725">
                  <c:v>44191</c:v>
                </c:pt>
                <c:pt idx="726">
                  <c:v>44191</c:v>
                </c:pt>
                <c:pt idx="727">
                  <c:v>44192</c:v>
                </c:pt>
                <c:pt idx="728">
                  <c:v>44192</c:v>
                </c:pt>
                <c:pt idx="729">
                  <c:v>44193</c:v>
                </c:pt>
                <c:pt idx="730">
                  <c:v>44193</c:v>
                </c:pt>
                <c:pt idx="731">
                  <c:v>44194</c:v>
                </c:pt>
                <c:pt idx="732">
                  <c:v>44194</c:v>
                </c:pt>
                <c:pt idx="733">
                  <c:v>44195</c:v>
                </c:pt>
                <c:pt idx="734">
                  <c:v>44195</c:v>
                </c:pt>
                <c:pt idx="735">
                  <c:v>44196</c:v>
                </c:pt>
                <c:pt idx="736">
                  <c:v>44196</c:v>
                </c:pt>
                <c:pt idx="737">
                  <c:v>44197</c:v>
                </c:pt>
                <c:pt idx="738">
                  <c:v>44197</c:v>
                </c:pt>
                <c:pt idx="739">
                  <c:v>44198</c:v>
                </c:pt>
                <c:pt idx="740">
                  <c:v>44198</c:v>
                </c:pt>
                <c:pt idx="741">
                  <c:v>44199</c:v>
                </c:pt>
                <c:pt idx="742">
                  <c:v>44199</c:v>
                </c:pt>
                <c:pt idx="743">
                  <c:v>44200</c:v>
                </c:pt>
                <c:pt idx="744">
                  <c:v>44200</c:v>
                </c:pt>
                <c:pt idx="745">
                  <c:v>44201</c:v>
                </c:pt>
                <c:pt idx="746">
                  <c:v>44201</c:v>
                </c:pt>
                <c:pt idx="747">
                  <c:v>44202</c:v>
                </c:pt>
                <c:pt idx="748">
                  <c:v>44202</c:v>
                </c:pt>
                <c:pt idx="749">
                  <c:v>44203</c:v>
                </c:pt>
                <c:pt idx="750">
                  <c:v>44203</c:v>
                </c:pt>
                <c:pt idx="751">
                  <c:v>44204</c:v>
                </c:pt>
                <c:pt idx="752">
                  <c:v>44204</c:v>
                </c:pt>
                <c:pt idx="753">
                  <c:v>44205</c:v>
                </c:pt>
                <c:pt idx="754">
                  <c:v>44205</c:v>
                </c:pt>
                <c:pt idx="755">
                  <c:v>44206</c:v>
                </c:pt>
                <c:pt idx="756">
                  <c:v>44206</c:v>
                </c:pt>
                <c:pt idx="757">
                  <c:v>44207</c:v>
                </c:pt>
                <c:pt idx="758">
                  <c:v>44207</c:v>
                </c:pt>
                <c:pt idx="759">
                  <c:v>44208</c:v>
                </c:pt>
                <c:pt idx="760">
                  <c:v>44208</c:v>
                </c:pt>
                <c:pt idx="761">
                  <c:v>44209</c:v>
                </c:pt>
                <c:pt idx="762">
                  <c:v>44209</c:v>
                </c:pt>
                <c:pt idx="763">
                  <c:v>44210</c:v>
                </c:pt>
                <c:pt idx="764">
                  <c:v>44210</c:v>
                </c:pt>
                <c:pt idx="765">
                  <c:v>44211</c:v>
                </c:pt>
                <c:pt idx="766">
                  <c:v>44211</c:v>
                </c:pt>
                <c:pt idx="767">
                  <c:v>44212</c:v>
                </c:pt>
                <c:pt idx="768">
                  <c:v>44212</c:v>
                </c:pt>
                <c:pt idx="769">
                  <c:v>44213</c:v>
                </c:pt>
                <c:pt idx="770">
                  <c:v>44213</c:v>
                </c:pt>
                <c:pt idx="771">
                  <c:v>44214</c:v>
                </c:pt>
                <c:pt idx="772">
                  <c:v>44214</c:v>
                </c:pt>
              </c:numCache>
            </c:numRef>
          </c:xVal>
          <c:yVal>
            <c:numRef>
              <c:f>CalcThroughput!$D$2:$D$774</c:f>
              <c:numCache>
                <c:formatCode>0.00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414</c:v>
                </c:pt>
                <c:pt idx="3">
                  <c:v>414</c:v>
                </c:pt>
                <c:pt idx="4">
                  <c:v>414</c:v>
                </c:pt>
                <c:pt idx="5">
                  <c:v>414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680</c:v>
                </c:pt>
                <c:pt idx="15">
                  <c:v>680</c:v>
                </c:pt>
                <c:pt idx="16">
                  <c:v>680</c:v>
                </c:pt>
                <c:pt idx="17">
                  <c:v>680</c:v>
                </c:pt>
                <c:pt idx="18">
                  <c:v>680</c:v>
                </c:pt>
                <c:pt idx="19">
                  <c:v>680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690</c:v>
                </c:pt>
                <c:pt idx="29">
                  <c:v>690</c:v>
                </c:pt>
                <c:pt idx="30">
                  <c:v>1266</c:v>
                </c:pt>
                <c:pt idx="31">
                  <c:v>1266</c:v>
                </c:pt>
                <c:pt idx="32">
                  <c:v>1266</c:v>
                </c:pt>
                <c:pt idx="33">
                  <c:v>1266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1406</c:v>
                </c:pt>
                <c:pt idx="43">
                  <c:v>1406</c:v>
                </c:pt>
                <c:pt idx="44">
                  <c:v>1406</c:v>
                </c:pt>
                <c:pt idx="45">
                  <c:v>1406</c:v>
                </c:pt>
                <c:pt idx="46">
                  <c:v>1406</c:v>
                </c:pt>
                <c:pt idx="47">
                  <c:v>1406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1597</c:v>
                </c:pt>
                <c:pt idx="57">
                  <c:v>1597</c:v>
                </c:pt>
                <c:pt idx="58">
                  <c:v>1597</c:v>
                </c:pt>
                <c:pt idx="59">
                  <c:v>1597</c:v>
                </c:pt>
                <c:pt idx="60">
                  <c:v>1597</c:v>
                </c:pt>
                <c:pt idx="61">
                  <c:v>1597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770</c:v>
                </c:pt>
                <c:pt idx="71">
                  <c:v>770</c:v>
                </c:pt>
                <c:pt idx="72">
                  <c:v>1366</c:v>
                </c:pt>
                <c:pt idx="73">
                  <c:v>1366</c:v>
                </c:pt>
                <c:pt idx="74">
                  <c:v>1366</c:v>
                </c:pt>
                <c:pt idx="75">
                  <c:v>1366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775</c:v>
                </c:pt>
                <c:pt idx="85">
                  <c:v>775</c:v>
                </c:pt>
                <c:pt idx="86">
                  <c:v>1391</c:v>
                </c:pt>
                <c:pt idx="87">
                  <c:v>1391</c:v>
                </c:pt>
                <c:pt idx="88">
                  <c:v>1391</c:v>
                </c:pt>
                <c:pt idx="89">
                  <c:v>1391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800</c:v>
                </c:pt>
                <c:pt idx="99">
                  <c:v>800</c:v>
                </c:pt>
                <c:pt idx="100">
                  <c:v>1350</c:v>
                </c:pt>
                <c:pt idx="101">
                  <c:v>1350</c:v>
                </c:pt>
                <c:pt idx="102">
                  <c:v>1350</c:v>
                </c:pt>
                <c:pt idx="103">
                  <c:v>1350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1491</c:v>
                </c:pt>
                <c:pt idx="113">
                  <c:v>1491</c:v>
                </c:pt>
                <c:pt idx="114">
                  <c:v>1491</c:v>
                </c:pt>
                <c:pt idx="115">
                  <c:v>1491</c:v>
                </c:pt>
                <c:pt idx="116">
                  <c:v>1491</c:v>
                </c:pt>
                <c:pt idx="117">
                  <c:v>1491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810</c:v>
                </c:pt>
                <c:pt idx="127">
                  <c:v>810</c:v>
                </c:pt>
                <c:pt idx="128">
                  <c:v>1442</c:v>
                </c:pt>
                <c:pt idx="129">
                  <c:v>1442</c:v>
                </c:pt>
                <c:pt idx="130">
                  <c:v>1442</c:v>
                </c:pt>
                <c:pt idx="131">
                  <c:v>1442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825</c:v>
                </c:pt>
                <c:pt idx="141">
                  <c:v>825</c:v>
                </c:pt>
                <c:pt idx="142">
                  <c:v>1295</c:v>
                </c:pt>
                <c:pt idx="143">
                  <c:v>1295</c:v>
                </c:pt>
                <c:pt idx="144">
                  <c:v>1295</c:v>
                </c:pt>
                <c:pt idx="145">
                  <c:v>1295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1528</c:v>
                </c:pt>
                <c:pt idx="155">
                  <c:v>1528</c:v>
                </c:pt>
                <c:pt idx="156">
                  <c:v>1528</c:v>
                </c:pt>
                <c:pt idx="157">
                  <c:v>1528</c:v>
                </c:pt>
                <c:pt idx="158">
                  <c:v>1528</c:v>
                </c:pt>
                <c:pt idx="159">
                  <c:v>1528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1510</c:v>
                </c:pt>
                <c:pt idx="169">
                  <c:v>1510</c:v>
                </c:pt>
                <c:pt idx="170">
                  <c:v>1510</c:v>
                </c:pt>
                <c:pt idx="171">
                  <c:v>1510</c:v>
                </c:pt>
                <c:pt idx="172">
                  <c:v>1510</c:v>
                </c:pt>
                <c:pt idx="173">
                  <c:v>1510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825</c:v>
                </c:pt>
                <c:pt idx="183">
                  <c:v>825</c:v>
                </c:pt>
                <c:pt idx="184">
                  <c:v>1399</c:v>
                </c:pt>
                <c:pt idx="185">
                  <c:v>1399</c:v>
                </c:pt>
                <c:pt idx="186">
                  <c:v>1399</c:v>
                </c:pt>
                <c:pt idx="187">
                  <c:v>1399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1645</c:v>
                </c:pt>
                <c:pt idx="197">
                  <c:v>1645</c:v>
                </c:pt>
                <c:pt idx="198">
                  <c:v>1645</c:v>
                </c:pt>
                <c:pt idx="199">
                  <c:v>1645</c:v>
                </c:pt>
                <c:pt idx="200">
                  <c:v>1645</c:v>
                </c:pt>
                <c:pt idx="201">
                  <c:v>1645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1550</c:v>
                </c:pt>
                <c:pt idx="211">
                  <c:v>1550</c:v>
                </c:pt>
                <c:pt idx="212">
                  <c:v>1550</c:v>
                </c:pt>
                <c:pt idx="213">
                  <c:v>1550</c:v>
                </c:pt>
                <c:pt idx="214">
                  <c:v>1550</c:v>
                </c:pt>
                <c:pt idx="215">
                  <c:v>1550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865</c:v>
                </c:pt>
                <c:pt idx="225">
                  <c:v>865</c:v>
                </c:pt>
                <c:pt idx="226">
                  <c:v>1421</c:v>
                </c:pt>
                <c:pt idx="227">
                  <c:v>1421</c:v>
                </c:pt>
                <c:pt idx="228">
                  <c:v>1421</c:v>
                </c:pt>
                <c:pt idx="229">
                  <c:v>1421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1665</c:v>
                </c:pt>
                <c:pt idx="239">
                  <c:v>1665</c:v>
                </c:pt>
                <c:pt idx="240">
                  <c:v>1665</c:v>
                </c:pt>
                <c:pt idx="241">
                  <c:v>1665</c:v>
                </c:pt>
                <c:pt idx="242">
                  <c:v>1665</c:v>
                </c:pt>
                <c:pt idx="243">
                  <c:v>1665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875</c:v>
                </c:pt>
                <c:pt idx="253">
                  <c:v>875</c:v>
                </c:pt>
                <c:pt idx="254">
                  <c:v>875</c:v>
                </c:pt>
                <c:pt idx="255">
                  <c:v>875</c:v>
                </c:pt>
                <c:pt idx="256">
                  <c:v>1253</c:v>
                </c:pt>
                <c:pt idx="257">
                  <c:v>1253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940</c:v>
                </c:pt>
                <c:pt idx="265">
                  <c:v>940</c:v>
                </c:pt>
                <c:pt idx="266">
                  <c:v>1592</c:v>
                </c:pt>
                <c:pt idx="267">
                  <c:v>1592</c:v>
                </c:pt>
                <c:pt idx="268">
                  <c:v>1592</c:v>
                </c:pt>
                <c:pt idx="269">
                  <c:v>1592</c:v>
                </c:pt>
                <c:pt idx="270">
                  <c:v>1592</c:v>
                </c:pt>
                <c:pt idx="271">
                  <c:v>1592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925</c:v>
                </c:pt>
                <c:pt idx="279">
                  <c:v>925</c:v>
                </c:pt>
                <c:pt idx="280">
                  <c:v>925</c:v>
                </c:pt>
                <c:pt idx="281">
                  <c:v>925</c:v>
                </c:pt>
                <c:pt idx="282">
                  <c:v>1445</c:v>
                </c:pt>
                <c:pt idx="283">
                  <c:v>1445</c:v>
                </c:pt>
                <c:pt idx="284">
                  <c:v>1445</c:v>
                </c:pt>
                <c:pt idx="285">
                  <c:v>1445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1578</c:v>
                </c:pt>
                <c:pt idx="295">
                  <c:v>1578</c:v>
                </c:pt>
                <c:pt idx="296">
                  <c:v>1578</c:v>
                </c:pt>
                <c:pt idx="297">
                  <c:v>1578</c:v>
                </c:pt>
                <c:pt idx="298">
                  <c:v>1578</c:v>
                </c:pt>
                <c:pt idx="299">
                  <c:v>1578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1765</c:v>
                </c:pt>
                <c:pt idx="309">
                  <c:v>1765</c:v>
                </c:pt>
                <c:pt idx="310">
                  <c:v>1765</c:v>
                </c:pt>
                <c:pt idx="311">
                  <c:v>1765</c:v>
                </c:pt>
                <c:pt idx="312">
                  <c:v>1765</c:v>
                </c:pt>
                <c:pt idx="313">
                  <c:v>1765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915</c:v>
                </c:pt>
                <c:pt idx="321">
                  <c:v>915</c:v>
                </c:pt>
                <c:pt idx="322">
                  <c:v>915</c:v>
                </c:pt>
                <c:pt idx="323">
                  <c:v>915</c:v>
                </c:pt>
                <c:pt idx="324">
                  <c:v>1315</c:v>
                </c:pt>
                <c:pt idx="325">
                  <c:v>1315</c:v>
                </c:pt>
                <c:pt idx="326">
                  <c:v>1315</c:v>
                </c:pt>
                <c:pt idx="327">
                  <c:v>1315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905</c:v>
                </c:pt>
                <c:pt idx="337">
                  <c:v>905</c:v>
                </c:pt>
                <c:pt idx="338">
                  <c:v>1393</c:v>
                </c:pt>
                <c:pt idx="339">
                  <c:v>1393</c:v>
                </c:pt>
                <c:pt idx="340">
                  <c:v>1393</c:v>
                </c:pt>
                <c:pt idx="341">
                  <c:v>1393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1702</c:v>
                </c:pt>
                <c:pt idx="351">
                  <c:v>1702</c:v>
                </c:pt>
                <c:pt idx="352">
                  <c:v>1702</c:v>
                </c:pt>
                <c:pt idx="353">
                  <c:v>1702</c:v>
                </c:pt>
                <c:pt idx="354">
                  <c:v>1702</c:v>
                </c:pt>
                <c:pt idx="355">
                  <c:v>1702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1647</c:v>
                </c:pt>
                <c:pt idx="365">
                  <c:v>1647</c:v>
                </c:pt>
                <c:pt idx="366">
                  <c:v>1647</c:v>
                </c:pt>
                <c:pt idx="367">
                  <c:v>1647</c:v>
                </c:pt>
                <c:pt idx="368">
                  <c:v>1647</c:v>
                </c:pt>
                <c:pt idx="369">
                  <c:v>1647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910</c:v>
                </c:pt>
                <c:pt idx="377">
                  <c:v>910</c:v>
                </c:pt>
                <c:pt idx="378">
                  <c:v>1590</c:v>
                </c:pt>
                <c:pt idx="379">
                  <c:v>1590</c:v>
                </c:pt>
                <c:pt idx="380">
                  <c:v>1590</c:v>
                </c:pt>
                <c:pt idx="381">
                  <c:v>1590</c:v>
                </c:pt>
                <c:pt idx="382">
                  <c:v>1590</c:v>
                </c:pt>
                <c:pt idx="383">
                  <c:v>1590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905</c:v>
                </c:pt>
                <c:pt idx="393">
                  <c:v>905</c:v>
                </c:pt>
                <c:pt idx="394">
                  <c:v>1519</c:v>
                </c:pt>
                <c:pt idx="395">
                  <c:v>1519</c:v>
                </c:pt>
                <c:pt idx="396">
                  <c:v>1519</c:v>
                </c:pt>
                <c:pt idx="397">
                  <c:v>1519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1620</c:v>
                </c:pt>
                <c:pt idx="407">
                  <c:v>1620</c:v>
                </c:pt>
                <c:pt idx="408">
                  <c:v>1620</c:v>
                </c:pt>
                <c:pt idx="409">
                  <c:v>1620</c:v>
                </c:pt>
                <c:pt idx="410">
                  <c:v>1620</c:v>
                </c:pt>
                <c:pt idx="411">
                  <c:v>1620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1578</c:v>
                </c:pt>
                <c:pt idx="421">
                  <c:v>1578</c:v>
                </c:pt>
                <c:pt idx="422">
                  <c:v>1578</c:v>
                </c:pt>
                <c:pt idx="423">
                  <c:v>1578</c:v>
                </c:pt>
                <c:pt idx="424">
                  <c:v>1578</c:v>
                </c:pt>
                <c:pt idx="425">
                  <c:v>1578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1650</c:v>
                </c:pt>
                <c:pt idx="435">
                  <c:v>1650</c:v>
                </c:pt>
                <c:pt idx="436">
                  <c:v>1650</c:v>
                </c:pt>
                <c:pt idx="437">
                  <c:v>1650</c:v>
                </c:pt>
                <c:pt idx="438">
                  <c:v>1650</c:v>
                </c:pt>
                <c:pt idx="439">
                  <c:v>1650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800</c:v>
                </c:pt>
                <c:pt idx="449">
                  <c:v>800</c:v>
                </c:pt>
                <c:pt idx="450">
                  <c:v>1446</c:v>
                </c:pt>
                <c:pt idx="451">
                  <c:v>1446</c:v>
                </c:pt>
                <c:pt idx="452">
                  <c:v>1446</c:v>
                </c:pt>
                <c:pt idx="453">
                  <c:v>1446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845</c:v>
                </c:pt>
                <c:pt idx="463">
                  <c:v>845</c:v>
                </c:pt>
                <c:pt idx="464">
                  <c:v>1447</c:v>
                </c:pt>
                <c:pt idx="465">
                  <c:v>1447</c:v>
                </c:pt>
                <c:pt idx="466">
                  <c:v>1447</c:v>
                </c:pt>
                <c:pt idx="467">
                  <c:v>1447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1505</c:v>
                </c:pt>
                <c:pt idx="477">
                  <c:v>1505</c:v>
                </c:pt>
                <c:pt idx="478">
                  <c:v>1505</c:v>
                </c:pt>
                <c:pt idx="479">
                  <c:v>1505</c:v>
                </c:pt>
                <c:pt idx="480">
                  <c:v>1505</c:v>
                </c:pt>
                <c:pt idx="481">
                  <c:v>1505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1598</c:v>
                </c:pt>
                <c:pt idx="491">
                  <c:v>1598</c:v>
                </c:pt>
                <c:pt idx="492">
                  <c:v>1598</c:v>
                </c:pt>
                <c:pt idx="493">
                  <c:v>1598</c:v>
                </c:pt>
                <c:pt idx="494">
                  <c:v>1598</c:v>
                </c:pt>
                <c:pt idx="495">
                  <c:v>1598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855</c:v>
                </c:pt>
                <c:pt idx="505">
                  <c:v>855</c:v>
                </c:pt>
                <c:pt idx="506">
                  <c:v>1463</c:v>
                </c:pt>
                <c:pt idx="507">
                  <c:v>1463</c:v>
                </c:pt>
                <c:pt idx="508">
                  <c:v>1463</c:v>
                </c:pt>
                <c:pt idx="509">
                  <c:v>1463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815</c:v>
                </c:pt>
                <c:pt idx="519">
                  <c:v>815</c:v>
                </c:pt>
                <c:pt idx="520">
                  <c:v>1441</c:v>
                </c:pt>
                <c:pt idx="521">
                  <c:v>1441</c:v>
                </c:pt>
                <c:pt idx="522">
                  <c:v>1441</c:v>
                </c:pt>
                <c:pt idx="523">
                  <c:v>1441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825</c:v>
                </c:pt>
                <c:pt idx="533">
                  <c:v>825</c:v>
                </c:pt>
                <c:pt idx="534">
                  <c:v>1429</c:v>
                </c:pt>
                <c:pt idx="535">
                  <c:v>1429</c:v>
                </c:pt>
                <c:pt idx="536">
                  <c:v>1429</c:v>
                </c:pt>
                <c:pt idx="537">
                  <c:v>1429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1491</c:v>
                </c:pt>
                <c:pt idx="547">
                  <c:v>1491</c:v>
                </c:pt>
                <c:pt idx="548">
                  <c:v>1491</c:v>
                </c:pt>
                <c:pt idx="549">
                  <c:v>1491</c:v>
                </c:pt>
                <c:pt idx="550">
                  <c:v>1491</c:v>
                </c:pt>
                <c:pt idx="551">
                  <c:v>1491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1180</c:v>
                </c:pt>
                <c:pt idx="557">
                  <c:v>1180</c:v>
                </c:pt>
                <c:pt idx="558">
                  <c:v>1180</c:v>
                </c:pt>
                <c:pt idx="559">
                  <c:v>1180</c:v>
                </c:pt>
                <c:pt idx="560">
                  <c:v>1972</c:v>
                </c:pt>
                <c:pt idx="561">
                  <c:v>1972</c:v>
                </c:pt>
                <c:pt idx="562">
                  <c:v>1972</c:v>
                </c:pt>
                <c:pt idx="563">
                  <c:v>1972</c:v>
                </c:pt>
                <c:pt idx="564">
                  <c:v>1972</c:v>
                </c:pt>
                <c:pt idx="565">
                  <c:v>1972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1190</c:v>
                </c:pt>
                <c:pt idx="571">
                  <c:v>1190</c:v>
                </c:pt>
                <c:pt idx="572">
                  <c:v>1190</c:v>
                </c:pt>
                <c:pt idx="573">
                  <c:v>1190</c:v>
                </c:pt>
                <c:pt idx="574">
                  <c:v>1852</c:v>
                </c:pt>
                <c:pt idx="575">
                  <c:v>1852</c:v>
                </c:pt>
                <c:pt idx="576">
                  <c:v>1852</c:v>
                </c:pt>
                <c:pt idx="577">
                  <c:v>1852</c:v>
                </c:pt>
                <c:pt idx="578">
                  <c:v>1852</c:v>
                </c:pt>
                <c:pt idx="579">
                  <c:v>1852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1380</c:v>
                </c:pt>
                <c:pt idx="585">
                  <c:v>1380</c:v>
                </c:pt>
                <c:pt idx="586">
                  <c:v>1380</c:v>
                </c:pt>
                <c:pt idx="587">
                  <c:v>1380</c:v>
                </c:pt>
                <c:pt idx="588">
                  <c:v>2060</c:v>
                </c:pt>
                <c:pt idx="589">
                  <c:v>2060</c:v>
                </c:pt>
                <c:pt idx="590">
                  <c:v>2060</c:v>
                </c:pt>
                <c:pt idx="591">
                  <c:v>2060</c:v>
                </c:pt>
                <c:pt idx="592">
                  <c:v>2060</c:v>
                </c:pt>
                <c:pt idx="593">
                  <c:v>2060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1315</c:v>
                </c:pt>
                <c:pt idx="599">
                  <c:v>1315</c:v>
                </c:pt>
                <c:pt idx="600">
                  <c:v>1315</c:v>
                </c:pt>
                <c:pt idx="601">
                  <c:v>1315</c:v>
                </c:pt>
                <c:pt idx="602">
                  <c:v>1315</c:v>
                </c:pt>
                <c:pt idx="603">
                  <c:v>1315</c:v>
                </c:pt>
                <c:pt idx="604">
                  <c:v>1917</c:v>
                </c:pt>
                <c:pt idx="605">
                  <c:v>1917</c:v>
                </c:pt>
                <c:pt idx="606">
                  <c:v>1917</c:v>
                </c:pt>
                <c:pt idx="607">
                  <c:v>1917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1260</c:v>
                </c:pt>
                <c:pt idx="613">
                  <c:v>1260</c:v>
                </c:pt>
                <c:pt idx="614">
                  <c:v>1260</c:v>
                </c:pt>
                <c:pt idx="615">
                  <c:v>1260</c:v>
                </c:pt>
                <c:pt idx="616">
                  <c:v>1944</c:v>
                </c:pt>
                <c:pt idx="617">
                  <c:v>1944</c:v>
                </c:pt>
                <c:pt idx="618">
                  <c:v>1944</c:v>
                </c:pt>
                <c:pt idx="619">
                  <c:v>1944</c:v>
                </c:pt>
                <c:pt idx="620">
                  <c:v>1944</c:v>
                </c:pt>
                <c:pt idx="621">
                  <c:v>1944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1210</c:v>
                </c:pt>
                <c:pt idx="627">
                  <c:v>1210</c:v>
                </c:pt>
                <c:pt idx="628">
                  <c:v>1210</c:v>
                </c:pt>
                <c:pt idx="629">
                  <c:v>1210</c:v>
                </c:pt>
                <c:pt idx="630">
                  <c:v>1926</c:v>
                </c:pt>
                <c:pt idx="631">
                  <c:v>1926</c:v>
                </c:pt>
                <c:pt idx="632">
                  <c:v>1926</c:v>
                </c:pt>
                <c:pt idx="633">
                  <c:v>1926</c:v>
                </c:pt>
                <c:pt idx="634">
                  <c:v>1926</c:v>
                </c:pt>
                <c:pt idx="635">
                  <c:v>1926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1195</c:v>
                </c:pt>
                <c:pt idx="641">
                  <c:v>1195</c:v>
                </c:pt>
                <c:pt idx="642">
                  <c:v>1195</c:v>
                </c:pt>
                <c:pt idx="643">
                  <c:v>1195</c:v>
                </c:pt>
                <c:pt idx="644">
                  <c:v>1907</c:v>
                </c:pt>
                <c:pt idx="645">
                  <c:v>1907</c:v>
                </c:pt>
                <c:pt idx="646">
                  <c:v>1907</c:v>
                </c:pt>
                <c:pt idx="647">
                  <c:v>1907</c:v>
                </c:pt>
                <c:pt idx="648">
                  <c:v>1907</c:v>
                </c:pt>
                <c:pt idx="649">
                  <c:v>1907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1215</c:v>
                </c:pt>
                <c:pt idx="655">
                  <c:v>1215</c:v>
                </c:pt>
                <c:pt idx="656">
                  <c:v>1215</c:v>
                </c:pt>
                <c:pt idx="657">
                  <c:v>1215</c:v>
                </c:pt>
                <c:pt idx="658">
                  <c:v>1983</c:v>
                </c:pt>
                <c:pt idx="659">
                  <c:v>1983</c:v>
                </c:pt>
                <c:pt idx="660">
                  <c:v>1983</c:v>
                </c:pt>
                <c:pt idx="661">
                  <c:v>1983</c:v>
                </c:pt>
                <c:pt idx="662">
                  <c:v>1983</c:v>
                </c:pt>
                <c:pt idx="663">
                  <c:v>1983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1355</c:v>
                </c:pt>
                <c:pt idx="669">
                  <c:v>1355</c:v>
                </c:pt>
                <c:pt idx="670">
                  <c:v>1355</c:v>
                </c:pt>
                <c:pt idx="671">
                  <c:v>1355</c:v>
                </c:pt>
                <c:pt idx="672">
                  <c:v>2139</c:v>
                </c:pt>
                <c:pt idx="673">
                  <c:v>2139</c:v>
                </c:pt>
                <c:pt idx="674">
                  <c:v>2139</c:v>
                </c:pt>
                <c:pt idx="675">
                  <c:v>2139</c:v>
                </c:pt>
                <c:pt idx="676">
                  <c:v>2139</c:v>
                </c:pt>
                <c:pt idx="677">
                  <c:v>2139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1105</c:v>
                </c:pt>
                <c:pt idx="685">
                  <c:v>1105</c:v>
                </c:pt>
                <c:pt idx="686">
                  <c:v>1105</c:v>
                </c:pt>
                <c:pt idx="687">
                  <c:v>1105</c:v>
                </c:pt>
                <c:pt idx="688">
                  <c:v>1751</c:v>
                </c:pt>
                <c:pt idx="689">
                  <c:v>1751</c:v>
                </c:pt>
                <c:pt idx="690">
                  <c:v>1751</c:v>
                </c:pt>
                <c:pt idx="691">
                  <c:v>1751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1100</c:v>
                </c:pt>
                <c:pt idx="699">
                  <c:v>1100</c:v>
                </c:pt>
                <c:pt idx="700">
                  <c:v>1748</c:v>
                </c:pt>
                <c:pt idx="701">
                  <c:v>1748</c:v>
                </c:pt>
                <c:pt idx="702">
                  <c:v>1748</c:v>
                </c:pt>
                <c:pt idx="703">
                  <c:v>1748</c:v>
                </c:pt>
                <c:pt idx="704">
                  <c:v>1748</c:v>
                </c:pt>
                <c:pt idx="705">
                  <c:v>1748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1626</c:v>
                </c:pt>
                <c:pt idx="715">
                  <c:v>1626</c:v>
                </c:pt>
                <c:pt idx="716">
                  <c:v>1626</c:v>
                </c:pt>
                <c:pt idx="717">
                  <c:v>1626</c:v>
                </c:pt>
                <c:pt idx="718">
                  <c:v>1626</c:v>
                </c:pt>
                <c:pt idx="719">
                  <c:v>1626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940</c:v>
                </c:pt>
                <c:pt idx="727">
                  <c:v>940</c:v>
                </c:pt>
                <c:pt idx="728">
                  <c:v>940</c:v>
                </c:pt>
                <c:pt idx="729">
                  <c:v>940</c:v>
                </c:pt>
                <c:pt idx="730">
                  <c:v>1570</c:v>
                </c:pt>
                <c:pt idx="731">
                  <c:v>1570</c:v>
                </c:pt>
                <c:pt idx="732">
                  <c:v>1570</c:v>
                </c:pt>
                <c:pt idx="733">
                  <c:v>1570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1-4D83-818D-747F717C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37696"/>
        <c:axId val="161039872"/>
      </c:scatterChart>
      <c:valAx>
        <c:axId val="16103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[SCD]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\.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9872"/>
        <c:crosses val="autoZero"/>
        <c:crossBetween val="midCat"/>
      </c:valAx>
      <c:valAx>
        <c:axId val="1610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Content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58.216220083115168</c:v>
                </c:pt>
                <c:pt idx="1">
                  <c:v>101.39630533759674</c:v>
                </c:pt>
                <c:pt idx="2">
                  <c:v>173.80183096049151</c:v>
                </c:pt>
                <c:pt idx="3">
                  <c:v>289.91604199999989</c:v>
                </c:pt>
                <c:pt idx="4">
                  <c:v>464.89853610628717</c:v>
                </c:pt>
                <c:pt idx="5">
                  <c:v>740.88903645710809</c:v>
                </c:pt>
                <c:pt idx="6">
                  <c:v>881.30184404103932</c:v>
                </c:pt>
                <c:pt idx="7">
                  <c:v>1098.3230597057025</c:v>
                </c:pt>
                <c:pt idx="8">
                  <c:v>1336.4609903145702</c:v>
                </c:pt>
                <c:pt idx="9">
                  <c:v>1650.3195137596199</c:v>
                </c:pt>
                <c:pt idx="10">
                  <c:v>2511.6183004113427</c:v>
                </c:pt>
                <c:pt idx="11">
                  <c:v>5042.9413596151162</c:v>
                </c:pt>
                <c:pt idx="12">
                  <c:v>6724.5954801191938</c:v>
                </c:pt>
                <c:pt idx="13">
                  <c:v>6724.5954801191938</c:v>
                </c:pt>
              </c:numCache>
            </c:numRef>
          </c:xVal>
          <c:yVal>
            <c:numRef>
              <c:f>CalcLOC!$F$3:$F$16</c:f>
              <c:numCache>
                <c:formatCode>0.00</c:formatCode>
                <c:ptCount val="14"/>
                <c:pt idx="0">
                  <c:v>20.893211459349239</c:v>
                </c:pt>
                <c:pt idx="1">
                  <c:v>36.38761513776462</c:v>
                </c:pt>
                <c:pt idx="2">
                  <c:v>62.346448579220393</c:v>
                </c:pt>
                <c:pt idx="3">
                  <c:v>103.74775199999996</c:v>
                </c:pt>
                <c:pt idx="4">
                  <c:v>163.83298273637811</c:v>
                </c:pt>
                <c:pt idx="5">
                  <c:v>235.73340678862257</c:v>
                </c:pt>
                <c:pt idx="6">
                  <c:v>255.95886819850665</c:v>
                </c:pt>
                <c:pt idx="7">
                  <c:v>273.51070795405104</c:v>
                </c:pt>
                <c:pt idx="8">
                  <c:v>283.55723214696934</c:v>
                </c:pt>
                <c:pt idx="9">
                  <c:v>290.61150219015695</c:v>
                </c:pt>
                <c:pt idx="10">
                  <c:v>298.04737213363836</c:v>
                </c:pt>
                <c:pt idx="11">
                  <c:v>301.48668463285827</c:v>
                </c:pt>
                <c:pt idx="12">
                  <c:v>301.66402203521159</c:v>
                </c:pt>
                <c:pt idx="13">
                  <c:v>301.66402203521159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0-481F-95F7-7804C043D9D9}"/>
            </c:ext>
          </c:extLst>
        </c:ser>
        <c:ser>
          <c:idx val="1"/>
          <c:order val="1"/>
          <c:tx>
            <c:v>Throughput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58.216220083115168</c:v>
                </c:pt>
                <c:pt idx="1">
                  <c:v>101.39630533759674</c:v>
                </c:pt>
                <c:pt idx="2">
                  <c:v>173.80183096049151</c:v>
                </c:pt>
                <c:pt idx="3">
                  <c:v>289.91604199999989</c:v>
                </c:pt>
                <c:pt idx="4">
                  <c:v>464.89853610628717</c:v>
                </c:pt>
                <c:pt idx="5">
                  <c:v>740.88903645710809</c:v>
                </c:pt>
                <c:pt idx="6">
                  <c:v>881.30184404103932</c:v>
                </c:pt>
                <c:pt idx="7">
                  <c:v>1098.3230597057025</c:v>
                </c:pt>
                <c:pt idx="8">
                  <c:v>1336.4609903145702</c:v>
                </c:pt>
                <c:pt idx="9">
                  <c:v>1650.3195137596199</c:v>
                </c:pt>
                <c:pt idx="10">
                  <c:v>2511.6183004113427</c:v>
                </c:pt>
                <c:pt idx="11">
                  <c:v>5042.9413596151162</c:v>
                </c:pt>
                <c:pt idx="12">
                  <c:v>6724.5954801191938</c:v>
                </c:pt>
                <c:pt idx="13">
                  <c:v>6724.5954801191938</c:v>
                </c:pt>
              </c:numCache>
            </c:numRef>
          </c:xVal>
          <c:yVal>
            <c:numRef>
              <c:f>CalcLOC!$L$3:$L$16</c:f>
              <c:numCache>
                <c:formatCode>0.00</c:formatCode>
                <c:ptCount val="14"/>
                <c:pt idx="0">
                  <c:v>0.81955925898994897</c:v>
                </c:pt>
                <c:pt idx="1">
                  <c:v>0.81975003395345603</c:v>
                </c:pt>
                <c:pt idx="2">
                  <c:v>0.8208672671709798</c:v>
                </c:pt>
                <c:pt idx="3">
                  <c:v>0.82762117824008374</c:v>
                </c:pt>
                <c:pt idx="4">
                  <c:v>0.87082615590719126</c:v>
                </c:pt>
                <c:pt idx="5">
                  <c:v>1.176099798024536</c:v>
                </c:pt>
                <c:pt idx="6">
                  <c:v>1.4763276819521884</c:v>
                </c:pt>
                <c:pt idx="7">
                  <c:v>2.0488383558696723</c:v>
                </c:pt>
                <c:pt idx="8">
                  <c:v>2.7463857685097919</c:v>
                </c:pt>
                <c:pt idx="9">
                  <c:v>3.7119716436449464</c:v>
                </c:pt>
                <c:pt idx="10">
                  <c:v>6.4600988714068466</c:v>
                </c:pt>
                <c:pt idx="11">
                  <c:v>14.760101527526857</c:v>
                </c:pt>
                <c:pt idx="12">
                  <c:v>20.324861295650884</c:v>
                </c:pt>
                <c:pt idx="13">
                  <c:v>20.324861295650884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0-481F-95F7-7804C043D9D9}"/>
            </c:ext>
          </c:extLst>
        </c:ser>
        <c:ser>
          <c:idx val="2"/>
          <c:order val="2"/>
          <c:tx>
            <c:v>Range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58.216220083115168</c:v>
                </c:pt>
                <c:pt idx="1">
                  <c:v>101.39630533759674</c:v>
                </c:pt>
                <c:pt idx="2">
                  <c:v>173.80183096049151</c:v>
                </c:pt>
                <c:pt idx="3">
                  <c:v>289.91604199999989</c:v>
                </c:pt>
                <c:pt idx="4">
                  <c:v>464.89853610628717</c:v>
                </c:pt>
                <c:pt idx="5">
                  <c:v>740.88903645710809</c:v>
                </c:pt>
                <c:pt idx="6">
                  <c:v>881.30184404103932</c:v>
                </c:pt>
                <c:pt idx="7">
                  <c:v>1098.3230597057025</c:v>
                </c:pt>
                <c:pt idx="8">
                  <c:v>1336.4609903145702</c:v>
                </c:pt>
                <c:pt idx="9">
                  <c:v>1650.3195137596199</c:v>
                </c:pt>
                <c:pt idx="10">
                  <c:v>2511.6183004113427</c:v>
                </c:pt>
                <c:pt idx="11">
                  <c:v>5042.9413596151162</c:v>
                </c:pt>
                <c:pt idx="12">
                  <c:v>6724.5954801191938</c:v>
                </c:pt>
                <c:pt idx="13">
                  <c:v>6724.5954801191938</c:v>
                </c:pt>
              </c:numCache>
            </c:numRef>
          </c:xVal>
          <c:yVal>
            <c:numRef>
              <c:f>CalcLOC!$K$3:$K$16</c:f>
              <c:numCache>
                <c:formatCode>0.00</c:formatCode>
                <c:ptCount val="14"/>
                <c:pt idx="0">
                  <c:v>2.786370118178493</c:v>
                </c:pt>
                <c:pt idx="1">
                  <c:v>2.7865608931420001</c:v>
                </c:pt>
                <c:pt idx="2">
                  <c:v>2.7876781263595238</c:v>
                </c:pt>
                <c:pt idx="3">
                  <c:v>2.7944320374286278</c:v>
                </c:pt>
                <c:pt idx="4">
                  <c:v>2.8376370150957353</c:v>
                </c:pt>
                <c:pt idx="5">
                  <c:v>3.1429106572130801</c:v>
                </c:pt>
                <c:pt idx="6">
                  <c:v>3.4431385411407325</c:v>
                </c:pt>
                <c:pt idx="7">
                  <c:v>4.0156492150582164</c:v>
                </c:pt>
                <c:pt idx="8">
                  <c:v>4.7131966276983359</c:v>
                </c:pt>
                <c:pt idx="9">
                  <c:v>5.6787825028334904</c:v>
                </c:pt>
                <c:pt idx="10">
                  <c:v>8.4269097305953906</c:v>
                </c:pt>
                <c:pt idx="11">
                  <c:v>16.726912386715401</c:v>
                </c:pt>
                <c:pt idx="12">
                  <c:v>22.291672154839429</c:v>
                </c:pt>
                <c:pt idx="13">
                  <c:v>22.291672154839429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0-481F-95F7-7804C043D9D9}"/>
            </c:ext>
          </c:extLst>
        </c:ser>
        <c:ser>
          <c:idx val="3"/>
          <c:order val="3"/>
          <c:tx>
            <c:v>Capacity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CalcLOC!$B$24:$B$25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6725</c:v>
                </c:pt>
              </c:numCache>
            </c:numRef>
          </c:xVal>
          <c:yVal>
            <c:numRef>
              <c:f>CalcLOC!$C$24:$C$25</c:f>
              <c:numCache>
                <c:formatCode>General</c:formatCode>
                <c:ptCount val="2"/>
                <c:pt idx="0">
                  <c:v>288</c:v>
                </c:pt>
                <c:pt idx="1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0-481F-95F7-7804C043D9D9}"/>
            </c:ext>
          </c:extLst>
        </c:ser>
        <c:ser>
          <c:idx val="4"/>
          <c:order val="4"/>
          <c:tx>
            <c:v>OP:Operating Poin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CalcLOC!$B$28:$B$29</c:f>
              <c:numCache>
                <c:formatCode>0.0</c:formatCode>
                <c:ptCount val="2"/>
                <c:pt idx="0">
                  <c:v>681.87</c:v>
                </c:pt>
                <c:pt idx="1">
                  <c:v>681.87</c:v>
                </c:pt>
              </c:numCache>
            </c:numRef>
          </c:xVal>
          <c:yVal>
            <c:numRef>
              <c:f>CalcLOC!$C$28:$C$29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224.19073569482288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80-481F-95F7-7804C043D9D9}"/>
            </c:ext>
          </c:extLst>
        </c:ser>
        <c:ser>
          <c:idx val="5"/>
          <c:order val="5"/>
          <c:tx>
            <c:v>OP: Range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CalcLOC!$B$30</c:f>
              <c:numCache>
                <c:formatCode>0.0</c:formatCode>
                <c:ptCount val="1"/>
                <c:pt idx="0">
                  <c:v>681.87</c:v>
                </c:pt>
              </c:numCache>
            </c:numRef>
          </c:xVal>
          <c:yVal>
            <c:numRef>
              <c:f>CalcLOC!$C$30</c:f>
              <c:numCache>
                <c:formatCode>0.0</c:formatCode>
                <c:ptCount val="1"/>
                <c:pt idx="0">
                  <c:v>3.0414726901480349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80-481F-95F7-7804C043D9D9}"/>
            </c:ext>
          </c:extLst>
        </c:ser>
        <c:ser>
          <c:idx val="6"/>
          <c:order val="6"/>
          <c:tx>
            <c:v>OP: Throughput Time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CalcLOC!$B$31</c:f>
              <c:numCache>
                <c:formatCode>0.0</c:formatCode>
                <c:ptCount val="1"/>
                <c:pt idx="0">
                  <c:v>681.87</c:v>
                </c:pt>
              </c:numCache>
            </c:numRef>
          </c:xVal>
          <c:yVal>
            <c:numRef>
              <c:f>CalcLOC!$C$31</c:f>
              <c:numCache>
                <c:formatCode>0.00</c:formatCode>
                <c:ptCount val="1"/>
                <c:pt idx="0">
                  <c:v>3.0192307692307692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80-481F-95F7-7804C043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84160"/>
        <c:axId val="161086464"/>
      </c:scatterChart>
      <c:valAx>
        <c:axId val="16108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Work in Process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6464"/>
        <c:crosses val="autoZero"/>
        <c:crossBetween val="midCat"/>
      </c:valAx>
      <c:valAx>
        <c:axId val="1610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output rate [SCD]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 content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distribution'!$C$4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('calc distribution'!$A$5:$A$15,'calc distribution'!$D$5:$D$15)</c:f>
              <c:numCache>
                <c:formatCode>0.00</c:formatCode>
                <c:ptCount val="22"/>
                <c:pt idx="0">
                  <c:v>0</c:v>
                </c:pt>
                <c:pt idx="1">
                  <c:v>138</c:v>
                </c:pt>
                <c:pt idx="2">
                  <c:v>276</c:v>
                </c:pt>
                <c:pt idx="3">
                  <c:v>414</c:v>
                </c:pt>
                <c:pt idx="4">
                  <c:v>552</c:v>
                </c:pt>
                <c:pt idx="5">
                  <c:v>690</c:v>
                </c:pt>
                <c:pt idx="6">
                  <c:v>828</c:v>
                </c:pt>
                <c:pt idx="7">
                  <c:v>966</c:v>
                </c:pt>
                <c:pt idx="8">
                  <c:v>1104</c:v>
                </c:pt>
                <c:pt idx="9">
                  <c:v>1242</c:v>
                </c:pt>
                <c:pt idx="10">
                  <c:v>1380</c:v>
                </c:pt>
                <c:pt idx="11" formatCode="0%">
                  <c:v>0</c:v>
                </c:pt>
                <c:pt idx="12" formatCode="0%">
                  <c:v>0</c:v>
                </c:pt>
                <c:pt idx="13" formatCode="0%">
                  <c:v>0</c:v>
                </c:pt>
                <c:pt idx="14" formatCode="0%">
                  <c:v>2.8846153846153848E-2</c:v>
                </c:pt>
                <c:pt idx="15" formatCode="0%">
                  <c:v>6.7307692307692318E-2</c:v>
                </c:pt>
                <c:pt idx="16" formatCode="0%">
                  <c:v>0.34615384615384615</c:v>
                </c:pt>
                <c:pt idx="17" formatCode="0%">
                  <c:v>0.625</c:v>
                </c:pt>
                <c:pt idx="18" formatCode="0%">
                  <c:v>0.89423076923076916</c:v>
                </c:pt>
                <c:pt idx="19" formatCode="0%">
                  <c:v>0.90384615384615374</c:v>
                </c:pt>
                <c:pt idx="20" formatCode="0%">
                  <c:v>0.96153846153846145</c:v>
                </c:pt>
                <c:pt idx="21" formatCode="0%">
                  <c:v>0.99999999999999989</c:v>
                </c:pt>
              </c:numCache>
            </c:numRef>
          </c:cat>
          <c:val>
            <c:numRef>
              <c:f>'calc distribution'!$C$5:$C$15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2.8846153846153848E-2</c:v>
                </c:pt>
                <c:pt idx="4">
                  <c:v>3.8461538461538464E-2</c:v>
                </c:pt>
                <c:pt idx="5">
                  <c:v>0.27884615384615385</c:v>
                </c:pt>
                <c:pt idx="6">
                  <c:v>0.27884615384615385</c:v>
                </c:pt>
                <c:pt idx="7">
                  <c:v>0.26923076923076922</c:v>
                </c:pt>
                <c:pt idx="8">
                  <c:v>9.6153846153846159E-3</c:v>
                </c:pt>
                <c:pt idx="9">
                  <c:v>5.7692307692307696E-2</c:v>
                </c:pt>
                <c:pt idx="10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F-4754-8224-17B1C499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60576"/>
        <c:axId val="161162752"/>
      </c:barChart>
      <c:catAx>
        <c:axId val="1611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Work content (hrs)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61162752"/>
        <c:crosses val="autoZero"/>
        <c:auto val="1"/>
        <c:lblAlgn val="ctr"/>
        <c:lblOffset val="100"/>
        <c:noMultiLvlLbl val="0"/>
      </c:catAx>
      <c:valAx>
        <c:axId val="161162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116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distribution'!$M$4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'calc distribution'!$K$5:$K$15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'calc distribution'!$M$5:$M$15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0</c:v>
                </c:pt>
                <c:pt idx="4">
                  <c:v>0.20192307692307693</c:v>
                </c:pt>
                <c:pt idx="5">
                  <c:v>0</c:v>
                </c:pt>
                <c:pt idx="6">
                  <c:v>0.63461538461538458</c:v>
                </c:pt>
                <c:pt idx="7">
                  <c:v>0</c:v>
                </c:pt>
                <c:pt idx="8">
                  <c:v>6.7307692307692304E-2</c:v>
                </c:pt>
                <c:pt idx="9">
                  <c:v>0</c:v>
                </c:pt>
                <c:pt idx="10">
                  <c:v>8.6538461538461536E-2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9-4692-AC34-34DD391B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83232"/>
        <c:axId val="161185152"/>
      </c:barChart>
      <c:catAx>
        <c:axId val="16118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throughput</a:t>
                </a:r>
                <a:r>
                  <a:rPr lang="en-GB" baseline="0"/>
                  <a:t> time  (SCD)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61185152"/>
        <c:crosses val="autoZero"/>
        <c:auto val="1"/>
        <c:lblAlgn val="ctr"/>
        <c:lblOffset val="100"/>
        <c:noMultiLvlLbl val="0"/>
      </c:catAx>
      <c:valAx>
        <c:axId val="16118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1183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t-EE" sz="800">
                <a:latin typeface="Times New Roman" panose="02020603050405020304" pitchFamily="18" charset="0"/>
                <a:cs typeface="Times New Roman" panose="02020603050405020304" pitchFamily="18" charset="0"/>
              </a:rPr>
              <a:t>Schedule Reliability Operating Curve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Schedule reliability</c:v>
          </c:tx>
          <c:marker>
            <c:symbol val="none"/>
          </c:marker>
          <c:xVal>
            <c:numRef>
              <c:f>calcSROC!$G$5:$G$37</c:f>
              <c:numCache>
                <c:formatCode>0.00</c:formatCode>
                <c:ptCount val="33"/>
                <c:pt idx="0">
                  <c:v>1650.3195137596199</c:v>
                </c:pt>
                <c:pt idx="1">
                  <c:v>9246.380000000001</c:v>
                </c:pt>
                <c:pt idx="2">
                  <c:v>10086.959715793717</c:v>
                </c:pt>
                <c:pt idx="3">
                  <c:v>10927.536024130059</c:v>
                </c:pt>
                <c:pt idx="4">
                  <c:v>11095.650327065558</c:v>
                </c:pt>
                <c:pt idx="5">
                  <c:v>11263.764167276404</c:v>
                </c:pt>
                <c:pt idx="6">
                  <c:v>11431.877479076262</c:v>
                </c:pt>
                <c:pt idx="7">
                  <c:v>11599.990195420047</c:v>
                </c:pt>
                <c:pt idx="8">
                  <c:v>11684.046309061849</c:v>
                </c:pt>
                <c:pt idx="9">
                  <c:v>11768.102248261972</c:v>
                </c:pt>
                <c:pt idx="10">
                  <c:v>11852.158004409701</c:v>
                </c:pt>
                <c:pt idx="11">
                  <c:v>11936.213568868736</c:v>
                </c:pt>
                <c:pt idx="12">
                  <c:v>12020.268932984887</c:v>
                </c:pt>
                <c:pt idx="13">
                  <c:v>12104.324088093283</c:v>
                </c:pt>
                <c:pt idx="14">
                  <c:v>12188.379025525071</c:v>
                </c:pt>
                <c:pt idx="15">
                  <c:v>12272.43373661371</c:v>
                </c:pt>
                <c:pt idx="16">
                  <c:v>12356.48821270079</c:v>
                </c:pt>
                <c:pt idx="17">
                  <c:v>12440.542445141502</c:v>
                </c:pt>
                <c:pt idx="18">
                  <c:v>12524.596425309701</c:v>
                </c:pt>
                <c:pt idx="19">
                  <c:v>12608.650144602645</c:v>
                </c:pt>
                <c:pt idx="20">
                  <c:v>12692.703594445376</c:v>
                </c:pt>
                <c:pt idx="21">
                  <c:v>12776.756766294813</c:v>
                </c:pt>
                <c:pt idx="22">
                  <c:v>12860.809651643558</c:v>
                </c:pt>
                <c:pt idx="23">
                  <c:v>12944.862242023391</c:v>
                </c:pt>
                <c:pt idx="24">
                  <c:v>13112.966504218792</c:v>
                </c:pt>
                <c:pt idx="25">
                  <c:v>13281.069486037239</c:v>
                </c:pt>
                <c:pt idx="26">
                  <c:v>13449.171121446918</c:v>
                </c:pt>
                <c:pt idx="27">
                  <c:v>13617.271345301169</c:v>
                </c:pt>
                <c:pt idx="28">
                  <c:v>13785.370093400252</c:v>
                </c:pt>
                <c:pt idx="29">
                  <c:v>13953.467302542969</c:v>
                </c:pt>
                <c:pt idx="30">
                  <c:v>14037.515310539018</c:v>
                </c:pt>
                <c:pt idx="31">
                  <c:v>14877.971721188269</c:v>
                </c:pt>
                <c:pt idx="32">
                  <c:v>15718.380110902799</c:v>
                </c:pt>
              </c:numCache>
            </c:numRef>
          </c:xVal>
          <c:yVal>
            <c:numRef>
              <c:f>calcSROC!$Q$5:$Q$37</c:f>
              <c:numCache>
                <c:formatCode>0.000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7.3274719625260332E-13</c:v>
                </c:pt>
                <c:pt idx="3">
                  <c:v>1.1041167688130571E-3</c:v>
                </c:pt>
                <c:pt idx="4">
                  <c:v>1.9023398942352721E-2</c:v>
                </c:pt>
                <c:pt idx="5">
                  <c:v>0.20929408319982912</c:v>
                </c:pt>
                <c:pt idx="6">
                  <c:v>1.4840075303408029</c:v>
                </c:pt>
                <c:pt idx="7">
                  <c:v>6.8768056616380857</c:v>
                </c:pt>
                <c:pt idx="8">
                  <c:v>12.70011336041974</c:v>
                </c:pt>
                <c:pt idx="9">
                  <c:v>21.272085056341126</c:v>
                </c:pt>
                <c:pt idx="10">
                  <c:v>32.450305872154459</c:v>
                </c:pt>
                <c:pt idx="11">
                  <c:v>45.303198123873479</c:v>
                </c:pt>
                <c:pt idx="12">
                  <c:v>58.184919427544244</c:v>
                </c:pt>
                <c:pt idx="13">
                  <c:v>69.105756281354019</c:v>
                </c:pt>
                <c:pt idx="14">
                  <c:v>76.23948130547258</c:v>
                </c:pt>
                <c:pt idx="15">
                  <c:v>78.361746773791978</c:v>
                </c:pt>
                <c:pt idx="16">
                  <c:v>75.106151347287977</c:v>
                </c:pt>
                <c:pt idx="17">
                  <c:v>67.032925217761701</c:v>
                </c:pt>
                <c:pt idx="18">
                  <c:v>55.522907643329319</c:v>
                </c:pt>
                <c:pt idx="19">
                  <c:v>42.479822161552875</c:v>
                </c:pt>
                <c:pt idx="20">
                  <c:v>29.862829174639689</c:v>
                </c:pt>
                <c:pt idx="21">
                  <c:v>19.189259769234194</c:v>
                </c:pt>
                <c:pt idx="22">
                  <c:v>11.217812047528259</c:v>
                </c:pt>
                <c:pt idx="23">
                  <c:v>5.9416102270327045</c:v>
                </c:pt>
                <c:pt idx="24">
                  <c:v>1.2236519571753595</c:v>
                </c:pt>
                <c:pt idx="25">
                  <c:v>0.16420708425959388</c:v>
                </c:pt>
                <c:pt idx="26">
                  <c:v>1.4164022690429573E-2</c:v>
                </c:pt>
                <c:pt idx="27">
                  <c:v>7.7815905651894756E-4</c:v>
                </c:pt>
                <c:pt idx="28">
                  <c:v>2.7057497466767597E-5</c:v>
                </c:pt>
                <c:pt idx="29">
                  <c:v>5.9275045852741939E-7</c:v>
                </c:pt>
                <c:pt idx="30">
                  <c:v>7.3697464289590708E-8</c:v>
                </c:pt>
                <c:pt idx="31">
                  <c:v>1.0179916151511887E-19</c:v>
                </c:pt>
                <c:pt idx="32">
                  <c:v>9.8325186615888616E-37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3-4213-812F-8D18B5E160AA}"/>
            </c:ext>
          </c:extLst>
        </c:ser>
        <c:ser>
          <c:idx val="1"/>
          <c:order val="1"/>
          <c:tx>
            <c:v>Mean WIP</c:v>
          </c:tx>
          <c:marker>
            <c:symbol val="none"/>
          </c:marker>
          <c:xVal>
            <c:numRef>
              <c:f>calcSROC!$E$45:$E$46</c:f>
              <c:numCache>
                <c:formatCode>0.0</c:formatCode>
                <c:ptCount val="2"/>
                <c:pt idx="0">
                  <c:v>12263.94798564522</c:v>
                </c:pt>
                <c:pt idx="1">
                  <c:v>12263.94798564522</c:v>
                </c:pt>
              </c:numCache>
            </c:numRef>
          </c:xVal>
          <c:yVal>
            <c:numRef>
              <c:f>calcSROC!$F$45:$F$46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3-4213-812F-8D18B5E1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1520"/>
        <c:axId val="161213440"/>
      </c:scatterChart>
      <c:valAx>
        <c:axId val="1612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t-EE" sz="8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WIP  [hrs]</a:t>
                </a:r>
                <a:endParaRPr lang="et-EE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61213440"/>
        <c:crosses val="autoZero"/>
        <c:crossBetween val="midCat"/>
      </c:valAx>
      <c:valAx>
        <c:axId val="1612134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t-EE" sz="8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Schedule Reliability [%]</a:t>
                </a:r>
                <a:endParaRPr lang="et-EE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crossAx val="161211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67735912169263E-2"/>
          <c:y val="4.1174825442117459E-2"/>
          <c:w val="0.74582738922340586"/>
          <c:h val="0.87993571062066489"/>
        </c:manualLayout>
      </c:layout>
      <c:scatterChart>
        <c:scatterStyle val="lineMarker"/>
        <c:varyColors val="0"/>
        <c:ser>
          <c:idx val="0"/>
          <c:order val="0"/>
          <c:tx>
            <c:v>Output Rate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58.216220083115168</c:v>
                </c:pt>
                <c:pt idx="1">
                  <c:v>101.39630533759674</c:v>
                </c:pt>
                <c:pt idx="2">
                  <c:v>173.80183096049151</c:v>
                </c:pt>
                <c:pt idx="3">
                  <c:v>289.91604199999989</c:v>
                </c:pt>
                <c:pt idx="4">
                  <c:v>464.89853610628717</c:v>
                </c:pt>
                <c:pt idx="5">
                  <c:v>740.88903645710809</c:v>
                </c:pt>
                <c:pt idx="6">
                  <c:v>881.30184404103932</c:v>
                </c:pt>
                <c:pt idx="7">
                  <c:v>1098.3230597057025</c:v>
                </c:pt>
                <c:pt idx="8">
                  <c:v>1336.4609903145702</c:v>
                </c:pt>
                <c:pt idx="9">
                  <c:v>1650.3195137596199</c:v>
                </c:pt>
                <c:pt idx="10">
                  <c:v>2511.6183004113427</c:v>
                </c:pt>
                <c:pt idx="11">
                  <c:v>5042.9413596151162</c:v>
                </c:pt>
                <c:pt idx="12">
                  <c:v>6724.5954801191938</c:v>
                </c:pt>
                <c:pt idx="13">
                  <c:v>6724.5954801191938</c:v>
                </c:pt>
              </c:numCache>
            </c:numRef>
          </c:xVal>
          <c:yVal>
            <c:numRef>
              <c:f>CalcLOC!$F$3:$F$16</c:f>
              <c:numCache>
                <c:formatCode>0.00</c:formatCode>
                <c:ptCount val="14"/>
                <c:pt idx="0">
                  <c:v>20.893211459349239</c:v>
                </c:pt>
                <c:pt idx="1">
                  <c:v>36.38761513776462</c:v>
                </c:pt>
                <c:pt idx="2">
                  <c:v>62.346448579220393</c:v>
                </c:pt>
                <c:pt idx="3">
                  <c:v>103.74775199999996</c:v>
                </c:pt>
                <c:pt idx="4">
                  <c:v>163.83298273637811</c:v>
                </c:pt>
                <c:pt idx="5">
                  <c:v>235.73340678862257</c:v>
                </c:pt>
                <c:pt idx="6">
                  <c:v>255.95886819850665</c:v>
                </c:pt>
                <c:pt idx="7">
                  <c:v>273.51070795405104</c:v>
                </c:pt>
                <c:pt idx="8">
                  <c:v>283.55723214696934</c:v>
                </c:pt>
                <c:pt idx="9">
                  <c:v>290.61150219015695</c:v>
                </c:pt>
                <c:pt idx="10">
                  <c:v>298.04737213363836</c:v>
                </c:pt>
                <c:pt idx="11">
                  <c:v>301.48668463285827</c:v>
                </c:pt>
                <c:pt idx="12">
                  <c:v>301.66402203521159</c:v>
                </c:pt>
                <c:pt idx="13">
                  <c:v>301.66402203521159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6-434A-A638-DFC75F358135}"/>
            </c:ext>
          </c:extLst>
        </c:ser>
        <c:ser>
          <c:idx val="1"/>
          <c:order val="1"/>
          <c:tx>
            <c:v>Throughput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58.216220083115168</c:v>
                </c:pt>
                <c:pt idx="1">
                  <c:v>101.39630533759674</c:v>
                </c:pt>
                <c:pt idx="2">
                  <c:v>173.80183096049151</c:v>
                </c:pt>
                <c:pt idx="3">
                  <c:v>289.91604199999989</c:v>
                </c:pt>
                <c:pt idx="4">
                  <c:v>464.89853610628717</c:v>
                </c:pt>
                <c:pt idx="5">
                  <c:v>740.88903645710809</c:v>
                </c:pt>
                <c:pt idx="6">
                  <c:v>881.30184404103932</c:v>
                </c:pt>
                <c:pt idx="7">
                  <c:v>1098.3230597057025</c:v>
                </c:pt>
                <c:pt idx="8">
                  <c:v>1336.4609903145702</c:v>
                </c:pt>
                <c:pt idx="9">
                  <c:v>1650.3195137596199</c:v>
                </c:pt>
                <c:pt idx="10">
                  <c:v>2511.6183004113427</c:v>
                </c:pt>
                <c:pt idx="11">
                  <c:v>5042.9413596151162</c:v>
                </c:pt>
                <c:pt idx="12">
                  <c:v>6724.5954801191938</c:v>
                </c:pt>
                <c:pt idx="13">
                  <c:v>6724.5954801191938</c:v>
                </c:pt>
              </c:numCache>
            </c:numRef>
          </c:xVal>
          <c:yVal>
            <c:numRef>
              <c:f>CalcLOC!$L$3:$L$16</c:f>
              <c:numCache>
                <c:formatCode>0.00</c:formatCode>
                <c:ptCount val="14"/>
                <c:pt idx="0">
                  <c:v>0.81955925898994897</c:v>
                </c:pt>
                <c:pt idx="1">
                  <c:v>0.81975003395345603</c:v>
                </c:pt>
                <c:pt idx="2">
                  <c:v>0.8208672671709798</c:v>
                </c:pt>
                <c:pt idx="3">
                  <c:v>0.82762117824008374</c:v>
                </c:pt>
                <c:pt idx="4">
                  <c:v>0.87082615590719126</c:v>
                </c:pt>
                <c:pt idx="5">
                  <c:v>1.176099798024536</c:v>
                </c:pt>
                <c:pt idx="6">
                  <c:v>1.4763276819521884</c:v>
                </c:pt>
                <c:pt idx="7">
                  <c:v>2.0488383558696723</c:v>
                </c:pt>
                <c:pt idx="8">
                  <c:v>2.7463857685097919</c:v>
                </c:pt>
                <c:pt idx="9">
                  <c:v>3.7119716436449464</c:v>
                </c:pt>
                <c:pt idx="10">
                  <c:v>6.4600988714068466</c:v>
                </c:pt>
                <c:pt idx="11">
                  <c:v>14.760101527526857</c:v>
                </c:pt>
                <c:pt idx="12">
                  <c:v>20.324861295650884</c:v>
                </c:pt>
                <c:pt idx="13">
                  <c:v>20.324861295650884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6-434A-A638-DFC75F358135}"/>
            </c:ext>
          </c:extLst>
        </c:ser>
        <c:ser>
          <c:idx val="2"/>
          <c:order val="2"/>
          <c:tx>
            <c:v>Range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58.216220083115168</c:v>
                </c:pt>
                <c:pt idx="1">
                  <c:v>101.39630533759674</c:v>
                </c:pt>
                <c:pt idx="2">
                  <c:v>173.80183096049151</c:v>
                </c:pt>
                <c:pt idx="3">
                  <c:v>289.91604199999989</c:v>
                </c:pt>
                <c:pt idx="4">
                  <c:v>464.89853610628717</c:v>
                </c:pt>
                <c:pt idx="5">
                  <c:v>740.88903645710809</c:v>
                </c:pt>
                <c:pt idx="6">
                  <c:v>881.30184404103932</c:v>
                </c:pt>
                <c:pt idx="7">
                  <c:v>1098.3230597057025</c:v>
                </c:pt>
                <c:pt idx="8">
                  <c:v>1336.4609903145702</c:v>
                </c:pt>
                <c:pt idx="9">
                  <c:v>1650.3195137596199</c:v>
                </c:pt>
                <c:pt idx="10">
                  <c:v>2511.6183004113427</c:v>
                </c:pt>
                <c:pt idx="11">
                  <c:v>5042.9413596151162</c:v>
                </c:pt>
                <c:pt idx="12">
                  <c:v>6724.5954801191938</c:v>
                </c:pt>
                <c:pt idx="13">
                  <c:v>6724.5954801191938</c:v>
                </c:pt>
              </c:numCache>
            </c:numRef>
          </c:xVal>
          <c:yVal>
            <c:numRef>
              <c:f>CalcLOC!$K$3:$K$16</c:f>
              <c:numCache>
                <c:formatCode>0.00</c:formatCode>
                <c:ptCount val="14"/>
                <c:pt idx="0">
                  <c:v>2.786370118178493</c:v>
                </c:pt>
                <c:pt idx="1">
                  <c:v>2.7865608931420001</c:v>
                </c:pt>
                <c:pt idx="2">
                  <c:v>2.7876781263595238</c:v>
                </c:pt>
                <c:pt idx="3">
                  <c:v>2.7944320374286278</c:v>
                </c:pt>
                <c:pt idx="4">
                  <c:v>2.8376370150957353</c:v>
                </c:pt>
                <c:pt idx="5">
                  <c:v>3.1429106572130801</c:v>
                </c:pt>
                <c:pt idx="6">
                  <c:v>3.4431385411407325</c:v>
                </c:pt>
                <c:pt idx="7">
                  <c:v>4.0156492150582164</c:v>
                </c:pt>
                <c:pt idx="8">
                  <c:v>4.7131966276983359</c:v>
                </c:pt>
                <c:pt idx="9">
                  <c:v>5.6787825028334904</c:v>
                </c:pt>
                <c:pt idx="10">
                  <c:v>8.4269097305953906</c:v>
                </c:pt>
                <c:pt idx="11">
                  <c:v>16.726912386715401</c:v>
                </c:pt>
                <c:pt idx="12">
                  <c:v>22.291672154839429</c:v>
                </c:pt>
                <c:pt idx="13">
                  <c:v>22.291672154839429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6-434A-A638-DFC75F358135}"/>
            </c:ext>
          </c:extLst>
        </c:ser>
        <c:ser>
          <c:idx val="3"/>
          <c:order val="3"/>
          <c:tx>
            <c:v>Capacity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CalcLOC!$B$24:$B$25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6725</c:v>
                </c:pt>
              </c:numCache>
            </c:numRef>
          </c:xVal>
          <c:yVal>
            <c:numRef>
              <c:f>CalcLOC!$C$24:$C$25</c:f>
              <c:numCache>
                <c:formatCode>General</c:formatCode>
                <c:ptCount val="2"/>
                <c:pt idx="0">
                  <c:v>288</c:v>
                </c:pt>
                <c:pt idx="1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6-434A-A638-DFC75F358135}"/>
            </c:ext>
          </c:extLst>
        </c:ser>
        <c:ser>
          <c:idx val="4"/>
          <c:order val="4"/>
          <c:tx>
            <c:v>OP:Operating Poin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CalcLOC!$B$28:$B$29</c:f>
              <c:numCache>
                <c:formatCode>0.0</c:formatCode>
                <c:ptCount val="2"/>
                <c:pt idx="0">
                  <c:v>681.87</c:v>
                </c:pt>
                <c:pt idx="1">
                  <c:v>681.87</c:v>
                </c:pt>
              </c:numCache>
            </c:numRef>
          </c:xVal>
          <c:yVal>
            <c:numRef>
              <c:f>CalcLOC!$C$28:$C$29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224.19073569482288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66-434A-A638-DFC75F358135}"/>
            </c:ext>
          </c:extLst>
        </c:ser>
        <c:ser>
          <c:idx val="5"/>
          <c:order val="5"/>
          <c:tx>
            <c:v>OP: Range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CalcLOC!$B$30</c:f>
              <c:numCache>
                <c:formatCode>0.0</c:formatCode>
                <c:ptCount val="1"/>
                <c:pt idx="0">
                  <c:v>681.87</c:v>
                </c:pt>
              </c:numCache>
            </c:numRef>
          </c:xVal>
          <c:yVal>
            <c:numRef>
              <c:f>CalcLOC!$C$30</c:f>
              <c:numCache>
                <c:formatCode>0.0</c:formatCode>
                <c:ptCount val="1"/>
                <c:pt idx="0">
                  <c:v>3.0414726901480349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66-434A-A638-DFC75F358135}"/>
            </c:ext>
          </c:extLst>
        </c:ser>
        <c:ser>
          <c:idx val="6"/>
          <c:order val="6"/>
          <c:tx>
            <c:v>OP: Throughput Time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CalcLOC!$B$31</c:f>
              <c:numCache>
                <c:formatCode>0.0</c:formatCode>
                <c:ptCount val="1"/>
                <c:pt idx="0">
                  <c:v>681.87</c:v>
                </c:pt>
              </c:numCache>
            </c:numRef>
          </c:xVal>
          <c:yVal>
            <c:numRef>
              <c:f>CalcLOC!$C$31</c:f>
              <c:numCache>
                <c:formatCode>0.00</c:formatCode>
                <c:ptCount val="1"/>
                <c:pt idx="0">
                  <c:v>3.0192307692307692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66-434A-A638-DFC75F35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2352"/>
        <c:axId val="164058624"/>
      </c:scatterChart>
      <c:valAx>
        <c:axId val="164052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Work in Process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8624"/>
        <c:crosses val="autoZero"/>
        <c:crossBetween val="midCat"/>
      </c:valAx>
      <c:valAx>
        <c:axId val="1640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output rate [SCD]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 content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distribution'!$C$4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('calc distribution'!$A$5:$A$15,'calc distribution'!$D$5:$D$15)</c:f>
              <c:numCache>
                <c:formatCode>0.00</c:formatCode>
                <c:ptCount val="22"/>
                <c:pt idx="0">
                  <c:v>0</c:v>
                </c:pt>
                <c:pt idx="1">
                  <c:v>138</c:v>
                </c:pt>
                <c:pt idx="2">
                  <c:v>276</c:v>
                </c:pt>
                <c:pt idx="3">
                  <c:v>414</c:v>
                </c:pt>
                <c:pt idx="4">
                  <c:v>552</c:v>
                </c:pt>
                <c:pt idx="5">
                  <c:v>690</c:v>
                </c:pt>
                <c:pt idx="6">
                  <c:v>828</c:v>
                </c:pt>
                <c:pt idx="7">
                  <c:v>966</c:v>
                </c:pt>
                <c:pt idx="8">
                  <c:v>1104</c:v>
                </c:pt>
                <c:pt idx="9">
                  <c:v>1242</c:v>
                </c:pt>
                <c:pt idx="10">
                  <c:v>1380</c:v>
                </c:pt>
                <c:pt idx="11" formatCode="0%">
                  <c:v>0</c:v>
                </c:pt>
                <c:pt idx="12" formatCode="0%">
                  <c:v>0</c:v>
                </c:pt>
                <c:pt idx="13" formatCode="0%">
                  <c:v>0</c:v>
                </c:pt>
                <c:pt idx="14" formatCode="0%">
                  <c:v>2.8846153846153848E-2</c:v>
                </c:pt>
                <c:pt idx="15" formatCode="0%">
                  <c:v>6.7307692307692318E-2</c:v>
                </c:pt>
                <c:pt idx="16" formatCode="0%">
                  <c:v>0.34615384615384615</c:v>
                </c:pt>
                <c:pt idx="17" formatCode="0%">
                  <c:v>0.625</c:v>
                </c:pt>
                <c:pt idx="18" formatCode="0%">
                  <c:v>0.89423076923076916</c:v>
                </c:pt>
                <c:pt idx="19" formatCode="0%">
                  <c:v>0.90384615384615374</c:v>
                </c:pt>
                <c:pt idx="20" formatCode="0%">
                  <c:v>0.96153846153846145</c:v>
                </c:pt>
                <c:pt idx="21" formatCode="0%">
                  <c:v>0.99999999999999989</c:v>
                </c:pt>
              </c:numCache>
            </c:numRef>
          </c:cat>
          <c:val>
            <c:numRef>
              <c:f>'calc distribution'!$C$5:$C$15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2.8846153846153848E-2</c:v>
                </c:pt>
                <c:pt idx="4">
                  <c:v>3.8461538461538464E-2</c:v>
                </c:pt>
                <c:pt idx="5">
                  <c:v>0.27884615384615385</c:v>
                </c:pt>
                <c:pt idx="6">
                  <c:v>0.27884615384615385</c:v>
                </c:pt>
                <c:pt idx="7">
                  <c:v>0.26923076923076922</c:v>
                </c:pt>
                <c:pt idx="8">
                  <c:v>9.6153846153846159E-3</c:v>
                </c:pt>
                <c:pt idx="9">
                  <c:v>5.7692307692307696E-2</c:v>
                </c:pt>
                <c:pt idx="10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3-4DE4-B571-8B25FC00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70912"/>
        <c:axId val="171272832"/>
      </c:barChart>
      <c:catAx>
        <c:axId val="1712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Work content (hrs)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1272832"/>
        <c:crosses val="autoZero"/>
        <c:auto val="1"/>
        <c:lblAlgn val="ctr"/>
        <c:lblOffset val="100"/>
        <c:noMultiLvlLbl val="0"/>
      </c:catAx>
      <c:valAx>
        <c:axId val="171272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1270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distribution'!$M$4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'calc distribution'!$K$5:$K$15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'calc distribution'!$M$5:$M$15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0</c:v>
                </c:pt>
                <c:pt idx="4">
                  <c:v>0.20192307692307693</c:v>
                </c:pt>
                <c:pt idx="5">
                  <c:v>0</c:v>
                </c:pt>
                <c:pt idx="6">
                  <c:v>0.63461538461538458</c:v>
                </c:pt>
                <c:pt idx="7">
                  <c:v>0</c:v>
                </c:pt>
                <c:pt idx="8">
                  <c:v>6.7307692307692304E-2</c:v>
                </c:pt>
                <c:pt idx="9">
                  <c:v>0</c:v>
                </c:pt>
                <c:pt idx="10">
                  <c:v>8.6538461538461536E-2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D-45BF-92FA-E08A4EBB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19008"/>
        <c:axId val="172299008"/>
      </c:barChart>
      <c:catAx>
        <c:axId val="1722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throughput</a:t>
                </a:r>
                <a:r>
                  <a:rPr lang="en-GB" baseline="0"/>
                  <a:t> time  (SCD)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2299008"/>
        <c:crosses val="autoZero"/>
        <c:auto val="1"/>
        <c:lblAlgn val="ctr"/>
        <c:lblOffset val="100"/>
        <c:noMultiLvlLbl val="0"/>
      </c:catAx>
      <c:valAx>
        <c:axId val="17229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221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19049</xdr:rowOff>
    </xdr:from>
    <xdr:to>
      <xdr:col>9</xdr:col>
      <xdr:colOff>603628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6</xdr:col>
      <xdr:colOff>18208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9526</xdr:rowOff>
    </xdr:from>
    <xdr:to>
      <xdr:col>6</xdr:col>
      <xdr:colOff>546445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0</xdr:row>
      <xdr:rowOff>1</xdr:rowOff>
    </xdr:from>
    <xdr:to>
      <xdr:col>9</xdr:col>
      <xdr:colOff>2066925</xdr:colOff>
      <xdr:row>12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14</xdr:row>
      <xdr:rowOff>1</xdr:rowOff>
    </xdr:from>
    <xdr:to>
      <xdr:col>10</xdr:col>
      <xdr:colOff>28575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absoluteAnchor>
    <xdr:pos x="0" y="6353174"/>
    <xdr:ext cx="4371975" cy="2781301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twoCellAnchor>
    <xdr:from>
      <xdr:col>15</xdr:col>
      <xdr:colOff>1</xdr:colOff>
      <xdr:row>21</xdr:row>
      <xdr:rowOff>158749</xdr:rowOff>
    </xdr:from>
    <xdr:to>
      <xdr:col>16</xdr:col>
      <xdr:colOff>465667</xdr:colOff>
      <xdr:row>23</xdr:row>
      <xdr:rowOff>95250</xdr:rowOff>
    </xdr:to>
    <xdr:sp macro="" textlink="">
      <xdr:nvSpPr>
        <xdr:cNvPr id="7" name="Left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2774084" y="4307416"/>
          <a:ext cx="1079500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0</xdr:colOff>
      <xdr:row>19</xdr:row>
      <xdr:rowOff>148167</xdr:rowOff>
    </xdr:from>
    <xdr:to>
      <xdr:col>16</xdr:col>
      <xdr:colOff>465666</xdr:colOff>
      <xdr:row>21</xdr:row>
      <xdr:rowOff>84667</xdr:rowOff>
    </xdr:to>
    <xdr:sp macro="" textlink="">
      <xdr:nvSpPr>
        <xdr:cNvPr id="9" name="Left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2774083" y="3894667"/>
          <a:ext cx="1079500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21168</xdr:colOff>
      <xdr:row>15</xdr:row>
      <xdr:rowOff>148166</xdr:rowOff>
    </xdr:from>
    <xdr:to>
      <xdr:col>16</xdr:col>
      <xdr:colOff>486834</xdr:colOff>
      <xdr:row>17</xdr:row>
      <xdr:rowOff>95249</xdr:rowOff>
    </xdr:to>
    <xdr:sp macro="" textlink="">
      <xdr:nvSpPr>
        <xdr:cNvPr id="10" name="Left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2795251" y="3111499"/>
          <a:ext cx="1079500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84667</xdr:colOff>
      <xdr:row>6</xdr:row>
      <xdr:rowOff>127000</xdr:rowOff>
    </xdr:from>
    <xdr:to>
      <xdr:col>16</xdr:col>
      <xdr:colOff>550333</xdr:colOff>
      <xdr:row>8</xdr:row>
      <xdr:rowOff>74083</xdr:rowOff>
    </xdr:to>
    <xdr:sp macro="" textlink="">
      <xdr:nvSpPr>
        <xdr:cNvPr id="11" name="Left Arrow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12858750" y="1312333"/>
          <a:ext cx="1079500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174345</xdr:rowOff>
    </xdr:from>
    <xdr:to>
      <xdr:col>16</xdr:col>
      <xdr:colOff>17318</xdr:colOff>
      <xdr:row>33</xdr:row>
      <xdr:rowOff>129222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190501</xdr:colOff>
      <xdr:row>10</xdr:row>
      <xdr:rowOff>104680</xdr:rowOff>
    </xdr:from>
    <xdr:to>
      <xdr:col>11</xdr:col>
      <xdr:colOff>360331</xdr:colOff>
      <xdr:row>17</xdr:row>
      <xdr:rowOff>148167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942668" y="2009680"/>
          <a:ext cx="169830" cy="1376987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11</xdr:col>
      <xdr:colOff>484910</xdr:colOff>
      <xdr:row>11</xdr:row>
      <xdr:rowOff>151051</xdr:rowOff>
    </xdr:from>
    <xdr:to>
      <xdr:col>13</xdr:col>
      <xdr:colOff>363683</xdr:colOff>
      <xdr:row>16</xdr:row>
      <xdr:rowOff>21166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7237077" y="2246551"/>
          <a:ext cx="1106439" cy="822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/>
            <a:t>WIP independent loss of utilization</a:t>
          </a:r>
        </a:p>
      </xdr:txBody>
    </xdr:sp>
    <xdr:clientData/>
  </xdr:twoCellAnchor>
  <xdr:twoCellAnchor>
    <xdr:from>
      <xdr:col>11</xdr:col>
      <xdr:colOff>407554</xdr:colOff>
      <xdr:row>19</xdr:row>
      <xdr:rowOff>18471</xdr:rowOff>
    </xdr:from>
    <xdr:to>
      <xdr:col>13</xdr:col>
      <xdr:colOff>341745</xdr:colOff>
      <xdr:row>22</xdr:row>
      <xdr:rowOff>104099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7159721" y="3637971"/>
          <a:ext cx="1161857" cy="6571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/>
            <a:t>WIP dependent</a:t>
          </a:r>
        </a:p>
        <a:p>
          <a:r>
            <a:rPr lang="et-EE" sz="1100"/>
            <a:t> loss of utilization</a:t>
          </a:r>
        </a:p>
      </xdr:txBody>
    </xdr:sp>
    <xdr:clientData/>
  </xdr:twoCellAnchor>
  <xdr:twoCellAnchor>
    <xdr:from>
      <xdr:col>11</xdr:col>
      <xdr:colOff>256115</xdr:colOff>
      <xdr:row>19</xdr:row>
      <xdr:rowOff>127000</xdr:rowOff>
    </xdr:from>
    <xdr:to>
      <xdr:col>11</xdr:col>
      <xdr:colOff>359832</xdr:colOff>
      <xdr:row>21</xdr:row>
      <xdr:rowOff>158751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7008282" y="3746500"/>
          <a:ext cx="103717" cy="412751"/>
        </a:xfrm>
        <a:prstGeom prst="rightBrace">
          <a:avLst>
            <a:gd name="adj1" fmla="val 15476"/>
            <a:gd name="adj2" fmla="val 45123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0</xdr:col>
      <xdr:colOff>539750</xdr:colOff>
      <xdr:row>21</xdr:row>
      <xdr:rowOff>179917</xdr:rowOff>
    </xdr:from>
    <xdr:to>
      <xdr:col>11</xdr:col>
      <xdr:colOff>357717</xdr:colOff>
      <xdr:row>21</xdr:row>
      <xdr:rowOff>188383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539750" y="4180417"/>
          <a:ext cx="6570134" cy="8466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19</xdr:row>
      <xdr:rowOff>14286</xdr:rowOff>
    </xdr:from>
    <xdr:to>
      <xdr:col>7</xdr:col>
      <xdr:colOff>95249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18</xdr:row>
      <xdr:rowOff>119061</xdr:rowOff>
    </xdr:from>
    <xdr:to>
      <xdr:col>17</xdr:col>
      <xdr:colOff>257175</xdr:colOff>
      <xdr:row>35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238124</xdr:colOff>
      <xdr:row>19</xdr:row>
      <xdr:rowOff>14286</xdr:rowOff>
    </xdr:from>
    <xdr:to>
      <xdr:col>27</xdr:col>
      <xdr:colOff>95249</xdr:colOff>
      <xdr:row>34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E099CF-564C-4268-AF2E-2BE523CCC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104775</xdr:colOff>
      <xdr:row>18</xdr:row>
      <xdr:rowOff>119061</xdr:rowOff>
    </xdr:from>
    <xdr:to>
      <xdr:col>37</xdr:col>
      <xdr:colOff>257175</xdr:colOff>
      <xdr:row>35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94CF30-04FD-4521-8820-CA5812721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21</xdr:row>
      <xdr:rowOff>158749</xdr:rowOff>
    </xdr:from>
    <xdr:to>
      <xdr:col>13</xdr:col>
      <xdr:colOff>465667</xdr:colOff>
      <xdr:row>23</xdr:row>
      <xdr:rowOff>95250</xdr:rowOff>
    </xdr:to>
    <xdr:sp macro="" textlink="">
      <xdr:nvSpPr>
        <xdr:cNvPr id="7" name="Left Arrow 6">
          <a:extLst>
            <a:ext uri="{FF2B5EF4-FFF2-40B4-BE49-F238E27FC236}">
              <a16:creationId xmlns:a16="http://schemas.microsoft.com/office/drawing/2014/main" id="{89F7471F-00D6-496C-96E6-078B5B6F4C25}"/>
            </a:ext>
          </a:extLst>
        </xdr:cNvPr>
        <xdr:cNvSpPr/>
      </xdr:nvSpPr>
      <xdr:spPr>
        <a:xfrm>
          <a:off x="12992101" y="4105909"/>
          <a:ext cx="1075266" cy="317501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0</xdr:colOff>
      <xdr:row>19</xdr:row>
      <xdr:rowOff>148167</xdr:rowOff>
    </xdr:from>
    <xdr:to>
      <xdr:col>13</xdr:col>
      <xdr:colOff>465666</xdr:colOff>
      <xdr:row>21</xdr:row>
      <xdr:rowOff>84667</xdr:rowOff>
    </xdr:to>
    <xdr:sp macro="" textlink="">
      <xdr:nvSpPr>
        <xdr:cNvPr id="8" name="Left Arrow 8">
          <a:extLst>
            <a:ext uri="{FF2B5EF4-FFF2-40B4-BE49-F238E27FC236}">
              <a16:creationId xmlns:a16="http://schemas.microsoft.com/office/drawing/2014/main" id="{8FD30FA6-6C8A-4247-9C1B-A0515074E401}"/>
            </a:ext>
          </a:extLst>
        </xdr:cNvPr>
        <xdr:cNvSpPr/>
      </xdr:nvSpPr>
      <xdr:spPr>
        <a:xfrm>
          <a:off x="12992100" y="3714327"/>
          <a:ext cx="1075266" cy="3175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21168</xdr:colOff>
      <xdr:row>15</xdr:row>
      <xdr:rowOff>148166</xdr:rowOff>
    </xdr:from>
    <xdr:to>
      <xdr:col>13</xdr:col>
      <xdr:colOff>486834</xdr:colOff>
      <xdr:row>17</xdr:row>
      <xdr:rowOff>95249</xdr:rowOff>
    </xdr:to>
    <xdr:sp macro="" textlink="">
      <xdr:nvSpPr>
        <xdr:cNvPr id="9" name="Left Arrow 9">
          <a:extLst>
            <a:ext uri="{FF2B5EF4-FFF2-40B4-BE49-F238E27FC236}">
              <a16:creationId xmlns:a16="http://schemas.microsoft.com/office/drawing/2014/main" id="{CB44FFCF-8303-4798-993A-3B1D37FD5B2A}"/>
            </a:ext>
          </a:extLst>
        </xdr:cNvPr>
        <xdr:cNvSpPr/>
      </xdr:nvSpPr>
      <xdr:spPr>
        <a:xfrm>
          <a:off x="13013268" y="2967566"/>
          <a:ext cx="1075266" cy="3204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84667</xdr:colOff>
      <xdr:row>6</xdr:row>
      <xdr:rowOff>127000</xdr:rowOff>
    </xdr:from>
    <xdr:to>
      <xdr:col>13</xdr:col>
      <xdr:colOff>550333</xdr:colOff>
      <xdr:row>8</xdr:row>
      <xdr:rowOff>74083</xdr:rowOff>
    </xdr:to>
    <xdr:sp macro="" textlink="">
      <xdr:nvSpPr>
        <xdr:cNvPr id="10" name="Left Arrow 10">
          <a:extLst>
            <a:ext uri="{FF2B5EF4-FFF2-40B4-BE49-F238E27FC236}">
              <a16:creationId xmlns:a16="http://schemas.microsoft.com/office/drawing/2014/main" id="{62CBEDC4-F8E8-4F19-A380-A989D276AA49}"/>
            </a:ext>
          </a:extLst>
        </xdr:cNvPr>
        <xdr:cNvSpPr/>
      </xdr:nvSpPr>
      <xdr:spPr>
        <a:xfrm>
          <a:off x="13076767" y="1254760"/>
          <a:ext cx="1075266" cy="3204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TU\administration\Ericsson\2014\students%20contribution\Harald\LOC%20files\Copy%20of%20LOPROM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L-I3\Users\user\Downloads\Weld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C"/>
      <sheetName val="TTP"/>
      <sheetName val="Throughput Diagram"/>
      <sheetName val="LOC"/>
      <sheetName val="Overview"/>
      <sheetName val="Calc. Throughput Diagram"/>
      <sheetName val="Calc. LOC"/>
      <sheetName val="Calc. Distributions"/>
      <sheetName val="Hit List"/>
    </sheetNames>
    <sheetDataSet>
      <sheetData sheetId="0">
        <row r="2">
          <cell r="D2">
            <v>7</v>
          </cell>
          <cell r="E2">
            <v>4</v>
          </cell>
        </row>
        <row r="3">
          <cell r="D3">
            <v>14</v>
          </cell>
          <cell r="E3">
            <v>16</v>
          </cell>
        </row>
        <row r="4">
          <cell r="D4">
            <v>26</v>
          </cell>
          <cell r="E4">
            <v>5</v>
          </cell>
        </row>
        <row r="5">
          <cell r="D5">
            <v>11</v>
          </cell>
          <cell r="E5">
            <v>3</v>
          </cell>
        </row>
        <row r="6">
          <cell r="D6">
            <v>6</v>
          </cell>
          <cell r="E6">
            <v>1</v>
          </cell>
        </row>
        <row r="7">
          <cell r="D7">
            <v>10</v>
          </cell>
          <cell r="E7">
            <v>12</v>
          </cell>
        </row>
        <row r="8">
          <cell r="D8">
            <v>11</v>
          </cell>
          <cell r="E8">
            <v>5</v>
          </cell>
        </row>
        <row r="9">
          <cell r="D9">
            <v>16</v>
          </cell>
          <cell r="E9">
            <v>3</v>
          </cell>
        </row>
        <row r="10">
          <cell r="D10">
            <v>26</v>
          </cell>
          <cell r="E10">
            <v>10</v>
          </cell>
        </row>
        <row r="11">
          <cell r="D11">
            <v>15</v>
          </cell>
          <cell r="E11">
            <v>6</v>
          </cell>
        </row>
        <row r="12">
          <cell r="D12">
            <v>5</v>
          </cell>
          <cell r="E12">
            <v>3</v>
          </cell>
        </row>
        <row r="13">
          <cell r="D13">
            <v>14</v>
          </cell>
          <cell r="E13">
            <v>3</v>
          </cell>
        </row>
        <row r="14">
          <cell r="D14">
            <v>20</v>
          </cell>
          <cell r="E14">
            <v>3</v>
          </cell>
        </row>
        <row r="15">
          <cell r="D15">
            <v>6</v>
          </cell>
          <cell r="E15">
            <v>8</v>
          </cell>
        </row>
        <row r="16">
          <cell r="D16">
            <v>28</v>
          </cell>
          <cell r="E16">
            <v>4</v>
          </cell>
        </row>
        <row r="17">
          <cell r="D17">
            <v>49</v>
          </cell>
          <cell r="E17">
            <v>10</v>
          </cell>
        </row>
        <row r="18">
          <cell r="D18">
            <v>1</v>
          </cell>
          <cell r="E18">
            <v>0</v>
          </cell>
        </row>
        <row r="19">
          <cell r="D19">
            <v>5</v>
          </cell>
          <cell r="E19">
            <v>0</v>
          </cell>
        </row>
        <row r="20">
          <cell r="D20">
            <v>7</v>
          </cell>
          <cell r="E20">
            <v>6</v>
          </cell>
        </row>
        <row r="21">
          <cell r="D21">
            <v>30</v>
          </cell>
          <cell r="E21">
            <v>7</v>
          </cell>
        </row>
        <row r="22">
          <cell r="D22">
            <v>15</v>
          </cell>
          <cell r="E22">
            <v>9</v>
          </cell>
        </row>
        <row r="23">
          <cell r="D23">
            <v>21</v>
          </cell>
          <cell r="E23">
            <v>8</v>
          </cell>
        </row>
        <row r="24">
          <cell r="D24">
            <v>17</v>
          </cell>
          <cell r="E24">
            <v>3</v>
          </cell>
        </row>
        <row r="25">
          <cell r="D25">
            <v>26</v>
          </cell>
          <cell r="E25">
            <v>3</v>
          </cell>
        </row>
        <row r="26">
          <cell r="D26">
            <v>2</v>
          </cell>
          <cell r="E26">
            <v>3</v>
          </cell>
        </row>
        <row r="27">
          <cell r="D27">
            <v>11</v>
          </cell>
          <cell r="E27">
            <v>4</v>
          </cell>
        </row>
        <row r="28">
          <cell r="D28">
            <v>23</v>
          </cell>
          <cell r="E28">
            <v>4</v>
          </cell>
        </row>
        <row r="29">
          <cell r="D29">
            <v>19</v>
          </cell>
          <cell r="E29">
            <v>2</v>
          </cell>
        </row>
        <row r="30">
          <cell r="D30">
            <v>21</v>
          </cell>
          <cell r="E30">
            <v>8</v>
          </cell>
        </row>
        <row r="31">
          <cell r="D31">
            <v>20</v>
          </cell>
          <cell r="E31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H2">
            <v>41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C"/>
      <sheetName val="TTP"/>
      <sheetName val="Throughput Diagram"/>
      <sheetName val="LOC"/>
      <sheetName val="Overview"/>
      <sheetName val="Calc. Throughput Diagram"/>
      <sheetName val="Calc. LOC"/>
      <sheetName val="Calc. Distributions"/>
      <sheetName val="Hit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3">
          <cell r="G3">
            <v>32.869999999999997</v>
          </cell>
          <cell r="O3">
            <v>4.88</v>
          </cell>
        </row>
        <row r="4">
          <cell r="S4">
            <v>6.89</v>
          </cell>
        </row>
        <row r="7">
          <cell r="S7">
            <v>35.94</v>
          </cell>
        </row>
        <row r="8">
          <cell r="G8">
            <v>0.31</v>
          </cell>
        </row>
        <row r="10">
          <cell r="S10">
            <v>5.22</v>
          </cell>
        </row>
        <row r="11">
          <cell r="S11">
            <v>5.38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zoomScale="110" zoomScaleNormal="110" workbookViewId="0">
      <selection activeCell="C2" sqref="C2"/>
    </sheetView>
  </sheetViews>
  <sheetFormatPr defaultRowHeight="14.4" x14ac:dyDescent="0.3"/>
  <cols>
    <col min="1" max="1" width="27.44140625" bestFit="1" customWidth="1"/>
    <col min="2" max="2" width="13.109375" style="72" customWidth="1"/>
    <col min="3" max="3" width="13.5546875" style="72" customWidth="1"/>
    <col min="4" max="4" width="15.109375" customWidth="1"/>
    <col min="6" max="6" width="13.5546875" customWidth="1"/>
    <col min="7" max="7" width="25.6640625" customWidth="1"/>
    <col min="8" max="8" width="8.33203125" customWidth="1"/>
    <col min="9" max="9" width="12.44140625" customWidth="1"/>
  </cols>
  <sheetData>
    <row r="1" spans="1:9" ht="43.2" x14ac:dyDescent="0.3">
      <c r="A1" s="10" t="s">
        <v>0</v>
      </c>
      <c r="B1" s="71" t="s">
        <v>1</v>
      </c>
      <c r="C1" s="71" t="s">
        <v>2</v>
      </c>
      <c r="D1" s="10" t="s">
        <v>3</v>
      </c>
      <c r="E1" s="10" t="s">
        <v>4</v>
      </c>
      <c r="G1" s="13" t="s">
        <v>8</v>
      </c>
      <c r="H1" s="113"/>
      <c r="I1" s="113"/>
    </row>
    <row r="2" spans="1:9" x14ac:dyDescent="0.3">
      <c r="A2" t="str">
        <f>'Input old'!A2</f>
        <v>KRC11</v>
      </c>
      <c r="B2" s="72">
        <f>'Input new'!F2</f>
        <v>43829</v>
      </c>
      <c r="C2" s="72">
        <f>'Input new'!G2</f>
        <v>43831</v>
      </c>
      <c r="D2">
        <f>'Input new'!B2</f>
        <v>414</v>
      </c>
      <c r="E2" s="12">
        <f t="shared" ref="E2:E65" si="0">C2-B2</f>
        <v>2</v>
      </c>
      <c r="G2" s="14" t="s">
        <v>9</v>
      </c>
      <c r="H2" s="11">
        <v>12</v>
      </c>
      <c r="I2" s="12"/>
    </row>
    <row r="3" spans="1:9" ht="28.8" x14ac:dyDescent="0.3">
      <c r="A3" t="str">
        <f>'Input old'!A3</f>
        <v>KRC12</v>
      </c>
      <c r="B3" s="72">
        <f>'Input new'!F3</f>
        <v>43843</v>
      </c>
      <c r="C3" s="72">
        <f>'Input new'!G3</f>
        <v>43845</v>
      </c>
      <c r="D3">
        <f>'Input new'!B3</f>
        <v>576</v>
      </c>
      <c r="E3" s="12">
        <f t="shared" si="0"/>
        <v>2</v>
      </c>
      <c r="G3" s="14" t="s">
        <v>10</v>
      </c>
      <c r="H3" s="11">
        <v>24</v>
      </c>
      <c r="I3" s="12" t="s">
        <v>11</v>
      </c>
    </row>
    <row r="4" spans="1:9" ht="28.8" x14ac:dyDescent="0.3">
      <c r="A4" t="str">
        <f>'Input old'!A4</f>
        <v>KRC13</v>
      </c>
      <c r="B4" s="72">
        <f>'Input new'!F4</f>
        <v>43849</v>
      </c>
      <c r="C4" s="72">
        <f>'Input new'!G4</f>
        <v>43852</v>
      </c>
      <c r="D4">
        <f>'Input new'!B4</f>
        <v>686</v>
      </c>
      <c r="E4" s="12">
        <f t="shared" si="0"/>
        <v>3</v>
      </c>
      <c r="G4" s="14" t="s">
        <v>12</v>
      </c>
      <c r="H4" s="12"/>
      <c r="I4" s="12" t="s">
        <v>13</v>
      </c>
    </row>
    <row r="5" spans="1:9" x14ac:dyDescent="0.3">
      <c r="A5" t="str">
        <f>'Input old'!A5</f>
        <v>KRC14</v>
      </c>
      <c r="B5" s="72">
        <f>'Input new'!F5</f>
        <v>43856</v>
      </c>
      <c r="C5" s="72">
        <f>'Input new'!G5</f>
        <v>43859</v>
      </c>
      <c r="D5">
        <f>'Input new'!B5</f>
        <v>872</v>
      </c>
      <c r="E5" s="12">
        <f t="shared" si="0"/>
        <v>3</v>
      </c>
      <c r="G5" s="12" t="s">
        <v>14</v>
      </c>
      <c r="H5" s="13">
        <f>H3*H2</f>
        <v>288</v>
      </c>
      <c r="I5" s="13" t="s">
        <v>13</v>
      </c>
    </row>
    <row r="6" spans="1:9" x14ac:dyDescent="0.3">
      <c r="A6" t="str">
        <f>'Input old'!A6</f>
        <v>KRC15</v>
      </c>
      <c r="B6" s="72">
        <f>'Input new'!F6</f>
        <v>43864</v>
      </c>
      <c r="C6" s="72">
        <f>'Input new'!G6</f>
        <v>43866</v>
      </c>
      <c r="D6">
        <f>'Input new'!B6</f>
        <v>596</v>
      </c>
      <c r="E6" s="12">
        <f t="shared" si="0"/>
        <v>2</v>
      </c>
      <c r="G6" s="12" t="s">
        <v>15</v>
      </c>
      <c r="H6" s="11">
        <v>10</v>
      </c>
      <c r="I6" s="13" t="s">
        <v>16</v>
      </c>
    </row>
    <row r="7" spans="1:9" x14ac:dyDescent="0.3">
      <c r="A7" t="str">
        <f>'Input old'!A7</f>
        <v>KRC16</v>
      </c>
      <c r="B7" s="72">
        <f>'Input new'!F7</f>
        <v>43871</v>
      </c>
      <c r="C7" s="72">
        <f>'Input new'!G7</f>
        <v>43873</v>
      </c>
      <c r="D7">
        <f>'Input new'!B7</f>
        <v>616</v>
      </c>
      <c r="E7" s="12">
        <f t="shared" si="0"/>
        <v>2</v>
      </c>
    </row>
    <row r="8" spans="1:9" x14ac:dyDescent="0.3">
      <c r="A8" t="str">
        <f>'Input old'!A8</f>
        <v>KRC17</v>
      </c>
      <c r="B8" s="72">
        <f>'Input new'!F8</f>
        <v>43878</v>
      </c>
      <c r="C8" s="72">
        <f>'Input new'!G8</f>
        <v>43880</v>
      </c>
      <c r="D8">
        <f>'Input new'!B8</f>
        <v>550</v>
      </c>
      <c r="E8" s="12">
        <f t="shared" si="0"/>
        <v>2</v>
      </c>
      <c r="G8" s="14" t="s">
        <v>17</v>
      </c>
      <c r="H8" s="11">
        <v>0</v>
      </c>
      <c r="I8" s="12" t="s">
        <v>13</v>
      </c>
    </row>
    <row r="9" spans="1:9" ht="28.8" x14ac:dyDescent="0.3">
      <c r="A9" t="str">
        <f>'Input old'!A9</f>
        <v>KRC18</v>
      </c>
      <c r="B9" s="72">
        <f>'Input new'!F9</f>
        <v>43884</v>
      </c>
      <c r="C9" s="72">
        <f>'Input new'!G9</f>
        <v>43887</v>
      </c>
      <c r="D9">
        <f>'Input new'!B9</f>
        <v>686</v>
      </c>
      <c r="E9" s="12">
        <f t="shared" si="0"/>
        <v>3</v>
      </c>
      <c r="G9" s="14" t="s">
        <v>18</v>
      </c>
      <c r="H9" s="11">
        <v>0</v>
      </c>
    </row>
    <row r="10" spans="1:9" x14ac:dyDescent="0.3">
      <c r="A10" t="str">
        <f>'Input old'!A10</f>
        <v>KRC19</v>
      </c>
      <c r="B10" s="72">
        <f>'Input new'!F10</f>
        <v>43892</v>
      </c>
      <c r="C10" s="72">
        <f>'Input new'!G10</f>
        <v>43894</v>
      </c>
      <c r="D10">
        <f>'Input new'!B10</f>
        <v>632</v>
      </c>
      <c r="E10" s="12">
        <f t="shared" si="0"/>
        <v>2</v>
      </c>
    </row>
    <row r="11" spans="1:9" x14ac:dyDescent="0.3">
      <c r="A11" t="str">
        <f>'Input old'!A11</f>
        <v>KRC20</v>
      </c>
      <c r="B11" s="72">
        <f>'Input new'!F11</f>
        <v>43899</v>
      </c>
      <c r="C11" s="72">
        <f>'Input new'!G11</f>
        <v>43901</v>
      </c>
      <c r="D11">
        <f>'Input new'!B11</f>
        <v>470</v>
      </c>
      <c r="E11" s="12">
        <f t="shared" si="0"/>
        <v>2</v>
      </c>
      <c r="G11" s="14" t="s">
        <v>33</v>
      </c>
      <c r="H11" s="11">
        <v>0</v>
      </c>
    </row>
    <row r="12" spans="1:9" x14ac:dyDescent="0.3">
      <c r="A12" t="str">
        <f>'Input old'!A12</f>
        <v>KRC21</v>
      </c>
      <c r="B12" s="72">
        <f>'Input new'!F12</f>
        <v>43905</v>
      </c>
      <c r="C12" s="72">
        <f>'Input new'!G12</f>
        <v>43908</v>
      </c>
      <c r="D12">
        <f>'Input new'!B12</f>
        <v>698</v>
      </c>
      <c r="E12" s="12">
        <f t="shared" si="0"/>
        <v>3</v>
      </c>
    </row>
    <row r="13" spans="1:9" x14ac:dyDescent="0.3">
      <c r="A13" t="str">
        <f>'Input old'!A13</f>
        <v>KRC22</v>
      </c>
      <c r="B13" s="72">
        <f>'Input new'!F13</f>
        <v>43912</v>
      </c>
      <c r="C13" s="72">
        <f>'Input new'!G13</f>
        <v>43915</v>
      </c>
      <c r="D13">
        <f>'Input new'!B13</f>
        <v>680</v>
      </c>
      <c r="E13" s="12">
        <f t="shared" si="0"/>
        <v>3</v>
      </c>
    </row>
    <row r="14" spans="1:9" x14ac:dyDescent="0.3">
      <c r="A14" t="str">
        <f>'Input old'!A14</f>
        <v>KRC23</v>
      </c>
      <c r="B14" s="72">
        <f>'Input new'!F14</f>
        <v>43920</v>
      </c>
      <c r="C14" s="72">
        <f>'Input new'!G14</f>
        <v>43922</v>
      </c>
      <c r="D14">
        <f>'Input new'!B14</f>
        <v>574</v>
      </c>
      <c r="E14" s="12">
        <f t="shared" si="0"/>
        <v>2</v>
      </c>
    </row>
    <row r="15" spans="1:9" x14ac:dyDescent="0.3">
      <c r="A15" t="str">
        <f>'Input old'!A15</f>
        <v>KRC24</v>
      </c>
      <c r="B15" s="72">
        <f>'Input new'!F15</f>
        <v>43926</v>
      </c>
      <c r="C15" s="72">
        <f>'Input new'!G15</f>
        <v>43929</v>
      </c>
      <c r="D15">
        <f>'Input new'!B15</f>
        <v>790</v>
      </c>
      <c r="E15" s="12">
        <f t="shared" si="0"/>
        <v>3</v>
      </c>
    </row>
    <row r="16" spans="1:9" x14ac:dyDescent="0.3">
      <c r="A16" t="str">
        <f>'Input old'!A16</f>
        <v>KRC25</v>
      </c>
      <c r="B16" s="72">
        <f>'Input new'!F16</f>
        <v>43933</v>
      </c>
      <c r="C16" s="72">
        <f>'Input new'!G16</f>
        <v>43936</v>
      </c>
      <c r="D16">
        <f>'Input new'!B16</f>
        <v>670</v>
      </c>
      <c r="E16" s="12">
        <f t="shared" si="0"/>
        <v>3</v>
      </c>
    </row>
    <row r="17" spans="1:5" x14ac:dyDescent="0.3">
      <c r="A17" t="str">
        <f>'Input old'!A17</f>
        <v>KRC26</v>
      </c>
      <c r="B17" s="72">
        <f>'Input new'!F17</f>
        <v>43941</v>
      </c>
      <c r="C17" s="72">
        <f>'Input new'!G17</f>
        <v>43943</v>
      </c>
      <c r="D17">
        <f>'Input new'!B17</f>
        <v>556</v>
      </c>
      <c r="E17" s="12">
        <f t="shared" si="0"/>
        <v>2</v>
      </c>
    </row>
    <row r="18" spans="1:5" x14ac:dyDescent="0.3">
      <c r="A18" t="str">
        <f>'Input old'!A18</f>
        <v>KRC27</v>
      </c>
      <c r="B18" s="72">
        <f>'Input new'!F18</f>
        <v>43947</v>
      </c>
      <c r="C18" s="72">
        <f>'Input new'!G18</f>
        <v>43950</v>
      </c>
      <c r="D18">
        <f>'Input new'!B18</f>
        <v>770</v>
      </c>
      <c r="E18" s="12">
        <f t="shared" si="0"/>
        <v>3</v>
      </c>
    </row>
    <row r="19" spans="1:5" x14ac:dyDescent="0.3">
      <c r="A19" t="str">
        <f>'Input old'!A19</f>
        <v>KRC28</v>
      </c>
      <c r="B19" s="72">
        <f>'Input new'!F19</f>
        <v>43956</v>
      </c>
      <c r="C19" s="72">
        <f>'Input new'!G19</f>
        <v>43957</v>
      </c>
      <c r="D19">
        <f>'Input new'!B19</f>
        <v>378</v>
      </c>
      <c r="E19" s="12">
        <f t="shared" si="0"/>
        <v>1</v>
      </c>
    </row>
    <row r="20" spans="1:5" x14ac:dyDescent="0.3">
      <c r="A20" t="str">
        <f>'Input old'!A20</f>
        <v>KRC29</v>
      </c>
      <c r="B20" s="72">
        <f>'Input new'!F20</f>
        <v>43961</v>
      </c>
      <c r="C20" s="72">
        <f>'Input new'!G20</f>
        <v>43964</v>
      </c>
      <c r="D20">
        <f>'Input new'!B20</f>
        <v>652</v>
      </c>
      <c r="E20" s="12">
        <f t="shared" si="0"/>
        <v>3</v>
      </c>
    </row>
    <row r="21" spans="1:5" x14ac:dyDescent="0.3">
      <c r="A21" t="str">
        <f>'Input old'!A21</f>
        <v>KRC30</v>
      </c>
      <c r="B21" s="72">
        <f>'Input new'!F21</f>
        <v>43969</v>
      </c>
      <c r="C21" s="72">
        <f>'Input new'!G21</f>
        <v>43971</v>
      </c>
      <c r="D21">
        <f>'Input new'!B21</f>
        <v>520</v>
      </c>
      <c r="E21" s="12">
        <f t="shared" si="0"/>
        <v>2</v>
      </c>
    </row>
    <row r="22" spans="1:5" x14ac:dyDescent="0.3">
      <c r="A22" t="str">
        <f>'Input old'!A22</f>
        <v>KRC31</v>
      </c>
      <c r="B22" s="72">
        <f>'Input new'!F22</f>
        <v>43975</v>
      </c>
      <c r="C22" s="72">
        <f>'Input new'!G22</f>
        <v>43978</v>
      </c>
      <c r="D22">
        <f>'Input new'!B22</f>
        <v>698</v>
      </c>
      <c r="E22" s="12">
        <f t="shared" si="0"/>
        <v>3</v>
      </c>
    </row>
    <row r="23" spans="1:5" x14ac:dyDescent="0.3">
      <c r="A23" t="str">
        <f>'Input old'!A23</f>
        <v>KRC32</v>
      </c>
      <c r="B23" s="72">
        <f>'Input new'!F23</f>
        <v>43982</v>
      </c>
      <c r="C23" s="72">
        <f>'Input new'!G23</f>
        <v>43985</v>
      </c>
      <c r="D23">
        <f>'Input new'!B23</f>
        <v>880</v>
      </c>
      <c r="E23" s="12">
        <f t="shared" si="0"/>
        <v>3</v>
      </c>
    </row>
    <row r="24" spans="1:5" x14ac:dyDescent="0.3">
      <c r="A24" t="str">
        <f>'Input old'!A24</f>
        <v>KRC33</v>
      </c>
      <c r="B24" s="72">
        <f>'Input new'!F24</f>
        <v>43990</v>
      </c>
      <c r="C24" s="72">
        <f>'Input new'!G24</f>
        <v>43992</v>
      </c>
      <c r="D24">
        <f>'Input new'!B24</f>
        <v>400</v>
      </c>
      <c r="E24" s="12">
        <f t="shared" si="0"/>
        <v>2</v>
      </c>
    </row>
    <row r="25" spans="1:5" x14ac:dyDescent="0.3">
      <c r="A25" t="str">
        <f>'Input old'!A25</f>
        <v>KRC34</v>
      </c>
      <c r="B25" s="72">
        <f>'Input new'!F25</f>
        <v>43997</v>
      </c>
      <c r="C25" s="72">
        <f>'Input new'!G25</f>
        <v>43999</v>
      </c>
      <c r="D25">
        <f>'Input new'!B25</f>
        <v>488</v>
      </c>
      <c r="E25" s="12">
        <f t="shared" si="0"/>
        <v>2</v>
      </c>
    </row>
    <row r="26" spans="1:5" x14ac:dyDescent="0.3">
      <c r="A26" t="str">
        <f>'Input old'!A26</f>
        <v>KRC35</v>
      </c>
      <c r="B26" s="72">
        <f>'Input new'!F26</f>
        <v>44003</v>
      </c>
      <c r="C26" s="72">
        <f>'Input new'!G26</f>
        <v>44006</v>
      </c>
      <c r="D26">
        <f>'Input new'!B26</f>
        <v>802</v>
      </c>
      <c r="E26" s="12">
        <f t="shared" si="0"/>
        <v>3</v>
      </c>
    </row>
    <row r="27" spans="1:5" x14ac:dyDescent="0.3">
      <c r="A27" t="str">
        <f>'Input old'!A27</f>
        <v>KRC36</v>
      </c>
      <c r="B27" s="72">
        <f>'Input new'!F27</f>
        <v>44010</v>
      </c>
      <c r="C27" s="72">
        <f>'Input new'!G27</f>
        <v>44013</v>
      </c>
      <c r="D27">
        <f>'Input new'!B27</f>
        <v>782</v>
      </c>
      <c r="E27" s="12">
        <f t="shared" si="0"/>
        <v>3</v>
      </c>
    </row>
    <row r="28" spans="1:5" x14ac:dyDescent="0.3">
      <c r="A28" t="str">
        <f>'Input old'!A28</f>
        <v>KRC37</v>
      </c>
      <c r="B28" s="72">
        <f>'Input new'!F28</f>
        <v>44017</v>
      </c>
      <c r="C28" s="72">
        <f>'Input new'!G28</f>
        <v>44020</v>
      </c>
      <c r="D28">
        <f>'Input new'!B28</f>
        <v>680</v>
      </c>
      <c r="E28" s="12">
        <f t="shared" si="0"/>
        <v>3</v>
      </c>
    </row>
    <row r="29" spans="1:5" x14ac:dyDescent="0.3">
      <c r="A29" t="str">
        <f>'Input old'!A29</f>
        <v>KRC38</v>
      </c>
      <c r="B29" s="72">
        <f>'Input new'!F29</f>
        <v>44025</v>
      </c>
      <c r="C29" s="72">
        <f>'Input new'!G29</f>
        <v>44027</v>
      </c>
      <c r="D29">
        <f>'Input new'!B29</f>
        <v>614</v>
      </c>
      <c r="E29" s="12">
        <f t="shared" si="0"/>
        <v>2</v>
      </c>
    </row>
    <row r="30" spans="1:5" x14ac:dyDescent="0.3">
      <c r="A30" t="str">
        <f>'Input old'!A30</f>
        <v>KRC39</v>
      </c>
      <c r="B30" s="72">
        <f>'Input new'!F30</f>
        <v>44031</v>
      </c>
      <c r="C30" s="72">
        <f>'Input new'!G30</f>
        <v>44034</v>
      </c>
      <c r="D30">
        <f>'Input new'!B30</f>
        <v>740</v>
      </c>
      <c r="E30" s="12">
        <f t="shared" si="0"/>
        <v>3</v>
      </c>
    </row>
    <row r="31" spans="1:5" x14ac:dyDescent="0.3">
      <c r="A31" t="str">
        <f>'Input old'!A31</f>
        <v>KRC40</v>
      </c>
      <c r="B31" s="72">
        <f>'Input new'!F31</f>
        <v>44038</v>
      </c>
      <c r="C31" s="72">
        <f>'Input new'!G31</f>
        <v>44041</v>
      </c>
      <c r="D31">
        <f>'Input new'!B31</f>
        <v>698</v>
      </c>
      <c r="E31" s="12">
        <f t="shared" si="0"/>
        <v>3</v>
      </c>
    </row>
    <row r="32" spans="1:5" x14ac:dyDescent="0.3">
      <c r="A32" t="str">
        <f>'Input old'!A32</f>
        <v>KRC41</v>
      </c>
      <c r="B32" s="72">
        <f>'Input new'!F32</f>
        <v>44045</v>
      </c>
      <c r="C32" s="72">
        <f>'Input new'!G32</f>
        <v>44048</v>
      </c>
      <c r="D32">
        <f>'Input new'!B32</f>
        <v>810</v>
      </c>
      <c r="E32" s="12">
        <f t="shared" si="0"/>
        <v>3</v>
      </c>
    </row>
    <row r="33" spans="1:5" x14ac:dyDescent="0.3">
      <c r="A33" t="str">
        <f>'Input old'!A33</f>
        <v>KRC42</v>
      </c>
      <c r="B33" s="72">
        <f>'Input new'!F33</f>
        <v>44053</v>
      </c>
      <c r="C33" s="72">
        <f>'Input new'!G33</f>
        <v>44055</v>
      </c>
      <c r="D33">
        <f>'Input new'!B33</f>
        <v>646</v>
      </c>
      <c r="E33" s="12">
        <f t="shared" si="0"/>
        <v>2</v>
      </c>
    </row>
    <row r="34" spans="1:5" x14ac:dyDescent="0.3">
      <c r="A34" t="str">
        <f>'Input old'!A34</f>
        <v>KRC43</v>
      </c>
      <c r="B34" s="72">
        <f>'Input new'!F34</f>
        <v>44060</v>
      </c>
      <c r="C34" s="72">
        <f>'Input new'!G34</f>
        <v>44062</v>
      </c>
      <c r="D34">
        <f>'Input new'!B34</f>
        <v>602</v>
      </c>
      <c r="E34" s="12">
        <f t="shared" si="0"/>
        <v>2</v>
      </c>
    </row>
    <row r="35" spans="1:5" x14ac:dyDescent="0.3">
      <c r="A35" t="str">
        <f>'Input old'!A35</f>
        <v>KRC44</v>
      </c>
      <c r="B35" s="72">
        <f>'Input new'!F35</f>
        <v>44066</v>
      </c>
      <c r="C35" s="72">
        <f>'Input new'!G35</f>
        <v>44069</v>
      </c>
      <c r="D35">
        <f>'Input new'!B35</f>
        <v>660</v>
      </c>
      <c r="E35" s="12">
        <f t="shared" si="0"/>
        <v>3</v>
      </c>
    </row>
    <row r="36" spans="1:5" x14ac:dyDescent="0.3">
      <c r="A36" t="str">
        <f>'Input old'!A36</f>
        <v>KRC45</v>
      </c>
      <c r="B36" s="72">
        <f>'Input new'!F36</f>
        <v>44073</v>
      </c>
      <c r="C36" s="72">
        <f>'Input new'!G36</f>
        <v>44076</v>
      </c>
      <c r="D36">
        <f>'Input new'!B36</f>
        <v>768</v>
      </c>
      <c r="E36" s="12">
        <f t="shared" si="0"/>
        <v>3</v>
      </c>
    </row>
    <row r="37" spans="1:5" x14ac:dyDescent="0.3">
      <c r="A37" t="str">
        <f>'Input old'!A37</f>
        <v>KRC46</v>
      </c>
      <c r="B37" s="72">
        <f>'Input new'!F37</f>
        <v>44081</v>
      </c>
      <c r="C37" s="72">
        <f>'Input new'!G37</f>
        <v>44083</v>
      </c>
      <c r="D37">
        <f>'Input new'!B37</f>
        <v>608</v>
      </c>
      <c r="E37" s="12">
        <f t="shared" si="0"/>
        <v>2</v>
      </c>
    </row>
    <row r="38" spans="1:5" x14ac:dyDescent="0.3">
      <c r="A38" t="str">
        <f>'Input old'!A38</f>
        <v>KRC47</v>
      </c>
      <c r="B38" s="72">
        <f>'Input new'!F38</f>
        <v>44088</v>
      </c>
      <c r="C38" s="72">
        <f>'Input new'!G38</f>
        <v>44090</v>
      </c>
      <c r="D38">
        <f>'Input new'!B38</f>
        <v>626</v>
      </c>
      <c r="E38" s="12">
        <f t="shared" si="0"/>
        <v>2</v>
      </c>
    </row>
    <row r="39" spans="1:5" x14ac:dyDescent="0.3">
      <c r="A39" t="str">
        <f>'Input old'!A39</f>
        <v>KRC48</v>
      </c>
      <c r="B39" s="72">
        <f>'Input new'!F39</f>
        <v>44095</v>
      </c>
      <c r="C39" s="72">
        <f>'Input new'!G39</f>
        <v>44097</v>
      </c>
      <c r="D39">
        <f>'Input new'!B39</f>
        <v>604</v>
      </c>
      <c r="E39" s="12">
        <f t="shared" si="0"/>
        <v>2</v>
      </c>
    </row>
    <row r="40" spans="1:5" x14ac:dyDescent="0.3">
      <c r="A40" t="str">
        <f>'Input old'!A40</f>
        <v>KRC49</v>
      </c>
      <c r="B40" s="72">
        <f>'Input new'!F40</f>
        <v>44101</v>
      </c>
      <c r="C40" s="72">
        <f>'Input new'!G40</f>
        <v>44104</v>
      </c>
      <c r="D40">
        <f>'Input new'!B40</f>
        <v>666</v>
      </c>
      <c r="E40" s="12">
        <f t="shared" si="0"/>
        <v>3</v>
      </c>
    </row>
    <row r="41" spans="1:5" x14ac:dyDescent="0.3">
      <c r="A41" t="str">
        <f>'Input old'!A41</f>
        <v>KRC50</v>
      </c>
      <c r="B41" s="72">
        <f>'Input new'!F41</f>
        <v>44108</v>
      </c>
      <c r="C41" s="72">
        <f>'Input new'!G41</f>
        <v>44111</v>
      </c>
      <c r="D41">
        <f>'Input new'!B41</f>
        <v>792</v>
      </c>
      <c r="E41" s="12">
        <f t="shared" si="0"/>
        <v>3</v>
      </c>
    </row>
    <row r="42" spans="1:5" x14ac:dyDescent="0.3">
      <c r="A42" t="str">
        <f>'Input old'!A42</f>
        <v>KRC51</v>
      </c>
      <c r="B42" s="72">
        <f>'Input new'!F42</f>
        <v>44115</v>
      </c>
      <c r="C42" s="72">
        <f>'Input new'!G42</f>
        <v>44118</v>
      </c>
      <c r="D42">
        <f>'Input new'!B42</f>
        <v>662</v>
      </c>
      <c r="E42" s="12">
        <f t="shared" si="0"/>
        <v>3</v>
      </c>
    </row>
    <row r="43" spans="1:5" x14ac:dyDescent="0.3">
      <c r="A43" t="str">
        <f>'Input old'!A43</f>
        <v>KRC52</v>
      </c>
      <c r="B43" s="72">
        <f>'Input new'!F43</f>
        <v>44122</v>
      </c>
      <c r="C43" s="72">
        <f>'Input new'!G43</f>
        <v>44125</v>
      </c>
      <c r="D43">
        <f>'Input new'!B43</f>
        <v>680</v>
      </c>
      <c r="E43" s="12">
        <f t="shared" si="0"/>
        <v>3</v>
      </c>
    </row>
    <row r="44" spans="1:5" x14ac:dyDescent="0.3">
      <c r="A44" t="str">
        <f>'Input old'!A44</f>
        <v>KRC53</v>
      </c>
      <c r="B44" s="72">
        <f>'Input new'!F44</f>
        <v>44130</v>
      </c>
      <c r="C44" s="72">
        <f>'Input new'!G44</f>
        <v>44132</v>
      </c>
      <c r="D44">
        <f>'Input new'!B44</f>
        <v>602</v>
      </c>
      <c r="E44" s="12">
        <f t="shared" si="0"/>
        <v>2</v>
      </c>
    </row>
    <row r="45" spans="1:5" x14ac:dyDescent="0.3">
      <c r="A45" t="str">
        <f>'Input old'!A45</f>
        <v>KRC54</v>
      </c>
      <c r="B45" s="72">
        <f>'Input new'!F45</f>
        <v>44136</v>
      </c>
      <c r="C45" s="72">
        <f>'Input new'!G45</f>
        <v>44139</v>
      </c>
      <c r="D45">
        <f>'Input new'!B45</f>
        <v>684</v>
      </c>
      <c r="E45" s="12">
        <f t="shared" si="0"/>
        <v>3</v>
      </c>
    </row>
    <row r="46" spans="1:5" x14ac:dyDescent="0.3">
      <c r="A46" t="str">
        <f>'Input old'!A46</f>
        <v>KRC55</v>
      </c>
      <c r="B46" s="72">
        <f>'Input new'!F46</f>
        <v>44143</v>
      </c>
      <c r="C46" s="72">
        <f>'Input new'!G46</f>
        <v>44146</v>
      </c>
      <c r="D46">
        <f>'Input new'!B46</f>
        <v>716</v>
      </c>
      <c r="E46" s="12">
        <f t="shared" si="0"/>
        <v>3</v>
      </c>
    </row>
    <row r="47" spans="1:5" x14ac:dyDescent="0.3">
      <c r="A47" t="str">
        <f>'Input old'!A47</f>
        <v>KRC56</v>
      </c>
      <c r="B47" s="72">
        <f>'Input new'!F47</f>
        <v>44150</v>
      </c>
      <c r="C47" s="72">
        <f>'Input new'!G47</f>
        <v>44153</v>
      </c>
      <c r="D47">
        <f>'Input new'!B47</f>
        <v>712</v>
      </c>
      <c r="E47" s="12">
        <f t="shared" si="0"/>
        <v>3</v>
      </c>
    </row>
    <row r="48" spans="1:5" x14ac:dyDescent="0.3">
      <c r="A48" t="str">
        <f>'Input old'!A48</f>
        <v>KRC57</v>
      </c>
      <c r="B48" s="72">
        <f>'Input new'!F48</f>
        <v>44157</v>
      </c>
      <c r="C48" s="72">
        <f>'Input new'!G48</f>
        <v>44160</v>
      </c>
      <c r="D48">
        <f>'Input new'!B48</f>
        <v>768</v>
      </c>
      <c r="E48" s="12">
        <f t="shared" si="0"/>
        <v>3</v>
      </c>
    </row>
    <row r="49" spans="1:5" x14ac:dyDescent="0.3">
      <c r="A49" t="str">
        <f>'Input old'!A49</f>
        <v>KRC58</v>
      </c>
      <c r="B49" s="72">
        <f>'Input new'!F49</f>
        <v>44164</v>
      </c>
      <c r="C49" s="72">
        <f>'Input new'!G49</f>
        <v>44167</v>
      </c>
      <c r="D49">
        <f>'Input new'!B49</f>
        <v>784</v>
      </c>
      <c r="E49" s="12">
        <f t="shared" si="0"/>
        <v>3</v>
      </c>
    </row>
    <row r="50" spans="1:5" x14ac:dyDescent="0.3">
      <c r="A50" t="str">
        <f>'Input old'!A50</f>
        <v>KRC59</v>
      </c>
      <c r="B50" s="72">
        <f>'Input new'!F50</f>
        <v>44172</v>
      </c>
      <c r="C50" s="72">
        <f>'Input new'!G50</f>
        <v>44174</v>
      </c>
      <c r="D50">
        <f>'Input new'!B50</f>
        <v>646</v>
      </c>
      <c r="E50" s="12">
        <f t="shared" si="0"/>
        <v>2</v>
      </c>
    </row>
    <row r="51" spans="1:5" x14ac:dyDescent="0.3">
      <c r="A51" t="str">
        <f>'Input old'!A51</f>
        <v>KRC60</v>
      </c>
      <c r="B51" s="72">
        <f>'Input new'!F51</f>
        <v>44178</v>
      </c>
      <c r="C51" s="72">
        <f>'Input new'!G51</f>
        <v>44181</v>
      </c>
      <c r="D51">
        <f>'Input new'!B51</f>
        <v>648</v>
      </c>
      <c r="E51" s="12">
        <f t="shared" si="0"/>
        <v>3</v>
      </c>
    </row>
    <row r="52" spans="1:5" x14ac:dyDescent="0.3">
      <c r="A52" t="str">
        <f>'Input old'!A52</f>
        <v>KRC61</v>
      </c>
      <c r="B52" s="72">
        <f>'Input new'!F52</f>
        <v>44185</v>
      </c>
      <c r="C52" s="72">
        <f>'Input new'!G52</f>
        <v>44188</v>
      </c>
      <c r="D52">
        <f>'Input new'!B52</f>
        <v>746</v>
      </c>
      <c r="E52" s="12">
        <f t="shared" si="0"/>
        <v>3</v>
      </c>
    </row>
    <row r="53" spans="1:5" x14ac:dyDescent="0.3">
      <c r="A53" t="str">
        <f>'Input old'!A53</f>
        <v>KRC62</v>
      </c>
      <c r="B53" s="72">
        <f>'Input new'!F53</f>
        <v>44193</v>
      </c>
      <c r="C53" s="72">
        <f>'Input new'!G53</f>
        <v>44195</v>
      </c>
      <c r="D53">
        <f>'Input new'!B53</f>
        <v>630</v>
      </c>
      <c r="E53" s="12">
        <f t="shared" si="0"/>
        <v>2</v>
      </c>
    </row>
    <row r="54" spans="1:5" x14ac:dyDescent="0.3">
      <c r="A54" t="str">
        <f>'Input old'!A54</f>
        <v>TBCC16</v>
      </c>
      <c r="B54" s="72">
        <f>'Input new'!F54</f>
        <v>43835</v>
      </c>
      <c r="C54" s="72">
        <f>'Input new'!G54</f>
        <v>43838</v>
      </c>
      <c r="D54">
        <f>'Input new'!B54</f>
        <v>680</v>
      </c>
      <c r="E54" s="12">
        <f t="shared" si="0"/>
        <v>3</v>
      </c>
    </row>
    <row r="55" spans="1:5" x14ac:dyDescent="0.3">
      <c r="A55" t="str">
        <f>'Input old'!A55</f>
        <v>TBCC17</v>
      </c>
      <c r="B55" s="72">
        <f>'Input new'!F55</f>
        <v>43842</v>
      </c>
      <c r="C55" s="72">
        <f>'Input new'!G55</f>
        <v>43845</v>
      </c>
      <c r="D55">
        <f>'Input new'!B55</f>
        <v>690</v>
      </c>
      <c r="E55" s="12">
        <f t="shared" si="0"/>
        <v>3</v>
      </c>
    </row>
    <row r="56" spans="1:5" x14ac:dyDescent="0.3">
      <c r="A56" t="str">
        <f>'Input old'!A56</f>
        <v>TBCC18</v>
      </c>
      <c r="B56" s="72">
        <f>'Input new'!F56</f>
        <v>43849</v>
      </c>
      <c r="C56" s="72">
        <f>'Input new'!G56</f>
        <v>43852</v>
      </c>
      <c r="D56">
        <f>'Input new'!B56</f>
        <v>720</v>
      </c>
      <c r="E56" s="12">
        <f t="shared" si="0"/>
        <v>3</v>
      </c>
    </row>
    <row r="57" spans="1:5" x14ac:dyDescent="0.3">
      <c r="A57" t="str">
        <f>'Input old'!A57</f>
        <v>TBCC19</v>
      </c>
      <c r="B57" s="72">
        <f>'Input new'!F57</f>
        <v>43856</v>
      </c>
      <c r="C57" s="72">
        <f>'Input new'!G57</f>
        <v>43859</v>
      </c>
      <c r="D57">
        <f>'Input new'!B57</f>
        <v>725</v>
      </c>
      <c r="E57" s="12">
        <f t="shared" si="0"/>
        <v>3</v>
      </c>
    </row>
    <row r="58" spans="1:5" x14ac:dyDescent="0.3">
      <c r="A58" t="str">
        <f>'Input old'!A58</f>
        <v>TBCC20</v>
      </c>
      <c r="B58" s="72">
        <f>'Input new'!F58</f>
        <v>43863</v>
      </c>
      <c r="C58" s="72">
        <f>'Input new'!G58</f>
        <v>43866</v>
      </c>
      <c r="D58">
        <f>'Input new'!B58</f>
        <v>770</v>
      </c>
      <c r="E58" s="12">
        <f t="shared" si="0"/>
        <v>3</v>
      </c>
    </row>
    <row r="59" spans="1:5" x14ac:dyDescent="0.3">
      <c r="A59" t="str">
        <f>'Input old'!A59</f>
        <v>TBCC21</v>
      </c>
      <c r="B59" s="72">
        <f>'Input new'!F59</f>
        <v>43870</v>
      </c>
      <c r="C59" s="72">
        <f>'Input new'!G59</f>
        <v>43873</v>
      </c>
      <c r="D59">
        <f>'Input new'!B59</f>
        <v>775</v>
      </c>
      <c r="E59" s="12">
        <f t="shared" si="0"/>
        <v>3</v>
      </c>
    </row>
    <row r="60" spans="1:5" x14ac:dyDescent="0.3">
      <c r="A60" t="str">
        <f>'Input old'!A60</f>
        <v>TBCC22</v>
      </c>
      <c r="B60" s="72">
        <f>'Input new'!F60</f>
        <v>43877</v>
      </c>
      <c r="C60" s="72">
        <f>'Input new'!G60</f>
        <v>43880</v>
      </c>
      <c r="D60">
        <f>'Input new'!B60</f>
        <v>800</v>
      </c>
      <c r="E60" s="12">
        <f t="shared" si="0"/>
        <v>3</v>
      </c>
    </row>
    <row r="61" spans="1:5" x14ac:dyDescent="0.3">
      <c r="A61" t="str">
        <f>'Input old'!A61</f>
        <v>TBCC23</v>
      </c>
      <c r="B61" s="72">
        <f>'Input new'!F61</f>
        <v>43884</v>
      </c>
      <c r="C61" s="72">
        <f>'Input new'!G61</f>
        <v>43887</v>
      </c>
      <c r="D61">
        <f>'Input new'!B61</f>
        <v>805</v>
      </c>
      <c r="E61" s="12">
        <f t="shared" si="0"/>
        <v>3</v>
      </c>
    </row>
    <row r="62" spans="1:5" x14ac:dyDescent="0.3">
      <c r="A62" t="str">
        <f>'Input old'!A62</f>
        <v>TBCC24</v>
      </c>
      <c r="B62" s="72">
        <f>'Input new'!F62</f>
        <v>43891</v>
      </c>
      <c r="C62" s="72">
        <f>'Input new'!G62</f>
        <v>43894</v>
      </c>
      <c r="D62">
        <f>'Input new'!B62</f>
        <v>810</v>
      </c>
      <c r="E62" s="12">
        <f t="shared" si="0"/>
        <v>3</v>
      </c>
    </row>
    <row r="63" spans="1:5" x14ac:dyDescent="0.3">
      <c r="A63" t="str">
        <f>'Input old'!A63</f>
        <v>TBCC25</v>
      </c>
      <c r="B63" s="72">
        <f>'Input new'!F63</f>
        <v>43898</v>
      </c>
      <c r="C63" s="72">
        <f>'Input new'!G63</f>
        <v>43901</v>
      </c>
      <c r="D63">
        <f>'Input new'!B63</f>
        <v>825</v>
      </c>
      <c r="E63" s="12">
        <f t="shared" si="0"/>
        <v>3</v>
      </c>
    </row>
    <row r="64" spans="1:5" x14ac:dyDescent="0.3">
      <c r="A64" t="str">
        <f>'Input old'!A64</f>
        <v>TBCC26</v>
      </c>
      <c r="B64" s="72">
        <f>'Input new'!F64</f>
        <v>43905</v>
      </c>
      <c r="C64" s="72">
        <f>'Input new'!G64</f>
        <v>43908</v>
      </c>
      <c r="D64">
        <f>'Input new'!B64</f>
        <v>830</v>
      </c>
      <c r="E64" s="12">
        <f t="shared" si="0"/>
        <v>3</v>
      </c>
    </row>
    <row r="65" spans="1:5" x14ac:dyDescent="0.3">
      <c r="A65" t="str">
        <f>'Input old'!A65</f>
        <v>TBCC27</v>
      </c>
      <c r="B65" s="72">
        <f>'Input new'!F65</f>
        <v>43912</v>
      </c>
      <c r="C65" s="72">
        <f>'Input new'!G65</f>
        <v>43915</v>
      </c>
      <c r="D65">
        <f>'Input new'!B65</f>
        <v>830</v>
      </c>
      <c r="E65" s="12">
        <f t="shared" si="0"/>
        <v>3</v>
      </c>
    </row>
    <row r="66" spans="1:5" x14ac:dyDescent="0.3">
      <c r="A66" t="str">
        <f>'Input old'!A66</f>
        <v>TBCC28</v>
      </c>
      <c r="B66" s="72">
        <f>'Input new'!F66</f>
        <v>43919</v>
      </c>
      <c r="C66" s="72">
        <f>'Input new'!G66</f>
        <v>43922</v>
      </c>
      <c r="D66">
        <f>'Input new'!B66</f>
        <v>825</v>
      </c>
      <c r="E66" s="12">
        <f t="shared" ref="E66:E105" si="1">C66-B66</f>
        <v>3</v>
      </c>
    </row>
    <row r="67" spans="1:5" x14ac:dyDescent="0.3">
      <c r="A67" t="str">
        <f>'Input old'!A67</f>
        <v>TBCC29</v>
      </c>
      <c r="B67" s="72">
        <f>'Input new'!F67</f>
        <v>43926</v>
      </c>
      <c r="C67" s="72">
        <f>'Input new'!G67</f>
        <v>43929</v>
      </c>
      <c r="D67">
        <f>'Input new'!B67</f>
        <v>855</v>
      </c>
      <c r="E67" s="12">
        <f t="shared" si="1"/>
        <v>3</v>
      </c>
    </row>
    <row r="68" spans="1:5" x14ac:dyDescent="0.3">
      <c r="A68" t="str">
        <f>'Input old'!A68</f>
        <v>TBCC30</v>
      </c>
      <c r="B68" s="72">
        <f>'Input new'!F68</f>
        <v>43933</v>
      </c>
      <c r="C68" s="72">
        <f>'Input new'!G68</f>
        <v>43936</v>
      </c>
      <c r="D68">
        <f>'Input new'!B68</f>
        <v>880</v>
      </c>
      <c r="E68" s="12">
        <f t="shared" si="1"/>
        <v>3</v>
      </c>
    </row>
    <row r="69" spans="1:5" x14ac:dyDescent="0.3">
      <c r="A69" t="str">
        <f>'Input old'!A69</f>
        <v>TBCC31</v>
      </c>
      <c r="B69" s="72">
        <f>'Input new'!F69</f>
        <v>43940</v>
      </c>
      <c r="C69" s="72">
        <f>'Input new'!G69</f>
        <v>43943</v>
      </c>
      <c r="D69">
        <f>'Input new'!B69</f>
        <v>865</v>
      </c>
      <c r="E69" s="12">
        <f t="shared" si="1"/>
        <v>3</v>
      </c>
    </row>
    <row r="70" spans="1:5" x14ac:dyDescent="0.3">
      <c r="A70" t="str">
        <f>'Input old'!A70</f>
        <v>TBCC32</v>
      </c>
      <c r="B70" s="72">
        <f>'Input new'!F70</f>
        <v>43947</v>
      </c>
      <c r="C70" s="72">
        <f>'Input new'!G70</f>
        <v>43950</v>
      </c>
      <c r="D70">
        <f>'Input new'!B70</f>
        <v>895</v>
      </c>
      <c r="E70" s="12">
        <f t="shared" si="1"/>
        <v>3</v>
      </c>
    </row>
    <row r="71" spans="1:5" x14ac:dyDescent="0.3">
      <c r="A71" t="str">
        <f>'Input old'!A71</f>
        <v>TBCC33</v>
      </c>
      <c r="B71" s="72">
        <f>'Input new'!F71</f>
        <v>43954</v>
      </c>
      <c r="C71" s="72">
        <f>'Input new'!G71</f>
        <v>43957</v>
      </c>
      <c r="D71">
        <f>'Input new'!B71</f>
        <v>875</v>
      </c>
      <c r="E71" s="12">
        <f t="shared" si="1"/>
        <v>3</v>
      </c>
    </row>
    <row r="72" spans="1:5" x14ac:dyDescent="0.3">
      <c r="A72" t="str">
        <f>'Input old'!A72</f>
        <v>TBCC34</v>
      </c>
      <c r="B72" s="72">
        <f>'Input new'!F72</f>
        <v>43960</v>
      </c>
      <c r="C72" s="72">
        <f>'Input new'!G72</f>
        <v>43964</v>
      </c>
      <c r="D72">
        <f>'Input new'!B72</f>
        <v>940</v>
      </c>
      <c r="E72" s="12">
        <f t="shared" si="1"/>
        <v>4</v>
      </c>
    </row>
    <row r="73" spans="1:5" x14ac:dyDescent="0.3">
      <c r="A73" t="str">
        <f>'Input old'!A73</f>
        <v>TBCC35</v>
      </c>
      <c r="B73" s="72">
        <f>'Input new'!F73</f>
        <v>43967</v>
      </c>
      <c r="C73" s="72">
        <f>'Input new'!G73</f>
        <v>43971</v>
      </c>
      <c r="D73">
        <f>'Input new'!B73</f>
        <v>925</v>
      </c>
      <c r="E73" s="12">
        <f t="shared" si="1"/>
        <v>4</v>
      </c>
    </row>
    <row r="74" spans="1:5" x14ac:dyDescent="0.3">
      <c r="A74" t="str">
        <f>'Input old'!A74</f>
        <v>TBCC36</v>
      </c>
      <c r="B74" s="72">
        <f>'Input new'!F74</f>
        <v>43975</v>
      </c>
      <c r="C74" s="72">
        <f>'Input new'!G74</f>
        <v>43978</v>
      </c>
      <c r="D74">
        <f>'Input new'!B74</f>
        <v>880</v>
      </c>
      <c r="E74" s="12">
        <f t="shared" si="1"/>
        <v>3</v>
      </c>
    </row>
    <row r="75" spans="1:5" x14ac:dyDescent="0.3">
      <c r="A75" t="str">
        <f>'Input old'!A75</f>
        <v>TBCC37</v>
      </c>
      <c r="B75" s="72">
        <f>'Input new'!F75</f>
        <v>43982</v>
      </c>
      <c r="C75" s="72">
        <f>'Input new'!G75</f>
        <v>43985</v>
      </c>
      <c r="D75">
        <f>'Input new'!B75</f>
        <v>885</v>
      </c>
      <c r="E75" s="12">
        <f t="shared" si="1"/>
        <v>3</v>
      </c>
    </row>
    <row r="76" spans="1:5" x14ac:dyDescent="0.3">
      <c r="A76" t="str">
        <f>'Input old'!A76</f>
        <v>TBCC38</v>
      </c>
      <c r="B76" s="72">
        <f>'Input new'!F76</f>
        <v>43988</v>
      </c>
      <c r="C76" s="72">
        <f>'Input new'!G76</f>
        <v>43992</v>
      </c>
      <c r="D76">
        <f>'Input new'!B76</f>
        <v>915</v>
      </c>
      <c r="E76" s="12">
        <f t="shared" si="1"/>
        <v>4</v>
      </c>
    </row>
    <row r="77" spans="1:5" x14ac:dyDescent="0.3">
      <c r="A77" t="str">
        <f>'Input old'!A77</f>
        <v>TBCC39</v>
      </c>
      <c r="B77" s="72">
        <f>'Input new'!F77</f>
        <v>43996</v>
      </c>
      <c r="C77" s="72">
        <f>'Input new'!G77</f>
        <v>43999</v>
      </c>
      <c r="D77">
        <f>'Input new'!B77</f>
        <v>905</v>
      </c>
      <c r="E77" s="12">
        <f t="shared" si="1"/>
        <v>3</v>
      </c>
    </row>
    <row r="78" spans="1:5" x14ac:dyDescent="0.3">
      <c r="A78" t="str">
        <f>'Input old'!A78</f>
        <v>TBCC40</v>
      </c>
      <c r="B78" s="72">
        <f>'Input new'!F78</f>
        <v>44003</v>
      </c>
      <c r="C78" s="72">
        <f>'Input new'!G78</f>
        <v>44006</v>
      </c>
      <c r="D78">
        <f>'Input new'!B78</f>
        <v>900</v>
      </c>
      <c r="E78" s="12">
        <f t="shared" si="1"/>
        <v>3</v>
      </c>
    </row>
    <row r="79" spans="1:5" x14ac:dyDescent="0.3">
      <c r="A79" t="str">
        <f>'Input old'!A79</f>
        <v>TBCC41</v>
      </c>
      <c r="B79" s="72">
        <f>'Input new'!F79</f>
        <v>44010</v>
      </c>
      <c r="C79" s="72">
        <f>'Input new'!G79</f>
        <v>44013</v>
      </c>
      <c r="D79">
        <f>'Input new'!B79</f>
        <v>865</v>
      </c>
      <c r="E79" s="12">
        <f t="shared" si="1"/>
        <v>3</v>
      </c>
    </row>
    <row r="80" spans="1:5" x14ac:dyDescent="0.3">
      <c r="A80" t="str">
        <f>'Input old'!A80</f>
        <v>TBCC42</v>
      </c>
      <c r="B80" s="72">
        <f>'Input new'!F80</f>
        <v>44016</v>
      </c>
      <c r="C80" s="72">
        <f>'Input new'!G80</f>
        <v>44020</v>
      </c>
      <c r="D80">
        <f>'Input new'!B80</f>
        <v>910</v>
      </c>
      <c r="E80" s="12">
        <f t="shared" si="1"/>
        <v>4</v>
      </c>
    </row>
    <row r="81" spans="1:5" x14ac:dyDescent="0.3">
      <c r="A81" t="str">
        <f>'Input old'!A81</f>
        <v>TBCC43</v>
      </c>
      <c r="B81" s="72">
        <f>'Input new'!F81</f>
        <v>44024</v>
      </c>
      <c r="C81" s="72">
        <f>'Input new'!G81</f>
        <v>44027</v>
      </c>
      <c r="D81">
        <f>'Input new'!B81</f>
        <v>905</v>
      </c>
      <c r="E81" s="12">
        <f t="shared" si="1"/>
        <v>3</v>
      </c>
    </row>
    <row r="82" spans="1:5" x14ac:dyDescent="0.3">
      <c r="A82" t="str">
        <f>'Input old'!A82</f>
        <v>TBCC44</v>
      </c>
      <c r="B82" s="72">
        <f>'Input new'!F82</f>
        <v>44031</v>
      </c>
      <c r="C82" s="72">
        <f>'Input new'!G82</f>
        <v>44034</v>
      </c>
      <c r="D82">
        <f>'Input new'!B82</f>
        <v>880</v>
      </c>
      <c r="E82" s="12">
        <f t="shared" si="1"/>
        <v>3</v>
      </c>
    </row>
    <row r="83" spans="1:5" x14ac:dyDescent="0.3">
      <c r="A83" t="str">
        <f>'Input old'!A83</f>
        <v>TBCC45</v>
      </c>
      <c r="B83" s="72">
        <f>'Input new'!F83</f>
        <v>44038</v>
      </c>
      <c r="C83" s="72">
        <f>'Input new'!G83</f>
        <v>44041</v>
      </c>
      <c r="D83">
        <f>'Input new'!B83</f>
        <v>880</v>
      </c>
      <c r="E83" s="12">
        <f t="shared" si="1"/>
        <v>3</v>
      </c>
    </row>
    <row r="84" spans="1:5" x14ac:dyDescent="0.3">
      <c r="A84" t="str">
        <f>'Input old'!A84</f>
        <v>TBCC46</v>
      </c>
      <c r="B84" s="72">
        <f>'Input new'!F84</f>
        <v>44045</v>
      </c>
      <c r="C84" s="72">
        <f>'Input new'!G84</f>
        <v>44048</v>
      </c>
      <c r="D84">
        <f>'Input new'!B84</f>
        <v>840</v>
      </c>
      <c r="E84" s="12">
        <f t="shared" si="1"/>
        <v>3</v>
      </c>
    </row>
    <row r="85" spans="1:5" x14ac:dyDescent="0.3">
      <c r="A85" t="str">
        <f>'Input old'!A85</f>
        <v>TBCC47</v>
      </c>
      <c r="B85" s="72">
        <f>'Input new'!F85</f>
        <v>44052</v>
      </c>
      <c r="C85" s="72">
        <f>'Input new'!G85</f>
        <v>44055</v>
      </c>
      <c r="D85">
        <f>'Input new'!B85</f>
        <v>800</v>
      </c>
      <c r="E85" s="12">
        <f t="shared" si="1"/>
        <v>3</v>
      </c>
    </row>
    <row r="86" spans="1:5" x14ac:dyDescent="0.3">
      <c r="A86" t="str">
        <f>'Input old'!A86</f>
        <v>TBCC48</v>
      </c>
      <c r="B86" s="72">
        <f>'Input new'!F86</f>
        <v>44059</v>
      </c>
      <c r="C86" s="72">
        <f>'Input new'!G86</f>
        <v>44062</v>
      </c>
      <c r="D86">
        <f>'Input new'!B86</f>
        <v>845</v>
      </c>
      <c r="E86" s="12">
        <f t="shared" si="1"/>
        <v>3</v>
      </c>
    </row>
    <row r="87" spans="1:5" x14ac:dyDescent="0.3">
      <c r="A87" t="str">
        <f>'Input old'!A87</f>
        <v>TBCC49</v>
      </c>
      <c r="B87" s="72">
        <f>'Input new'!F87</f>
        <v>44066</v>
      </c>
      <c r="C87" s="72">
        <f>'Input new'!G87</f>
        <v>44069</v>
      </c>
      <c r="D87">
        <f>'Input new'!B87</f>
        <v>845</v>
      </c>
      <c r="E87" s="12">
        <f t="shared" si="1"/>
        <v>3</v>
      </c>
    </row>
    <row r="88" spans="1:5" x14ac:dyDescent="0.3">
      <c r="A88" t="str">
        <f>'Input old'!A88</f>
        <v>TBCC50</v>
      </c>
      <c r="B88" s="72">
        <f>'Input new'!F88</f>
        <v>44073</v>
      </c>
      <c r="C88" s="72">
        <f>'Input new'!G88</f>
        <v>44076</v>
      </c>
      <c r="D88">
        <f>'Input new'!B88</f>
        <v>830</v>
      </c>
      <c r="E88" s="12">
        <f t="shared" si="1"/>
        <v>3</v>
      </c>
    </row>
    <row r="89" spans="1:5" x14ac:dyDescent="0.3">
      <c r="A89" t="str">
        <f>'Input old'!A89</f>
        <v>TBCC51</v>
      </c>
      <c r="B89" s="72">
        <f>'Input new'!F89</f>
        <v>44080</v>
      </c>
      <c r="C89" s="72">
        <f>'Input new'!G89</f>
        <v>44083</v>
      </c>
      <c r="D89">
        <f>'Input new'!B89</f>
        <v>855</v>
      </c>
      <c r="E89" s="12">
        <f t="shared" si="1"/>
        <v>3</v>
      </c>
    </row>
    <row r="90" spans="1:5" x14ac:dyDescent="0.3">
      <c r="A90" t="str">
        <f>'Input old'!A90</f>
        <v>TBCC52</v>
      </c>
      <c r="B90" s="72">
        <f>'Input new'!F90</f>
        <v>44087</v>
      </c>
      <c r="C90" s="72">
        <f>'Input new'!G90</f>
        <v>44090</v>
      </c>
      <c r="D90">
        <f>'Input new'!B90</f>
        <v>815</v>
      </c>
      <c r="E90" s="12">
        <f t="shared" si="1"/>
        <v>3</v>
      </c>
    </row>
    <row r="91" spans="1:5" x14ac:dyDescent="0.3">
      <c r="A91" t="str">
        <f>'Input old'!A91</f>
        <v>TBCC53</v>
      </c>
      <c r="B91" s="72">
        <f>'Input new'!F91</f>
        <v>44094</v>
      </c>
      <c r="C91" s="72">
        <f>'Input new'!G91</f>
        <v>44097</v>
      </c>
      <c r="D91">
        <f>'Input new'!B91</f>
        <v>825</v>
      </c>
      <c r="E91" s="12">
        <f t="shared" si="1"/>
        <v>3</v>
      </c>
    </row>
    <row r="92" spans="1:5" x14ac:dyDescent="0.3">
      <c r="A92" t="str">
        <f>'Input old'!A92</f>
        <v>TBCC54</v>
      </c>
      <c r="B92" s="72">
        <f>'Input new'!F92</f>
        <v>44101</v>
      </c>
      <c r="C92" s="72">
        <f>'Input new'!G92</f>
        <v>44104</v>
      </c>
      <c r="D92">
        <f>'Input new'!B92</f>
        <v>825</v>
      </c>
      <c r="E92" s="12">
        <f t="shared" si="1"/>
        <v>3</v>
      </c>
    </row>
    <row r="93" spans="1:5" x14ac:dyDescent="0.3">
      <c r="A93" t="str">
        <f>'Input old'!A93</f>
        <v>TBCC55</v>
      </c>
      <c r="B93" s="72">
        <f>'Input new'!F93</f>
        <v>44106</v>
      </c>
      <c r="C93" s="72">
        <f>'Input new'!G93</f>
        <v>44111</v>
      </c>
      <c r="D93">
        <f>'Input new'!B93</f>
        <v>1180</v>
      </c>
      <c r="E93" s="12">
        <f t="shared" si="1"/>
        <v>5</v>
      </c>
    </row>
    <row r="94" spans="1:5" x14ac:dyDescent="0.3">
      <c r="A94" t="str">
        <f>'Input old'!A94</f>
        <v>TBCC56</v>
      </c>
      <c r="B94" s="72">
        <f>'Input new'!F94</f>
        <v>44113</v>
      </c>
      <c r="C94" s="72">
        <f>'Input new'!G94</f>
        <v>44118</v>
      </c>
      <c r="D94">
        <f>'Input new'!B94</f>
        <v>1190</v>
      </c>
      <c r="E94" s="12">
        <f t="shared" si="1"/>
        <v>5</v>
      </c>
    </row>
    <row r="95" spans="1:5" x14ac:dyDescent="0.3">
      <c r="A95" t="str">
        <f>'Input old'!A95</f>
        <v>TBCC57</v>
      </c>
      <c r="B95" s="72">
        <f>'Input new'!F95</f>
        <v>44120</v>
      </c>
      <c r="C95" s="72">
        <f>'Input new'!G95</f>
        <v>44125</v>
      </c>
      <c r="D95">
        <f>'Input new'!B95</f>
        <v>1380</v>
      </c>
      <c r="E95" s="12">
        <f t="shared" si="1"/>
        <v>5</v>
      </c>
    </row>
    <row r="96" spans="1:5" x14ac:dyDescent="0.3">
      <c r="A96" t="str">
        <f>'Input old'!A96</f>
        <v>TBCC58</v>
      </c>
      <c r="B96" s="72">
        <f>'Input new'!F96</f>
        <v>44127</v>
      </c>
      <c r="C96" s="72">
        <f>'Input new'!G96</f>
        <v>44132</v>
      </c>
      <c r="D96">
        <f>'Input new'!B96</f>
        <v>1315</v>
      </c>
      <c r="E96" s="12">
        <f t="shared" si="1"/>
        <v>5</v>
      </c>
    </row>
    <row r="97" spans="1:5" x14ac:dyDescent="0.3">
      <c r="A97" t="str">
        <f>'Input old'!A97</f>
        <v>TBCC59</v>
      </c>
      <c r="B97" s="72">
        <f>'Input new'!F97</f>
        <v>44134</v>
      </c>
      <c r="C97" s="72">
        <f>'Input new'!G97</f>
        <v>44139</v>
      </c>
      <c r="D97">
        <f>'Input new'!B97</f>
        <v>1260</v>
      </c>
      <c r="E97" s="12">
        <f t="shared" si="1"/>
        <v>5</v>
      </c>
    </row>
    <row r="98" spans="1:5" x14ac:dyDescent="0.3">
      <c r="A98" t="str">
        <f>'Input old'!A98</f>
        <v>TBCC60</v>
      </c>
      <c r="B98" s="72">
        <f>'Input new'!F98</f>
        <v>44141</v>
      </c>
      <c r="C98" s="72">
        <f>'Input new'!G98</f>
        <v>44146</v>
      </c>
      <c r="D98">
        <f>'Input new'!B98</f>
        <v>1210</v>
      </c>
      <c r="E98" s="12">
        <f t="shared" si="1"/>
        <v>5</v>
      </c>
    </row>
    <row r="99" spans="1:5" x14ac:dyDescent="0.3">
      <c r="A99" t="str">
        <f>'Input old'!A99</f>
        <v>TBCC61</v>
      </c>
      <c r="B99" s="72">
        <f>'Input new'!F99</f>
        <v>44148</v>
      </c>
      <c r="C99" s="72">
        <f>'Input new'!G99</f>
        <v>44153</v>
      </c>
      <c r="D99">
        <f>'Input new'!B99</f>
        <v>1195</v>
      </c>
      <c r="E99" s="12">
        <f t="shared" si="1"/>
        <v>5</v>
      </c>
    </row>
    <row r="100" spans="1:5" x14ac:dyDescent="0.3">
      <c r="A100" t="str">
        <f>'Input old'!A100</f>
        <v>TBCC62</v>
      </c>
      <c r="B100" s="72">
        <f>'Input new'!F100</f>
        <v>44155</v>
      </c>
      <c r="C100" s="72">
        <f>'Input new'!G100</f>
        <v>44160</v>
      </c>
      <c r="D100">
        <f>'Input new'!B100</f>
        <v>1215</v>
      </c>
      <c r="E100" s="12">
        <f t="shared" si="1"/>
        <v>5</v>
      </c>
    </row>
    <row r="101" spans="1:5" x14ac:dyDescent="0.3">
      <c r="A101" t="str">
        <f>'Input old'!A101</f>
        <v>TBCC63</v>
      </c>
      <c r="B101" s="72">
        <f>'Input new'!F101</f>
        <v>44162</v>
      </c>
      <c r="C101" s="72">
        <f>'Input new'!G101</f>
        <v>44167</v>
      </c>
      <c r="D101">
        <f>'Input new'!B101</f>
        <v>1355</v>
      </c>
      <c r="E101" s="12">
        <f t="shared" si="1"/>
        <v>5</v>
      </c>
    </row>
    <row r="102" spans="1:5" x14ac:dyDescent="0.3">
      <c r="A102" t="str">
        <f>'Input old'!A102</f>
        <v>TBCC64</v>
      </c>
      <c r="B102" s="72">
        <f>'Input new'!F102</f>
        <v>44170</v>
      </c>
      <c r="C102" s="72">
        <f>'Input new'!G102</f>
        <v>44174</v>
      </c>
      <c r="D102">
        <f>'Input new'!B102</f>
        <v>1105</v>
      </c>
      <c r="E102" s="12">
        <f t="shared" si="1"/>
        <v>4</v>
      </c>
    </row>
    <row r="103" spans="1:5" x14ac:dyDescent="0.3">
      <c r="A103" t="str">
        <f>'Input old'!A103</f>
        <v>TBCC65</v>
      </c>
      <c r="B103" s="72">
        <f>'Input new'!F103</f>
        <v>44177</v>
      </c>
      <c r="C103" s="72">
        <f>'Input new'!G103</f>
        <v>44181</v>
      </c>
      <c r="D103">
        <f>'Input new'!B103</f>
        <v>1100</v>
      </c>
      <c r="E103" s="12">
        <f t="shared" si="1"/>
        <v>4</v>
      </c>
    </row>
    <row r="104" spans="1:5" x14ac:dyDescent="0.3">
      <c r="A104" t="str">
        <f>'Input old'!A104</f>
        <v>TBCC66</v>
      </c>
      <c r="B104" s="72">
        <f>'Input new'!F104</f>
        <v>44185</v>
      </c>
      <c r="C104" s="72">
        <f>'Input new'!G104</f>
        <v>44188</v>
      </c>
      <c r="D104">
        <f>'Input new'!B104</f>
        <v>880</v>
      </c>
      <c r="E104" s="12">
        <f t="shared" si="1"/>
        <v>3</v>
      </c>
    </row>
    <row r="105" spans="1:5" x14ac:dyDescent="0.3">
      <c r="A105" t="str">
        <f>'Input old'!A105</f>
        <v>TBCC67</v>
      </c>
      <c r="B105" s="72">
        <f>'Input new'!F105</f>
        <v>44191</v>
      </c>
      <c r="C105" s="72">
        <f>'Input new'!G105</f>
        <v>44195</v>
      </c>
      <c r="D105">
        <f>'Input new'!B105</f>
        <v>940</v>
      </c>
      <c r="E105" s="12">
        <f t="shared" si="1"/>
        <v>4</v>
      </c>
    </row>
  </sheetData>
  <autoFilter ref="A1:E105" xr:uid="{00000000-0009-0000-0000-000000000000}">
    <sortState xmlns:xlrd2="http://schemas.microsoft.com/office/spreadsheetml/2017/richdata2" ref="A2:E105">
      <sortCondition ref="C1"/>
    </sortState>
  </autoFilter>
  <mergeCells count="1">
    <mergeCell ref="H1:I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81E2-2AA6-4942-B1AA-C92E36503BE8}">
  <dimension ref="A1:P105"/>
  <sheetViews>
    <sheetView workbookViewId="0">
      <selection activeCell="N10" sqref="N10"/>
    </sheetView>
  </sheetViews>
  <sheetFormatPr defaultRowHeight="14.4" x14ac:dyDescent="0.3"/>
  <cols>
    <col min="2" max="2" width="8.6640625" customWidth="1"/>
    <col min="6" max="6" width="11.5546875" customWidth="1"/>
    <col min="7" max="7" width="14.109375" customWidth="1"/>
    <col min="8" max="8" width="12" customWidth="1"/>
    <col min="16" max="16" width="11.44140625" bestFit="1" customWidth="1"/>
  </cols>
  <sheetData>
    <row r="1" spans="1:16" s="70" customFormat="1" ht="28.8" x14ac:dyDescent="0.3">
      <c r="A1" s="84" t="s">
        <v>126</v>
      </c>
      <c r="B1" s="84" t="s">
        <v>128</v>
      </c>
      <c r="C1" s="84"/>
      <c r="D1" s="84" t="s">
        <v>129</v>
      </c>
      <c r="E1" s="84" t="s">
        <v>130</v>
      </c>
      <c r="F1" s="70" t="s">
        <v>19</v>
      </c>
      <c r="G1" s="70" t="s">
        <v>20</v>
      </c>
      <c r="H1" s="84" t="s">
        <v>237</v>
      </c>
      <c r="I1" s="84"/>
      <c r="J1" s="84" t="s">
        <v>252</v>
      </c>
      <c r="K1" s="84" t="s">
        <v>268</v>
      </c>
      <c r="L1" s="109" t="s">
        <v>271</v>
      </c>
      <c r="M1" s="109"/>
      <c r="O1" s="70" t="s">
        <v>257</v>
      </c>
      <c r="P1" s="70">
        <v>0.9</v>
      </c>
    </row>
    <row r="2" spans="1:16" s="70" customFormat="1" x14ac:dyDescent="0.3">
      <c r="A2" s="90" t="s">
        <v>131</v>
      </c>
      <c r="B2" s="70">
        <f>H2*I2</f>
        <v>414</v>
      </c>
      <c r="C2" s="86">
        <f>B2/40</f>
        <v>10.35</v>
      </c>
      <c r="D2" s="86">
        <v>1</v>
      </c>
      <c r="E2" s="87">
        <f>ROUND(B2/(InputData!H$5*$P$1),0)</f>
        <v>2</v>
      </c>
      <c r="F2" s="91">
        <f>G2-E2</f>
        <v>43829</v>
      </c>
      <c r="G2" s="91">
        <v>43831</v>
      </c>
      <c r="H2" s="70">
        <v>207</v>
      </c>
      <c r="I2" s="86">
        <v>2</v>
      </c>
      <c r="J2" s="101">
        <f>B2*B2</f>
        <v>171396</v>
      </c>
      <c r="K2" s="101">
        <v>150</v>
      </c>
      <c r="L2" s="110">
        <v>78</v>
      </c>
      <c r="M2" s="110"/>
      <c r="O2" s="97">
        <f>MAX(Production!E:E)</f>
        <v>2139</v>
      </c>
      <c r="P2" s="70">
        <f>O2/InputData!H3/7</f>
        <v>12.732142857142858</v>
      </c>
    </row>
    <row r="3" spans="1:16" s="70" customFormat="1" x14ac:dyDescent="0.3">
      <c r="A3" s="90" t="s">
        <v>132</v>
      </c>
      <c r="B3" s="70">
        <f t="shared" ref="B3:B66" si="0">H3*I3</f>
        <v>576</v>
      </c>
      <c r="C3" s="86">
        <f t="shared" ref="C3:C53" si="1">B3/40</f>
        <v>14.4</v>
      </c>
      <c r="D3" s="86">
        <v>2</v>
      </c>
      <c r="E3" s="87">
        <f>ROUND(B3/(InputData!H$5*$P$1),0)</f>
        <v>2</v>
      </c>
      <c r="F3" s="91">
        <f t="shared" ref="F3:F66" si="2">G3-E3</f>
        <v>43843</v>
      </c>
      <c r="G3" s="91">
        <f>$G$2+D3*7</f>
        <v>43845</v>
      </c>
      <c r="H3" s="97">
        <v>288</v>
      </c>
      <c r="I3" s="86">
        <v>2</v>
      </c>
      <c r="J3" s="101">
        <f t="shared" ref="J3:J66" si="3">B3*B3</f>
        <v>331776</v>
      </c>
      <c r="K3" s="101">
        <v>150</v>
      </c>
      <c r="L3" s="110">
        <v>78</v>
      </c>
      <c r="M3" s="110"/>
      <c r="O3" s="97">
        <f>AVERAGE(Production!E:E)</f>
        <v>1552.4150943396226</v>
      </c>
      <c r="P3" s="70">
        <f>O3/InputData!H3/7</f>
        <v>9.2405660377358476</v>
      </c>
    </row>
    <row r="4" spans="1:16" s="70" customFormat="1" x14ac:dyDescent="0.3">
      <c r="A4" s="90" t="s">
        <v>133</v>
      </c>
      <c r="B4" s="70">
        <f t="shared" si="0"/>
        <v>686</v>
      </c>
      <c r="C4" s="86">
        <f t="shared" si="1"/>
        <v>17.149999999999999</v>
      </c>
      <c r="D4" s="86">
        <v>3</v>
      </c>
      <c r="E4" s="87">
        <f>ROUND(B4/(InputData!H$5*$P$1),0)</f>
        <v>3</v>
      </c>
      <c r="F4" s="91">
        <f t="shared" si="2"/>
        <v>43849</v>
      </c>
      <c r="G4" s="91">
        <f t="shared" ref="G4:G67" si="4">$G$2+D4*7</f>
        <v>43852</v>
      </c>
      <c r="H4" s="97">
        <v>343</v>
      </c>
      <c r="I4" s="86">
        <v>2</v>
      </c>
      <c r="J4" s="101">
        <f t="shared" si="3"/>
        <v>470596</v>
      </c>
      <c r="K4" s="101">
        <v>150</v>
      </c>
      <c r="L4" s="110">
        <v>78</v>
      </c>
      <c r="M4" s="110"/>
    </row>
    <row r="5" spans="1:16" s="70" customFormat="1" x14ac:dyDescent="0.3">
      <c r="A5" s="90" t="s">
        <v>134</v>
      </c>
      <c r="B5" s="70">
        <f t="shared" si="0"/>
        <v>872</v>
      </c>
      <c r="C5" s="86">
        <f t="shared" si="1"/>
        <v>21.8</v>
      </c>
      <c r="D5" s="86">
        <v>4</v>
      </c>
      <c r="E5" s="87">
        <f>ROUND(B5/(InputData!H$5*$P$1),0)</f>
        <v>3</v>
      </c>
      <c r="F5" s="91">
        <f t="shared" si="2"/>
        <v>43856</v>
      </c>
      <c r="G5" s="91">
        <f t="shared" si="4"/>
        <v>43859</v>
      </c>
      <c r="H5" s="70">
        <v>436</v>
      </c>
      <c r="I5" s="86">
        <v>2</v>
      </c>
      <c r="J5" s="101">
        <f t="shared" si="3"/>
        <v>760384</v>
      </c>
      <c r="K5" s="101">
        <v>150</v>
      </c>
      <c r="L5" s="110">
        <v>78</v>
      </c>
      <c r="M5" s="110"/>
    </row>
    <row r="6" spans="1:16" s="70" customFormat="1" x14ac:dyDescent="0.3">
      <c r="A6" s="90" t="s">
        <v>135</v>
      </c>
      <c r="B6" s="70">
        <f t="shared" si="0"/>
        <v>596</v>
      </c>
      <c r="C6" s="86">
        <f t="shared" si="1"/>
        <v>14.9</v>
      </c>
      <c r="D6" s="86">
        <v>5</v>
      </c>
      <c r="E6" s="87">
        <f>ROUND(B6/(InputData!H$5*$P$1),0)</f>
        <v>2</v>
      </c>
      <c r="F6" s="91">
        <f t="shared" si="2"/>
        <v>43864</v>
      </c>
      <c r="G6" s="91">
        <f t="shared" si="4"/>
        <v>43866</v>
      </c>
      <c r="H6" s="70">
        <v>298</v>
      </c>
      <c r="I6" s="86">
        <v>2</v>
      </c>
      <c r="J6" s="101">
        <f t="shared" si="3"/>
        <v>355216</v>
      </c>
      <c r="K6" s="101">
        <v>150</v>
      </c>
      <c r="L6" s="110">
        <v>78</v>
      </c>
      <c r="M6" s="110"/>
    </row>
    <row r="7" spans="1:16" s="70" customFormat="1" x14ac:dyDescent="0.3">
      <c r="A7" s="90" t="s">
        <v>136</v>
      </c>
      <c r="B7" s="70">
        <f t="shared" si="0"/>
        <v>616</v>
      </c>
      <c r="C7" s="86">
        <f t="shared" si="1"/>
        <v>15.4</v>
      </c>
      <c r="D7" s="86">
        <v>6</v>
      </c>
      <c r="E7" s="87">
        <f>ROUND(B7/(InputData!H$5*$P$1),0)</f>
        <v>2</v>
      </c>
      <c r="F7" s="91">
        <f t="shared" si="2"/>
        <v>43871</v>
      </c>
      <c r="G7" s="91">
        <f t="shared" si="4"/>
        <v>43873</v>
      </c>
      <c r="H7" s="70">
        <v>308</v>
      </c>
      <c r="I7" s="86">
        <v>2</v>
      </c>
      <c r="J7" s="101">
        <f t="shared" si="3"/>
        <v>379456</v>
      </c>
      <c r="K7" s="101">
        <v>150</v>
      </c>
      <c r="L7" s="110">
        <v>78</v>
      </c>
      <c r="M7" s="110"/>
    </row>
    <row r="8" spans="1:16" s="70" customFormat="1" x14ac:dyDescent="0.3">
      <c r="A8" s="90" t="s">
        <v>137</v>
      </c>
      <c r="B8" s="70">
        <f t="shared" si="0"/>
        <v>550</v>
      </c>
      <c r="C8" s="86">
        <f t="shared" si="1"/>
        <v>13.75</v>
      </c>
      <c r="D8" s="86">
        <v>7</v>
      </c>
      <c r="E8" s="87">
        <f>ROUND(B8/(InputData!H$5*$P$1),0)</f>
        <v>2</v>
      </c>
      <c r="F8" s="91">
        <f t="shared" si="2"/>
        <v>43878</v>
      </c>
      <c r="G8" s="91">
        <f t="shared" si="4"/>
        <v>43880</v>
      </c>
      <c r="H8" s="70">
        <v>275</v>
      </c>
      <c r="I8" s="86">
        <v>2</v>
      </c>
      <c r="J8" s="101">
        <f t="shared" si="3"/>
        <v>302500</v>
      </c>
      <c r="K8" s="101">
        <v>150</v>
      </c>
      <c r="L8" s="110">
        <v>78</v>
      </c>
      <c r="M8" s="110"/>
    </row>
    <row r="9" spans="1:16" s="70" customFormat="1" x14ac:dyDescent="0.3">
      <c r="A9" s="90" t="s">
        <v>138</v>
      </c>
      <c r="B9" s="70">
        <f t="shared" si="0"/>
        <v>686</v>
      </c>
      <c r="C9" s="86">
        <f t="shared" si="1"/>
        <v>17.149999999999999</v>
      </c>
      <c r="D9" s="86">
        <v>8</v>
      </c>
      <c r="E9" s="87">
        <f>ROUND(B9/(InputData!H$5*$P$1),0)</f>
        <v>3</v>
      </c>
      <c r="F9" s="91">
        <f t="shared" si="2"/>
        <v>43884</v>
      </c>
      <c r="G9" s="91">
        <f t="shared" si="4"/>
        <v>43887</v>
      </c>
      <c r="H9" s="70">
        <v>343</v>
      </c>
      <c r="I9" s="86">
        <v>2</v>
      </c>
      <c r="J9" s="101">
        <f t="shared" si="3"/>
        <v>470596</v>
      </c>
      <c r="K9" s="101">
        <v>150</v>
      </c>
      <c r="L9" s="110">
        <v>78</v>
      </c>
      <c r="M9" s="110"/>
    </row>
    <row r="10" spans="1:16" s="70" customFormat="1" x14ac:dyDescent="0.3">
      <c r="A10" s="90" t="s">
        <v>139</v>
      </c>
      <c r="B10" s="70">
        <f t="shared" si="0"/>
        <v>632</v>
      </c>
      <c r="C10" s="86">
        <f t="shared" si="1"/>
        <v>15.8</v>
      </c>
      <c r="D10" s="86">
        <v>9</v>
      </c>
      <c r="E10" s="87">
        <f>ROUND(B10/(InputData!H$5*$P$1),0)</f>
        <v>2</v>
      </c>
      <c r="F10" s="91">
        <f t="shared" si="2"/>
        <v>43892</v>
      </c>
      <c r="G10" s="91">
        <f t="shared" si="4"/>
        <v>43894</v>
      </c>
      <c r="H10" s="70">
        <v>316</v>
      </c>
      <c r="I10" s="86">
        <v>2</v>
      </c>
      <c r="J10" s="101">
        <f t="shared" si="3"/>
        <v>399424</v>
      </c>
      <c r="K10" s="101">
        <v>150</v>
      </c>
      <c r="L10" s="110">
        <v>78</v>
      </c>
      <c r="M10" s="110"/>
    </row>
    <row r="11" spans="1:16" s="70" customFormat="1" x14ac:dyDescent="0.3">
      <c r="A11" s="90" t="s">
        <v>140</v>
      </c>
      <c r="B11" s="70">
        <f t="shared" si="0"/>
        <v>470</v>
      </c>
      <c r="C11" s="86">
        <f t="shared" si="1"/>
        <v>11.75</v>
      </c>
      <c r="D11" s="86">
        <v>10</v>
      </c>
      <c r="E11" s="87">
        <f>ROUND(B11/(InputData!H$5*$P$1),0)</f>
        <v>2</v>
      </c>
      <c r="F11" s="91">
        <f t="shared" si="2"/>
        <v>43899</v>
      </c>
      <c r="G11" s="91">
        <f t="shared" si="4"/>
        <v>43901</v>
      </c>
      <c r="H11" s="70">
        <v>235</v>
      </c>
      <c r="I11" s="86">
        <v>2</v>
      </c>
      <c r="J11" s="101">
        <f t="shared" si="3"/>
        <v>220900</v>
      </c>
      <c r="K11" s="101">
        <v>150</v>
      </c>
      <c r="L11" s="110">
        <v>78</v>
      </c>
      <c r="M11" s="110"/>
    </row>
    <row r="12" spans="1:16" s="70" customFormat="1" x14ac:dyDescent="0.3">
      <c r="A12" s="90" t="s">
        <v>141</v>
      </c>
      <c r="B12" s="70">
        <f t="shared" si="0"/>
        <v>698</v>
      </c>
      <c r="C12" s="86">
        <f t="shared" si="1"/>
        <v>17.45</v>
      </c>
      <c r="D12" s="86">
        <v>11</v>
      </c>
      <c r="E12" s="87">
        <f>ROUND(B12/(InputData!H$5*$P$1),0)</f>
        <v>3</v>
      </c>
      <c r="F12" s="91">
        <f t="shared" si="2"/>
        <v>43905</v>
      </c>
      <c r="G12" s="91">
        <f t="shared" si="4"/>
        <v>43908</v>
      </c>
      <c r="H12" s="70">
        <v>349</v>
      </c>
      <c r="I12" s="86">
        <v>2</v>
      </c>
      <c r="J12" s="101">
        <f t="shared" si="3"/>
        <v>487204</v>
      </c>
      <c r="K12" s="101">
        <v>150</v>
      </c>
      <c r="L12" s="110">
        <v>78</v>
      </c>
      <c r="M12" s="110"/>
    </row>
    <row r="13" spans="1:16" s="70" customFormat="1" x14ac:dyDescent="0.3">
      <c r="A13" s="90" t="s">
        <v>142</v>
      </c>
      <c r="B13" s="70">
        <f t="shared" si="0"/>
        <v>680</v>
      </c>
      <c r="C13" s="86">
        <f t="shared" si="1"/>
        <v>17</v>
      </c>
      <c r="D13" s="86">
        <v>12</v>
      </c>
      <c r="E13" s="87">
        <f>ROUND(B13/(InputData!H$5*$P$1),0)</f>
        <v>3</v>
      </c>
      <c r="F13" s="91">
        <f t="shared" si="2"/>
        <v>43912</v>
      </c>
      <c r="G13" s="91">
        <f t="shared" si="4"/>
        <v>43915</v>
      </c>
      <c r="H13" s="70">
        <v>340</v>
      </c>
      <c r="I13" s="86">
        <v>2</v>
      </c>
      <c r="J13" s="101">
        <f t="shared" si="3"/>
        <v>462400</v>
      </c>
      <c r="K13" s="101">
        <v>150</v>
      </c>
      <c r="L13" s="110">
        <v>78</v>
      </c>
      <c r="M13" s="110"/>
    </row>
    <row r="14" spans="1:16" s="70" customFormat="1" x14ac:dyDescent="0.3">
      <c r="A14" s="90" t="s">
        <v>143</v>
      </c>
      <c r="B14" s="70">
        <f t="shared" si="0"/>
        <v>574</v>
      </c>
      <c r="C14" s="86">
        <f t="shared" si="1"/>
        <v>14.35</v>
      </c>
      <c r="D14" s="86">
        <v>13</v>
      </c>
      <c r="E14" s="87">
        <f>ROUND(B14/(InputData!H$5*$P$1),0)</f>
        <v>2</v>
      </c>
      <c r="F14" s="91">
        <f t="shared" si="2"/>
        <v>43920</v>
      </c>
      <c r="G14" s="91">
        <f t="shared" si="4"/>
        <v>43922</v>
      </c>
      <c r="H14" s="70">
        <v>287</v>
      </c>
      <c r="I14" s="86">
        <v>2</v>
      </c>
      <c r="J14" s="101">
        <f t="shared" si="3"/>
        <v>329476</v>
      </c>
      <c r="K14" s="101">
        <v>150</v>
      </c>
      <c r="L14" s="110">
        <v>78</v>
      </c>
      <c r="M14" s="110"/>
    </row>
    <row r="15" spans="1:16" s="70" customFormat="1" x14ac:dyDescent="0.3">
      <c r="A15" s="90" t="s">
        <v>144</v>
      </c>
      <c r="B15" s="70">
        <f t="shared" si="0"/>
        <v>790</v>
      </c>
      <c r="C15" s="86">
        <f t="shared" si="1"/>
        <v>19.75</v>
      </c>
      <c r="D15" s="86">
        <v>14</v>
      </c>
      <c r="E15" s="87">
        <f>ROUND(B15/(InputData!H$5*$P$1),0)</f>
        <v>3</v>
      </c>
      <c r="F15" s="91">
        <f t="shared" si="2"/>
        <v>43926</v>
      </c>
      <c r="G15" s="91">
        <f t="shared" si="4"/>
        <v>43929</v>
      </c>
      <c r="H15" s="70">
        <v>395</v>
      </c>
      <c r="I15" s="86">
        <v>2</v>
      </c>
      <c r="J15" s="101">
        <f t="shared" si="3"/>
        <v>624100</v>
      </c>
      <c r="K15" s="101">
        <v>150</v>
      </c>
      <c r="L15" s="110">
        <v>78</v>
      </c>
      <c r="M15" s="110"/>
    </row>
    <row r="16" spans="1:16" s="70" customFormat="1" x14ac:dyDescent="0.3">
      <c r="A16" s="90" t="s">
        <v>145</v>
      </c>
      <c r="B16" s="70">
        <f t="shared" si="0"/>
        <v>670</v>
      </c>
      <c r="C16" s="86">
        <f t="shared" si="1"/>
        <v>16.75</v>
      </c>
      <c r="D16" s="86">
        <v>15</v>
      </c>
      <c r="E16" s="87">
        <f>ROUND(B16/(InputData!H$5*$P$1),0)</f>
        <v>3</v>
      </c>
      <c r="F16" s="91">
        <f t="shared" si="2"/>
        <v>43933</v>
      </c>
      <c r="G16" s="91">
        <f t="shared" si="4"/>
        <v>43936</v>
      </c>
      <c r="H16" s="70">
        <v>335</v>
      </c>
      <c r="I16" s="86">
        <v>2</v>
      </c>
      <c r="J16" s="101">
        <f t="shared" si="3"/>
        <v>448900</v>
      </c>
      <c r="K16" s="101">
        <v>150</v>
      </c>
      <c r="L16" s="110">
        <v>78</v>
      </c>
      <c r="M16" s="110"/>
    </row>
    <row r="17" spans="1:13" s="70" customFormat="1" x14ac:dyDescent="0.3">
      <c r="A17" s="90" t="s">
        <v>146</v>
      </c>
      <c r="B17" s="70">
        <f t="shared" si="0"/>
        <v>556</v>
      </c>
      <c r="C17" s="86">
        <f t="shared" si="1"/>
        <v>13.9</v>
      </c>
      <c r="D17" s="86">
        <v>16</v>
      </c>
      <c r="E17" s="87">
        <f>ROUND(B17/(InputData!H$5*$P$1),0)</f>
        <v>2</v>
      </c>
      <c r="F17" s="91">
        <f t="shared" si="2"/>
        <v>43941</v>
      </c>
      <c r="G17" s="91">
        <f t="shared" si="4"/>
        <v>43943</v>
      </c>
      <c r="H17" s="70">
        <v>278</v>
      </c>
      <c r="I17" s="86">
        <v>2</v>
      </c>
      <c r="J17" s="101">
        <f t="shared" si="3"/>
        <v>309136</v>
      </c>
      <c r="K17" s="101">
        <v>150</v>
      </c>
      <c r="L17" s="110">
        <v>78</v>
      </c>
      <c r="M17" s="110"/>
    </row>
    <row r="18" spans="1:13" s="70" customFormat="1" x14ac:dyDescent="0.3">
      <c r="A18" s="90" t="s">
        <v>147</v>
      </c>
      <c r="B18" s="70">
        <f t="shared" si="0"/>
        <v>770</v>
      </c>
      <c r="C18" s="86">
        <f t="shared" si="1"/>
        <v>19.25</v>
      </c>
      <c r="D18" s="86">
        <v>17</v>
      </c>
      <c r="E18" s="87">
        <f>ROUND(B18/(InputData!H$5*$P$1),0)</f>
        <v>3</v>
      </c>
      <c r="F18" s="91">
        <f t="shared" si="2"/>
        <v>43947</v>
      </c>
      <c r="G18" s="91">
        <f t="shared" si="4"/>
        <v>43950</v>
      </c>
      <c r="H18" s="70">
        <v>385</v>
      </c>
      <c r="I18" s="86">
        <v>2</v>
      </c>
      <c r="J18" s="101">
        <f t="shared" si="3"/>
        <v>592900</v>
      </c>
      <c r="K18" s="101">
        <v>150</v>
      </c>
      <c r="L18" s="110">
        <v>78</v>
      </c>
      <c r="M18" s="110"/>
    </row>
    <row r="19" spans="1:13" s="70" customFormat="1" x14ac:dyDescent="0.3">
      <c r="A19" s="90" t="s">
        <v>148</v>
      </c>
      <c r="B19" s="70">
        <f t="shared" si="0"/>
        <v>378</v>
      </c>
      <c r="C19" s="86">
        <f t="shared" si="1"/>
        <v>9.4499999999999993</v>
      </c>
      <c r="D19" s="86">
        <v>18</v>
      </c>
      <c r="E19" s="87">
        <f>ROUND(B19/(InputData!H$5*$P$1),0)</f>
        <v>1</v>
      </c>
      <c r="F19" s="91">
        <f t="shared" si="2"/>
        <v>43956</v>
      </c>
      <c r="G19" s="91">
        <f t="shared" si="4"/>
        <v>43957</v>
      </c>
      <c r="H19" s="70">
        <v>189</v>
      </c>
      <c r="I19" s="86">
        <v>2</v>
      </c>
      <c r="J19" s="101">
        <f t="shared" si="3"/>
        <v>142884</v>
      </c>
      <c r="K19" s="101">
        <v>150</v>
      </c>
      <c r="L19" s="110">
        <v>78</v>
      </c>
      <c r="M19" s="110"/>
    </row>
    <row r="20" spans="1:13" s="70" customFormat="1" x14ac:dyDescent="0.3">
      <c r="A20" s="90" t="s">
        <v>149</v>
      </c>
      <c r="B20" s="70">
        <f t="shared" si="0"/>
        <v>652</v>
      </c>
      <c r="C20" s="86">
        <f t="shared" si="1"/>
        <v>16.3</v>
      </c>
      <c r="D20" s="86">
        <v>19</v>
      </c>
      <c r="E20" s="87">
        <f>ROUND(B20/(InputData!H$5*$P$1),0)</f>
        <v>3</v>
      </c>
      <c r="F20" s="91">
        <f t="shared" si="2"/>
        <v>43961</v>
      </c>
      <c r="G20" s="91">
        <f t="shared" si="4"/>
        <v>43964</v>
      </c>
      <c r="H20" s="70">
        <v>326</v>
      </c>
      <c r="I20" s="86">
        <v>2</v>
      </c>
      <c r="J20" s="101">
        <f t="shared" si="3"/>
        <v>425104</v>
      </c>
      <c r="K20" s="101">
        <v>150</v>
      </c>
      <c r="L20" s="110">
        <v>78</v>
      </c>
      <c r="M20" s="110"/>
    </row>
    <row r="21" spans="1:13" s="70" customFormat="1" x14ac:dyDescent="0.3">
      <c r="A21" s="90" t="s">
        <v>150</v>
      </c>
      <c r="B21" s="70">
        <f t="shared" si="0"/>
        <v>520</v>
      </c>
      <c r="C21" s="86">
        <f t="shared" si="1"/>
        <v>13</v>
      </c>
      <c r="D21" s="86">
        <v>20</v>
      </c>
      <c r="E21" s="87">
        <f>ROUND(B21/(InputData!H$5*$P$1),0)</f>
        <v>2</v>
      </c>
      <c r="F21" s="91">
        <f t="shared" si="2"/>
        <v>43969</v>
      </c>
      <c r="G21" s="91">
        <f t="shared" si="4"/>
        <v>43971</v>
      </c>
      <c r="H21" s="70">
        <v>260</v>
      </c>
      <c r="I21" s="86">
        <v>2</v>
      </c>
      <c r="J21" s="101">
        <f t="shared" si="3"/>
        <v>270400</v>
      </c>
      <c r="K21" s="101">
        <v>150</v>
      </c>
      <c r="L21" s="110">
        <v>78</v>
      </c>
      <c r="M21" s="110"/>
    </row>
    <row r="22" spans="1:13" s="70" customFormat="1" x14ac:dyDescent="0.3">
      <c r="A22" s="90" t="s">
        <v>151</v>
      </c>
      <c r="B22" s="70">
        <f t="shared" si="0"/>
        <v>698</v>
      </c>
      <c r="C22" s="86">
        <f t="shared" si="1"/>
        <v>17.45</v>
      </c>
      <c r="D22" s="86">
        <v>21</v>
      </c>
      <c r="E22" s="87">
        <f>ROUND(B22/(InputData!H$5*$P$1),0)</f>
        <v>3</v>
      </c>
      <c r="F22" s="91">
        <f t="shared" si="2"/>
        <v>43975</v>
      </c>
      <c r="G22" s="91">
        <f t="shared" si="4"/>
        <v>43978</v>
      </c>
      <c r="H22" s="70">
        <v>349</v>
      </c>
      <c r="I22" s="86">
        <v>2</v>
      </c>
      <c r="J22" s="101">
        <f t="shared" si="3"/>
        <v>487204</v>
      </c>
      <c r="K22" s="101">
        <v>150</v>
      </c>
      <c r="L22" s="110">
        <v>78</v>
      </c>
      <c r="M22" s="110"/>
    </row>
    <row r="23" spans="1:13" s="70" customFormat="1" x14ac:dyDescent="0.3">
      <c r="A23" s="90" t="s">
        <v>152</v>
      </c>
      <c r="B23" s="70">
        <f t="shared" si="0"/>
        <v>880</v>
      </c>
      <c r="C23" s="86">
        <f t="shared" si="1"/>
        <v>22</v>
      </c>
      <c r="D23" s="86">
        <v>22</v>
      </c>
      <c r="E23" s="87">
        <f>ROUND(B23/(InputData!H$5*$P$1),0)</f>
        <v>3</v>
      </c>
      <c r="F23" s="91">
        <f t="shared" si="2"/>
        <v>43982</v>
      </c>
      <c r="G23" s="91">
        <f t="shared" si="4"/>
        <v>43985</v>
      </c>
      <c r="H23" s="70">
        <v>440</v>
      </c>
      <c r="I23" s="86">
        <v>2</v>
      </c>
      <c r="J23" s="101">
        <f t="shared" si="3"/>
        <v>774400</v>
      </c>
      <c r="K23" s="101">
        <v>150</v>
      </c>
      <c r="L23" s="110">
        <v>78</v>
      </c>
      <c r="M23" s="110"/>
    </row>
    <row r="24" spans="1:13" s="70" customFormat="1" x14ac:dyDescent="0.3">
      <c r="A24" s="90" t="s">
        <v>153</v>
      </c>
      <c r="B24" s="70">
        <f t="shared" si="0"/>
        <v>400</v>
      </c>
      <c r="C24" s="86">
        <f t="shared" si="1"/>
        <v>10</v>
      </c>
      <c r="D24" s="86">
        <v>23</v>
      </c>
      <c r="E24" s="87">
        <f>ROUND(B24/(InputData!H$5*$P$1),0)</f>
        <v>2</v>
      </c>
      <c r="F24" s="91">
        <f t="shared" si="2"/>
        <v>43990</v>
      </c>
      <c r="G24" s="91">
        <f t="shared" si="4"/>
        <v>43992</v>
      </c>
      <c r="H24" s="70">
        <v>200</v>
      </c>
      <c r="I24" s="86">
        <v>2</v>
      </c>
      <c r="J24" s="101">
        <f t="shared" si="3"/>
        <v>160000</v>
      </c>
      <c r="K24" s="101">
        <v>150</v>
      </c>
      <c r="L24" s="110">
        <v>78</v>
      </c>
      <c r="M24" s="110"/>
    </row>
    <row r="25" spans="1:13" s="70" customFormat="1" x14ac:dyDescent="0.3">
      <c r="A25" s="90" t="s">
        <v>154</v>
      </c>
      <c r="B25" s="70">
        <f t="shared" si="0"/>
        <v>488</v>
      </c>
      <c r="C25" s="86">
        <f t="shared" si="1"/>
        <v>12.2</v>
      </c>
      <c r="D25" s="86">
        <v>24</v>
      </c>
      <c r="E25" s="87">
        <f>ROUND(B25/(InputData!H$5*$P$1),0)</f>
        <v>2</v>
      </c>
      <c r="F25" s="91">
        <f t="shared" si="2"/>
        <v>43997</v>
      </c>
      <c r="G25" s="91">
        <f t="shared" si="4"/>
        <v>43999</v>
      </c>
      <c r="H25" s="70">
        <v>244</v>
      </c>
      <c r="I25" s="86">
        <v>2</v>
      </c>
      <c r="J25" s="101">
        <f t="shared" si="3"/>
        <v>238144</v>
      </c>
      <c r="K25" s="101">
        <v>150</v>
      </c>
      <c r="L25" s="110">
        <v>78</v>
      </c>
      <c r="M25" s="110"/>
    </row>
    <row r="26" spans="1:13" s="70" customFormat="1" x14ac:dyDescent="0.3">
      <c r="A26" s="90" t="s">
        <v>155</v>
      </c>
      <c r="B26" s="70">
        <f t="shared" si="0"/>
        <v>802</v>
      </c>
      <c r="C26" s="86">
        <f t="shared" si="1"/>
        <v>20.05</v>
      </c>
      <c r="D26" s="86">
        <v>25</v>
      </c>
      <c r="E26" s="87">
        <f>ROUND(B26/(InputData!H$5*$P$1),0)</f>
        <v>3</v>
      </c>
      <c r="F26" s="91">
        <f t="shared" si="2"/>
        <v>44003</v>
      </c>
      <c r="G26" s="91">
        <f t="shared" si="4"/>
        <v>44006</v>
      </c>
      <c r="H26" s="70">
        <v>401</v>
      </c>
      <c r="I26" s="86">
        <v>2</v>
      </c>
      <c r="J26" s="101">
        <f t="shared" si="3"/>
        <v>643204</v>
      </c>
      <c r="K26" s="101">
        <v>150</v>
      </c>
      <c r="L26" s="110">
        <v>78</v>
      </c>
      <c r="M26" s="110"/>
    </row>
    <row r="27" spans="1:13" s="70" customFormat="1" x14ac:dyDescent="0.3">
      <c r="A27" s="90" t="s">
        <v>156</v>
      </c>
      <c r="B27" s="70">
        <f t="shared" si="0"/>
        <v>782</v>
      </c>
      <c r="C27" s="86">
        <f t="shared" si="1"/>
        <v>19.55</v>
      </c>
      <c r="D27" s="86">
        <v>26</v>
      </c>
      <c r="E27" s="87">
        <f>ROUND(B27/(InputData!H$5*$P$1),0)</f>
        <v>3</v>
      </c>
      <c r="F27" s="91">
        <f t="shared" si="2"/>
        <v>44010</v>
      </c>
      <c r="G27" s="91">
        <f t="shared" si="4"/>
        <v>44013</v>
      </c>
      <c r="H27" s="70">
        <v>391</v>
      </c>
      <c r="I27" s="86">
        <v>2</v>
      </c>
      <c r="J27" s="101">
        <f t="shared" si="3"/>
        <v>611524</v>
      </c>
      <c r="K27" s="101">
        <v>150</v>
      </c>
      <c r="L27" s="110">
        <v>78</v>
      </c>
      <c r="M27" s="110"/>
    </row>
    <row r="28" spans="1:13" s="70" customFormat="1" x14ac:dyDescent="0.3">
      <c r="A28" s="90" t="s">
        <v>157</v>
      </c>
      <c r="B28" s="70">
        <f t="shared" si="0"/>
        <v>680</v>
      </c>
      <c r="C28" s="86">
        <f t="shared" si="1"/>
        <v>17</v>
      </c>
      <c r="D28" s="86">
        <v>27</v>
      </c>
      <c r="E28" s="87">
        <f>ROUND(B28/(InputData!H$5*$P$1),0)</f>
        <v>3</v>
      </c>
      <c r="F28" s="91">
        <f t="shared" si="2"/>
        <v>44017</v>
      </c>
      <c r="G28" s="91">
        <f t="shared" si="4"/>
        <v>44020</v>
      </c>
      <c r="H28" s="70">
        <v>340</v>
      </c>
      <c r="I28" s="86">
        <v>2</v>
      </c>
      <c r="J28" s="101">
        <f t="shared" si="3"/>
        <v>462400</v>
      </c>
      <c r="K28" s="101">
        <v>150</v>
      </c>
      <c r="L28" s="110">
        <v>78</v>
      </c>
      <c r="M28" s="110"/>
    </row>
    <row r="29" spans="1:13" s="70" customFormat="1" x14ac:dyDescent="0.3">
      <c r="A29" s="90" t="s">
        <v>158</v>
      </c>
      <c r="B29" s="70">
        <f t="shared" si="0"/>
        <v>614</v>
      </c>
      <c r="C29" s="86">
        <f t="shared" si="1"/>
        <v>15.35</v>
      </c>
      <c r="D29" s="86">
        <v>28</v>
      </c>
      <c r="E29" s="87">
        <f>ROUND(B29/(InputData!H$5*$P$1),0)</f>
        <v>2</v>
      </c>
      <c r="F29" s="91">
        <f t="shared" si="2"/>
        <v>44025</v>
      </c>
      <c r="G29" s="91">
        <f t="shared" si="4"/>
        <v>44027</v>
      </c>
      <c r="H29" s="70">
        <v>307</v>
      </c>
      <c r="I29" s="86">
        <v>2</v>
      </c>
      <c r="J29" s="101">
        <f t="shared" si="3"/>
        <v>376996</v>
      </c>
      <c r="K29" s="101">
        <v>150</v>
      </c>
      <c r="L29" s="110">
        <v>78</v>
      </c>
      <c r="M29" s="110"/>
    </row>
    <row r="30" spans="1:13" s="70" customFormat="1" x14ac:dyDescent="0.3">
      <c r="A30" s="90" t="s">
        <v>159</v>
      </c>
      <c r="B30" s="70">
        <f t="shared" si="0"/>
        <v>740</v>
      </c>
      <c r="C30" s="86">
        <f t="shared" si="1"/>
        <v>18.5</v>
      </c>
      <c r="D30" s="86">
        <v>29</v>
      </c>
      <c r="E30" s="87">
        <f>ROUND(B30/(InputData!H$5*$P$1),0)</f>
        <v>3</v>
      </c>
      <c r="F30" s="91">
        <f t="shared" si="2"/>
        <v>44031</v>
      </c>
      <c r="G30" s="91">
        <f t="shared" si="4"/>
        <v>44034</v>
      </c>
      <c r="H30" s="70">
        <v>370</v>
      </c>
      <c r="I30" s="86">
        <v>2</v>
      </c>
      <c r="J30" s="101">
        <f t="shared" si="3"/>
        <v>547600</v>
      </c>
      <c r="K30" s="101">
        <v>150</v>
      </c>
      <c r="L30" s="110">
        <v>78</v>
      </c>
      <c r="M30" s="110"/>
    </row>
    <row r="31" spans="1:13" s="70" customFormat="1" x14ac:dyDescent="0.3">
      <c r="A31" s="90" t="s">
        <v>160</v>
      </c>
      <c r="B31" s="70">
        <f t="shared" si="0"/>
        <v>698</v>
      </c>
      <c r="C31" s="86">
        <f t="shared" si="1"/>
        <v>17.45</v>
      </c>
      <c r="D31" s="86">
        <v>30</v>
      </c>
      <c r="E31" s="87">
        <f>ROUND(B31/(InputData!H$5*$P$1),0)</f>
        <v>3</v>
      </c>
      <c r="F31" s="91">
        <f t="shared" si="2"/>
        <v>44038</v>
      </c>
      <c r="G31" s="91">
        <f t="shared" si="4"/>
        <v>44041</v>
      </c>
      <c r="H31" s="70">
        <v>349</v>
      </c>
      <c r="I31" s="86">
        <v>2</v>
      </c>
      <c r="J31" s="101">
        <f t="shared" si="3"/>
        <v>487204</v>
      </c>
      <c r="K31" s="101">
        <v>150</v>
      </c>
      <c r="L31" s="110">
        <v>78</v>
      </c>
      <c r="M31" s="110"/>
    </row>
    <row r="32" spans="1:13" s="70" customFormat="1" x14ac:dyDescent="0.3">
      <c r="A32" s="90" t="s">
        <v>161</v>
      </c>
      <c r="B32" s="70">
        <f t="shared" si="0"/>
        <v>810</v>
      </c>
      <c r="C32" s="86">
        <f t="shared" si="1"/>
        <v>20.25</v>
      </c>
      <c r="D32" s="86">
        <v>31</v>
      </c>
      <c r="E32" s="87">
        <f>ROUND(B32/(InputData!H$5*$P$1),0)</f>
        <v>3</v>
      </c>
      <c r="F32" s="91">
        <f t="shared" si="2"/>
        <v>44045</v>
      </c>
      <c r="G32" s="91">
        <f t="shared" si="4"/>
        <v>44048</v>
      </c>
      <c r="H32" s="70">
        <v>405</v>
      </c>
      <c r="I32" s="86">
        <v>2</v>
      </c>
      <c r="J32" s="101">
        <f t="shared" si="3"/>
        <v>656100</v>
      </c>
      <c r="K32" s="101">
        <v>150</v>
      </c>
      <c r="L32" s="110">
        <v>78</v>
      </c>
      <c r="M32" s="110"/>
    </row>
    <row r="33" spans="1:13" s="70" customFormat="1" x14ac:dyDescent="0.3">
      <c r="A33" s="90" t="s">
        <v>162</v>
      </c>
      <c r="B33" s="70">
        <f t="shared" si="0"/>
        <v>646</v>
      </c>
      <c r="C33" s="86">
        <f t="shared" si="1"/>
        <v>16.149999999999999</v>
      </c>
      <c r="D33" s="86">
        <v>32</v>
      </c>
      <c r="E33" s="87">
        <f>ROUND(B33/(InputData!H$5*$P$1),0)</f>
        <v>2</v>
      </c>
      <c r="F33" s="91">
        <f t="shared" si="2"/>
        <v>44053</v>
      </c>
      <c r="G33" s="91">
        <f t="shared" si="4"/>
        <v>44055</v>
      </c>
      <c r="H33" s="70">
        <v>323</v>
      </c>
      <c r="I33" s="86">
        <v>2</v>
      </c>
      <c r="J33" s="101">
        <f t="shared" si="3"/>
        <v>417316</v>
      </c>
      <c r="K33" s="101">
        <v>150</v>
      </c>
      <c r="L33" s="110">
        <v>78</v>
      </c>
      <c r="M33" s="110"/>
    </row>
    <row r="34" spans="1:13" s="70" customFormat="1" x14ac:dyDescent="0.3">
      <c r="A34" s="90" t="s">
        <v>163</v>
      </c>
      <c r="B34" s="70">
        <f t="shared" si="0"/>
        <v>602</v>
      </c>
      <c r="C34" s="86">
        <f t="shared" si="1"/>
        <v>15.05</v>
      </c>
      <c r="D34" s="86">
        <v>33</v>
      </c>
      <c r="E34" s="87">
        <f>ROUND(B34/(InputData!H$5*$P$1),0)</f>
        <v>2</v>
      </c>
      <c r="F34" s="91">
        <f t="shared" si="2"/>
        <v>44060</v>
      </c>
      <c r="G34" s="91">
        <f t="shared" si="4"/>
        <v>44062</v>
      </c>
      <c r="H34" s="70">
        <v>301</v>
      </c>
      <c r="I34" s="86">
        <v>2</v>
      </c>
      <c r="J34" s="101">
        <f t="shared" si="3"/>
        <v>362404</v>
      </c>
      <c r="K34" s="101">
        <v>150</v>
      </c>
      <c r="L34" s="110">
        <v>78</v>
      </c>
      <c r="M34" s="110"/>
    </row>
    <row r="35" spans="1:13" s="70" customFormat="1" x14ac:dyDescent="0.3">
      <c r="A35" s="90" t="s">
        <v>164</v>
      </c>
      <c r="B35" s="70">
        <f t="shared" si="0"/>
        <v>660</v>
      </c>
      <c r="C35" s="86">
        <f t="shared" si="1"/>
        <v>16.5</v>
      </c>
      <c r="D35" s="86">
        <v>34</v>
      </c>
      <c r="E35" s="87">
        <f>ROUND(B35/(InputData!H$5*$P$1),0)</f>
        <v>3</v>
      </c>
      <c r="F35" s="91">
        <f t="shared" si="2"/>
        <v>44066</v>
      </c>
      <c r="G35" s="91">
        <f t="shared" si="4"/>
        <v>44069</v>
      </c>
      <c r="H35" s="70">
        <v>330</v>
      </c>
      <c r="I35" s="86">
        <v>2</v>
      </c>
      <c r="J35" s="101">
        <f t="shared" si="3"/>
        <v>435600</v>
      </c>
      <c r="K35" s="101">
        <v>150</v>
      </c>
      <c r="L35" s="110">
        <v>78</v>
      </c>
      <c r="M35" s="110"/>
    </row>
    <row r="36" spans="1:13" s="70" customFormat="1" x14ac:dyDescent="0.3">
      <c r="A36" s="90" t="s">
        <v>165</v>
      </c>
      <c r="B36" s="70">
        <f t="shared" si="0"/>
        <v>768</v>
      </c>
      <c r="C36" s="86">
        <f t="shared" si="1"/>
        <v>19.2</v>
      </c>
      <c r="D36" s="86">
        <v>35</v>
      </c>
      <c r="E36" s="87">
        <f>ROUND(B36/(InputData!H$5*$P$1),0)</f>
        <v>3</v>
      </c>
      <c r="F36" s="91">
        <f t="shared" si="2"/>
        <v>44073</v>
      </c>
      <c r="G36" s="91">
        <f t="shared" si="4"/>
        <v>44076</v>
      </c>
      <c r="H36" s="70">
        <v>384</v>
      </c>
      <c r="I36" s="86">
        <v>2</v>
      </c>
      <c r="J36" s="101">
        <f t="shared" si="3"/>
        <v>589824</v>
      </c>
      <c r="K36" s="101">
        <v>150</v>
      </c>
      <c r="L36" s="110">
        <v>78</v>
      </c>
      <c r="M36" s="110"/>
    </row>
    <row r="37" spans="1:13" s="70" customFormat="1" x14ac:dyDescent="0.3">
      <c r="A37" s="90" t="s">
        <v>166</v>
      </c>
      <c r="B37" s="70">
        <f t="shared" si="0"/>
        <v>608</v>
      </c>
      <c r="C37" s="86">
        <f t="shared" si="1"/>
        <v>15.2</v>
      </c>
      <c r="D37" s="86">
        <v>36</v>
      </c>
      <c r="E37" s="87">
        <f>ROUND(B37/(InputData!H$5*$P$1),0)</f>
        <v>2</v>
      </c>
      <c r="F37" s="91">
        <f t="shared" si="2"/>
        <v>44081</v>
      </c>
      <c r="G37" s="91">
        <f t="shared" si="4"/>
        <v>44083</v>
      </c>
      <c r="H37" s="70">
        <v>304</v>
      </c>
      <c r="I37" s="86">
        <v>2</v>
      </c>
      <c r="J37" s="101">
        <f t="shared" si="3"/>
        <v>369664</v>
      </c>
      <c r="K37" s="101">
        <v>150</v>
      </c>
      <c r="L37" s="110">
        <v>78</v>
      </c>
      <c r="M37" s="110"/>
    </row>
    <row r="38" spans="1:13" s="70" customFormat="1" x14ac:dyDescent="0.3">
      <c r="A38" s="90" t="s">
        <v>167</v>
      </c>
      <c r="B38" s="70">
        <f t="shared" si="0"/>
        <v>626</v>
      </c>
      <c r="C38" s="86">
        <f t="shared" si="1"/>
        <v>15.65</v>
      </c>
      <c r="D38" s="86">
        <v>37</v>
      </c>
      <c r="E38" s="87">
        <f>ROUND(B38/(InputData!H$5*$P$1),0)</f>
        <v>2</v>
      </c>
      <c r="F38" s="91">
        <f t="shared" si="2"/>
        <v>44088</v>
      </c>
      <c r="G38" s="91">
        <f t="shared" si="4"/>
        <v>44090</v>
      </c>
      <c r="H38" s="70">
        <v>313</v>
      </c>
      <c r="I38" s="86">
        <v>2</v>
      </c>
      <c r="J38" s="101">
        <f t="shared" si="3"/>
        <v>391876</v>
      </c>
      <c r="K38" s="101">
        <v>150</v>
      </c>
      <c r="L38" s="110">
        <v>78</v>
      </c>
      <c r="M38" s="110"/>
    </row>
    <row r="39" spans="1:13" s="70" customFormat="1" x14ac:dyDescent="0.3">
      <c r="A39" s="90" t="s">
        <v>168</v>
      </c>
      <c r="B39" s="70">
        <f t="shared" si="0"/>
        <v>604</v>
      </c>
      <c r="C39" s="86">
        <f t="shared" si="1"/>
        <v>15.1</v>
      </c>
      <c r="D39" s="86">
        <v>38</v>
      </c>
      <c r="E39" s="87">
        <f>ROUND(B39/(InputData!H$5*$P$1),0)</f>
        <v>2</v>
      </c>
      <c r="F39" s="91">
        <f t="shared" si="2"/>
        <v>44095</v>
      </c>
      <c r="G39" s="91">
        <f t="shared" si="4"/>
        <v>44097</v>
      </c>
      <c r="H39" s="70">
        <v>302</v>
      </c>
      <c r="I39" s="86">
        <v>2</v>
      </c>
      <c r="J39" s="101">
        <f t="shared" si="3"/>
        <v>364816</v>
      </c>
      <c r="K39" s="101">
        <v>150</v>
      </c>
      <c r="L39" s="110">
        <v>78</v>
      </c>
      <c r="M39" s="110"/>
    </row>
    <row r="40" spans="1:13" s="70" customFormat="1" x14ac:dyDescent="0.3">
      <c r="A40" s="90" t="s">
        <v>169</v>
      </c>
      <c r="B40" s="70">
        <f t="shared" si="0"/>
        <v>666</v>
      </c>
      <c r="C40" s="86">
        <f t="shared" si="1"/>
        <v>16.649999999999999</v>
      </c>
      <c r="D40" s="86">
        <v>39</v>
      </c>
      <c r="E40" s="87">
        <f>ROUND(B40/(InputData!H$5*$P$1),0)</f>
        <v>3</v>
      </c>
      <c r="F40" s="91">
        <f t="shared" si="2"/>
        <v>44101</v>
      </c>
      <c r="G40" s="91">
        <f t="shared" si="4"/>
        <v>44104</v>
      </c>
      <c r="H40" s="70">
        <v>333</v>
      </c>
      <c r="I40" s="86">
        <v>2</v>
      </c>
      <c r="J40" s="101">
        <f t="shared" si="3"/>
        <v>443556</v>
      </c>
      <c r="K40" s="101">
        <v>150</v>
      </c>
      <c r="L40" s="110">
        <v>78</v>
      </c>
      <c r="M40" s="110"/>
    </row>
    <row r="41" spans="1:13" s="70" customFormat="1" x14ac:dyDescent="0.3">
      <c r="A41" s="90" t="s">
        <v>170</v>
      </c>
      <c r="B41" s="70">
        <f t="shared" si="0"/>
        <v>792</v>
      </c>
      <c r="C41" s="86">
        <f t="shared" si="1"/>
        <v>19.8</v>
      </c>
      <c r="D41" s="86">
        <v>40</v>
      </c>
      <c r="E41" s="87">
        <f>ROUND(B41/(InputData!H$5*$P$1),0)</f>
        <v>3</v>
      </c>
      <c r="F41" s="91">
        <f t="shared" si="2"/>
        <v>44108</v>
      </c>
      <c r="G41" s="91">
        <f t="shared" si="4"/>
        <v>44111</v>
      </c>
      <c r="H41" s="70">
        <v>396</v>
      </c>
      <c r="I41" s="86">
        <v>2</v>
      </c>
      <c r="J41" s="101">
        <f t="shared" si="3"/>
        <v>627264</v>
      </c>
      <c r="K41" s="101">
        <v>150</v>
      </c>
      <c r="L41" s="110">
        <v>78</v>
      </c>
      <c r="M41" s="110"/>
    </row>
    <row r="42" spans="1:13" s="70" customFormat="1" x14ac:dyDescent="0.3">
      <c r="A42" s="90" t="s">
        <v>171</v>
      </c>
      <c r="B42" s="70">
        <f t="shared" si="0"/>
        <v>662</v>
      </c>
      <c r="C42" s="86">
        <f t="shared" si="1"/>
        <v>16.55</v>
      </c>
      <c r="D42" s="86">
        <v>41</v>
      </c>
      <c r="E42" s="87">
        <f>ROUND(B42/(InputData!H$5*$P$1),0)</f>
        <v>3</v>
      </c>
      <c r="F42" s="91">
        <f t="shared" si="2"/>
        <v>44115</v>
      </c>
      <c r="G42" s="91">
        <f t="shared" si="4"/>
        <v>44118</v>
      </c>
      <c r="H42" s="70">
        <v>331</v>
      </c>
      <c r="I42" s="86">
        <v>2</v>
      </c>
      <c r="J42" s="101">
        <f t="shared" si="3"/>
        <v>438244</v>
      </c>
      <c r="K42" s="101">
        <v>150</v>
      </c>
      <c r="L42" s="110">
        <v>78</v>
      </c>
      <c r="M42" s="110"/>
    </row>
    <row r="43" spans="1:13" s="70" customFormat="1" x14ac:dyDescent="0.3">
      <c r="A43" s="90" t="s">
        <v>172</v>
      </c>
      <c r="B43" s="70">
        <f t="shared" si="0"/>
        <v>680</v>
      </c>
      <c r="C43" s="86">
        <f t="shared" si="1"/>
        <v>17</v>
      </c>
      <c r="D43" s="86">
        <v>42</v>
      </c>
      <c r="E43" s="87">
        <f>ROUND(B43/(InputData!H$5*$P$1),0)</f>
        <v>3</v>
      </c>
      <c r="F43" s="91">
        <f t="shared" si="2"/>
        <v>44122</v>
      </c>
      <c r="G43" s="91">
        <f t="shared" si="4"/>
        <v>44125</v>
      </c>
      <c r="H43" s="70">
        <v>340</v>
      </c>
      <c r="I43" s="86">
        <v>2</v>
      </c>
      <c r="J43" s="101">
        <f t="shared" si="3"/>
        <v>462400</v>
      </c>
      <c r="K43" s="101">
        <v>150</v>
      </c>
      <c r="L43" s="110">
        <v>78</v>
      </c>
      <c r="M43" s="110"/>
    </row>
    <row r="44" spans="1:13" s="70" customFormat="1" x14ac:dyDescent="0.3">
      <c r="A44" s="90" t="s">
        <v>173</v>
      </c>
      <c r="B44" s="70">
        <f t="shared" si="0"/>
        <v>602</v>
      </c>
      <c r="C44" s="86">
        <f t="shared" si="1"/>
        <v>15.05</v>
      </c>
      <c r="D44" s="86">
        <v>43</v>
      </c>
      <c r="E44" s="87">
        <f>ROUND(B44/(InputData!H$5*$P$1),0)</f>
        <v>2</v>
      </c>
      <c r="F44" s="91">
        <f t="shared" si="2"/>
        <v>44130</v>
      </c>
      <c r="G44" s="91">
        <f t="shared" si="4"/>
        <v>44132</v>
      </c>
      <c r="H44" s="70">
        <v>301</v>
      </c>
      <c r="I44" s="86">
        <v>2</v>
      </c>
      <c r="J44" s="101">
        <f t="shared" si="3"/>
        <v>362404</v>
      </c>
      <c r="K44" s="101">
        <v>150</v>
      </c>
      <c r="L44" s="110">
        <v>78</v>
      </c>
      <c r="M44" s="110"/>
    </row>
    <row r="45" spans="1:13" s="70" customFormat="1" x14ac:dyDescent="0.3">
      <c r="A45" s="90" t="s">
        <v>174</v>
      </c>
      <c r="B45" s="70">
        <f t="shared" si="0"/>
        <v>684</v>
      </c>
      <c r="C45" s="86">
        <f t="shared" si="1"/>
        <v>17.100000000000001</v>
      </c>
      <c r="D45" s="86">
        <v>44</v>
      </c>
      <c r="E45" s="87">
        <f>ROUND(B45/(InputData!H$5*$P$1),0)</f>
        <v>3</v>
      </c>
      <c r="F45" s="91">
        <f t="shared" si="2"/>
        <v>44136</v>
      </c>
      <c r="G45" s="91">
        <f t="shared" si="4"/>
        <v>44139</v>
      </c>
      <c r="H45" s="70">
        <v>342</v>
      </c>
      <c r="I45" s="86">
        <v>2</v>
      </c>
      <c r="J45" s="101">
        <f t="shared" si="3"/>
        <v>467856</v>
      </c>
      <c r="K45" s="101">
        <v>150</v>
      </c>
      <c r="L45" s="110">
        <v>78</v>
      </c>
      <c r="M45" s="110"/>
    </row>
    <row r="46" spans="1:13" s="70" customFormat="1" x14ac:dyDescent="0.3">
      <c r="A46" s="90" t="s">
        <v>175</v>
      </c>
      <c r="B46" s="70">
        <f t="shared" si="0"/>
        <v>716</v>
      </c>
      <c r="C46" s="86">
        <f t="shared" si="1"/>
        <v>17.899999999999999</v>
      </c>
      <c r="D46" s="86">
        <v>45</v>
      </c>
      <c r="E46" s="87">
        <f>ROUND(B46/(InputData!H$5*$P$1),0)</f>
        <v>3</v>
      </c>
      <c r="F46" s="91">
        <f t="shared" si="2"/>
        <v>44143</v>
      </c>
      <c r="G46" s="91">
        <f t="shared" si="4"/>
        <v>44146</v>
      </c>
      <c r="H46" s="70">
        <v>358</v>
      </c>
      <c r="I46" s="86">
        <v>2</v>
      </c>
      <c r="J46" s="101">
        <f t="shared" si="3"/>
        <v>512656</v>
      </c>
      <c r="K46" s="101">
        <v>150</v>
      </c>
      <c r="L46" s="110">
        <v>78</v>
      </c>
      <c r="M46" s="110"/>
    </row>
    <row r="47" spans="1:13" s="70" customFormat="1" x14ac:dyDescent="0.3">
      <c r="A47" s="90" t="s">
        <v>176</v>
      </c>
      <c r="B47" s="70">
        <f t="shared" si="0"/>
        <v>712</v>
      </c>
      <c r="C47" s="86">
        <f t="shared" si="1"/>
        <v>17.8</v>
      </c>
      <c r="D47" s="86">
        <v>46</v>
      </c>
      <c r="E47" s="87">
        <f>ROUND(B47/(InputData!H$5*$P$1),0)</f>
        <v>3</v>
      </c>
      <c r="F47" s="91">
        <f t="shared" si="2"/>
        <v>44150</v>
      </c>
      <c r="G47" s="91">
        <f t="shared" si="4"/>
        <v>44153</v>
      </c>
      <c r="H47" s="70">
        <v>356</v>
      </c>
      <c r="I47" s="86">
        <v>2</v>
      </c>
      <c r="J47" s="101">
        <f t="shared" si="3"/>
        <v>506944</v>
      </c>
      <c r="K47" s="101">
        <v>150</v>
      </c>
      <c r="L47" s="110">
        <v>78</v>
      </c>
      <c r="M47" s="110"/>
    </row>
    <row r="48" spans="1:13" s="70" customFormat="1" x14ac:dyDescent="0.3">
      <c r="A48" s="90" t="s">
        <v>177</v>
      </c>
      <c r="B48" s="70">
        <f t="shared" si="0"/>
        <v>768</v>
      </c>
      <c r="C48" s="86">
        <f t="shared" si="1"/>
        <v>19.2</v>
      </c>
      <c r="D48" s="86">
        <v>47</v>
      </c>
      <c r="E48" s="87">
        <f>ROUND(B48/(InputData!H$5*$P$1),0)</f>
        <v>3</v>
      </c>
      <c r="F48" s="91">
        <f t="shared" si="2"/>
        <v>44157</v>
      </c>
      <c r="G48" s="91">
        <f t="shared" si="4"/>
        <v>44160</v>
      </c>
      <c r="H48" s="70">
        <v>384</v>
      </c>
      <c r="I48" s="86">
        <v>2</v>
      </c>
      <c r="J48" s="101">
        <f t="shared" si="3"/>
        <v>589824</v>
      </c>
      <c r="K48" s="101">
        <v>150</v>
      </c>
      <c r="L48" s="110">
        <v>78</v>
      </c>
      <c r="M48" s="110"/>
    </row>
    <row r="49" spans="1:13" s="70" customFormat="1" x14ac:dyDescent="0.3">
      <c r="A49" s="90" t="s">
        <v>178</v>
      </c>
      <c r="B49" s="70">
        <f t="shared" si="0"/>
        <v>784</v>
      </c>
      <c r="C49" s="86">
        <f t="shared" si="1"/>
        <v>19.600000000000001</v>
      </c>
      <c r="D49" s="86">
        <v>48</v>
      </c>
      <c r="E49" s="87">
        <f>ROUND(B49/(InputData!H$5*$P$1),0)</f>
        <v>3</v>
      </c>
      <c r="F49" s="91">
        <f t="shared" si="2"/>
        <v>44164</v>
      </c>
      <c r="G49" s="91">
        <f t="shared" si="4"/>
        <v>44167</v>
      </c>
      <c r="H49" s="70">
        <v>392</v>
      </c>
      <c r="I49" s="86">
        <v>2</v>
      </c>
      <c r="J49" s="101">
        <f t="shared" si="3"/>
        <v>614656</v>
      </c>
      <c r="K49" s="101">
        <v>150</v>
      </c>
      <c r="L49" s="110">
        <v>78</v>
      </c>
      <c r="M49" s="110"/>
    </row>
    <row r="50" spans="1:13" s="70" customFormat="1" x14ac:dyDescent="0.3">
      <c r="A50" s="90" t="s">
        <v>179</v>
      </c>
      <c r="B50" s="70">
        <f t="shared" si="0"/>
        <v>646</v>
      </c>
      <c r="C50" s="86">
        <f t="shared" si="1"/>
        <v>16.149999999999999</v>
      </c>
      <c r="D50" s="86">
        <v>49</v>
      </c>
      <c r="E50" s="87">
        <f>ROUND(B50/(InputData!H$5*$P$1),0)</f>
        <v>2</v>
      </c>
      <c r="F50" s="91">
        <f t="shared" si="2"/>
        <v>44172</v>
      </c>
      <c r="G50" s="91">
        <f t="shared" si="4"/>
        <v>44174</v>
      </c>
      <c r="H50" s="70">
        <v>323</v>
      </c>
      <c r="I50" s="86">
        <v>2</v>
      </c>
      <c r="J50" s="101">
        <f t="shared" si="3"/>
        <v>417316</v>
      </c>
      <c r="K50" s="101">
        <v>150</v>
      </c>
      <c r="L50" s="110">
        <v>78</v>
      </c>
      <c r="M50" s="110"/>
    </row>
    <row r="51" spans="1:13" s="70" customFormat="1" x14ac:dyDescent="0.3">
      <c r="A51" s="90" t="s">
        <v>180</v>
      </c>
      <c r="B51" s="70">
        <f t="shared" si="0"/>
        <v>648</v>
      </c>
      <c r="C51" s="86">
        <f t="shared" si="1"/>
        <v>16.2</v>
      </c>
      <c r="D51" s="86">
        <v>50</v>
      </c>
      <c r="E51" s="87">
        <f>ROUND(B51/(InputData!H$5*$P$1),0)</f>
        <v>3</v>
      </c>
      <c r="F51" s="91">
        <f t="shared" si="2"/>
        <v>44178</v>
      </c>
      <c r="G51" s="91">
        <f t="shared" si="4"/>
        <v>44181</v>
      </c>
      <c r="H51" s="70">
        <v>324</v>
      </c>
      <c r="I51" s="86">
        <v>2</v>
      </c>
      <c r="J51" s="101">
        <f t="shared" si="3"/>
        <v>419904</v>
      </c>
      <c r="K51" s="101">
        <v>150</v>
      </c>
      <c r="L51" s="110">
        <v>78</v>
      </c>
      <c r="M51" s="110"/>
    </row>
    <row r="52" spans="1:13" s="70" customFormat="1" x14ac:dyDescent="0.3">
      <c r="A52" s="90" t="s">
        <v>181</v>
      </c>
      <c r="B52" s="70">
        <f t="shared" si="0"/>
        <v>746</v>
      </c>
      <c r="C52" s="86">
        <f t="shared" si="1"/>
        <v>18.649999999999999</v>
      </c>
      <c r="D52" s="86">
        <v>51</v>
      </c>
      <c r="E52" s="87">
        <f>ROUND(B52/(InputData!H$5*$P$1),0)</f>
        <v>3</v>
      </c>
      <c r="F52" s="91">
        <f t="shared" si="2"/>
        <v>44185</v>
      </c>
      <c r="G52" s="91">
        <f t="shared" si="4"/>
        <v>44188</v>
      </c>
      <c r="H52" s="70">
        <v>373</v>
      </c>
      <c r="I52" s="86">
        <v>2</v>
      </c>
      <c r="J52" s="101">
        <f t="shared" si="3"/>
        <v>556516</v>
      </c>
      <c r="K52" s="101">
        <v>150</v>
      </c>
      <c r="L52" s="110">
        <v>78</v>
      </c>
      <c r="M52" s="110"/>
    </row>
    <row r="53" spans="1:13" s="70" customFormat="1" x14ac:dyDescent="0.3">
      <c r="A53" s="90" t="s">
        <v>182</v>
      </c>
      <c r="B53" s="70">
        <f t="shared" si="0"/>
        <v>630</v>
      </c>
      <c r="C53" s="86">
        <f t="shared" si="1"/>
        <v>15.75</v>
      </c>
      <c r="D53" s="86">
        <v>52</v>
      </c>
      <c r="E53" s="87">
        <f>ROUND(B53/(InputData!H$5*$P$1),0)</f>
        <v>2</v>
      </c>
      <c r="F53" s="91">
        <f t="shared" si="2"/>
        <v>44193</v>
      </c>
      <c r="G53" s="91">
        <f t="shared" si="4"/>
        <v>44195</v>
      </c>
      <c r="H53" s="70">
        <v>315</v>
      </c>
      <c r="I53" s="86">
        <v>2</v>
      </c>
      <c r="J53" s="101">
        <f t="shared" si="3"/>
        <v>396900</v>
      </c>
      <c r="K53" s="101">
        <v>150</v>
      </c>
      <c r="L53" s="110">
        <v>78</v>
      </c>
      <c r="M53" s="110"/>
    </row>
    <row r="54" spans="1:13" s="70" customFormat="1" x14ac:dyDescent="0.3">
      <c r="A54" t="s">
        <v>183</v>
      </c>
      <c r="B54" s="70">
        <f t="shared" si="0"/>
        <v>680</v>
      </c>
      <c r="C54">
        <v>17</v>
      </c>
      <c r="D54">
        <v>1</v>
      </c>
      <c r="E54" s="87">
        <f>ROUND(B54/(InputData!H$5*$P$1),0)</f>
        <v>3</v>
      </c>
      <c r="F54" s="91">
        <f t="shared" si="2"/>
        <v>43835</v>
      </c>
      <c r="G54" s="91">
        <f t="shared" si="4"/>
        <v>43838</v>
      </c>
      <c r="H54" s="70">
        <v>136</v>
      </c>
      <c r="I54" s="86">
        <v>5</v>
      </c>
      <c r="J54" s="101">
        <f t="shared" si="3"/>
        <v>462400</v>
      </c>
      <c r="K54" s="101">
        <v>350</v>
      </c>
      <c r="L54" s="110">
        <v>134</v>
      </c>
      <c r="M54" s="110"/>
    </row>
    <row r="55" spans="1:13" s="70" customFormat="1" x14ac:dyDescent="0.3">
      <c r="A55" t="s">
        <v>184</v>
      </c>
      <c r="B55" s="70">
        <f t="shared" si="0"/>
        <v>690</v>
      </c>
      <c r="C55">
        <v>17.25</v>
      </c>
      <c r="D55">
        <v>2</v>
      </c>
      <c r="E55" s="87">
        <f>ROUND(B55/(InputData!H$5*$P$1),0)</f>
        <v>3</v>
      </c>
      <c r="F55" s="91">
        <f t="shared" si="2"/>
        <v>43842</v>
      </c>
      <c r="G55" s="91">
        <f t="shared" si="4"/>
        <v>43845</v>
      </c>
      <c r="H55" s="70">
        <v>138</v>
      </c>
      <c r="I55" s="86">
        <v>5</v>
      </c>
      <c r="J55" s="101">
        <f t="shared" si="3"/>
        <v>476100</v>
      </c>
      <c r="K55" s="101">
        <v>350</v>
      </c>
      <c r="L55" s="110">
        <v>134</v>
      </c>
      <c r="M55" s="110"/>
    </row>
    <row r="56" spans="1:13" s="70" customFormat="1" x14ac:dyDescent="0.3">
      <c r="A56" t="s">
        <v>185</v>
      </c>
      <c r="B56" s="70">
        <f t="shared" si="0"/>
        <v>720</v>
      </c>
      <c r="C56">
        <v>18</v>
      </c>
      <c r="D56">
        <v>3</v>
      </c>
      <c r="E56" s="87">
        <f>ROUND(B56/(InputData!H$5*$P$1),0)</f>
        <v>3</v>
      </c>
      <c r="F56" s="91">
        <f t="shared" si="2"/>
        <v>43849</v>
      </c>
      <c r="G56" s="91">
        <f t="shared" si="4"/>
        <v>43852</v>
      </c>
      <c r="H56" s="70">
        <v>144</v>
      </c>
      <c r="I56" s="86">
        <v>5</v>
      </c>
      <c r="J56" s="101">
        <f t="shared" si="3"/>
        <v>518400</v>
      </c>
      <c r="K56" s="101">
        <v>350</v>
      </c>
      <c r="L56" s="110">
        <v>134</v>
      </c>
      <c r="M56" s="110"/>
    </row>
    <row r="57" spans="1:13" s="70" customFormat="1" x14ac:dyDescent="0.3">
      <c r="A57" t="s">
        <v>186</v>
      </c>
      <c r="B57" s="70">
        <f t="shared" si="0"/>
        <v>725</v>
      </c>
      <c r="C57">
        <v>18.125</v>
      </c>
      <c r="D57">
        <v>4</v>
      </c>
      <c r="E57" s="87">
        <f>ROUND(B57/(InputData!H$5*$P$1),0)</f>
        <v>3</v>
      </c>
      <c r="F57" s="91">
        <f t="shared" si="2"/>
        <v>43856</v>
      </c>
      <c r="G57" s="91">
        <f t="shared" si="4"/>
        <v>43859</v>
      </c>
      <c r="H57" s="70">
        <v>145</v>
      </c>
      <c r="I57" s="86">
        <v>5</v>
      </c>
      <c r="J57" s="101">
        <f t="shared" si="3"/>
        <v>525625</v>
      </c>
      <c r="K57" s="101">
        <v>350</v>
      </c>
      <c r="L57" s="110">
        <v>134</v>
      </c>
      <c r="M57" s="110"/>
    </row>
    <row r="58" spans="1:13" s="70" customFormat="1" x14ac:dyDescent="0.3">
      <c r="A58" t="s">
        <v>187</v>
      </c>
      <c r="B58" s="70">
        <f t="shared" si="0"/>
        <v>770</v>
      </c>
      <c r="C58">
        <v>19.25</v>
      </c>
      <c r="D58">
        <v>5</v>
      </c>
      <c r="E58" s="87">
        <f>ROUND(B58/(InputData!H$5*$P$1),0)</f>
        <v>3</v>
      </c>
      <c r="F58" s="91">
        <f t="shared" si="2"/>
        <v>43863</v>
      </c>
      <c r="G58" s="91">
        <f t="shared" si="4"/>
        <v>43866</v>
      </c>
      <c r="H58" s="70">
        <v>154</v>
      </c>
      <c r="I58" s="86">
        <v>5</v>
      </c>
      <c r="J58" s="101">
        <f t="shared" si="3"/>
        <v>592900</v>
      </c>
      <c r="K58" s="101">
        <v>350</v>
      </c>
      <c r="L58" s="110">
        <v>134</v>
      </c>
      <c r="M58" s="110"/>
    </row>
    <row r="59" spans="1:13" s="70" customFormat="1" x14ac:dyDescent="0.3">
      <c r="A59" t="s">
        <v>188</v>
      </c>
      <c r="B59" s="70">
        <f t="shared" si="0"/>
        <v>775</v>
      </c>
      <c r="C59">
        <v>19.375</v>
      </c>
      <c r="D59">
        <v>6</v>
      </c>
      <c r="E59" s="87">
        <f>ROUND(B59/(InputData!H$5*$P$1),0)</f>
        <v>3</v>
      </c>
      <c r="F59" s="91">
        <f t="shared" si="2"/>
        <v>43870</v>
      </c>
      <c r="G59" s="91">
        <f t="shared" si="4"/>
        <v>43873</v>
      </c>
      <c r="H59" s="70">
        <v>155</v>
      </c>
      <c r="I59" s="86">
        <v>5</v>
      </c>
      <c r="J59" s="101">
        <f t="shared" si="3"/>
        <v>600625</v>
      </c>
      <c r="K59" s="101">
        <v>350</v>
      </c>
      <c r="L59" s="110">
        <v>134</v>
      </c>
      <c r="M59" s="110"/>
    </row>
    <row r="60" spans="1:13" s="70" customFormat="1" x14ac:dyDescent="0.3">
      <c r="A60" t="s">
        <v>189</v>
      </c>
      <c r="B60" s="70">
        <f t="shared" si="0"/>
        <v>800</v>
      </c>
      <c r="C60">
        <v>20</v>
      </c>
      <c r="D60">
        <v>7</v>
      </c>
      <c r="E60" s="87">
        <f>ROUND(B60/(InputData!H$5*$P$1),0)</f>
        <v>3</v>
      </c>
      <c r="F60" s="91">
        <f t="shared" si="2"/>
        <v>43877</v>
      </c>
      <c r="G60" s="91">
        <f t="shared" si="4"/>
        <v>43880</v>
      </c>
      <c r="H60" s="70">
        <v>160</v>
      </c>
      <c r="I60" s="86">
        <v>5</v>
      </c>
      <c r="J60" s="101">
        <f t="shared" si="3"/>
        <v>640000</v>
      </c>
      <c r="K60" s="101">
        <v>350</v>
      </c>
      <c r="L60" s="110">
        <v>134</v>
      </c>
      <c r="M60" s="110"/>
    </row>
    <row r="61" spans="1:13" s="70" customFormat="1" x14ac:dyDescent="0.3">
      <c r="A61" t="s">
        <v>190</v>
      </c>
      <c r="B61" s="70">
        <f t="shared" si="0"/>
        <v>805</v>
      </c>
      <c r="C61">
        <v>20.125</v>
      </c>
      <c r="D61">
        <v>8</v>
      </c>
      <c r="E61" s="87">
        <f>ROUND(B61/(InputData!H$5*$P$1),0)</f>
        <v>3</v>
      </c>
      <c r="F61" s="91">
        <f t="shared" si="2"/>
        <v>43884</v>
      </c>
      <c r="G61" s="91">
        <f t="shared" si="4"/>
        <v>43887</v>
      </c>
      <c r="H61" s="70">
        <v>161</v>
      </c>
      <c r="I61" s="86">
        <v>5</v>
      </c>
      <c r="J61" s="101">
        <f t="shared" si="3"/>
        <v>648025</v>
      </c>
      <c r="K61" s="101">
        <v>350</v>
      </c>
      <c r="L61" s="110">
        <v>134</v>
      </c>
      <c r="M61" s="110"/>
    </row>
    <row r="62" spans="1:13" s="70" customFormat="1" x14ac:dyDescent="0.3">
      <c r="A62" t="s">
        <v>191</v>
      </c>
      <c r="B62" s="70">
        <f t="shared" si="0"/>
        <v>810</v>
      </c>
      <c r="C62">
        <v>20.25</v>
      </c>
      <c r="D62">
        <v>9</v>
      </c>
      <c r="E62" s="87">
        <f>ROUND(B62/(InputData!H$5*$P$1),0)</f>
        <v>3</v>
      </c>
      <c r="F62" s="91">
        <f t="shared" si="2"/>
        <v>43891</v>
      </c>
      <c r="G62" s="91">
        <f t="shared" si="4"/>
        <v>43894</v>
      </c>
      <c r="H62" s="70">
        <v>162</v>
      </c>
      <c r="I62" s="86">
        <v>5</v>
      </c>
      <c r="J62" s="101">
        <f t="shared" si="3"/>
        <v>656100</v>
      </c>
      <c r="K62" s="101">
        <v>350</v>
      </c>
      <c r="L62" s="110">
        <v>134</v>
      </c>
      <c r="M62" s="110"/>
    </row>
    <row r="63" spans="1:13" s="70" customFormat="1" x14ac:dyDescent="0.3">
      <c r="A63" t="s">
        <v>192</v>
      </c>
      <c r="B63" s="70">
        <f t="shared" si="0"/>
        <v>825</v>
      </c>
      <c r="C63">
        <v>20</v>
      </c>
      <c r="D63">
        <v>10</v>
      </c>
      <c r="E63" s="87">
        <f>ROUND(B63/(InputData!H$5*$P$1),0)</f>
        <v>3</v>
      </c>
      <c r="F63" s="91">
        <f t="shared" si="2"/>
        <v>43898</v>
      </c>
      <c r="G63" s="91">
        <f t="shared" si="4"/>
        <v>43901</v>
      </c>
      <c r="H63" s="70">
        <v>165</v>
      </c>
      <c r="I63" s="86">
        <v>5</v>
      </c>
      <c r="J63" s="101">
        <f t="shared" si="3"/>
        <v>680625</v>
      </c>
      <c r="K63" s="101">
        <v>350</v>
      </c>
      <c r="L63" s="110">
        <v>134</v>
      </c>
      <c r="M63" s="110"/>
    </row>
    <row r="64" spans="1:13" s="70" customFormat="1" x14ac:dyDescent="0.3">
      <c r="A64" t="s">
        <v>193</v>
      </c>
      <c r="B64" s="70">
        <f t="shared" si="0"/>
        <v>830</v>
      </c>
      <c r="C64">
        <v>20.125</v>
      </c>
      <c r="D64">
        <v>11</v>
      </c>
      <c r="E64" s="87">
        <f>ROUND(B64/(InputData!H$5*$P$1),0)</f>
        <v>3</v>
      </c>
      <c r="F64" s="91">
        <f t="shared" si="2"/>
        <v>43905</v>
      </c>
      <c r="G64" s="91">
        <f t="shared" si="4"/>
        <v>43908</v>
      </c>
      <c r="H64" s="70">
        <v>166</v>
      </c>
      <c r="I64" s="86">
        <v>5</v>
      </c>
      <c r="J64" s="101">
        <f t="shared" si="3"/>
        <v>688900</v>
      </c>
      <c r="K64" s="101">
        <v>350</v>
      </c>
      <c r="L64" s="110">
        <v>134</v>
      </c>
      <c r="M64" s="110"/>
    </row>
    <row r="65" spans="1:13" s="70" customFormat="1" x14ac:dyDescent="0.3">
      <c r="A65" t="s">
        <v>194</v>
      </c>
      <c r="B65" s="70">
        <f t="shared" si="0"/>
        <v>830</v>
      </c>
      <c r="C65">
        <v>20.75</v>
      </c>
      <c r="D65">
        <v>12</v>
      </c>
      <c r="E65" s="87">
        <f>ROUND(B65/(InputData!H$5*$P$1),0)</f>
        <v>3</v>
      </c>
      <c r="F65" s="91">
        <f t="shared" si="2"/>
        <v>43912</v>
      </c>
      <c r="G65" s="91">
        <f t="shared" si="4"/>
        <v>43915</v>
      </c>
      <c r="H65" s="70">
        <v>166</v>
      </c>
      <c r="I65" s="86">
        <v>5</v>
      </c>
      <c r="J65" s="101">
        <f t="shared" si="3"/>
        <v>688900</v>
      </c>
      <c r="K65" s="101">
        <v>350</v>
      </c>
      <c r="L65" s="110">
        <v>134</v>
      </c>
      <c r="M65" s="110"/>
    </row>
    <row r="66" spans="1:13" s="70" customFormat="1" x14ac:dyDescent="0.3">
      <c r="A66" t="s">
        <v>195</v>
      </c>
      <c r="B66" s="70">
        <f t="shared" si="0"/>
        <v>825</v>
      </c>
      <c r="C66">
        <v>20.625</v>
      </c>
      <c r="D66">
        <v>13</v>
      </c>
      <c r="E66" s="87">
        <f>ROUND(B66/(InputData!H$5*$P$1),0)</f>
        <v>3</v>
      </c>
      <c r="F66" s="91">
        <f t="shared" si="2"/>
        <v>43919</v>
      </c>
      <c r="G66" s="91">
        <f t="shared" si="4"/>
        <v>43922</v>
      </c>
      <c r="H66" s="70">
        <v>165</v>
      </c>
      <c r="I66" s="86">
        <v>5</v>
      </c>
      <c r="J66" s="101">
        <f t="shared" si="3"/>
        <v>680625</v>
      </c>
      <c r="K66" s="101">
        <v>350</v>
      </c>
      <c r="L66" s="110">
        <v>134</v>
      </c>
      <c r="M66" s="110"/>
    </row>
    <row r="67" spans="1:13" s="70" customFormat="1" x14ac:dyDescent="0.3">
      <c r="A67" t="s">
        <v>196</v>
      </c>
      <c r="B67" s="70">
        <f t="shared" ref="B67:B105" si="5">H67*I67</f>
        <v>855</v>
      </c>
      <c r="C67">
        <v>21.375</v>
      </c>
      <c r="D67">
        <v>14</v>
      </c>
      <c r="E67" s="87">
        <f>ROUND(B67/(InputData!H$5*$P$1),0)</f>
        <v>3</v>
      </c>
      <c r="F67" s="91">
        <f t="shared" ref="F67:F105" si="6">G67-E67</f>
        <v>43926</v>
      </c>
      <c r="G67" s="91">
        <f t="shared" si="4"/>
        <v>43929</v>
      </c>
      <c r="H67" s="70">
        <v>171</v>
      </c>
      <c r="I67" s="86">
        <v>5</v>
      </c>
      <c r="J67" s="101">
        <f t="shared" ref="J67:J105" si="7">B67*B67</f>
        <v>731025</v>
      </c>
      <c r="K67" s="101">
        <v>350</v>
      </c>
      <c r="L67" s="110">
        <v>134</v>
      </c>
      <c r="M67" s="110"/>
    </row>
    <row r="68" spans="1:13" s="70" customFormat="1" x14ac:dyDescent="0.3">
      <c r="A68" t="s">
        <v>197</v>
      </c>
      <c r="B68" s="70">
        <f t="shared" si="5"/>
        <v>880</v>
      </c>
      <c r="C68">
        <v>20.75</v>
      </c>
      <c r="D68">
        <v>15</v>
      </c>
      <c r="E68" s="87">
        <f>ROUND(B68/(InputData!H$5*$P$1),0)</f>
        <v>3</v>
      </c>
      <c r="F68" s="91">
        <f t="shared" si="6"/>
        <v>43933</v>
      </c>
      <c r="G68" s="91">
        <f t="shared" ref="G68:G105" si="8">$G$2+D68*7</f>
        <v>43936</v>
      </c>
      <c r="H68" s="70">
        <v>176</v>
      </c>
      <c r="I68" s="86">
        <v>5</v>
      </c>
      <c r="J68" s="101">
        <f t="shared" si="7"/>
        <v>774400</v>
      </c>
      <c r="K68" s="101">
        <v>350</v>
      </c>
      <c r="L68" s="110">
        <v>134</v>
      </c>
      <c r="M68" s="110"/>
    </row>
    <row r="69" spans="1:13" s="70" customFormat="1" x14ac:dyDescent="0.3">
      <c r="A69" t="s">
        <v>198</v>
      </c>
      <c r="B69" s="70">
        <f t="shared" si="5"/>
        <v>865</v>
      </c>
      <c r="C69">
        <v>20.375</v>
      </c>
      <c r="D69">
        <v>16</v>
      </c>
      <c r="E69" s="87">
        <f>ROUND(B69/(InputData!H$5*$P$1),0)</f>
        <v>3</v>
      </c>
      <c r="F69" s="91">
        <f t="shared" si="6"/>
        <v>43940</v>
      </c>
      <c r="G69" s="91">
        <f t="shared" si="8"/>
        <v>43943</v>
      </c>
      <c r="H69" s="70">
        <v>173</v>
      </c>
      <c r="I69" s="86">
        <v>5</v>
      </c>
      <c r="J69" s="101">
        <f t="shared" si="7"/>
        <v>748225</v>
      </c>
      <c r="K69" s="101">
        <v>350</v>
      </c>
      <c r="L69" s="110">
        <v>134</v>
      </c>
      <c r="M69" s="110"/>
    </row>
    <row r="70" spans="1:13" s="70" customFormat="1" x14ac:dyDescent="0.3">
      <c r="A70" t="s">
        <v>199</v>
      </c>
      <c r="B70" s="70">
        <f t="shared" si="5"/>
        <v>895</v>
      </c>
      <c r="C70">
        <v>16.125</v>
      </c>
      <c r="D70">
        <v>17</v>
      </c>
      <c r="E70" s="87">
        <f>ROUND(B70/(InputData!H$5*$P$1),0)</f>
        <v>3</v>
      </c>
      <c r="F70" s="91">
        <f t="shared" si="6"/>
        <v>43947</v>
      </c>
      <c r="G70" s="91">
        <f t="shared" si="8"/>
        <v>43950</v>
      </c>
      <c r="H70" s="70">
        <v>179</v>
      </c>
      <c r="I70" s="86">
        <v>5</v>
      </c>
      <c r="J70" s="101">
        <f t="shared" si="7"/>
        <v>801025</v>
      </c>
      <c r="K70" s="101">
        <v>350</v>
      </c>
      <c r="L70" s="110">
        <v>134</v>
      </c>
      <c r="M70" s="110"/>
    </row>
    <row r="71" spans="1:13" s="70" customFormat="1" x14ac:dyDescent="0.3">
      <c r="A71" t="s">
        <v>200</v>
      </c>
      <c r="B71" s="70">
        <f t="shared" si="5"/>
        <v>875</v>
      </c>
      <c r="C71">
        <v>15.625</v>
      </c>
      <c r="D71">
        <v>18</v>
      </c>
      <c r="E71" s="87">
        <f>ROUND(B71/(InputData!H$5*$P$1),0)</f>
        <v>3</v>
      </c>
      <c r="F71" s="91">
        <f t="shared" si="6"/>
        <v>43954</v>
      </c>
      <c r="G71" s="91">
        <f t="shared" si="8"/>
        <v>43957</v>
      </c>
      <c r="H71" s="70">
        <v>175</v>
      </c>
      <c r="I71" s="86">
        <v>5</v>
      </c>
      <c r="J71" s="101">
        <f t="shared" si="7"/>
        <v>765625</v>
      </c>
      <c r="K71" s="101">
        <v>350</v>
      </c>
      <c r="L71" s="110">
        <v>134</v>
      </c>
      <c r="M71" s="110"/>
    </row>
    <row r="72" spans="1:13" s="70" customFormat="1" x14ac:dyDescent="0.3">
      <c r="A72" t="s">
        <v>201</v>
      </c>
      <c r="B72" s="70">
        <f t="shared" si="5"/>
        <v>940</v>
      </c>
      <c r="C72">
        <v>23.5</v>
      </c>
      <c r="D72">
        <v>19</v>
      </c>
      <c r="E72" s="87">
        <f>ROUND(B72/(InputData!H$5*$P$1),0)</f>
        <v>4</v>
      </c>
      <c r="F72" s="91">
        <f t="shared" si="6"/>
        <v>43960</v>
      </c>
      <c r="G72" s="91">
        <f t="shared" si="8"/>
        <v>43964</v>
      </c>
      <c r="H72" s="70">
        <v>188</v>
      </c>
      <c r="I72" s="86">
        <v>5</v>
      </c>
      <c r="J72" s="101">
        <f t="shared" si="7"/>
        <v>883600</v>
      </c>
      <c r="K72" s="101">
        <v>350</v>
      </c>
      <c r="L72" s="110">
        <v>134</v>
      </c>
      <c r="M72" s="110"/>
    </row>
    <row r="73" spans="1:13" s="70" customFormat="1" x14ac:dyDescent="0.3">
      <c r="A73" t="s">
        <v>202</v>
      </c>
      <c r="B73" s="70">
        <f t="shared" si="5"/>
        <v>925</v>
      </c>
      <c r="C73">
        <v>20.625</v>
      </c>
      <c r="D73">
        <v>20</v>
      </c>
      <c r="E73" s="87">
        <f>ROUND(B73/(InputData!H$5*$P$1),0)</f>
        <v>4</v>
      </c>
      <c r="F73" s="91">
        <f t="shared" si="6"/>
        <v>43967</v>
      </c>
      <c r="G73" s="91">
        <f t="shared" si="8"/>
        <v>43971</v>
      </c>
      <c r="H73" s="70">
        <v>185</v>
      </c>
      <c r="I73" s="86">
        <v>5</v>
      </c>
      <c r="J73" s="101">
        <f t="shared" si="7"/>
        <v>855625</v>
      </c>
      <c r="K73" s="101">
        <v>350</v>
      </c>
      <c r="L73" s="110">
        <v>134</v>
      </c>
      <c r="M73" s="110"/>
    </row>
    <row r="74" spans="1:13" s="70" customFormat="1" x14ac:dyDescent="0.3">
      <c r="A74" t="s">
        <v>203</v>
      </c>
      <c r="B74" s="70">
        <f t="shared" si="5"/>
        <v>880</v>
      </c>
      <c r="C74">
        <v>19.5</v>
      </c>
      <c r="D74">
        <v>21</v>
      </c>
      <c r="E74" s="87">
        <f>ROUND(B74/(InputData!H$5*$P$1),0)</f>
        <v>3</v>
      </c>
      <c r="F74" s="91">
        <f t="shared" si="6"/>
        <v>43975</v>
      </c>
      <c r="G74" s="91">
        <f t="shared" si="8"/>
        <v>43978</v>
      </c>
      <c r="H74" s="70">
        <v>176</v>
      </c>
      <c r="I74" s="86">
        <v>5</v>
      </c>
      <c r="J74" s="101">
        <f t="shared" si="7"/>
        <v>774400</v>
      </c>
      <c r="K74" s="101">
        <v>350</v>
      </c>
      <c r="L74" s="110">
        <v>134</v>
      </c>
      <c r="M74" s="110"/>
    </row>
    <row r="75" spans="1:13" s="70" customFormat="1" x14ac:dyDescent="0.3">
      <c r="A75" t="s">
        <v>204</v>
      </c>
      <c r="B75" s="70">
        <f t="shared" si="5"/>
        <v>885</v>
      </c>
      <c r="C75">
        <v>20.875</v>
      </c>
      <c r="D75">
        <v>22</v>
      </c>
      <c r="E75" s="87">
        <f>ROUND(B75/(InputData!H$5*$P$1),0)</f>
        <v>3</v>
      </c>
      <c r="F75" s="91">
        <f t="shared" si="6"/>
        <v>43982</v>
      </c>
      <c r="G75" s="91">
        <f t="shared" si="8"/>
        <v>43985</v>
      </c>
      <c r="H75" s="70">
        <v>177</v>
      </c>
      <c r="I75" s="86">
        <v>5</v>
      </c>
      <c r="J75" s="101">
        <f t="shared" si="7"/>
        <v>783225</v>
      </c>
      <c r="K75" s="101">
        <v>350</v>
      </c>
      <c r="L75" s="110">
        <v>134</v>
      </c>
      <c r="M75" s="110"/>
    </row>
    <row r="76" spans="1:13" s="70" customFormat="1" x14ac:dyDescent="0.3">
      <c r="A76" t="s">
        <v>205</v>
      </c>
      <c r="B76" s="70">
        <f t="shared" si="5"/>
        <v>915</v>
      </c>
      <c r="C76">
        <v>20.375</v>
      </c>
      <c r="D76">
        <v>23</v>
      </c>
      <c r="E76" s="87">
        <f>ROUND(B76/(InputData!H$5*$P$1),0)</f>
        <v>4</v>
      </c>
      <c r="F76" s="91">
        <f t="shared" si="6"/>
        <v>43988</v>
      </c>
      <c r="G76" s="91">
        <f t="shared" si="8"/>
        <v>43992</v>
      </c>
      <c r="H76" s="70">
        <v>183</v>
      </c>
      <c r="I76" s="86">
        <v>5</v>
      </c>
      <c r="J76" s="101">
        <f t="shared" si="7"/>
        <v>837225</v>
      </c>
      <c r="K76" s="101">
        <v>350</v>
      </c>
      <c r="L76" s="110">
        <v>134</v>
      </c>
      <c r="M76" s="110"/>
    </row>
    <row r="77" spans="1:13" s="70" customFormat="1" x14ac:dyDescent="0.3">
      <c r="A77" t="s">
        <v>206</v>
      </c>
      <c r="B77" s="70">
        <f t="shared" si="5"/>
        <v>905</v>
      </c>
      <c r="C77">
        <v>21.375</v>
      </c>
      <c r="D77">
        <v>24</v>
      </c>
      <c r="E77" s="87">
        <f>ROUND(B77/(InputData!H$5*$P$1),0)</f>
        <v>3</v>
      </c>
      <c r="F77" s="91">
        <f t="shared" si="6"/>
        <v>43996</v>
      </c>
      <c r="G77" s="91">
        <f t="shared" si="8"/>
        <v>43999</v>
      </c>
      <c r="H77" s="70">
        <v>181</v>
      </c>
      <c r="I77" s="86">
        <v>5</v>
      </c>
      <c r="J77" s="101">
        <f t="shared" si="7"/>
        <v>819025</v>
      </c>
      <c r="K77" s="101">
        <v>350</v>
      </c>
      <c r="L77" s="110">
        <v>134</v>
      </c>
      <c r="M77" s="110"/>
    </row>
    <row r="78" spans="1:13" s="70" customFormat="1" x14ac:dyDescent="0.3">
      <c r="A78" t="s">
        <v>207</v>
      </c>
      <c r="B78" s="70">
        <f t="shared" si="5"/>
        <v>900</v>
      </c>
      <c r="C78">
        <v>21.25</v>
      </c>
      <c r="D78">
        <v>25</v>
      </c>
      <c r="E78" s="87">
        <f>ROUND(B78/(InputData!H$5*$P$1),0)</f>
        <v>3</v>
      </c>
      <c r="F78" s="91">
        <f t="shared" si="6"/>
        <v>44003</v>
      </c>
      <c r="G78" s="91">
        <f t="shared" si="8"/>
        <v>44006</v>
      </c>
      <c r="H78" s="70">
        <v>180</v>
      </c>
      <c r="I78" s="86">
        <v>5</v>
      </c>
      <c r="J78" s="101">
        <f t="shared" si="7"/>
        <v>810000</v>
      </c>
      <c r="K78" s="101">
        <v>350</v>
      </c>
      <c r="L78" s="110">
        <v>134</v>
      </c>
      <c r="M78" s="110"/>
    </row>
    <row r="79" spans="1:13" s="70" customFormat="1" x14ac:dyDescent="0.3">
      <c r="A79" t="s">
        <v>208</v>
      </c>
      <c r="B79" s="70">
        <f t="shared" si="5"/>
        <v>865</v>
      </c>
      <c r="C79">
        <v>21.375</v>
      </c>
      <c r="D79">
        <v>26</v>
      </c>
      <c r="E79" s="87">
        <f>ROUND(B79/(InputData!H$5*$P$1),0)</f>
        <v>3</v>
      </c>
      <c r="F79" s="91">
        <f t="shared" si="6"/>
        <v>44010</v>
      </c>
      <c r="G79" s="91">
        <f t="shared" si="8"/>
        <v>44013</v>
      </c>
      <c r="H79" s="70">
        <v>173</v>
      </c>
      <c r="I79" s="86">
        <v>5</v>
      </c>
      <c r="J79" s="101">
        <f t="shared" si="7"/>
        <v>748225</v>
      </c>
      <c r="K79" s="101">
        <v>350</v>
      </c>
      <c r="L79" s="110">
        <v>134</v>
      </c>
      <c r="M79" s="110"/>
    </row>
    <row r="80" spans="1:13" s="70" customFormat="1" x14ac:dyDescent="0.3">
      <c r="A80" t="s">
        <v>209</v>
      </c>
      <c r="B80" s="70">
        <f t="shared" si="5"/>
        <v>910</v>
      </c>
      <c r="C80">
        <v>22.75</v>
      </c>
      <c r="D80">
        <v>27</v>
      </c>
      <c r="E80" s="87">
        <f>ROUND(B80/(InputData!H$5*$P$1),0)</f>
        <v>4</v>
      </c>
      <c r="F80" s="91">
        <f t="shared" si="6"/>
        <v>44016</v>
      </c>
      <c r="G80" s="91">
        <f t="shared" si="8"/>
        <v>44020</v>
      </c>
      <c r="H80" s="70">
        <v>182</v>
      </c>
      <c r="I80" s="86">
        <v>5</v>
      </c>
      <c r="J80" s="101">
        <f t="shared" si="7"/>
        <v>828100</v>
      </c>
      <c r="K80" s="101">
        <v>350</v>
      </c>
      <c r="L80" s="110">
        <v>134</v>
      </c>
      <c r="M80" s="110"/>
    </row>
    <row r="81" spans="1:13" s="70" customFormat="1" x14ac:dyDescent="0.3">
      <c r="A81" t="s">
        <v>210</v>
      </c>
      <c r="B81" s="70">
        <f t="shared" si="5"/>
        <v>905</v>
      </c>
      <c r="C81">
        <v>22.625</v>
      </c>
      <c r="D81">
        <v>28</v>
      </c>
      <c r="E81" s="87">
        <f>ROUND(B81/(InputData!H$5*$P$1),0)</f>
        <v>3</v>
      </c>
      <c r="F81" s="91">
        <f t="shared" si="6"/>
        <v>44024</v>
      </c>
      <c r="G81" s="91">
        <f t="shared" si="8"/>
        <v>44027</v>
      </c>
      <c r="H81" s="70">
        <v>181</v>
      </c>
      <c r="I81" s="86">
        <v>5</v>
      </c>
      <c r="J81" s="101">
        <f t="shared" si="7"/>
        <v>819025</v>
      </c>
      <c r="K81" s="101">
        <v>350</v>
      </c>
      <c r="L81" s="110">
        <v>134</v>
      </c>
      <c r="M81" s="110"/>
    </row>
    <row r="82" spans="1:13" s="70" customFormat="1" x14ac:dyDescent="0.3">
      <c r="A82" t="s">
        <v>211</v>
      </c>
      <c r="B82" s="70">
        <f t="shared" si="5"/>
        <v>880</v>
      </c>
      <c r="C82">
        <v>22</v>
      </c>
      <c r="D82">
        <v>29</v>
      </c>
      <c r="E82" s="87">
        <f>ROUND(B82/(InputData!H$5*$P$1),0)</f>
        <v>3</v>
      </c>
      <c r="F82" s="91">
        <f t="shared" si="6"/>
        <v>44031</v>
      </c>
      <c r="G82" s="91">
        <f t="shared" si="8"/>
        <v>44034</v>
      </c>
      <c r="H82" s="70">
        <v>176</v>
      </c>
      <c r="I82" s="86">
        <v>5</v>
      </c>
      <c r="J82" s="101">
        <f t="shared" si="7"/>
        <v>774400</v>
      </c>
      <c r="K82" s="101">
        <v>350</v>
      </c>
      <c r="L82" s="110">
        <v>134</v>
      </c>
      <c r="M82" s="110"/>
    </row>
    <row r="83" spans="1:13" s="70" customFormat="1" x14ac:dyDescent="0.3">
      <c r="A83" t="s">
        <v>212</v>
      </c>
      <c r="B83" s="70">
        <f t="shared" si="5"/>
        <v>880</v>
      </c>
      <c r="C83">
        <v>22</v>
      </c>
      <c r="D83">
        <v>30</v>
      </c>
      <c r="E83" s="87">
        <f>ROUND(B83/(InputData!H$5*$P$1),0)</f>
        <v>3</v>
      </c>
      <c r="F83" s="91">
        <f t="shared" si="6"/>
        <v>44038</v>
      </c>
      <c r="G83" s="91">
        <f t="shared" si="8"/>
        <v>44041</v>
      </c>
      <c r="H83" s="70">
        <v>176</v>
      </c>
      <c r="I83" s="86">
        <v>5</v>
      </c>
      <c r="J83" s="101">
        <f t="shared" si="7"/>
        <v>774400</v>
      </c>
      <c r="K83" s="101">
        <v>350</v>
      </c>
      <c r="L83" s="110">
        <v>134</v>
      </c>
      <c r="M83" s="110"/>
    </row>
    <row r="84" spans="1:13" s="70" customFormat="1" x14ac:dyDescent="0.3">
      <c r="A84" t="s">
        <v>213</v>
      </c>
      <c r="B84" s="70">
        <f t="shared" si="5"/>
        <v>840</v>
      </c>
      <c r="C84">
        <v>21</v>
      </c>
      <c r="D84">
        <v>31</v>
      </c>
      <c r="E84" s="87">
        <f>ROUND(B84/(InputData!H$5*$P$1),0)</f>
        <v>3</v>
      </c>
      <c r="F84" s="91">
        <f t="shared" si="6"/>
        <v>44045</v>
      </c>
      <c r="G84" s="91">
        <f t="shared" si="8"/>
        <v>44048</v>
      </c>
      <c r="H84" s="70">
        <v>168</v>
      </c>
      <c r="I84" s="86">
        <v>5</v>
      </c>
      <c r="J84" s="101">
        <f t="shared" si="7"/>
        <v>705600</v>
      </c>
      <c r="K84" s="101">
        <v>350</v>
      </c>
      <c r="L84" s="110">
        <v>134</v>
      </c>
      <c r="M84" s="110"/>
    </row>
    <row r="85" spans="1:13" s="70" customFormat="1" x14ac:dyDescent="0.3">
      <c r="A85" t="s">
        <v>214</v>
      </c>
      <c r="B85" s="70">
        <f t="shared" si="5"/>
        <v>800</v>
      </c>
      <c r="C85">
        <v>20</v>
      </c>
      <c r="D85">
        <v>32</v>
      </c>
      <c r="E85" s="87">
        <f>ROUND(B85/(InputData!H$5*$P$1),0)</f>
        <v>3</v>
      </c>
      <c r="F85" s="91">
        <f t="shared" si="6"/>
        <v>44052</v>
      </c>
      <c r="G85" s="91">
        <f t="shared" si="8"/>
        <v>44055</v>
      </c>
      <c r="H85" s="70">
        <v>160</v>
      </c>
      <c r="I85" s="86">
        <v>5</v>
      </c>
      <c r="J85" s="101">
        <f t="shared" si="7"/>
        <v>640000</v>
      </c>
      <c r="K85" s="101">
        <v>350</v>
      </c>
      <c r="L85" s="110">
        <v>134</v>
      </c>
      <c r="M85" s="110"/>
    </row>
    <row r="86" spans="1:13" s="70" customFormat="1" x14ac:dyDescent="0.3">
      <c r="A86" t="s">
        <v>215</v>
      </c>
      <c r="B86" s="70">
        <f t="shared" si="5"/>
        <v>845</v>
      </c>
      <c r="C86">
        <v>21.125</v>
      </c>
      <c r="D86">
        <v>33</v>
      </c>
      <c r="E86" s="87">
        <f>ROUND(B86/(InputData!H$5*$P$1),0)</f>
        <v>3</v>
      </c>
      <c r="F86" s="91">
        <f t="shared" si="6"/>
        <v>44059</v>
      </c>
      <c r="G86" s="91">
        <f t="shared" si="8"/>
        <v>44062</v>
      </c>
      <c r="H86" s="70">
        <v>169</v>
      </c>
      <c r="I86" s="86">
        <v>5</v>
      </c>
      <c r="J86" s="101">
        <f t="shared" si="7"/>
        <v>714025</v>
      </c>
      <c r="K86" s="101">
        <v>350</v>
      </c>
      <c r="L86" s="110">
        <v>134</v>
      </c>
      <c r="M86" s="110"/>
    </row>
    <row r="87" spans="1:13" s="70" customFormat="1" x14ac:dyDescent="0.3">
      <c r="A87" t="s">
        <v>216</v>
      </c>
      <c r="B87" s="70">
        <f t="shared" si="5"/>
        <v>845</v>
      </c>
      <c r="C87">
        <v>21.125</v>
      </c>
      <c r="D87">
        <v>34</v>
      </c>
      <c r="E87" s="87">
        <f>ROUND(B87/(InputData!H$5*$P$1),0)</f>
        <v>3</v>
      </c>
      <c r="F87" s="91">
        <f t="shared" si="6"/>
        <v>44066</v>
      </c>
      <c r="G87" s="91">
        <f t="shared" si="8"/>
        <v>44069</v>
      </c>
      <c r="H87" s="70">
        <v>169</v>
      </c>
      <c r="I87" s="86">
        <v>5</v>
      </c>
      <c r="J87" s="101">
        <f t="shared" si="7"/>
        <v>714025</v>
      </c>
      <c r="K87" s="101">
        <v>350</v>
      </c>
      <c r="L87" s="110">
        <v>134</v>
      </c>
      <c r="M87" s="110"/>
    </row>
    <row r="88" spans="1:13" s="70" customFormat="1" x14ac:dyDescent="0.3">
      <c r="A88" t="s">
        <v>217</v>
      </c>
      <c r="B88" s="70">
        <f t="shared" si="5"/>
        <v>830</v>
      </c>
      <c r="C88">
        <v>20.75</v>
      </c>
      <c r="D88">
        <v>35</v>
      </c>
      <c r="E88" s="87">
        <f>ROUND(B88/(InputData!H$5*$P$1),0)</f>
        <v>3</v>
      </c>
      <c r="F88" s="91">
        <f t="shared" si="6"/>
        <v>44073</v>
      </c>
      <c r="G88" s="91">
        <f t="shared" si="8"/>
        <v>44076</v>
      </c>
      <c r="H88" s="70">
        <v>166</v>
      </c>
      <c r="I88" s="86">
        <v>5</v>
      </c>
      <c r="J88" s="101">
        <f t="shared" si="7"/>
        <v>688900</v>
      </c>
      <c r="K88" s="101">
        <v>350</v>
      </c>
      <c r="L88" s="110">
        <v>134</v>
      </c>
      <c r="M88" s="110"/>
    </row>
    <row r="89" spans="1:13" s="70" customFormat="1" x14ac:dyDescent="0.3">
      <c r="A89" t="s">
        <v>218</v>
      </c>
      <c r="B89" s="70">
        <f t="shared" si="5"/>
        <v>855</v>
      </c>
      <c r="C89">
        <v>21.375</v>
      </c>
      <c r="D89">
        <v>36</v>
      </c>
      <c r="E89" s="87">
        <f>ROUND(B89/(InputData!H$5*$P$1),0)</f>
        <v>3</v>
      </c>
      <c r="F89" s="91">
        <f t="shared" si="6"/>
        <v>44080</v>
      </c>
      <c r="G89" s="91">
        <f t="shared" si="8"/>
        <v>44083</v>
      </c>
      <c r="H89" s="70">
        <v>171</v>
      </c>
      <c r="I89" s="86">
        <v>5</v>
      </c>
      <c r="J89" s="101">
        <f t="shared" si="7"/>
        <v>731025</v>
      </c>
      <c r="K89" s="101">
        <v>350</v>
      </c>
      <c r="L89" s="110">
        <v>134</v>
      </c>
      <c r="M89" s="110"/>
    </row>
    <row r="90" spans="1:13" s="70" customFormat="1" x14ac:dyDescent="0.3">
      <c r="A90" t="s">
        <v>219</v>
      </c>
      <c r="B90" s="70">
        <f t="shared" si="5"/>
        <v>815</v>
      </c>
      <c r="C90">
        <v>20.375</v>
      </c>
      <c r="D90">
        <v>37</v>
      </c>
      <c r="E90" s="87">
        <f>ROUND(B90/(InputData!H$5*$P$1),0)</f>
        <v>3</v>
      </c>
      <c r="F90" s="91">
        <f t="shared" si="6"/>
        <v>44087</v>
      </c>
      <c r="G90" s="91">
        <f t="shared" si="8"/>
        <v>44090</v>
      </c>
      <c r="H90" s="70">
        <v>163</v>
      </c>
      <c r="I90" s="86">
        <v>5</v>
      </c>
      <c r="J90" s="101">
        <f t="shared" si="7"/>
        <v>664225</v>
      </c>
      <c r="K90" s="101">
        <v>350</v>
      </c>
      <c r="L90" s="110">
        <v>134</v>
      </c>
      <c r="M90" s="110"/>
    </row>
    <row r="91" spans="1:13" s="70" customFormat="1" x14ac:dyDescent="0.3">
      <c r="A91" t="s">
        <v>220</v>
      </c>
      <c r="B91" s="70">
        <f t="shared" si="5"/>
        <v>825</v>
      </c>
      <c r="C91">
        <v>20.625</v>
      </c>
      <c r="D91">
        <v>38</v>
      </c>
      <c r="E91" s="87">
        <f>ROUND(B91/(InputData!H$5*$P$1),0)</f>
        <v>3</v>
      </c>
      <c r="F91" s="91">
        <f t="shared" si="6"/>
        <v>44094</v>
      </c>
      <c r="G91" s="91">
        <f t="shared" si="8"/>
        <v>44097</v>
      </c>
      <c r="H91" s="70">
        <v>165</v>
      </c>
      <c r="I91" s="86">
        <v>5</v>
      </c>
      <c r="J91" s="101">
        <f t="shared" si="7"/>
        <v>680625</v>
      </c>
      <c r="K91" s="101">
        <v>350</v>
      </c>
      <c r="L91" s="110">
        <v>134</v>
      </c>
      <c r="M91" s="110"/>
    </row>
    <row r="92" spans="1:13" s="70" customFormat="1" x14ac:dyDescent="0.3">
      <c r="A92" t="s">
        <v>221</v>
      </c>
      <c r="B92" s="70">
        <f t="shared" si="5"/>
        <v>825</v>
      </c>
      <c r="C92">
        <v>20.625</v>
      </c>
      <c r="D92">
        <v>39</v>
      </c>
      <c r="E92" s="87">
        <f>ROUND(B92/(InputData!H$5*$P$1),0)</f>
        <v>3</v>
      </c>
      <c r="F92" s="91">
        <f t="shared" si="6"/>
        <v>44101</v>
      </c>
      <c r="G92" s="91">
        <f t="shared" si="8"/>
        <v>44104</v>
      </c>
      <c r="H92" s="70">
        <v>165</v>
      </c>
      <c r="I92" s="86">
        <v>5</v>
      </c>
      <c r="J92" s="101">
        <f t="shared" si="7"/>
        <v>680625</v>
      </c>
      <c r="K92" s="101">
        <v>350</v>
      </c>
      <c r="L92" s="110">
        <v>134</v>
      </c>
      <c r="M92" s="110"/>
    </row>
    <row r="93" spans="1:13" s="70" customFormat="1" x14ac:dyDescent="0.3">
      <c r="A93" t="s">
        <v>222</v>
      </c>
      <c r="B93" s="70">
        <f t="shared" si="5"/>
        <v>1180</v>
      </c>
      <c r="C93">
        <v>22</v>
      </c>
      <c r="D93">
        <v>40</v>
      </c>
      <c r="E93" s="87">
        <f>ROUND(B93/(InputData!H$5*$P$1),0)</f>
        <v>5</v>
      </c>
      <c r="F93" s="91">
        <f t="shared" si="6"/>
        <v>44106</v>
      </c>
      <c r="G93" s="91">
        <f t="shared" si="8"/>
        <v>44111</v>
      </c>
      <c r="H93" s="70">
        <v>236</v>
      </c>
      <c r="I93" s="86">
        <v>5</v>
      </c>
      <c r="J93" s="101">
        <f t="shared" si="7"/>
        <v>1392400</v>
      </c>
      <c r="K93" s="101">
        <v>350</v>
      </c>
      <c r="L93" s="110">
        <v>134</v>
      </c>
      <c r="M93" s="110"/>
    </row>
    <row r="94" spans="1:13" s="70" customFormat="1" x14ac:dyDescent="0.3">
      <c r="A94" t="s">
        <v>223</v>
      </c>
      <c r="B94" s="70">
        <f t="shared" si="5"/>
        <v>1190</v>
      </c>
      <c r="C94">
        <v>22.25</v>
      </c>
      <c r="D94">
        <v>41</v>
      </c>
      <c r="E94" s="87">
        <f>ROUND(B94/(InputData!H$5*$P$1),0)</f>
        <v>5</v>
      </c>
      <c r="F94" s="91">
        <f t="shared" si="6"/>
        <v>44113</v>
      </c>
      <c r="G94" s="91">
        <f t="shared" si="8"/>
        <v>44118</v>
      </c>
      <c r="H94" s="70">
        <v>238</v>
      </c>
      <c r="I94" s="86">
        <v>5</v>
      </c>
      <c r="J94" s="101">
        <f t="shared" si="7"/>
        <v>1416100</v>
      </c>
      <c r="K94" s="101">
        <v>350</v>
      </c>
      <c r="L94" s="110">
        <v>134</v>
      </c>
      <c r="M94" s="110"/>
    </row>
    <row r="95" spans="1:13" s="70" customFormat="1" x14ac:dyDescent="0.3">
      <c r="A95" t="s">
        <v>224</v>
      </c>
      <c r="B95" s="70">
        <f t="shared" si="5"/>
        <v>1380</v>
      </c>
      <c r="C95">
        <v>20.75</v>
      </c>
      <c r="D95">
        <v>42</v>
      </c>
      <c r="E95" s="87">
        <f>ROUND(B95/(InputData!H$5*$P$1),0)</f>
        <v>5</v>
      </c>
      <c r="F95" s="91">
        <f t="shared" si="6"/>
        <v>44120</v>
      </c>
      <c r="G95" s="91">
        <f t="shared" si="8"/>
        <v>44125</v>
      </c>
      <c r="H95" s="70">
        <v>276</v>
      </c>
      <c r="I95" s="86">
        <v>5</v>
      </c>
      <c r="J95" s="101">
        <f t="shared" si="7"/>
        <v>1904400</v>
      </c>
      <c r="K95" s="101">
        <v>350</v>
      </c>
      <c r="L95" s="110">
        <v>134</v>
      </c>
      <c r="M95" s="110"/>
    </row>
    <row r="96" spans="1:13" s="70" customFormat="1" x14ac:dyDescent="0.3">
      <c r="A96" t="s">
        <v>225</v>
      </c>
      <c r="B96" s="70">
        <f t="shared" si="5"/>
        <v>1315</v>
      </c>
      <c r="C96">
        <v>21.625</v>
      </c>
      <c r="D96">
        <v>43</v>
      </c>
      <c r="E96" s="87">
        <f>ROUND(B96/(InputData!H$5*$P$1),0)</f>
        <v>5</v>
      </c>
      <c r="F96" s="91">
        <f t="shared" si="6"/>
        <v>44127</v>
      </c>
      <c r="G96" s="91">
        <f t="shared" si="8"/>
        <v>44132</v>
      </c>
      <c r="H96" s="70">
        <v>263</v>
      </c>
      <c r="I96" s="86">
        <v>5</v>
      </c>
      <c r="J96" s="101">
        <f t="shared" si="7"/>
        <v>1729225</v>
      </c>
      <c r="K96" s="101">
        <v>350</v>
      </c>
      <c r="L96" s="110">
        <v>134</v>
      </c>
      <c r="M96" s="110"/>
    </row>
    <row r="97" spans="1:13" s="70" customFormat="1" x14ac:dyDescent="0.3">
      <c r="A97" t="s">
        <v>226</v>
      </c>
      <c r="B97" s="70">
        <f t="shared" si="5"/>
        <v>1260</v>
      </c>
      <c r="C97">
        <v>22.75</v>
      </c>
      <c r="D97">
        <v>44</v>
      </c>
      <c r="E97" s="87">
        <f>ROUND(B97/(InputData!H$5*$P$1),0)</f>
        <v>5</v>
      </c>
      <c r="F97" s="91">
        <f t="shared" si="6"/>
        <v>44134</v>
      </c>
      <c r="G97" s="91">
        <f t="shared" si="8"/>
        <v>44139</v>
      </c>
      <c r="H97" s="70">
        <v>252</v>
      </c>
      <c r="I97" s="86">
        <v>5</v>
      </c>
      <c r="J97" s="101">
        <f t="shared" si="7"/>
        <v>1587600</v>
      </c>
      <c r="K97" s="101">
        <v>350</v>
      </c>
      <c r="L97" s="110">
        <v>134</v>
      </c>
      <c r="M97" s="110"/>
    </row>
    <row r="98" spans="1:13" s="70" customFormat="1" x14ac:dyDescent="0.3">
      <c r="A98" t="s">
        <v>227</v>
      </c>
      <c r="B98" s="70">
        <f t="shared" si="5"/>
        <v>1210</v>
      </c>
      <c r="C98">
        <v>22.75</v>
      </c>
      <c r="D98">
        <v>45</v>
      </c>
      <c r="E98" s="87">
        <f>ROUND(B98/(InputData!H$5*$P$1),0)</f>
        <v>5</v>
      </c>
      <c r="F98" s="91">
        <f t="shared" si="6"/>
        <v>44141</v>
      </c>
      <c r="G98" s="91">
        <f t="shared" si="8"/>
        <v>44146</v>
      </c>
      <c r="H98" s="70">
        <v>242</v>
      </c>
      <c r="I98" s="86">
        <v>5</v>
      </c>
      <c r="J98" s="101">
        <f t="shared" si="7"/>
        <v>1464100</v>
      </c>
      <c r="K98" s="101">
        <v>350</v>
      </c>
      <c r="L98" s="110">
        <v>134</v>
      </c>
      <c r="M98" s="110"/>
    </row>
    <row r="99" spans="1:13" s="70" customFormat="1" x14ac:dyDescent="0.3">
      <c r="A99" t="s">
        <v>228</v>
      </c>
      <c r="B99" s="70">
        <f t="shared" si="5"/>
        <v>1195</v>
      </c>
      <c r="C99">
        <v>22.375</v>
      </c>
      <c r="D99">
        <v>46</v>
      </c>
      <c r="E99" s="87">
        <f>ROUND(B99/(InputData!H$5*$P$1),0)</f>
        <v>5</v>
      </c>
      <c r="F99" s="91">
        <f t="shared" si="6"/>
        <v>44148</v>
      </c>
      <c r="G99" s="91">
        <f t="shared" si="8"/>
        <v>44153</v>
      </c>
      <c r="H99" s="70">
        <v>239</v>
      </c>
      <c r="I99" s="86">
        <v>5</v>
      </c>
      <c r="J99" s="101">
        <f t="shared" si="7"/>
        <v>1428025</v>
      </c>
      <c r="K99" s="101">
        <v>350</v>
      </c>
      <c r="L99" s="110">
        <v>134</v>
      </c>
      <c r="M99" s="110"/>
    </row>
    <row r="100" spans="1:13" s="70" customFormat="1" x14ac:dyDescent="0.3">
      <c r="A100" t="s">
        <v>229</v>
      </c>
      <c r="B100" s="70">
        <f t="shared" si="5"/>
        <v>1215</v>
      </c>
      <c r="C100">
        <v>22.875</v>
      </c>
      <c r="D100">
        <v>47</v>
      </c>
      <c r="E100" s="87">
        <f>ROUND(B100/(InputData!H$5*$P$1),0)</f>
        <v>5</v>
      </c>
      <c r="F100" s="91">
        <f t="shared" si="6"/>
        <v>44155</v>
      </c>
      <c r="G100" s="91">
        <f t="shared" si="8"/>
        <v>44160</v>
      </c>
      <c r="H100" s="70">
        <v>243</v>
      </c>
      <c r="I100" s="86">
        <v>5</v>
      </c>
      <c r="J100" s="101">
        <f t="shared" si="7"/>
        <v>1476225</v>
      </c>
      <c r="K100" s="101">
        <v>350</v>
      </c>
      <c r="L100" s="110">
        <v>134</v>
      </c>
      <c r="M100" s="110"/>
    </row>
    <row r="101" spans="1:13" s="70" customFormat="1" x14ac:dyDescent="0.3">
      <c r="A101" t="s">
        <v>230</v>
      </c>
      <c r="B101" s="70">
        <f t="shared" si="5"/>
        <v>1355</v>
      </c>
      <c r="C101">
        <v>17.625</v>
      </c>
      <c r="D101">
        <v>48</v>
      </c>
      <c r="E101" s="87">
        <f>ROUND(B101/(InputData!H$5*$P$1),0)</f>
        <v>5</v>
      </c>
      <c r="F101" s="91">
        <f t="shared" si="6"/>
        <v>44162</v>
      </c>
      <c r="G101" s="91">
        <f t="shared" si="8"/>
        <v>44167</v>
      </c>
      <c r="H101" s="70">
        <v>271</v>
      </c>
      <c r="I101" s="86">
        <v>5</v>
      </c>
      <c r="J101" s="101">
        <f t="shared" si="7"/>
        <v>1836025</v>
      </c>
      <c r="K101" s="101">
        <v>350</v>
      </c>
      <c r="L101" s="110">
        <v>134</v>
      </c>
      <c r="M101" s="110"/>
    </row>
    <row r="102" spans="1:13" s="70" customFormat="1" x14ac:dyDescent="0.3">
      <c r="A102" t="s">
        <v>231</v>
      </c>
      <c r="B102" s="70">
        <f t="shared" si="5"/>
        <v>1105</v>
      </c>
      <c r="C102">
        <v>26.375</v>
      </c>
      <c r="D102">
        <v>49</v>
      </c>
      <c r="E102" s="87">
        <f>ROUND(B102/(InputData!H$5*$P$1),0)</f>
        <v>4</v>
      </c>
      <c r="F102" s="91">
        <f t="shared" si="6"/>
        <v>44170</v>
      </c>
      <c r="G102" s="91">
        <f t="shared" si="8"/>
        <v>44174</v>
      </c>
      <c r="H102" s="70">
        <v>221</v>
      </c>
      <c r="I102" s="86">
        <v>5</v>
      </c>
      <c r="J102" s="101">
        <f t="shared" si="7"/>
        <v>1221025</v>
      </c>
      <c r="K102" s="101">
        <v>350</v>
      </c>
      <c r="L102" s="110">
        <v>134</v>
      </c>
      <c r="M102" s="110"/>
    </row>
    <row r="103" spans="1:13" s="70" customFormat="1" x14ac:dyDescent="0.3">
      <c r="A103" t="s">
        <v>232</v>
      </c>
      <c r="B103" s="70">
        <f t="shared" si="5"/>
        <v>1100</v>
      </c>
      <c r="C103">
        <v>23.25</v>
      </c>
      <c r="D103">
        <v>50</v>
      </c>
      <c r="E103" s="87">
        <f>ROUND(B103/(InputData!H$5*$P$1),0)</f>
        <v>4</v>
      </c>
      <c r="F103" s="91">
        <f t="shared" si="6"/>
        <v>44177</v>
      </c>
      <c r="G103" s="91">
        <f t="shared" si="8"/>
        <v>44181</v>
      </c>
      <c r="H103" s="70">
        <v>220</v>
      </c>
      <c r="I103" s="86">
        <v>5</v>
      </c>
      <c r="J103" s="101">
        <f t="shared" si="7"/>
        <v>1210000</v>
      </c>
      <c r="K103" s="101">
        <v>350</v>
      </c>
      <c r="L103" s="110">
        <v>134</v>
      </c>
      <c r="M103" s="110"/>
    </row>
    <row r="104" spans="1:13" s="70" customFormat="1" x14ac:dyDescent="0.3">
      <c r="A104" t="s">
        <v>233</v>
      </c>
      <c r="B104" s="70">
        <f t="shared" si="5"/>
        <v>880</v>
      </c>
      <c r="C104">
        <v>22</v>
      </c>
      <c r="D104">
        <v>51</v>
      </c>
      <c r="E104" s="87">
        <f>ROUND(B104/(InputData!H$5*$P$1),0)</f>
        <v>3</v>
      </c>
      <c r="F104" s="91">
        <f t="shared" si="6"/>
        <v>44185</v>
      </c>
      <c r="G104" s="91">
        <f t="shared" si="8"/>
        <v>44188</v>
      </c>
      <c r="H104" s="70">
        <v>176</v>
      </c>
      <c r="I104" s="86">
        <v>5</v>
      </c>
      <c r="J104" s="101">
        <f t="shared" si="7"/>
        <v>774400</v>
      </c>
      <c r="K104" s="101">
        <v>350</v>
      </c>
      <c r="L104" s="110">
        <v>134</v>
      </c>
      <c r="M104" s="110"/>
    </row>
    <row r="105" spans="1:13" s="70" customFormat="1" x14ac:dyDescent="0.3">
      <c r="A105" t="s">
        <v>234</v>
      </c>
      <c r="B105" s="70">
        <f t="shared" si="5"/>
        <v>940</v>
      </c>
      <c r="C105">
        <v>23.5</v>
      </c>
      <c r="D105">
        <v>52</v>
      </c>
      <c r="E105" s="87">
        <f>ROUND(B105/(InputData!H$5*$P$1),0)</f>
        <v>4</v>
      </c>
      <c r="F105" s="91">
        <f t="shared" si="6"/>
        <v>44191</v>
      </c>
      <c r="G105" s="91">
        <f t="shared" si="8"/>
        <v>44195</v>
      </c>
      <c r="H105" s="70">
        <v>188</v>
      </c>
      <c r="I105" s="86">
        <v>5</v>
      </c>
      <c r="J105" s="101">
        <f t="shared" si="7"/>
        <v>883600</v>
      </c>
      <c r="K105" s="101">
        <v>350</v>
      </c>
      <c r="L105" s="110">
        <v>134</v>
      </c>
      <c r="M105" s="110"/>
    </row>
  </sheetData>
  <autoFilter ref="A1:K105" xr:uid="{00000000-0009-0000-0000-000013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FDA4-B83F-40BE-88CD-7ACBF09642CB}">
  <dimension ref="A1:Y5361"/>
  <sheetViews>
    <sheetView workbookViewId="0">
      <selection activeCell="B4" sqref="B4"/>
    </sheetView>
  </sheetViews>
  <sheetFormatPr defaultRowHeight="14.4" x14ac:dyDescent="0.3"/>
  <cols>
    <col min="1" max="1" width="12.109375" style="78" customWidth="1"/>
    <col min="4" max="13" width="8.88671875" style="39"/>
    <col min="15" max="15" width="26.6640625" customWidth="1"/>
    <col min="17" max="17" width="13.109375" customWidth="1"/>
    <col min="19" max="19" width="6.44140625" customWidth="1"/>
    <col min="20" max="20" width="12.5546875" customWidth="1"/>
    <col min="25" max="25" width="11.109375" customWidth="1"/>
  </cols>
  <sheetData>
    <row r="1" spans="1:25" x14ac:dyDescent="0.3">
      <c r="A1" s="73" t="s">
        <v>57</v>
      </c>
      <c r="B1" s="5" t="s">
        <v>5</v>
      </c>
      <c r="C1" s="5" t="s">
        <v>6</v>
      </c>
      <c r="D1" s="79" t="s">
        <v>7</v>
      </c>
      <c r="E1" s="79" t="s">
        <v>238</v>
      </c>
      <c r="F1" s="79" t="s">
        <v>256</v>
      </c>
      <c r="G1" s="79"/>
      <c r="H1" s="79"/>
      <c r="I1" s="79"/>
      <c r="J1" s="79"/>
      <c r="K1" s="79"/>
      <c r="L1" s="79"/>
      <c r="M1" s="79"/>
      <c r="O1" s="5" t="s">
        <v>19</v>
      </c>
      <c r="P1" s="2">
        <f>MIN(InputData!B:B)</f>
        <v>43829</v>
      </c>
      <c r="R1" s="5" t="s">
        <v>55</v>
      </c>
      <c r="S1" s="5" t="s">
        <v>43</v>
      </c>
      <c r="T1" s="5" t="s">
        <v>44</v>
      </c>
    </row>
    <row r="2" spans="1:25" x14ac:dyDescent="0.3">
      <c r="A2" s="74">
        <f>A3-1</f>
        <v>43828</v>
      </c>
      <c r="B2" s="15">
        <v>0</v>
      </c>
      <c r="C2" s="16">
        <f>InputData!H8</f>
        <v>0</v>
      </c>
      <c r="D2" s="80">
        <f>InputData!H8</f>
        <v>0</v>
      </c>
      <c r="E2" s="80"/>
      <c r="F2" s="80"/>
      <c r="G2" s="80"/>
      <c r="H2" s="80"/>
      <c r="I2" s="80"/>
      <c r="J2" s="80"/>
      <c r="K2" s="80"/>
      <c r="L2" s="80"/>
      <c r="M2" s="80"/>
      <c r="O2" s="5" t="s">
        <v>20</v>
      </c>
      <c r="P2" s="2">
        <f>MAX(InputData!C:C)</f>
        <v>44195</v>
      </c>
      <c r="R2" s="3">
        <f>CalcLOC!$B$5</f>
        <v>791.13</v>
      </c>
      <c r="S2" s="2">
        <f>InputData!D2</f>
        <v>414</v>
      </c>
      <c r="T2" s="2">
        <f>(R2-S2)^2</f>
        <v>142227.03690000001</v>
      </c>
    </row>
    <row r="3" spans="1:25" x14ac:dyDescent="0.3">
      <c r="A3" s="75">
        <f>MIN(InputData!B2:B105)</f>
        <v>43829</v>
      </c>
      <c r="B3" s="15">
        <f>B2</f>
        <v>0</v>
      </c>
      <c r="C3" s="15">
        <f>C2</f>
        <v>0</v>
      </c>
      <c r="D3" s="81">
        <f>D2</f>
        <v>0</v>
      </c>
      <c r="E3" s="81" t="str">
        <f>IF(B3-B2=0,"",B3-B2)</f>
        <v/>
      </c>
      <c r="F3" s="81"/>
      <c r="G3" s="81"/>
      <c r="H3" s="81"/>
      <c r="I3" s="81"/>
      <c r="J3" s="81"/>
      <c r="K3" s="81"/>
      <c r="L3" s="81"/>
      <c r="M3" s="81"/>
      <c r="O3" s="6" t="s">
        <v>21</v>
      </c>
      <c r="P3" s="2">
        <f>InputData!H9</f>
        <v>0</v>
      </c>
      <c r="R3" s="3">
        <f>CalcLOC!$B$5</f>
        <v>791.13</v>
      </c>
      <c r="S3" s="2">
        <f>InputData!D3</f>
        <v>576</v>
      </c>
      <c r="T3" s="2">
        <f t="shared" ref="T3:T66" si="0">(R3-S3)^2</f>
        <v>46280.916899999997</v>
      </c>
    </row>
    <row r="4" spans="1:25" x14ac:dyDescent="0.3">
      <c r="A4" s="76">
        <f>A3</f>
        <v>43829</v>
      </c>
      <c r="B4" s="17">
        <f>SUMIF(InputData!C2:C105,Production!A4,InputData!D2:D105)</f>
        <v>0</v>
      </c>
      <c r="C4" s="17">
        <f>SUMIF(InputData!$B$2:$B$105,"&lt;="&amp;Production!A4,InputData!$D$2:$D$105)-Production!$P$3</f>
        <v>414</v>
      </c>
      <c r="D4" s="82">
        <f>C4-B4</f>
        <v>414</v>
      </c>
      <c r="E4" s="81" t="str">
        <f t="shared" ref="E4:E67" si="1">IF(B4-B3=0,"",B4-B3)</f>
        <v/>
      </c>
      <c r="F4" s="81"/>
      <c r="G4" s="81"/>
      <c r="H4" s="81"/>
      <c r="I4" s="81"/>
      <c r="J4" s="81"/>
      <c r="K4" s="81"/>
      <c r="L4" s="81"/>
      <c r="M4" s="81"/>
      <c r="R4" s="3">
        <f>CalcLOC!$B$5</f>
        <v>791.13</v>
      </c>
      <c r="S4" s="2">
        <f>InputData!D4</f>
        <v>686</v>
      </c>
      <c r="T4" s="2">
        <f t="shared" si="0"/>
        <v>11052.3169</v>
      </c>
    </row>
    <row r="5" spans="1:25" x14ac:dyDescent="0.3">
      <c r="A5" s="77">
        <f>A4+1</f>
        <v>43830</v>
      </c>
      <c r="B5" s="18">
        <f>B4</f>
        <v>0</v>
      </c>
      <c r="C5" s="18">
        <f>C4</f>
        <v>414</v>
      </c>
      <c r="D5" s="83">
        <f>D4</f>
        <v>414</v>
      </c>
      <c r="E5" s="81" t="str">
        <f t="shared" si="1"/>
        <v/>
      </c>
      <c r="F5" s="81"/>
      <c r="G5" s="81"/>
      <c r="H5" s="81"/>
      <c r="I5" s="81"/>
      <c r="J5" s="81"/>
      <c r="K5" s="81"/>
      <c r="L5" s="81"/>
      <c r="M5" s="81"/>
      <c r="O5" s="7" t="s">
        <v>22</v>
      </c>
      <c r="P5" s="7"/>
      <c r="R5" s="3">
        <f>CalcLOC!$B$5</f>
        <v>791.13</v>
      </c>
      <c r="S5" s="2">
        <f>InputData!D5</f>
        <v>872</v>
      </c>
      <c r="T5" s="2">
        <f t="shared" si="0"/>
        <v>6539.956900000001</v>
      </c>
    </row>
    <row r="6" spans="1:25" x14ac:dyDescent="0.3">
      <c r="A6" s="76">
        <f>A5</f>
        <v>43830</v>
      </c>
      <c r="B6" s="17">
        <f>SUMIF(InputData!$C$2:$C$105,"&lt;="&amp;Production!A6,InputData!$D$2:$D$105)-$P$3</f>
        <v>0</v>
      </c>
      <c r="C6" s="17">
        <f>SUMIF(InputData!$B$2:$B$105,"&lt;="&amp;Production!A6,InputData!$D$2:$D$105)-Production!$P$3</f>
        <v>414</v>
      </c>
      <c r="D6" s="82">
        <f>C6-B6</f>
        <v>414</v>
      </c>
      <c r="E6" s="81" t="str">
        <f t="shared" si="1"/>
        <v/>
      </c>
      <c r="F6" s="39">
        <f>InputData!H5*'Input new'!P1</f>
        <v>259.2</v>
      </c>
      <c r="O6" s="92">
        <f>MIN(InputData!B:B)-1</f>
        <v>43828</v>
      </c>
      <c r="P6" s="2">
        <v>0</v>
      </c>
      <c r="R6" s="3">
        <f>CalcLOC!$B$5</f>
        <v>791.13</v>
      </c>
      <c r="S6" s="2">
        <f>InputData!D6</f>
        <v>596</v>
      </c>
      <c r="T6" s="2">
        <f t="shared" si="0"/>
        <v>38075.716899999999</v>
      </c>
    </row>
    <row r="7" spans="1:25" x14ac:dyDescent="0.3">
      <c r="A7" s="77">
        <f>A6+1</f>
        <v>43831</v>
      </c>
      <c r="B7" s="18">
        <f>B6</f>
        <v>0</v>
      </c>
      <c r="C7" s="18">
        <f>C6</f>
        <v>414</v>
      </c>
      <c r="D7" s="83">
        <f>D6</f>
        <v>414</v>
      </c>
      <c r="E7" s="81" t="str">
        <f t="shared" si="1"/>
        <v/>
      </c>
      <c r="F7" s="81"/>
      <c r="G7" s="81"/>
      <c r="H7" s="81"/>
      <c r="I7" s="81"/>
      <c r="J7" s="81"/>
      <c r="K7" s="81"/>
      <c r="L7" s="81"/>
      <c r="M7" s="81"/>
      <c r="O7" s="92">
        <f>MAX(InputData!C:C)</f>
        <v>44195</v>
      </c>
      <c r="P7" s="2">
        <f>(O7-O6)*InputData!H2*InputData!H3</f>
        <v>105696</v>
      </c>
      <c r="R7" s="3">
        <f>CalcLOC!$B$5</f>
        <v>791.13</v>
      </c>
      <c r="S7" s="2">
        <f>InputData!D7</f>
        <v>616</v>
      </c>
      <c r="T7" s="2">
        <f t="shared" si="0"/>
        <v>30670.516899999999</v>
      </c>
    </row>
    <row r="8" spans="1:25" x14ac:dyDescent="0.3">
      <c r="A8" s="76">
        <f>A7</f>
        <v>43831</v>
      </c>
      <c r="B8" s="17">
        <f>SUMIF(InputData!$C$2:$C$105,"&lt;="&amp;Production!A8,InputData!$D$2:$D$105)-$P$3</f>
        <v>414</v>
      </c>
      <c r="C8" s="17">
        <f>SUMIF(InputData!$B$2:$B$105,"&lt;="&amp;Production!A8,InputData!$D$2:$D$105)-Production!$P$3</f>
        <v>414</v>
      </c>
      <c r="D8" s="82">
        <f>C8-B8</f>
        <v>0</v>
      </c>
      <c r="E8" s="81">
        <f t="shared" si="1"/>
        <v>414</v>
      </c>
      <c r="F8" s="81"/>
      <c r="G8" s="81"/>
      <c r="H8" s="81"/>
      <c r="I8" s="81"/>
      <c r="J8" s="81"/>
      <c r="K8" s="81"/>
      <c r="L8" s="81"/>
      <c r="M8" s="81"/>
      <c r="R8" s="3">
        <f>CalcLOC!$B$5</f>
        <v>791.13</v>
      </c>
      <c r="S8" s="2">
        <f>InputData!D8</f>
        <v>550</v>
      </c>
      <c r="T8" s="2">
        <f t="shared" si="0"/>
        <v>58143.676899999999</v>
      </c>
    </row>
    <row r="9" spans="1:25" x14ac:dyDescent="0.3">
      <c r="A9" s="77">
        <f>A8+1</f>
        <v>43832</v>
      </c>
      <c r="B9" s="18">
        <f>B8</f>
        <v>414</v>
      </c>
      <c r="C9" s="18">
        <f>C8</f>
        <v>414</v>
      </c>
      <c r="D9" s="83">
        <f>D8</f>
        <v>0</v>
      </c>
      <c r="E9" s="81" t="str">
        <f t="shared" si="1"/>
        <v/>
      </c>
      <c r="F9" s="81"/>
      <c r="G9" s="81"/>
      <c r="H9" s="81"/>
      <c r="I9" s="81"/>
      <c r="J9" s="81"/>
      <c r="K9" s="81"/>
      <c r="L9" s="81"/>
      <c r="M9" s="81"/>
      <c r="R9" s="3">
        <f>CalcLOC!$B$5</f>
        <v>791.13</v>
      </c>
      <c r="S9" s="2">
        <f>InputData!D9</f>
        <v>686</v>
      </c>
      <c r="T9" s="2">
        <f t="shared" si="0"/>
        <v>11052.3169</v>
      </c>
    </row>
    <row r="10" spans="1:25" x14ac:dyDescent="0.3">
      <c r="A10" s="76">
        <f>A9</f>
        <v>43832</v>
      </c>
      <c r="B10" s="17">
        <f>SUMIF(InputData!$C$2:$C$105,"&lt;="&amp;Production!A10,InputData!$D$2:$D$105)-$P$3</f>
        <v>414</v>
      </c>
      <c r="C10" s="17">
        <f>SUMIF(InputData!$B$2:$B$105,"&lt;="&amp;Production!A10,InputData!$D$2:$D$105)-Production!$P$3</f>
        <v>414</v>
      </c>
      <c r="D10" s="82">
        <f>C10-B10</f>
        <v>0</v>
      </c>
      <c r="E10" s="81" t="str">
        <f t="shared" si="1"/>
        <v/>
      </c>
      <c r="F10" s="81"/>
      <c r="G10" s="81"/>
      <c r="H10" s="81"/>
      <c r="I10" s="81"/>
      <c r="J10" s="81"/>
      <c r="K10" s="81"/>
      <c r="L10" s="81"/>
      <c r="M10" s="81"/>
      <c r="R10" s="3">
        <f>CalcLOC!$B$5</f>
        <v>791.13</v>
      </c>
      <c r="S10" s="2">
        <f>InputData!D10</f>
        <v>632</v>
      </c>
      <c r="T10" s="2">
        <f t="shared" si="0"/>
        <v>25322.356899999999</v>
      </c>
      <c r="Y10" s="69"/>
    </row>
    <row r="11" spans="1:25" x14ac:dyDescent="0.3">
      <c r="A11" s="77">
        <f>A10+1</f>
        <v>43833</v>
      </c>
      <c r="B11" s="18">
        <f>B10</f>
        <v>414</v>
      </c>
      <c r="C11" s="18">
        <f>C10</f>
        <v>414</v>
      </c>
      <c r="D11" s="83">
        <f>D10</f>
        <v>0</v>
      </c>
      <c r="E11" s="81" t="str">
        <f t="shared" si="1"/>
        <v/>
      </c>
      <c r="F11" s="81"/>
      <c r="G11" s="81"/>
      <c r="H11" s="81"/>
      <c r="I11" s="81"/>
      <c r="J11" s="81"/>
      <c r="K11" s="81"/>
      <c r="L11" s="81"/>
      <c r="M11" s="81"/>
      <c r="R11" s="3">
        <f>CalcLOC!$B$5</f>
        <v>791.13</v>
      </c>
      <c r="S11" s="2">
        <f>InputData!D11</f>
        <v>470</v>
      </c>
      <c r="T11" s="2">
        <f t="shared" si="0"/>
        <v>103124.47689999999</v>
      </c>
    </row>
    <row r="12" spans="1:25" x14ac:dyDescent="0.3">
      <c r="A12" s="76">
        <f>A11</f>
        <v>43833</v>
      </c>
      <c r="B12" s="17">
        <f>SUMIF(InputData!$C$2:$C$105,"&lt;="&amp;Production!A12,InputData!$D$2:$D$105)-$P$3</f>
        <v>414</v>
      </c>
      <c r="C12" s="17">
        <f>SUMIF(InputData!$B$2:$B$105,"&lt;="&amp;Production!A12,InputData!$D$2:$D$105)-Production!$P$3</f>
        <v>414</v>
      </c>
      <c r="D12" s="82">
        <f>C12-B12</f>
        <v>0</v>
      </c>
      <c r="E12" s="81" t="str">
        <f t="shared" si="1"/>
        <v/>
      </c>
      <c r="F12" s="81"/>
      <c r="G12" s="81"/>
      <c r="H12" s="81"/>
      <c r="I12" s="81"/>
      <c r="J12" s="81"/>
      <c r="K12" s="81"/>
      <c r="L12" s="81"/>
      <c r="M12" s="81"/>
      <c r="R12" s="3">
        <f>CalcLOC!$B$5</f>
        <v>791.13</v>
      </c>
      <c r="S12" s="2">
        <f>InputData!D12</f>
        <v>698</v>
      </c>
      <c r="T12" s="2">
        <f t="shared" si="0"/>
        <v>8673.196899999999</v>
      </c>
    </row>
    <row r="13" spans="1:25" x14ac:dyDescent="0.3">
      <c r="A13" s="77">
        <f>A12+1</f>
        <v>43834</v>
      </c>
      <c r="B13" s="18">
        <f>B12</f>
        <v>414</v>
      </c>
      <c r="C13" s="18">
        <f>C12</f>
        <v>414</v>
      </c>
      <c r="D13" s="83">
        <f>D12</f>
        <v>0</v>
      </c>
      <c r="E13" s="81" t="str">
        <f t="shared" si="1"/>
        <v/>
      </c>
      <c r="F13" s="81"/>
      <c r="G13" s="81"/>
      <c r="H13" s="81"/>
      <c r="I13" s="81"/>
      <c r="J13" s="81"/>
      <c r="K13" s="81"/>
      <c r="L13" s="81"/>
      <c r="M13" s="81"/>
      <c r="R13" s="3">
        <f>CalcLOC!$B$5</f>
        <v>791.13</v>
      </c>
      <c r="S13" s="2">
        <f>InputData!D13</f>
        <v>680</v>
      </c>
      <c r="T13" s="2">
        <f t="shared" si="0"/>
        <v>12349.876899999999</v>
      </c>
    </row>
    <row r="14" spans="1:25" x14ac:dyDescent="0.3">
      <c r="A14" s="76">
        <f>A13</f>
        <v>43834</v>
      </c>
      <c r="B14" s="17">
        <f>SUMIF(InputData!$C$2:$C$105,"&lt;="&amp;Production!A14,InputData!$D$2:$D$105)-$P$3</f>
        <v>414</v>
      </c>
      <c r="C14" s="17">
        <f>SUMIF(InputData!$B$2:$B$105,"&lt;="&amp;Production!A14,InputData!$D$2:$D$105)-Production!$P$3</f>
        <v>414</v>
      </c>
      <c r="D14" s="82">
        <f>C14-B14</f>
        <v>0</v>
      </c>
      <c r="E14" s="81" t="str">
        <f t="shared" si="1"/>
        <v/>
      </c>
      <c r="F14" s="81"/>
      <c r="G14" s="81"/>
      <c r="H14" s="81"/>
      <c r="I14" s="81"/>
      <c r="J14" s="81"/>
      <c r="K14" s="81"/>
      <c r="L14" s="81"/>
      <c r="M14" s="81"/>
      <c r="R14" s="3">
        <f>CalcLOC!$B$5</f>
        <v>791.13</v>
      </c>
      <c r="S14" s="2">
        <f>InputData!D14</f>
        <v>574</v>
      </c>
      <c r="T14" s="2">
        <f t="shared" si="0"/>
        <v>47145.436900000001</v>
      </c>
    </row>
    <row r="15" spans="1:25" x14ac:dyDescent="0.3">
      <c r="A15" s="77">
        <f>A14+1</f>
        <v>43835</v>
      </c>
      <c r="B15" s="18">
        <f>B14</f>
        <v>414</v>
      </c>
      <c r="C15" s="18">
        <f>C14</f>
        <v>414</v>
      </c>
      <c r="D15" s="83">
        <f>D14</f>
        <v>0</v>
      </c>
      <c r="E15" s="81" t="str">
        <f t="shared" si="1"/>
        <v/>
      </c>
      <c r="F15" s="81"/>
      <c r="G15" s="81"/>
      <c r="H15" s="81"/>
      <c r="I15" s="81"/>
      <c r="J15" s="81"/>
      <c r="K15" s="81"/>
      <c r="L15" s="81"/>
      <c r="M15" s="81"/>
      <c r="R15" s="3">
        <f>CalcLOC!$B$5</f>
        <v>791.13</v>
      </c>
      <c r="S15" s="2">
        <f>InputData!D15</f>
        <v>790</v>
      </c>
      <c r="T15" s="2">
        <f t="shared" si="0"/>
        <v>1.2768999999999897</v>
      </c>
    </row>
    <row r="16" spans="1:25" x14ac:dyDescent="0.3">
      <c r="A16" s="76">
        <f>A15</f>
        <v>43835</v>
      </c>
      <c r="B16" s="17">
        <f>SUMIF(InputData!$C$2:$C$105,"&lt;="&amp;Production!A16,InputData!$D$2:$D$105)-$P$3</f>
        <v>414</v>
      </c>
      <c r="C16" s="17">
        <f>SUMIF(InputData!$B$2:$B$105,"&lt;="&amp;Production!A16,InputData!$D$2:$D$105)-Production!$P$3</f>
        <v>1094</v>
      </c>
      <c r="D16" s="82">
        <f>C16-B16</f>
        <v>680</v>
      </c>
      <c r="E16" s="81" t="str">
        <f t="shared" si="1"/>
        <v/>
      </c>
      <c r="F16" s="81"/>
      <c r="G16" s="81"/>
      <c r="H16" s="81"/>
      <c r="I16" s="81"/>
      <c r="J16" s="81"/>
      <c r="K16" s="81"/>
      <c r="L16" s="81"/>
      <c r="M16" s="81"/>
      <c r="O16" s="1"/>
      <c r="R16" s="3">
        <f>CalcLOC!$B$5</f>
        <v>791.13</v>
      </c>
      <c r="S16" s="2">
        <f>InputData!D16</f>
        <v>670</v>
      </c>
      <c r="T16" s="2">
        <f t="shared" si="0"/>
        <v>14672.4769</v>
      </c>
    </row>
    <row r="17" spans="1:20" x14ac:dyDescent="0.3">
      <c r="A17" s="77">
        <f>A16+1</f>
        <v>43836</v>
      </c>
      <c r="B17" s="18">
        <f>B16</f>
        <v>414</v>
      </c>
      <c r="C17" s="18">
        <f>C16</f>
        <v>1094</v>
      </c>
      <c r="D17" s="83">
        <f>D16</f>
        <v>680</v>
      </c>
      <c r="E17" s="81" t="str">
        <f t="shared" si="1"/>
        <v/>
      </c>
      <c r="F17" s="81"/>
      <c r="G17" s="81"/>
      <c r="H17" s="81"/>
      <c r="I17" s="81"/>
      <c r="J17" s="81"/>
      <c r="K17" s="81"/>
      <c r="L17" s="81"/>
      <c r="M17" s="81"/>
      <c r="R17" s="3">
        <f>CalcLOC!$B$5</f>
        <v>791.13</v>
      </c>
      <c r="S17" s="2">
        <f>InputData!D17</f>
        <v>556</v>
      </c>
      <c r="T17" s="2">
        <f t="shared" si="0"/>
        <v>55286.116900000001</v>
      </c>
    </row>
    <row r="18" spans="1:20" x14ac:dyDescent="0.3">
      <c r="A18" s="76">
        <f>A17</f>
        <v>43836</v>
      </c>
      <c r="B18" s="17">
        <f>SUMIF(InputData!$C$2:$C$105,"&lt;="&amp;Production!A18,InputData!$D$2:$D$105)-$P$3</f>
        <v>414</v>
      </c>
      <c r="C18" s="17">
        <f>SUMIF(InputData!$B$2:$B$105,"&lt;="&amp;Production!A18,InputData!$D$2:$D$105)-Production!$P$3</f>
        <v>1094</v>
      </c>
      <c r="D18" s="82">
        <f>C18-B18</f>
        <v>680</v>
      </c>
      <c r="E18" s="81" t="str">
        <f t="shared" si="1"/>
        <v/>
      </c>
      <c r="F18" s="81"/>
      <c r="G18" s="81"/>
      <c r="H18" s="81"/>
      <c r="I18" s="81"/>
      <c r="J18" s="81"/>
      <c r="K18" s="81"/>
      <c r="L18" s="81"/>
      <c r="M18" s="81"/>
      <c r="R18" s="3">
        <f>CalcLOC!$B$5</f>
        <v>791.13</v>
      </c>
      <c r="S18" s="2">
        <f>InputData!D18</f>
        <v>770</v>
      </c>
      <c r="T18" s="2">
        <f t="shared" si="0"/>
        <v>446.47689999999983</v>
      </c>
    </row>
    <row r="19" spans="1:20" x14ac:dyDescent="0.3">
      <c r="A19" s="77">
        <f>A18+1</f>
        <v>43837</v>
      </c>
      <c r="B19" s="18">
        <f>B18</f>
        <v>414</v>
      </c>
      <c r="C19" s="18">
        <f>C18</f>
        <v>1094</v>
      </c>
      <c r="D19" s="83">
        <f>D18</f>
        <v>680</v>
      </c>
      <c r="E19" s="81" t="str">
        <f t="shared" si="1"/>
        <v/>
      </c>
      <c r="F19" s="81"/>
      <c r="G19" s="81"/>
      <c r="H19" s="81"/>
      <c r="I19" s="81"/>
      <c r="J19" s="81"/>
      <c r="K19" s="81"/>
      <c r="L19" s="81"/>
      <c r="M19" s="81"/>
      <c r="R19" s="3">
        <f>CalcLOC!$B$5</f>
        <v>791.13</v>
      </c>
      <c r="S19" s="2">
        <f>InputData!D19</f>
        <v>378</v>
      </c>
      <c r="T19" s="2">
        <f t="shared" si="0"/>
        <v>170676.39689999999</v>
      </c>
    </row>
    <row r="20" spans="1:20" x14ac:dyDescent="0.3">
      <c r="A20" s="76">
        <f>A19</f>
        <v>43837</v>
      </c>
      <c r="B20" s="17">
        <f>SUMIF(InputData!$C$2:$C$105,"&lt;="&amp;Production!A20,InputData!$D$2:$D$105)-$P$3</f>
        <v>414</v>
      </c>
      <c r="C20" s="17">
        <f>SUMIF(InputData!$B$2:$B$105,"&lt;="&amp;Production!A20,InputData!$D$2:$D$105)-Production!$P$3</f>
        <v>1094</v>
      </c>
      <c r="D20" s="82">
        <f>C20-B20</f>
        <v>680</v>
      </c>
      <c r="E20" s="81" t="str">
        <f t="shared" si="1"/>
        <v/>
      </c>
      <c r="F20" s="81"/>
      <c r="G20" s="81"/>
      <c r="H20" s="81"/>
      <c r="I20" s="81"/>
      <c r="J20" s="81"/>
      <c r="K20" s="81"/>
      <c r="L20" s="81"/>
      <c r="M20" s="81"/>
      <c r="R20" s="3">
        <f>CalcLOC!$B$5</f>
        <v>791.13</v>
      </c>
      <c r="S20" s="2">
        <f>InputData!D20</f>
        <v>652</v>
      </c>
      <c r="T20" s="2">
        <f t="shared" si="0"/>
        <v>19357.156899999998</v>
      </c>
    </row>
    <row r="21" spans="1:20" x14ac:dyDescent="0.3">
      <c r="A21" s="77">
        <f>A20+1</f>
        <v>43838</v>
      </c>
      <c r="B21" s="18">
        <f>B20</f>
        <v>414</v>
      </c>
      <c r="C21" s="18">
        <f>C20</f>
        <v>1094</v>
      </c>
      <c r="D21" s="83">
        <f>D20</f>
        <v>680</v>
      </c>
      <c r="E21" s="81" t="str">
        <f t="shared" si="1"/>
        <v/>
      </c>
      <c r="F21" s="81"/>
      <c r="G21" s="81"/>
      <c r="H21" s="81"/>
      <c r="I21" s="81"/>
      <c r="J21" s="81"/>
      <c r="K21" s="81"/>
      <c r="L21" s="81"/>
      <c r="M21" s="81"/>
      <c r="R21" s="3">
        <f>CalcLOC!$B$5</f>
        <v>791.13</v>
      </c>
      <c r="S21" s="2">
        <f>InputData!D21</f>
        <v>520</v>
      </c>
      <c r="T21" s="2">
        <f t="shared" si="0"/>
        <v>73511.476899999994</v>
      </c>
    </row>
    <row r="22" spans="1:20" x14ac:dyDescent="0.3">
      <c r="A22" s="76">
        <f>A21</f>
        <v>43838</v>
      </c>
      <c r="B22" s="17">
        <f>SUMIF(InputData!$C$2:$C$105,"&lt;="&amp;Production!A22,InputData!$D$2:$D$105)-$P$3</f>
        <v>1094</v>
      </c>
      <c r="C22" s="17">
        <f>SUMIF(InputData!$B$2:$B$105,"&lt;="&amp;Production!A22,InputData!$D$2:$D$105)-Production!$P$3</f>
        <v>1094</v>
      </c>
      <c r="D22" s="82">
        <f>C22-B22</f>
        <v>0</v>
      </c>
      <c r="E22" s="81">
        <f t="shared" si="1"/>
        <v>680</v>
      </c>
      <c r="F22" s="81"/>
      <c r="G22" s="81"/>
      <c r="H22" s="81"/>
      <c r="I22" s="81"/>
      <c r="J22" s="81"/>
      <c r="K22" s="81"/>
      <c r="L22" s="81"/>
      <c r="M22" s="81"/>
      <c r="R22" s="3">
        <f>CalcLOC!$B$5</f>
        <v>791.13</v>
      </c>
      <c r="S22" s="2">
        <f>InputData!D22</f>
        <v>698</v>
      </c>
      <c r="T22" s="2">
        <f t="shared" si="0"/>
        <v>8673.196899999999</v>
      </c>
    </row>
    <row r="23" spans="1:20" x14ac:dyDescent="0.3">
      <c r="A23" s="77">
        <f>A22+1</f>
        <v>43839</v>
      </c>
      <c r="B23" s="18">
        <f>B22</f>
        <v>1094</v>
      </c>
      <c r="C23" s="18">
        <f>C22</f>
        <v>1094</v>
      </c>
      <c r="D23" s="83">
        <f>D22</f>
        <v>0</v>
      </c>
      <c r="E23" s="81" t="str">
        <f t="shared" si="1"/>
        <v/>
      </c>
      <c r="F23" s="81"/>
      <c r="G23" s="81"/>
      <c r="H23" s="81"/>
      <c r="I23" s="81"/>
      <c r="J23" s="81"/>
      <c r="K23" s="81"/>
      <c r="L23" s="81"/>
      <c r="M23" s="81"/>
      <c r="R23" s="3">
        <f>CalcLOC!$B$5</f>
        <v>791.13</v>
      </c>
      <c r="S23" s="2">
        <f>InputData!D23</f>
        <v>880</v>
      </c>
      <c r="T23" s="2">
        <f t="shared" si="0"/>
        <v>7897.8769000000011</v>
      </c>
    </row>
    <row r="24" spans="1:20" x14ac:dyDescent="0.3">
      <c r="A24" s="76">
        <f>A23</f>
        <v>43839</v>
      </c>
      <c r="B24" s="17">
        <f>SUMIF(InputData!$C$2:$C$105,"&lt;="&amp;Production!A24,InputData!$D$2:$D$105)-$P$3</f>
        <v>1094</v>
      </c>
      <c r="C24" s="17">
        <f>SUMIF(InputData!$B$2:$B$105,"&lt;="&amp;Production!A24,InputData!$D$2:$D$105)-Production!$P$3</f>
        <v>1094</v>
      </c>
      <c r="D24" s="82">
        <f>C24-B24</f>
        <v>0</v>
      </c>
      <c r="E24" s="81" t="str">
        <f t="shared" si="1"/>
        <v/>
      </c>
      <c r="F24" s="81"/>
      <c r="G24" s="81"/>
      <c r="H24" s="81"/>
      <c r="I24" s="81"/>
      <c r="J24" s="81"/>
      <c r="K24" s="81"/>
      <c r="L24" s="81"/>
      <c r="M24" s="81"/>
      <c r="R24" s="3">
        <f>CalcLOC!$B$5</f>
        <v>791.13</v>
      </c>
      <c r="S24" s="2">
        <f>InputData!D24</f>
        <v>400</v>
      </c>
      <c r="T24" s="2">
        <f t="shared" si="0"/>
        <v>152982.67689999999</v>
      </c>
    </row>
    <row r="25" spans="1:20" x14ac:dyDescent="0.3">
      <c r="A25" s="77">
        <f>A24+1</f>
        <v>43840</v>
      </c>
      <c r="B25" s="18">
        <f>B24</f>
        <v>1094</v>
      </c>
      <c r="C25" s="18">
        <f>C24</f>
        <v>1094</v>
      </c>
      <c r="D25" s="83">
        <f>D24</f>
        <v>0</v>
      </c>
      <c r="E25" s="81" t="str">
        <f t="shared" si="1"/>
        <v/>
      </c>
      <c r="F25" s="81"/>
      <c r="G25" s="81"/>
      <c r="H25" s="81"/>
      <c r="I25" s="81"/>
      <c r="J25" s="81"/>
      <c r="K25" s="81"/>
      <c r="L25" s="81"/>
      <c r="M25" s="81"/>
      <c r="R25" s="3">
        <f>CalcLOC!$B$5</f>
        <v>791.13</v>
      </c>
      <c r="S25" s="2">
        <f>InputData!D25</f>
        <v>488</v>
      </c>
      <c r="T25" s="2">
        <f t="shared" si="0"/>
        <v>91887.796900000001</v>
      </c>
    </row>
    <row r="26" spans="1:20" x14ac:dyDescent="0.3">
      <c r="A26" s="76">
        <f>A25</f>
        <v>43840</v>
      </c>
      <c r="B26" s="17">
        <f>SUMIF(InputData!$C$2:$C$105,"&lt;="&amp;Production!A26,InputData!$D$2:$D$105)-$P$3</f>
        <v>1094</v>
      </c>
      <c r="C26" s="17">
        <f>SUMIF(InputData!$B$2:$B$105,"&lt;="&amp;Production!A26,InputData!$D$2:$D$105)-Production!$P$3</f>
        <v>1094</v>
      </c>
      <c r="D26" s="82">
        <f>C26-B26</f>
        <v>0</v>
      </c>
      <c r="E26" s="81" t="str">
        <f t="shared" si="1"/>
        <v/>
      </c>
      <c r="F26" s="81"/>
      <c r="G26" s="81"/>
      <c r="H26" s="81"/>
      <c r="I26" s="81"/>
      <c r="J26" s="81"/>
      <c r="K26" s="81"/>
      <c r="L26" s="81"/>
      <c r="M26" s="81"/>
      <c r="R26" s="3">
        <f>CalcLOC!$B$5</f>
        <v>791.13</v>
      </c>
      <c r="S26" s="2">
        <f>InputData!D26</f>
        <v>802</v>
      </c>
      <c r="T26" s="2">
        <f t="shared" si="0"/>
        <v>118.15690000000009</v>
      </c>
    </row>
    <row r="27" spans="1:20" x14ac:dyDescent="0.3">
      <c r="A27" s="77">
        <f>A26+1</f>
        <v>43841</v>
      </c>
      <c r="B27" s="18">
        <f>B26</f>
        <v>1094</v>
      </c>
      <c r="C27" s="18">
        <f>C26</f>
        <v>1094</v>
      </c>
      <c r="D27" s="83">
        <f>D26</f>
        <v>0</v>
      </c>
      <c r="E27" s="81" t="str">
        <f t="shared" si="1"/>
        <v/>
      </c>
      <c r="F27" s="81"/>
      <c r="G27" s="81"/>
      <c r="H27" s="81"/>
      <c r="I27" s="81"/>
      <c r="J27" s="81"/>
      <c r="K27" s="81"/>
      <c r="L27" s="81"/>
      <c r="M27" s="81"/>
      <c r="R27" s="3">
        <f>CalcLOC!$B$5</f>
        <v>791.13</v>
      </c>
      <c r="S27" s="2">
        <f>InputData!D27</f>
        <v>782</v>
      </c>
      <c r="T27" s="2">
        <f t="shared" si="0"/>
        <v>83.356899999999911</v>
      </c>
    </row>
    <row r="28" spans="1:20" x14ac:dyDescent="0.3">
      <c r="A28" s="76">
        <f>A27</f>
        <v>43841</v>
      </c>
      <c r="B28" s="17">
        <f>SUMIF(InputData!$C$2:$C$105,"&lt;="&amp;Production!A28,InputData!$D$2:$D$105)-$P$3</f>
        <v>1094</v>
      </c>
      <c r="C28" s="17">
        <f>SUMIF(InputData!$B$2:$B$105,"&lt;="&amp;Production!A28,InputData!$D$2:$D$105)-Production!$P$3</f>
        <v>1094</v>
      </c>
      <c r="D28" s="82">
        <f>C28-B28</f>
        <v>0</v>
      </c>
      <c r="E28" s="81" t="str">
        <f t="shared" si="1"/>
        <v/>
      </c>
      <c r="F28" s="81"/>
      <c r="G28" s="81"/>
      <c r="H28" s="81"/>
      <c r="I28" s="81"/>
      <c r="J28" s="81"/>
      <c r="K28" s="81"/>
      <c r="L28" s="81"/>
      <c r="M28" s="81"/>
      <c r="R28" s="3">
        <f>CalcLOC!$B$5</f>
        <v>791.13</v>
      </c>
      <c r="S28" s="2">
        <f>InputData!D28</f>
        <v>680</v>
      </c>
      <c r="T28" s="2">
        <f t="shared" si="0"/>
        <v>12349.876899999999</v>
      </c>
    </row>
    <row r="29" spans="1:20" x14ac:dyDescent="0.3">
      <c r="A29" s="77">
        <f>A28+1</f>
        <v>43842</v>
      </c>
      <c r="B29" s="18">
        <f>B28</f>
        <v>1094</v>
      </c>
      <c r="C29" s="18">
        <f>C28</f>
        <v>1094</v>
      </c>
      <c r="D29" s="83">
        <f>D28</f>
        <v>0</v>
      </c>
      <c r="E29" s="81" t="str">
        <f t="shared" si="1"/>
        <v/>
      </c>
      <c r="F29" s="81"/>
      <c r="G29" s="81"/>
      <c r="H29" s="81"/>
      <c r="I29" s="81"/>
      <c r="J29" s="81"/>
      <c r="K29" s="81"/>
      <c r="L29" s="81"/>
      <c r="M29" s="81"/>
      <c r="R29" s="3">
        <f>CalcLOC!$B$5</f>
        <v>791.13</v>
      </c>
      <c r="S29" s="2">
        <f>InputData!D29</f>
        <v>614</v>
      </c>
      <c r="T29" s="2">
        <f t="shared" si="0"/>
        <v>31375.036899999999</v>
      </c>
    </row>
    <row r="30" spans="1:20" x14ac:dyDescent="0.3">
      <c r="A30" s="76">
        <f>A29</f>
        <v>43842</v>
      </c>
      <c r="B30" s="17">
        <f>SUMIF(InputData!$C$2:$C$105,"&lt;="&amp;Production!A30,InputData!$D$2:$D$105)-$P$3</f>
        <v>1094</v>
      </c>
      <c r="C30" s="17">
        <f>SUMIF(InputData!$B$2:$B$105,"&lt;="&amp;Production!A30,InputData!$D$2:$D$105)-Production!$P$3</f>
        <v>1784</v>
      </c>
      <c r="D30" s="82">
        <f>C30-B30</f>
        <v>690</v>
      </c>
      <c r="E30" s="81" t="str">
        <f t="shared" si="1"/>
        <v/>
      </c>
      <c r="F30" s="81"/>
      <c r="G30" s="81"/>
      <c r="H30" s="81"/>
      <c r="I30" s="81"/>
      <c r="J30" s="81"/>
      <c r="K30" s="81"/>
      <c r="L30" s="81"/>
      <c r="M30" s="81"/>
      <c r="R30" s="3">
        <f>CalcLOC!$B$5</f>
        <v>791.13</v>
      </c>
      <c r="S30" s="2">
        <f>InputData!D30</f>
        <v>740</v>
      </c>
      <c r="T30" s="2">
        <f t="shared" si="0"/>
        <v>2614.2768999999994</v>
      </c>
    </row>
    <row r="31" spans="1:20" x14ac:dyDescent="0.3">
      <c r="A31" s="77">
        <f>A30+1</f>
        <v>43843</v>
      </c>
      <c r="B31" s="18">
        <f>B30</f>
        <v>1094</v>
      </c>
      <c r="C31" s="18">
        <f>C30</f>
        <v>1784</v>
      </c>
      <c r="D31" s="83">
        <f>D30</f>
        <v>690</v>
      </c>
      <c r="E31" s="81" t="str">
        <f t="shared" si="1"/>
        <v/>
      </c>
      <c r="F31" s="81"/>
      <c r="G31" s="81"/>
      <c r="H31" s="81"/>
      <c r="I31" s="81"/>
      <c r="J31" s="81"/>
      <c r="K31" s="81"/>
      <c r="L31" s="81"/>
      <c r="M31" s="81"/>
      <c r="R31" s="3">
        <f>CalcLOC!$B$5</f>
        <v>791.13</v>
      </c>
      <c r="S31" s="2">
        <f>InputData!D31</f>
        <v>698</v>
      </c>
      <c r="T31" s="2">
        <f t="shared" si="0"/>
        <v>8673.196899999999</v>
      </c>
    </row>
    <row r="32" spans="1:20" x14ac:dyDescent="0.3">
      <c r="A32" s="76">
        <f>A31</f>
        <v>43843</v>
      </c>
      <c r="B32" s="17">
        <f>SUMIF(InputData!$C$2:$C$105,"&lt;="&amp;Production!A32,InputData!$D$2:$D$105)-$P$3</f>
        <v>1094</v>
      </c>
      <c r="C32" s="17">
        <f>SUMIF(InputData!$B$2:$B$105,"&lt;="&amp;Production!A32,InputData!$D$2:$D$105)-Production!$P$3</f>
        <v>2360</v>
      </c>
      <c r="D32" s="82">
        <f>C32-B32</f>
        <v>1266</v>
      </c>
      <c r="E32" s="81" t="str">
        <f t="shared" si="1"/>
        <v/>
      </c>
      <c r="F32" s="81"/>
      <c r="G32" s="81"/>
      <c r="H32" s="81"/>
      <c r="I32" s="81"/>
      <c r="J32" s="81"/>
      <c r="K32" s="81"/>
      <c r="L32" s="81"/>
      <c r="M32" s="81"/>
      <c r="R32" s="3">
        <f>CalcLOC!$B$5</f>
        <v>791.13</v>
      </c>
      <c r="S32" s="2">
        <f>InputData!D32</f>
        <v>810</v>
      </c>
      <c r="T32" s="2">
        <f t="shared" si="0"/>
        <v>356.07690000000019</v>
      </c>
    </row>
    <row r="33" spans="1:20" x14ac:dyDescent="0.3">
      <c r="A33" s="77">
        <f>A32+1</f>
        <v>43844</v>
      </c>
      <c r="B33" s="18">
        <f>B32</f>
        <v>1094</v>
      </c>
      <c r="C33" s="18">
        <f>C32</f>
        <v>2360</v>
      </c>
      <c r="D33" s="83">
        <f>D32</f>
        <v>1266</v>
      </c>
      <c r="E33" s="81" t="str">
        <f t="shared" si="1"/>
        <v/>
      </c>
      <c r="F33" s="81"/>
      <c r="G33" s="81"/>
      <c r="H33" s="81"/>
      <c r="I33" s="81"/>
      <c r="J33" s="81"/>
      <c r="K33" s="81"/>
      <c r="L33" s="81"/>
      <c r="M33" s="81"/>
      <c r="R33" s="3">
        <f>CalcLOC!$B$5</f>
        <v>791.13</v>
      </c>
      <c r="S33" s="2">
        <f>InputData!D33</f>
        <v>646</v>
      </c>
      <c r="T33" s="2">
        <f t="shared" si="0"/>
        <v>21062.716899999999</v>
      </c>
    </row>
    <row r="34" spans="1:20" x14ac:dyDescent="0.3">
      <c r="A34" s="76">
        <f>A33</f>
        <v>43844</v>
      </c>
      <c r="B34" s="17">
        <f>SUMIF(InputData!$C$2:$C$105,"&lt;="&amp;Production!A34,InputData!$D$2:$D$105)-$P$3</f>
        <v>1094</v>
      </c>
      <c r="C34" s="17">
        <f>SUMIF(InputData!$B$2:$B$105,"&lt;="&amp;Production!A34,InputData!$D$2:$D$105)-Production!$P$3</f>
        <v>2360</v>
      </c>
      <c r="D34" s="82">
        <f>C34-B34</f>
        <v>1266</v>
      </c>
      <c r="E34" s="81" t="str">
        <f t="shared" si="1"/>
        <v/>
      </c>
      <c r="F34" s="81"/>
      <c r="G34" s="81"/>
      <c r="H34" s="81"/>
      <c r="I34" s="81"/>
      <c r="J34" s="81"/>
      <c r="K34" s="81"/>
      <c r="L34" s="81"/>
      <c r="M34" s="81"/>
      <c r="R34" s="3">
        <f>CalcLOC!$B$5</f>
        <v>791.13</v>
      </c>
      <c r="S34" s="2">
        <f>InputData!D34</f>
        <v>602</v>
      </c>
      <c r="T34" s="2">
        <f t="shared" si="0"/>
        <v>35770.156900000002</v>
      </c>
    </row>
    <row r="35" spans="1:20" x14ac:dyDescent="0.3">
      <c r="A35" s="77">
        <f>A34+1</f>
        <v>43845</v>
      </c>
      <c r="B35" s="18">
        <f>B34</f>
        <v>1094</v>
      </c>
      <c r="C35" s="18">
        <f>C34</f>
        <v>2360</v>
      </c>
      <c r="D35" s="83">
        <f>D34</f>
        <v>1266</v>
      </c>
      <c r="E35" s="81" t="str">
        <f t="shared" si="1"/>
        <v/>
      </c>
      <c r="F35" s="81"/>
      <c r="G35" s="81"/>
      <c r="H35" s="81"/>
      <c r="I35" s="81"/>
      <c r="J35" s="81"/>
      <c r="K35" s="81"/>
      <c r="L35" s="81"/>
      <c r="M35" s="81"/>
      <c r="R35" s="3">
        <f>CalcLOC!$B$5</f>
        <v>791.13</v>
      </c>
      <c r="S35" s="2">
        <f>InputData!D35</f>
        <v>660</v>
      </c>
      <c r="T35" s="2">
        <f t="shared" si="0"/>
        <v>17195.0769</v>
      </c>
    </row>
    <row r="36" spans="1:20" x14ac:dyDescent="0.3">
      <c r="A36" s="76">
        <f>A35</f>
        <v>43845</v>
      </c>
      <c r="B36" s="17">
        <f>SUMIF(InputData!$C$2:$C$105,"&lt;="&amp;Production!A36,InputData!$D$2:$D$105)-$P$3</f>
        <v>2360</v>
      </c>
      <c r="C36" s="17">
        <f>SUMIF(InputData!$B$2:$B$105,"&lt;="&amp;Production!A36,InputData!$D$2:$D$105)-Production!$P$3</f>
        <v>2360</v>
      </c>
      <c r="D36" s="82">
        <f>C36-B36</f>
        <v>0</v>
      </c>
      <c r="E36" s="81">
        <f t="shared" si="1"/>
        <v>1266</v>
      </c>
      <c r="F36" s="81"/>
      <c r="G36" s="81"/>
      <c r="H36" s="81"/>
      <c r="I36" s="81"/>
      <c r="J36" s="81"/>
      <c r="K36" s="81"/>
      <c r="L36" s="81"/>
      <c r="M36" s="81"/>
      <c r="R36" s="3">
        <f>CalcLOC!$B$5</f>
        <v>791.13</v>
      </c>
      <c r="S36" s="2">
        <f>InputData!D36</f>
        <v>768</v>
      </c>
      <c r="T36" s="2">
        <f t="shared" si="0"/>
        <v>534.99689999999975</v>
      </c>
    </row>
    <row r="37" spans="1:20" x14ac:dyDescent="0.3">
      <c r="A37" s="77">
        <f>A36+1</f>
        <v>43846</v>
      </c>
      <c r="B37" s="18">
        <f>B36</f>
        <v>2360</v>
      </c>
      <c r="C37" s="18">
        <f>C36</f>
        <v>2360</v>
      </c>
      <c r="D37" s="83">
        <f>D36</f>
        <v>0</v>
      </c>
      <c r="E37" s="81" t="str">
        <f t="shared" si="1"/>
        <v/>
      </c>
      <c r="F37" s="81"/>
      <c r="G37" s="81"/>
      <c r="H37" s="81"/>
      <c r="I37" s="81"/>
      <c r="J37" s="81"/>
      <c r="K37" s="81"/>
      <c r="L37" s="81"/>
      <c r="M37" s="81"/>
      <c r="R37" s="3">
        <f>CalcLOC!$B$5</f>
        <v>791.13</v>
      </c>
      <c r="S37" s="2">
        <f>InputData!D37</f>
        <v>608</v>
      </c>
      <c r="T37" s="2">
        <f t="shared" si="0"/>
        <v>33536.596899999997</v>
      </c>
    </row>
    <row r="38" spans="1:20" x14ac:dyDescent="0.3">
      <c r="A38" s="76">
        <f>A37</f>
        <v>43846</v>
      </c>
      <c r="B38" s="17">
        <f>SUMIF(InputData!$C$2:$C$105,"&lt;="&amp;Production!A38,InputData!$D$2:$D$105)-$P$3</f>
        <v>2360</v>
      </c>
      <c r="C38" s="17">
        <f>SUMIF(InputData!$B$2:$B$105,"&lt;="&amp;Production!A38,InputData!$D$2:$D$105)-Production!$P$3</f>
        <v>2360</v>
      </c>
      <c r="D38" s="82">
        <f>C38-B38</f>
        <v>0</v>
      </c>
      <c r="E38" s="81" t="str">
        <f t="shared" si="1"/>
        <v/>
      </c>
      <c r="F38" s="81"/>
      <c r="G38" s="81"/>
      <c r="H38" s="81"/>
      <c r="I38" s="81"/>
      <c r="J38" s="81"/>
      <c r="K38" s="81"/>
      <c r="L38" s="81"/>
      <c r="M38" s="81"/>
      <c r="R38" s="3">
        <f>CalcLOC!$B$5</f>
        <v>791.13</v>
      </c>
      <c r="S38" s="2">
        <f>InputData!D38</f>
        <v>626</v>
      </c>
      <c r="T38" s="2">
        <f t="shared" si="0"/>
        <v>27267.9169</v>
      </c>
    </row>
    <row r="39" spans="1:20" x14ac:dyDescent="0.3">
      <c r="A39" s="77">
        <f>A38+1</f>
        <v>43847</v>
      </c>
      <c r="B39" s="18">
        <f>B38</f>
        <v>2360</v>
      </c>
      <c r="C39" s="18">
        <f>C38</f>
        <v>2360</v>
      </c>
      <c r="D39" s="83">
        <f>D38</f>
        <v>0</v>
      </c>
      <c r="E39" s="81" t="str">
        <f t="shared" si="1"/>
        <v/>
      </c>
      <c r="F39" s="81"/>
      <c r="G39" s="81"/>
      <c r="H39" s="81"/>
      <c r="I39" s="81"/>
      <c r="J39" s="81"/>
      <c r="K39" s="81"/>
      <c r="L39" s="81"/>
      <c r="M39" s="81"/>
      <c r="R39" s="3">
        <f>CalcLOC!$B$5</f>
        <v>791.13</v>
      </c>
      <c r="S39" s="2">
        <f>InputData!D39</f>
        <v>604</v>
      </c>
      <c r="T39" s="2">
        <f t="shared" si="0"/>
        <v>35017.636899999998</v>
      </c>
    </row>
    <row r="40" spans="1:20" x14ac:dyDescent="0.3">
      <c r="A40" s="76">
        <f>A39</f>
        <v>43847</v>
      </c>
      <c r="B40" s="17">
        <f>SUMIF(InputData!$C$2:$C$105,"&lt;="&amp;Production!A40,InputData!$D$2:$D$105)-$P$3</f>
        <v>2360</v>
      </c>
      <c r="C40" s="17">
        <f>SUMIF(InputData!$B$2:$B$105,"&lt;="&amp;Production!A40,InputData!$D$2:$D$105)-Production!$P$3</f>
        <v>2360</v>
      </c>
      <c r="D40" s="82">
        <f>C40-B40</f>
        <v>0</v>
      </c>
      <c r="E40" s="81" t="str">
        <f t="shared" si="1"/>
        <v/>
      </c>
      <c r="F40" s="81"/>
      <c r="G40" s="81"/>
      <c r="H40" s="81"/>
      <c r="I40" s="81"/>
      <c r="J40" s="81"/>
      <c r="K40" s="81"/>
      <c r="L40" s="81"/>
      <c r="M40" s="81"/>
      <c r="R40" s="3">
        <f>CalcLOC!$B$5</f>
        <v>791.13</v>
      </c>
      <c r="S40" s="2">
        <f>InputData!D40</f>
        <v>666</v>
      </c>
      <c r="T40" s="2">
        <f t="shared" si="0"/>
        <v>15657.516899999999</v>
      </c>
    </row>
    <row r="41" spans="1:20" x14ac:dyDescent="0.3">
      <c r="A41" s="77">
        <f>A40+1</f>
        <v>43848</v>
      </c>
      <c r="B41" s="18">
        <f>B40</f>
        <v>2360</v>
      </c>
      <c r="C41" s="18">
        <f>C40</f>
        <v>2360</v>
      </c>
      <c r="D41" s="83">
        <f>D40</f>
        <v>0</v>
      </c>
      <c r="E41" s="81" t="str">
        <f t="shared" si="1"/>
        <v/>
      </c>
      <c r="F41" s="81"/>
      <c r="G41" s="81"/>
      <c r="H41" s="81"/>
      <c r="I41" s="81"/>
      <c r="J41" s="81"/>
      <c r="K41" s="81"/>
      <c r="L41" s="81"/>
      <c r="M41" s="81"/>
      <c r="R41" s="3">
        <f>CalcLOC!$B$5</f>
        <v>791.13</v>
      </c>
      <c r="S41" s="2">
        <f>InputData!D41</f>
        <v>792</v>
      </c>
      <c r="T41" s="2">
        <f t="shared" si="0"/>
        <v>0.7569000000000079</v>
      </c>
    </row>
    <row r="42" spans="1:20" x14ac:dyDescent="0.3">
      <c r="A42" s="76">
        <f>A41</f>
        <v>43848</v>
      </c>
      <c r="B42" s="17">
        <f>SUMIF(InputData!$C$2:$C$105,"&lt;="&amp;Production!A42,InputData!$D$2:$D$105)-$P$3</f>
        <v>2360</v>
      </c>
      <c r="C42" s="17">
        <f>SUMIF(InputData!$B$2:$B$105,"&lt;="&amp;Production!A42,InputData!$D$2:$D$105)-Production!$P$3</f>
        <v>2360</v>
      </c>
      <c r="D42" s="82">
        <f>C42-B42</f>
        <v>0</v>
      </c>
      <c r="E42" s="81" t="str">
        <f t="shared" si="1"/>
        <v/>
      </c>
      <c r="F42" s="81"/>
      <c r="G42" s="81"/>
      <c r="H42" s="81"/>
      <c r="I42" s="81"/>
      <c r="J42" s="81"/>
      <c r="K42" s="81"/>
      <c r="L42" s="81"/>
      <c r="M42" s="81"/>
      <c r="R42" s="3">
        <f>CalcLOC!$B$5</f>
        <v>791.13</v>
      </c>
      <c r="S42" s="2">
        <f>InputData!D42</f>
        <v>662</v>
      </c>
      <c r="T42" s="2">
        <f t="shared" si="0"/>
        <v>16674.5569</v>
      </c>
    </row>
    <row r="43" spans="1:20" x14ac:dyDescent="0.3">
      <c r="A43" s="77">
        <f>A42+1</f>
        <v>43849</v>
      </c>
      <c r="B43" s="18">
        <f>B42</f>
        <v>2360</v>
      </c>
      <c r="C43" s="18">
        <f>C42</f>
        <v>2360</v>
      </c>
      <c r="D43" s="83">
        <f>D42</f>
        <v>0</v>
      </c>
      <c r="E43" s="81" t="str">
        <f t="shared" si="1"/>
        <v/>
      </c>
      <c r="F43" s="81"/>
      <c r="G43" s="81"/>
      <c r="H43" s="81"/>
      <c r="I43" s="81"/>
      <c r="J43" s="81"/>
      <c r="K43" s="81"/>
      <c r="L43" s="81"/>
      <c r="M43" s="81"/>
      <c r="R43" s="3">
        <f>CalcLOC!$B$5</f>
        <v>791.13</v>
      </c>
      <c r="S43" s="2">
        <f>InputData!D43</f>
        <v>680</v>
      </c>
      <c r="T43" s="2">
        <f t="shared" si="0"/>
        <v>12349.876899999999</v>
      </c>
    </row>
    <row r="44" spans="1:20" x14ac:dyDescent="0.3">
      <c r="A44" s="76">
        <f>A43</f>
        <v>43849</v>
      </c>
      <c r="B44" s="17">
        <f>SUMIF(InputData!$C$2:$C$105,"&lt;="&amp;Production!A44,InputData!$D$2:$D$105)-$P$3</f>
        <v>2360</v>
      </c>
      <c r="C44" s="17">
        <f>SUMIF(InputData!$B$2:$B$105,"&lt;="&amp;Production!A44,InputData!$D$2:$D$105)-Production!$P$3</f>
        <v>3766</v>
      </c>
      <c r="D44" s="82">
        <f>C44-B44</f>
        <v>1406</v>
      </c>
      <c r="E44" s="81" t="str">
        <f t="shared" si="1"/>
        <v/>
      </c>
      <c r="F44" s="81"/>
      <c r="G44" s="81"/>
      <c r="H44" s="81"/>
      <c r="I44" s="81"/>
      <c r="J44" s="81"/>
      <c r="K44" s="81"/>
      <c r="L44" s="81"/>
      <c r="M44" s="81"/>
      <c r="R44" s="3">
        <f>CalcLOC!$B$5</f>
        <v>791.13</v>
      </c>
      <c r="S44" s="2">
        <f>InputData!D44</f>
        <v>602</v>
      </c>
      <c r="T44" s="2">
        <f t="shared" si="0"/>
        <v>35770.156900000002</v>
      </c>
    </row>
    <row r="45" spans="1:20" x14ac:dyDescent="0.3">
      <c r="A45" s="77">
        <f>A44+1</f>
        <v>43850</v>
      </c>
      <c r="B45" s="18">
        <f>B44</f>
        <v>2360</v>
      </c>
      <c r="C45" s="18">
        <f>C44</f>
        <v>3766</v>
      </c>
      <c r="D45" s="83">
        <f>D44</f>
        <v>1406</v>
      </c>
      <c r="E45" s="81" t="str">
        <f t="shared" si="1"/>
        <v/>
      </c>
      <c r="F45" s="81"/>
      <c r="G45" s="81"/>
      <c r="H45" s="81"/>
      <c r="I45" s="81"/>
      <c r="J45" s="81"/>
      <c r="K45" s="81"/>
      <c r="L45" s="81"/>
      <c r="M45" s="81"/>
      <c r="R45" s="3">
        <f>CalcLOC!$B$5</f>
        <v>791.13</v>
      </c>
      <c r="S45" s="2">
        <f>InputData!D45</f>
        <v>684</v>
      </c>
      <c r="T45" s="2">
        <f t="shared" si="0"/>
        <v>11476.836899999998</v>
      </c>
    </row>
    <row r="46" spans="1:20" x14ac:dyDescent="0.3">
      <c r="A46" s="76">
        <f>A45</f>
        <v>43850</v>
      </c>
      <c r="B46" s="17">
        <f>SUMIF(InputData!$C$2:$C$105,"&lt;="&amp;Production!A46,InputData!$D$2:$D$105)-$P$3</f>
        <v>2360</v>
      </c>
      <c r="C46" s="17">
        <f>SUMIF(InputData!$B$2:$B$105,"&lt;="&amp;Production!A46,InputData!$D$2:$D$105)-Production!$P$3</f>
        <v>3766</v>
      </c>
      <c r="D46" s="82">
        <f>C46-B46</f>
        <v>1406</v>
      </c>
      <c r="E46" s="81" t="str">
        <f t="shared" si="1"/>
        <v/>
      </c>
      <c r="F46" s="81"/>
      <c r="G46" s="81"/>
      <c r="H46" s="81"/>
      <c r="I46" s="81"/>
      <c r="J46" s="81"/>
      <c r="K46" s="81"/>
      <c r="L46" s="81"/>
      <c r="M46" s="81"/>
      <c r="R46" s="3">
        <f>CalcLOC!$B$5</f>
        <v>791.13</v>
      </c>
      <c r="S46" s="2">
        <f>InputData!D46</f>
        <v>716</v>
      </c>
      <c r="T46" s="2">
        <f t="shared" si="0"/>
        <v>5644.5168999999996</v>
      </c>
    </row>
    <row r="47" spans="1:20" x14ac:dyDescent="0.3">
      <c r="A47" s="77">
        <f>A46+1</f>
        <v>43851</v>
      </c>
      <c r="B47" s="18">
        <f>B46</f>
        <v>2360</v>
      </c>
      <c r="C47" s="18">
        <f>C46</f>
        <v>3766</v>
      </c>
      <c r="D47" s="83">
        <f>D46</f>
        <v>1406</v>
      </c>
      <c r="E47" s="81" t="str">
        <f t="shared" si="1"/>
        <v/>
      </c>
      <c r="F47" s="81"/>
      <c r="G47" s="81"/>
      <c r="H47" s="81"/>
      <c r="I47" s="81"/>
      <c r="J47" s="81"/>
      <c r="K47" s="81"/>
      <c r="L47" s="81"/>
      <c r="M47" s="81"/>
      <c r="R47" s="3">
        <f>CalcLOC!$B$5</f>
        <v>791.13</v>
      </c>
      <c r="S47" s="2">
        <f>InputData!D47</f>
        <v>712</v>
      </c>
      <c r="T47" s="2">
        <f t="shared" si="0"/>
        <v>6261.5568999999996</v>
      </c>
    </row>
    <row r="48" spans="1:20" x14ac:dyDescent="0.3">
      <c r="A48" s="76">
        <f>A47</f>
        <v>43851</v>
      </c>
      <c r="B48" s="17">
        <f>SUMIF(InputData!$C$2:$C$105,"&lt;="&amp;Production!A48,InputData!$D$2:$D$105)-$P$3</f>
        <v>2360</v>
      </c>
      <c r="C48" s="17">
        <f>SUMIF(InputData!$B$2:$B$105,"&lt;="&amp;Production!A48,InputData!$D$2:$D$105)-Production!$P$3</f>
        <v>3766</v>
      </c>
      <c r="D48" s="82">
        <f>C48-B48</f>
        <v>1406</v>
      </c>
      <c r="E48" s="81" t="str">
        <f t="shared" si="1"/>
        <v/>
      </c>
      <c r="F48" s="81"/>
      <c r="G48" s="81"/>
      <c r="H48" s="81"/>
      <c r="I48" s="81"/>
      <c r="J48" s="81"/>
      <c r="K48" s="81"/>
      <c r="L48" s="81"/>
      <c r="M48" s="81"/>
      <c r="R48" s="3">
        <f>CalcLOC!$B$5</f>
        <v>791.13</v>
      </c>
      <c r="S48" s="2">
        <f>InputData!D48</f>
        <v>768</v>
      </c>
      <c r="T48" s="2">
        <f t="shared" si="0"/>
        <v>534.99689999999975</v>
      </c>
    </row>
    <row r="49" spans="1:20" x14ac:dyDescent="0.3">
      <c r="A49" s="77">
        <f>A48+1</f>
        <v>43852</v>
      </c>
      <c r="B49" s="18">
        <f>B48</f>
        <v>2360</v>
      </c>
      <c r="C49" s="18">
        <f>C48</f>
        <v>3766</v>
      </c>
      <c r="D49" s="83">
        <f>D48</f>
        <v>1406</v>
      </c>
      <c r="E49" s="81" t="str">
        <f t="shared" si="1"/>
        <v/>
      </c>
      <c r="F49" s="81"/>
      <c r="G49" s="81"/>
      <c r="H49" s="81"/>
      <c r="I49" s="81"/>
      <c r="J49" s="81"/>
      <c r="K49" s="81"/>
      <c r="L49" s="81"/>
      <c r="M49" s="81"/>
      <c r="R49" s="3">
        <f>CalcLOC!$B$5</f>
        <v>791.13</v>
      </c>
      <c r="S49" s="2">
        <f>InputData!D49</f>
        <v>784</v>
      </c>
      <c r="T49" s="2">
        <f t="shared" si="0"/>
        <v>50.836899999999936</v>
      </c>
    </row>
    <row r="50" spans="1:20" x14ac:dyDescent="0.3">
      <c r="A50" s="76">
        <f>A49</f>
        <v>43852</v>
      </c>
      <c r="B50" s="17">
        <f>SUMIF(InputData!$C$2:$C$105,"&lt;="&amp;Production!A50,InputData!$D$2:$D$105)-$P$3</f>
        <v>3766</v>
      </c>
      <c r="C50" s="17">
        <f>SUMIF(InputData!$B$2:$B$105,"&lt;="&amp;Production!A50,InputData!$D$2:$D$105)-Production!$P$3</f>
        <v>3766</v>
      </c>
      <c r="D50" s="82">
        <f>C50-B50</f>
        <v>0</v>
      </c>
      <c r="E50" s="81">
        <f t="shared" si="1"/>
        <v>1406</v>
      </c>
      <c r="F50" s="81"/>
      <c r="G50" s="81"/>
      <c r="H50" s="81"/>
      <c r="I50" s="81"/>
      <c r="J50" s="81"/>
      <c r="K50" s="81"/>
      <c r="L50" s="81"/>
      <c r="M50" s="81"/>
      <c r="R50" s="3">
        <f>CalcLOC!$B$5</f>
        <v>791.13</v>
      </c>
      <c r="S50" s="2">
        <f>InputData!D50</f>
        <v>646</v>
      </c>
      <c r="T50" s="2">
        <f t="shared" si="0"/>
        <v>21062.716899999999</v>
      </c>
    </row>
    <row r="51" spans="1:20" x14ac:dyDescent="0.3">
      <c r="A51" s="77">
        <f>A50+1</f>
        <v>43853</v>
      </c>
      <c r="B51" s="18">
        <f>B50</f>
        <v>3766</v>
      </c>
      <c r="C51" s="18">
        <f>C50</f>
        <v>3766</v>
      </c>
      <c r="D51" s="83">
        <f>D50</f>
        <v>0</v>
      </c>
      <c r="E51" s="81" t="str">
        <f t="shared" si="1"/>
        <v/>
      </c>
      <c r="F51" s="81"/>
      <c r="G51" s="81"/>
      <c r="H51" s="81"/>
      <c r="I51" s="81"/>
      <c r="J51" s="81"/>
      <c r="K51" s="81"/>
      <c r="L51" s="81"/>
      <c r="M51" s="81"/>
      <c r="R51" s="3">
        <f>CalcLOC!$B$5</f>
        <v>791.13</v>
      </c>
      <c r="S51" s="2">
        <f>InputData!D51</f>
        <v>648</v>
      </c>
      <c r="T51" s="2">
        <f t="shared" si="0"/>
        <v>20486.196899999999</v>
      </c>
    </row>
    <row r="52" spans="1:20" x14ac:dyDescent="0.3">
      <c r="A52" s="76">
        <f>A51</f>
        <v>43853</v>
      </c>
      <c r="B52" s="17">
        <f>SUMIF(InputData!$C$2:$C$105,"&lt;="&amp;Production!A52,InputData!$D$2:$D$105)-$P$3</f>
        <v>3766</v>
      </c>
      <c r="C52" s="17">
        <f>SUMIF(InputData!$B$2:$B$105,"&lt;="&amp;Production!A52,InputData!$D$2:$D$105)-Production!$P$3</f>
        <v>3766</v>
      </c>
      <c r="D52" s="82">
        <f>C52-B52</f>
        <v>0</v>
      </c>
      <c r="E52" s="81" t="str">
        <f t="shared" si="1"/>
        <v/>
      </c>
      <c r="F52" s="81"/>
      <c r="G52" s="81"/>
      <c r="H52" s="81"/>
      <c r="I52" s="81"/>
      <c r="J52" s="81"/>
      <c r="K52" s="81"/>
      <c r="L52" s="81"/>
      <c r="M52" s="81"/>
      <c r="R52" s="3">
        <f>CalcLOC!$B$5</f>
        <v>791.13</v>
      </c>
      <c r="S52" s="2">
        <f>InputData!D52</f>
        <v>746</v>
      </c>
      <c r="T52" s="2">
        <f t="shared" si="0"/>
        <v>2036.7168999999997</v>
      </c>
    </row>
    <row r="53" spans="1:20" x14ac:dyDescent="0.3">
      <c r="A53" s="77">
        <f>A52+1</f>
        <v>43854</v>
      </c>
      <c r="B53" s="18">
        <f>B52</f>
        <v>3766</v>
      </c>
      <c r="C53" s="18">
        <f>C52</f>
        <v>3766</v>
      </c>
      <c r="D53" s="83">
        <f>D52</f>
        <v>0</v>
      </c>
      <c r="E53" s="81" t="str">
        <f t="shared" si="1"/>
        <v/>
      </c>
      <c r="F53" s="81"/>
      <c r="G53" s="81"/>
      <c r="H53" s="81"/>
      <c r="I53" s="81"/>
      <c r="J53" s="81"/>
      <c r="K53" s="81"/>
      <c r="L53" s="81"/>
      <c r="M53" s="81"/>
      <c r="R53" s="3">
        <f>CalcLOC!$B$5</f>
        <v>791.13</v>
      </c>
      <c r="S53" s="2">
        <f>InputData!D53</f>
        <v>630</v>
      </c>
      <c r="T53" s="2">
        <f t="shared" si="0"/>
        <v>25962.876899999999</v>
      </c>
    </row>
    <row r="54" spans="1:20" x14ac:dyDescent="0.3">
      <c r="A54" s="76">
        <f>A53</f>
        <v>43854</v>
      </c>
      <c r="B54" s="17">
        <f>SUMIF(InputData!$C$2:$C$105,"&lt;="&amp;Production!A54,InputData!$D$2:$D$105)-$P$3</f>
        <v>3766</v>
      </c>
      <c r="C54" s="17">
        <f>SUMIF(InputData!$B$2:$B$105,"&lt;="&amp;Production!A54,InputData!$D$2:$D$105)-Production!$P$3</f>
        <v>3766</v>
      </c>
      <c r="D54" s="82">
        <f>C54-B54</f>
        <v>0</v>
      </c>
      <c r="E54" s="81" t="str">
        <f t="shared" si="1"/>
        <v/>
      </c>
      <c r="F54" s="81"/>
      <c r="G54" s="81"/>
      <c r="H54" s="81"/>
      <c r="I54" s="81"/>
      <c r="J54" s="81"/>
      <c r="K54" s="81"/>
      <c r="L54" s="81"/>
      <c r="M54" s="81"/>
      <c r="R54" s="3">
        <f>CalcLOC!$B$5</f>
        <v>791.13</v>
      </c>
      <c r="S54" s="2">
        <f>InputData!D54</f>
        <v>680</v>
      </c>
      <c r="T54" s="2">
        <f t="shared" si="0"/>
        <v>12349.876899999999</v>
      </c>
    </row>
    <row r="55" spans="1:20" x14ac:dyDescent="0.3">
      <c r="A55" s="77">
        <f>A54+1</f>
        <v>43855</v>
      </c>
      <c r="B55" s="18">
        <f>B54</f>
        <v>3766</v>
      </c>
      <c r="C55" s="18">
        <f>C54</f>
        <v>3766</v>
      </c>
      <c r="D55" s="83">
        <f>D54</f>
        <v>0</v>
      </c>
      <c r="E55" s="81" t="str">
        <f t="shared" si="1"/>
        <v/>
      </c>
      <c r="F55" s="81"/>
      <c r="G55" s="81"/>
      <c r="H55" s="81"/>
      <c r="I55" s="81"/>
      <c r="J55" s="81"/>
      <c r="K55" s="81"/>
      <c r="L55" s="81"/>
      <c r="M55" s="81"/>
      <c r="R55" s="3">
        <f>CalcLOC!$B$5</f>
        <v>791.13</v>
      </c>
      <c r="S55" s="2">
        <f>InputData!D55</f>
        <v>690</v>
      </c>
      <c r="T55" s="2">
        <f t="shared" si="0"/>
        <v>10227.276899999999</v>
      </c>
    </row>
    <row r="56" spans="1:20" x14ac:dyDescent="0.3">
      <c r="A56" s="76">
        <f>A55</f>
        <v>43855</v>
      </c>
      <c r="B56" s="17">
        <f>SUMIF(InputData!$C$2:$C$105,"&lt;="&amp;Production!A56,InputData!$D$2:$D$105)-$P$3</f>
        <v>3766</v>
      </c>
      <c r="C56" s="17">
        <f>SUMIF(InputData!$B$2:$B$105,"&lt;="&amp;Production!A56,InputData!$D$2:$D$105)-Production!$P$3</f>
        <v>3766</v>
      </c>
      <c r="D56" s="82">
        <f>C56-B56</f>
        <v>0</v>
      </c>
      <c r="E56" s="81" t="str">
        <f t="shared" si="1"/>
        <v/>
      </c>
      <c r="F56" s="81"/>
      <c r="G56" s="81"/>
      <c r="H56" s="81"/>
      <c r="I56" s="81"/>
      <c r="J56" s="81"/>
      <c r="K56" s="81"/>
      <c r="L56" s="81"/>
      <c r="M56" s="81"/>
      <c r="O56">
        <f>C56-C55</f>
        <v>0</v>
      </c>
      <c r="R56" s="3">
        <f>CalcLOC!$B$5</f>
        <v>791.13</v>
      </c>
      <c r="S56" s="2">
        <f>InputData!D56</f>
        <v>720</v>
      </c>
      <c r="T56" s="2">
        <f t="shared" si="0"/>
        <v>5059.4768999999997</v>
      </c>
    </row>
    <row r="57" spans="1:20" x14ac:dyDescent="0.3">
      <c r="A57" s="77">
        <f>A56+1</f>
        <v>43856</v>
      </c>
      <c r="B57" s="18">
        <f>B56</f>
        <v>3766</v>
      </c>
      <c r="C57" s="18">
        <f>C56</f>
        <v>3766</v>
      </c>
      <c r="D57" s="83">
        <f>D56</f>
        <v>0</v>
      </c>
      <c r="E57" s="81" t="str">
        <f t="shared" si="1"/>
        <v/>
      </c>
      <c r="F57" s="81"/>
      <c r="G57" s="81"/>
      <c r="H57" s="81"/>
      <c r="I57" s="81"/>
      <c r="J57" s="81"/>
      <c r="K57" s="81"/>
      <c r="L57" s="81"/>
      <c r="M57" s="81"/>
      <c r="R57" s="3">
        <f>CalcLOC!$B$5</f>
        <v>791.13</v>
      </c>
      <c r="S57" s="2">
        <f>InputData!D57</f>
        <v>725</v>
      </c>
      <c r="T57" s="2">
        <f t="shared" si="0"/>
        <v>4373.1768999999995</v>
      </c>
    </row>
    <row r="58" spans="1:20" x14ac:dyDescent="0.3">
      <c r="A58" s="76">
        <f>A57</f>
        <v>43856</v>
      </c>
      <c r="B58" s="17">
        <f>SUMIF(InputData!$C$2:$C$105,"&lt;="&amp;Production!A58,InputData!$D$2:$D$105)-$P$3</f>
        <v>3766</v>
      </c>
      <c r="C58" s="17">
        <f>SUMIF(InputData!$B$2:$B$105,"&lt;="&amp;Production!A58,InputData!$D$2:$D$105)-Production!$P$3</f>
        <v>5363</v>
      </c>
      <c r="D58" s="82">
        <f>C58-B58</f>
        <v>1597</v>
      </c>
      <c r="E58" s="81" t="str">
        <f t="shared" si="1"/>
        <v/>
      </c>
      <c r="F58" s="81"/>
      <c r="G58" s="81"/>
      <c r="H58" s="81"/>
      <c r="I58" s="81"/>
      <c r="J58" s="81"/>
      <c r="K58" s="81"/>
      <c r="L58" s="81"/>
      <c r="M58" s="81"/>
      <c r="R58" s="3">
        <f>CalcLOC!$B$5</f>
        <v>791.13</v>
      </c>
      <c r="S58" s="2">
        <f>InputData!D58</f>
        <v>770</v>
      </c>
      <c r="T58" s="2">
        <f t="shared" si="0"/>
        <v>446.47689999999983</v>
      </c>
    </row>
    <row r="59" spans="1:20" x14ac:dyDescent="0.3">
      <c r="A59" s="77">
        <f>A58+1</f>
        <v>43857</v>
      </c>
      <c r="B59" s="18">
        <f>B58</f>
        <v>3766</v>
      </c>
      <c r="C59" s="18">
        <f>C58</f>
        <v>5363</v>
      </c>
      <c r="D59" s="83">
        <f>D58</f>
        <v>1597</v>
      </c>
      <c r="E59" s="81" t="str">
        <f t="shared" si="1"/>
        <v/>
      </c>
      <c r="F59" s="81"/>
      <c r="G59" s="81"/>
      <c r="H59" s="81"/>
      <c r="I59" s="81"/>
      <c r="J59" s="81"/>
      <c r="K59" s="81"/>
      <c r="L59" s="81"/>
      <c r="M59" s="81"/>
      <c r="R59" s="3">
        <f>CalcLOC!$B$5</f>
        <v>791.13</v>
      </c>
      <c r="S59" s="2">
        <f>InputData!D59</f>
        <v>775</v>
      </c>
      <c r="T59" s="2">
        <f t="shared" si="0"/>
        <v>260.17689999999988</v>
      </c>
    </row>
    <row r="60" spans="1:20" x14ac:dyDescent="0.3">
      <c r="A60" s="76">
        <f>A59</f>
        <v>43857</v>
      </c>
      <c r="B60" s="17">
        <f>SUMIF(InputData!$C$2:$C$105,"&lt;="&amp;Production!A60,InputData!$D$2:$D$105)-$P$3</f>
        <v>3766</v>
      </c>
      <c r="C60" s="17">
        <f>SUMIF(InputData!$B$2:$B$105,"&lt;="&amp;Production!A60,InputData!$D$2:$D$105)-Production!$P$3</f>
        <v>5363</v>
      </c>
      <c r="D60" s="82">
        <f>C60-B60</f>
        <v>1597</v>
      </c>
      <c r="E60" s="81" t="str">
        <f t="shared" si="1"/>
        <v/>
      </c>
      <c r="F60" s="81"/>
      <c r="G60" s="81"/>
      <c r="H60" s="81"/>
      <c r="I60" s="81"/>
      <c r="J60" s="81"/>
      <c r="K60" s="81"/>
      <c r="L60" s="81"/>
      <c r="M60" s="81"/>
      <c r="R60" s="3">
        <f>CalcLOC!$B$5</f>
        <v>791.13</v>
      </c>
      <c r="S60" s="2">
        <f>InputData!D60</f>
        <v>800</v>
      </c>
      <c r="T60" s="2">
        <f t="shared" si="0"/>
        <v>78.676900000000074</v>
      </c>
    </row>
    <row r="61" spans="1:20" x14ac:dyDescent="0.3">
      <c r="A61" s="77">
        <f>A60+1</f>
        <v>43858</v>
      </c>
      <c r="B61" s="18">
        <f>B60</f>
        <v>3766</v>
      </c>
      <c r="C61" s="18">
        <f>C60</f>
        <v>5363</v>
      </c>
      <c r="D61" s="83">
        <f>D60</f>
        <v>1597</v>
      </c>
      <c r="E61" s="81" t="str">
        <f t="shared" si="1"/>
        <v/>
      </c>
      <c r="F61" s="81"/>
      <c r="G61" s="81"/>
      <c r="H61" s="81"/>
      <c r="I61" s="81"/>
      <c r="J61" s="81"/>
      <c r="K61" s="81"/>
      <c r="L61" s="81"/>
      <c r="M61" s="81"/>
      <c r="R61" s="3">
        <f>CalcLOC!$B$5</f>
        <v>791.13</v>
      </c>
      <c r="S61" s="2">
        <f>InputData!D61</f>
        <v>805</v>
      </c>
      <c r="T61" s="2">
        <f t="shared" si="0"/>
        <v>192.37690000000012</v>
      </c>
    </row>
    <row r="62" spans="1:20" x14ac:dyDescent="0.3">
      <c r="A62" s="76">
        <f>A61</f>
        <v>43858</v>
      </c>
      <c r="B62" s="17">
        <f>SUMIF(InputData!$C$2:$C$105,"&lt;="&amp;Production!A62,InputData!$D$2:$D$105)-$P$3</f>
        <v>3766</v>
      </c>
      <c r="C62" s="17">
        <f>SUMIF(InputData!$B$2:$B$105,"&lt;="&amp;Production!A62,InputData!$D$2:$D$105)-Production!$P$3</f>
        <v>5363</v>
      </c>
      <c r="D62" s="82">
        <f>C62-B62</f>
        <v>1597</v>
      </c>
      <c r="E62" s="81" t="str">
        <f t="shared" si="1"/>
        <v/>
      </c>
      <c r="F62" s="81"/>
      <c r="G62" s="81"/>
      <c r="H62" s="81"/>
      <c r="I62" s="81"/>
      <c r="J62" s="81"/>
      <c r="K62" s="81"/>
      <c r="L62" s="81"/>
      <c r="M62" s="81"/>
      <c r="R62" s="3">
        <f>CalcLOC!$B$5</f>
        <v>791.13</v>
      </c>
      <c r="S62" s="2">
        <f>InputData!D62</f>
        <v>810</v>
      </c>
      <c r="T62" s="2">
        <f t="shared" si="0"/>
        <v>356.07690000000019</v>
      </c>
    </row>
    <row r="63" spans="1:20" x14ac:dyDescent="0.3">
      <c r="A63" s="77">
        <f>A62+1</f>
        <v>43859</v>
      </c>
      <c r="B63" s="18">
        <f>B62</f>
        <v>3766</v>
      </c>
      <c r="C63" s="18">
        <f>C62</f>
        <v>5363</v>
      </c>
      <c r="D63" s="83">
        <f>D62</f>
        <v>1597</v>
      </c>
      <c r="E63" s="81" t="str">
        <f t="shared" si="1"/>
        <v/>
      </c>
      <c r="F63" s="81"/>
      <c r="G63" s="81"/>
      <c r="H63" s="81"/>
      <c r="I63" s="81"/>
      <c r="J63" s="81"/>
      <c r="K63" s="81"/>
      <c r="L63" s="81"/>
      <c r="M63" s="81"/>
      <c r="R63" s="3">
        <f>CalcLOC!$B$5</f>
        <v>791.13</v>
      </c>
      <c r="S63" s="2">
        <f>InputData!D63</f>
        <v>825</v>
      </c>
      <c r="T63" s="2">
        <f t="shared" si="0"/>
        <v>1147.1769000000004</v>
      </c>
    </row>
    <row r="64" spans="1:20" x14ac:dyDescent="0.3">
      <c r="A64" s="76">
        <f>A63</f>
        <v>43859</v>
      </c>
      <c r="B64" s="17">
        <f>SUMIF(InputData!$C$2:$C$105,"&lt;="&amp;Production!A64,InputData!$D$2:$D$105)-$P$3</f>
        <v>5363</v>
      </c>
      <c r="C64" s="17">
        <f>SUMIF(InputData!$B$2:$B$105,"&lt;="&amp;Production!A64,InputData!$D$2:$D$105)-Production!$P$3</f>
        <v>5363</v>
      </c>
      <c r="D64" s="82">
        <f>C64-B64</f>
        <v>0</v>
      </c>
      <c r="E64" s="81">
        <f t="shared" si="1"/>
        <v>1597</v>
      </c>
      <c r="F64" s="81"/>
      <c r="G64" s="81"/>
      <c r="H64" s="81"/>
      <c r="I64" s="81"/>
      <c r="J64" s="81"/>
      <c r="K64" s="81"/>
      <c r="L64" s="81"/>
      <c r="M64" s="81"/>
      <c r="R64" s="3">
        <f>CalcLOC!$B$5</f>
        <v>791.13</v>
      </c>
      <c r="S64" s="2">
        <f>InputData!D64</f>
        <v>830</v>
      </c>
      <c r="T64" s="2">
        <f t="shared" si="0"/>
        <v>1510.8769000000004</v>
      </c>
    </row>
    <row r="65" spans="1:20" x14ac:dyDescent="0.3">
      <c r="A65" s="77">
        <f>A64+1</f>
        <v>43860</v>
      </c>
      <c r="B65" s="18">
        <f>B64</f>
        <v>5363</v>
      </c>
      <c r="C65" s="18">
        <f>C64</f>
        <v>5363</v>
      </c>
      <c r="D65" s="83">
        <f>D64</f>
        <v>0</v>
      </c>
      <c r="E65" s="81" t="str">
        <f t="shared" si="1"/>
        <v/>
      </c>
      <c r="F65" s="81"/>
      <c r="G65" s="81"/>
      <c r="H65" s="81"/>
      <c r="I65" s="81"/>
      <c r="J65" s="81"/>
      <c r="K65" s="81"/>
      <c r="L65" s="81"/>
      <c r="M65" s="81"/>
      <c r="R65" s="3">
        <f>CalcLOC!$B$5</f>
        <v>791.13</v>
      </c>
      <c r="S65" s="2">
        <f>InputData!D65</f>
        <v>830</v>
      </c>
      <c r="T65" s="2">
        <f t="shared" si="0"/>
        <v>1510.8769000000004</v>
      </c>
    </row>
    <row r="66" spans="1:20" x14ac:dyDescent="0.3">
      <c r="A66" s="76">
        <f>A65</f>
        <v>43860</v>
      </c>
      <c r="B66" s="17">
        <f>SUMIF(InputData!$C$2:$C$105,"&lt;="&amp;Production!A66,InputData!$D$2:$D$105)-$P$3</f>
        <v>5363</v>
      </c>
      <c r="C66" s="17">
        <f>SUMIF(InputData!$B$2:$B$105,"&lt;="&amp;Production!A66,InputData!$D$2:$D$105)-Production!$P$3</f>
        <v>5363</v>
      </c>
      <c r="D66" s="82">
        <f>C66-B66</f>
        <v>0</v>
      </c>
      <c r="E66" s="81" t="str">
        <f t="shared" si="1"/>
        <v/>
      </c>
      <c r="F66" s="81"/>
      <c r="G66" s="81"/>
      <c r="H66" s="81"/>
      <c r="I66" s="81"/>
      <c r="J66" s="81"/>
      <c r="K66" s="81"/>
      <c r="L66" s="81"/>
      <c r="M66" s="81"/>
      <c r="R66" s="3">
        <f>CalcLOC!$B$5</f>
        <v>791.13</v>
      </c>
      <c r="S66" s="2">
        <f>InputData!D66</f>
        <v>825</v>
      </c>
      <c r="T66" s="2">
        <f t="shared" si="0"/>
        <v>1147.1769000000004</v>
      </c>
    </row>
    <row r="67" spans="1:20" x14ac:dyDescent="0.3">
      <c r="A67" s="77">
        <f>A66+1</f>
        <v>43861</v>
      </c>
      <c r="B67" s="18">
        <f>B66</f>
        <v>5363</v>
      </c>
      <c r="C67" s="18">
        <f>C66</f>
        <v>5363</v>
      </c>
      <c r="D67" s="83">
        <f>D66</f>
        <v>0</v>
      </c>
      <c r="E67" s="81" t="str">
        <f t="shared" si="1"/>
        <v/>
      </c>
      <c r="F67" s="81"/>
      <c r="G67" s="81"/>
      <c r="H67" s="81"/>
      <c r="I67" s="81"/>
      <c r="J67" s="81"/>
      <c r="K67" s="81"/>
      <c r="L67" s="81"/>
      <c r="M67" s="81"/>
      <c r="R67" s="3">
        <f>CalcLOC!$B$5</f>
        <v>791.13</v>
      </c>
      <c r="S67" s="2">
        <f>InputData!D67</f>
        <v>855</v>
      </c>
      <c r="T67" s="2">
        <f t="shared" ref="T67:T105" si="2">(R67-S67)^2</f>
        <v>4079.3769000000007</v>
      </c>
    </row>
    <row r="68" spans="1:20" x14ac:dyDescent="0.3">
      <c r="A68" s="76">
        <f>A67</f>
        <v>43861</v>
      </c>
      <c r="B68" s="17">
        <f>SUMIF(InputData!$C$2:$C$105,"&lt;="&amp;Production!A68,InputData!$D$2:$D$105)-$P$3</f>
        <v>5363</v>
      </c>
      <c r="C68" s="17">
        <f>SUMIF(InputData!$B$2:$B$105,"&lt;="&amp;Production!A68,InputData!$D$2:$D$105)-Production!$P$3</f>
        <v>5363</v>
      </c>
      <c r="D68" s="82">
        <f>C68-B68</f>
        <v>0</v>
      </c>
      <c r="E68" s="81" t="str">
        <f t="shared" ref="E68:E131" si="3">IF(B68-B67=0,"",B68-B67)</f>
        <v/>
      </c>
      <c r="F68" s="81"/>
      <c r="G68" s="81"/>
      <c r="H68" s="81"/>
      <c r="I68" s="81"/>
      <c r="J68" s="81"/>
      <c r="K68" s="81"/>
      <c r="L68" s="81"/>
      <c r="M68" s="81"/>
      <c r="R68" s="3">
        <f>CalcLOC!$B$5</f>
        <v>791.13</v>
      </c>
      <c r="S68" s="2">
        <f>InputData!D68</f>
        <v>880</v>
      </c>
      <c r="T68" s="2">
        <f t="shared" si="2"/>
        <v>7897.8769000000011</v>
      </c>
    </row>
    <row r="69" spans="1:20" x14ac:dyDescent="0.3">
      <c r="A69" s="77">
        <f>A68+1</f>
        <v>43862</v>
      </c>
      <c r="B69" s="18">
        <f>B68</f>
        <v>5363</v>
      </c>
      <c r="C69" s="18">
        <f>C68</f>
        <v>5363</v>
      </c>
      <c r="D69" s="83">
        <f>D68</f>
        <v>0</v>
      </c>
      <c r="E69" s="81" t="str">
        <f t="shared" si="3"/>
        <v/>
      </c>
      <c r="F69" s="81"/>
      <c r="G69" s="81"/>
      <c r="H69" s="81"/>
      <c r="I69" s="81"/>
      <c r="J69" s="81"/>
      <c r="K69" s="81"/>
      <c r="L69" s="81"/>
      <c r="M69" s="81"/>
      <c r="R69" s="3">
        <f>CalcLOC!$B$5</f>
        <v>791.13</v>
      </c>
      <c r="S69" s="2">
        <f>InputData!D69</f>
        <v>865</v>
      </c>
      <c r="T69" s="2">
        <f t="shared" si="2"/>
        <v>5456.7769000000008</v>
      </c>
    </row>
    <row r="70" spans="1:20" x14ac:dyDescent="0.3">
      <c r="A70" s="76">
        <f>A69</f>
        <v>43862</v>
      </c>
      <c r="B70" s="17">
        <f>SUMIF(InputData!$C$2:$C$105,"&lt;="&amp;Production!A70,InputData!$D$2:$D$105)-$P$3</f>
        <v>5363</v>
      </c>
      <c r="C70" s="17">
        <f>SUMIF(InputData!$B$2:$B$105,"&lt;="&amp;Production!A70,InputData!$D$2:$D$105)-Production!$P$3</f>
        <v>5363</v>
      </c>
      <c r="D70" s="82">
        <f>C70-B70</f>
        <v>0</v>
      </c>
      <c r="E70" s="81" t="str">
        <f t="shared" si="3"/>
        <v/>
      </c>
      <c r="F70" s="81"/>
      <c r="G70" s="81"/>
      <c r="H70" s="81"/>
      <c r="I70" s="81"/>
      <c r="J70" s="81"/>
      <c r="K70" s="81"/>
      <c r="L70" s="81"/>
      <c r="M70" s="81"/>
      <c r="R70" s="3">
        <f>CalcLOC!$B$5</f>
        <v>791.13</v>
      </c>
      <c r="S70" s="2">
        <f>InputData!D70</f>
        <v>895</v>
      </c>
      <c r="T70" s="2">
        <f t="shared" si="2"/>
        <v>10788.976900000001</v>
      </c>
    </row>
    <row r="71" spans="1:20" x14ac:dyDescent="0.3">
      <c r="A71" s="77">
        <f>A70+1</f>
        <v>43863</v>
      </c>
      <c r="B71" s="18">
        <f>B70</f>
        <v>5363</v>
      </c>
      <c r="C71" s="18">
        <f>C70</f>
        <v>5363</v>
      </c>
      <c r="D71" s="83">
        <f>D70</f>
        <v>0</v>
      </c>
      <c r="E71" s="81" t="str">
        <f t="shared" si="3"/>
        <v/>
      </c>
      <c r="F71" s="81"/>
      <c r="G71" s="81"/>
      <c r="H71" s="81"/>
      <c r="I71" s="81"/>
      <c r="J71" s="81"/>
      <c r="K71" s="81"/>
      <c r="L71" s="81"/>
      <c r="M71" s="81"/>
      <c r="R71" s="3">
        <f>CalcLOC!$B$5</f>
        <v>791.13</v>
      </c>
      <c r="S71" s="2">
        <f>InputData!D71</f>
        <v>875</v>
      </c>
      <c r="T71" s="2">
        <f t="shared" si="2"/>
        <v>7034.1769000000004</v>
      </c>
    </row>
    <row r="72" spans="1:20" x14ac:dyDescent="0.3">
      <c r="A72" s="76">
        <f>A71</f>
        <v>43863</v>
      </c>
      <c r="B72" s="17">
        <f>SUMIF(InputData!$C$2:$C$105,"&lt;="&amp;Production!A72,InputData!$D$2:$D$105)-$P$3</f>
        <v>5363</v>
      </c>
      <c r="C72" s="17">
        <f>SUMIF(InputData!$B$2:$B$105,"&lt;="&amp;Production!A72,InputData!$D$2:$D$105)-Production!$P$3</f>
        <v>6133</v>
      </c>
      <c r="D72" s="82">
        <f>C72-B72</f>
        <v>770</v>
      </c>
      <c r="E72" s="81" t="str">
        <f t="shared" si="3"/>
        <v/>
      </c>
      <c r="F72" s="81"/>
      <c r="G72" s="81"/>
      <c r="H72" s="81"/>
      <c r="I72" s="81"/>
      <c r="J72" s="81"/>
      <c r="K72" s="81"/>
      <c r="L72" s="81"/>
      <c r="M72" s="81"/>
      <c r="R72" s="3">
        <f>CalcLOC!$B$5</f>
        <v>791.13</v>
      </c>
      <c r="S72" s="2">
        <f>InputData!D72</f>
        <v>940</v>
      </c>
      <c r="T72" s="2">
        <f t="shared" si="2"/>
        <v>22162.276900000001</v>
      </c>
    </row>
    <row r="73" spans="1:20" x14ac:dyDescent="0.3">
      <c r="A73" s="77">
        <f>A72+1</f>
        <v>43864</v>
      </c>
      <c r="B73" s="18">
        <f>B72</f>
        <v>5363</v>
      </c>
      <c r="C73" s="18">
        <f>C72</f>
        <v>6133</v>
      </c>
      <c r="D73" s="83">
        <f>D72</f>
        <v>770</v>
      </c>
      <c r="E73" s="81" t="str">
        <f t="shared" si="3"/>
        <v/>
      </c>
      <c r="F73" s="81"/>
      <c r="G73" s="81"/>
      <c r="H73" s="81"/>
      <c r="I73" s="81"/>
      <c r="J73" s="81"/>
      <c r="K73" s="81"/>
      <c r="L73" s="81"/>
      <c r="M73" s="81"/>
      <c r="R73" s="3">
        <f>CalcLOC!$B$5</f>
        <v>791.13</v>
      </c>
      <c r="S73" s="2">
        <f>InputData!D73</f>
        <v>925</v>
      </c>
      <c r="T73" s="2">
        <f t="shared" si="2"/>
        <v>17921.176900000002</v>
      </c>
    </row>
    <row r="74" spans="1:20" x14ac:dyDescent="0.3">
      <c r="A74" s="76">
        <f>A73</f>
        <v>43864</v>
      </c>
      <c r="B74" s="17">
        <f>SUMIF(InputData!$C$2:$C$105,"&lt;="&amp;Production!A74,InputData!$D$2:$D$105)-$P$3</f>
        <v>5363</v>
      </c>
      <c r="C74" s="17">
        <f>SUMIF(InputData!$B$2:$B$105,"&lt;="&amp;Production!A74,InputData!$D$2:$D$105)-Production!$P$3</f>
        <v>6729</v>
      </c>
      <c r="D74" s="82">
        <f>C74-B74</f>
        <v>1366</v>
      </c>
      <c r="E74" s="81" t="str">
        <f t="shared" si="3"/>
        <v/>
      </c>
      <c r="F74" s="81"/>
      <c r="G74" s="81"/>
      <c r="H74" s="81"/>
      <c r="I74" s="81"/>
      <c r="J74" s="81"/>
      <c r="K74" s="81"/>
      <c r="L74" s="81"/>
      <c r="M74" s="81"/>
      <c r="R74" s="3">
        <f>CalcLOC!$B$5</f>
        <v>791.13</v>
      </c>
      <c r="S74" s="2">
        <f>InputData!D74</f>
        <v>880</v>
      </c>
      <c r="T74" s="2">
        <f t="shared" si="2"/>
        <v>7897.8769000000011</v>
      </c>
    </row>
    <row r="75" spans="1:20" x14ac:dyDescent="0.3">
      <c r="A75" s="77">
        <f>A74+1</f>
        <v>43865</v>
      </c>
      <c r="B75" s="18">
        <f>B74</f>
        <v>5363</v>
      </c>
      <c r="C75" s="18">
        <f>C74</f>
        <v>6729</v>
      </c>
      <c r="D75" s="83">
        <f>D74</f>
        <v>1366</v>
      </c>
      <c r="E75" s="81" t="str">
        <f t="shared" si="3"/>
        <v/>
      </c>
      <c r="F75" s="81"/>
      <c r="G75" s="81"/>
      <c r="H75" s="81"/>
      <c r="I75" s="81"/>
      <c r="J75" s="81"/>
      <c r="K75" s="81"/>
      <c r="L75" s="81"/>
      <c r="M75" s="81"/>
      <c r="R75" s="3">
        <f>CalcLOC!$B$5</f>
        <v>791.13</v>
      </c>
      <c r="S75" s="2">
        <f>InputData!D75</f>
        <v>885</v>
      </c>
      <c r="T75" s="2">
        <f t="shared" si="2"/>
        <v>8811.5769</v>
      </c>
    </row>
    <row r="76" spans="1:20" x14ac:dyDescent="0.3">
      <c r="A76" s="76">
        <f>A75</f>
        <v>43865</v>
      </c>
      <c r="B76" s="17">
        <f>SUMIF(InputData!$C$2:$C$105,"&lt;="&amp;Production!A76,InputData!$D$2:$D$105)-$P$3</f>
        <v>5363</v>
      </c>
      <c r="C76" s="17">
        <f>SUMIF(InputData!$B$2:$B$105,"&lt;="&amp;Production!A76,InputData!$D$2:$D$105)-Production!$P$3</f>
        <v>6729</v>
      </c>
      <c r="D76" s="82">
        <f>C76-B76</f>
        <v>1366</v>
      </c>
      <c r="E76" s="81" t="str">
        <f t="shared" si="3"/>
        <v/>
      </c>
      <c r="F76" s="81"/>
      <c r="G76" s="81"/>
      <c r="H76" s="81"/>
      <c r="I76" s="81"/>
      <c r="J76" s="81"/>
      <c r="K76" s="81"/>
      <c r="L76" s="81"/>
      <c r="M76" s="81"/>
      <c r="R76" s="3">
        <f>CalcLOC!$B$5</f>
        <v>791.13</v>
      </c>
      <c r="S76" s="2">
        <f>InputData!D76</f>
        <v>915</v>
      </c>
      <c r="T76" s="2">
        <f t="shared" si="2"/>
        <v>15343.776900000001</v>
      </c>
    </row>
    <row r="77" spans="1:20" x14ac:dyDescent="0.3">
      <c r="A77" s="77">
        <f>A76+1</f>
        <v>43866</v>
      </c>
      <c r="B77" s="18">
        <f>B76</f>
        <v>5363</v>
      </c>
      <c r="C77" s="18">
        <f>C76</f>
        <v>6729</v>
      </c>
      <c r="D77" s="83">
        <f>D76</f>
        <v>1366</v>
      </c>
      <c r="E77" s="81" t="str">
        <f t="shared" si="3"/>
        <v/>
      </c>
      <c r="F77" s="81"/>
      <c r="G77" s="81"/>
      <c r="H77" s="81"/>
      <c r="I77" s="81"/>
      <c r="J77" s="81"/>
      <c r="K77" s="81"/>
      <c r="L77" s="81"/>
      <c r="M77" s="81"/>
      <c r="R77" s="3">
        <f>CalcLOC!$B$5</f>
        <v>791.13</v>
      </c>
      <c r="S77" s="2">
        <f>InputData!D77</f>
        <v>905</v>
      </c>
      <c r="T77" s="2">
        <f t="shared" si="2"/>
        <v>12966.376900000001</v>
      </c>
    </row>
    <row r="78" spans="1:20" x14ac:dyDescent="0.3">
      <c r="A78" s="76">
        <f>A77</f>
        <v>43866</v>
      </c>
      <c r="B78" s="17">
        <f>SUMIF(InputData!$C$2:$C$105,"&lt;="&amp;Production!A78,InputData!$D$2:$D$105)-$P$3</f>
        <v>6729</v>
      </c>
      <c r="C78" s="17">
        <f>SUMIF(InputData!$B$2:$B$105,"&lt;="&amp;Production!A78,InputData!$D$2:$D$105)-Production!$P$3</f>
        <v>6729</v>
      </c>
      <c r="D78" s="82">
        <f>C78-B78</f>
        <v>0</v>
      </c>
      <c r="E78" s="81">
        <f t="shared" si="3"/>
        <v>1366</v>
      </c>
      <c r="F78" s="81"/>
      <c r="G78" s="81"/>
      <c r="H78" s="81"/>
      <c r="I78" s="81"/>
      <c r="J78" s="81"/>
      <c r="K78" s="81"/>
      <c r="L78" s="81"/>
      <c r="M78" s="81"/>
      <c r="R78" s="3">
        <f>CalcLOC!$B$5</f>
        <v>791.13</v>
      </c>
      <c r="S78" s="2">
        <f>InputData!D78</f>
        <v>900</v>
      </c>
      <c r="T78" s="2">
        <f t="shared" si="2"/>
        <v>11852.6769</v>
      </c>
    </row>
    <row r="79" spans="1:20" x14ac:dyDescent="0.3">
      <c r="A79" s="77">
        <f>A78+1</f>
        <v>43867</v>
      </c>
      <c r="B79" s="18">
        <f>B78</f>
        <v>6729</v>
      </c>
      <c r="C79" s="18">
        <f>C78</f>
        <v>6729</v>
      </c>
      <c r="D79" s="83">
        <f>D78</f>
        <v>0</v>
      </c>
      <c r="E79" s="81" t="str">
        <f t="shared" si="3"/>
        <v/>
      </c>
      <c r="F79" s="81"/>
      <c r="G79" s="81"/>
      <c r="H79" s="81"/>
      <c r="I79" s="81"/>
      <c r="J79" s="81"/>
      <c r="K79" s="81"/>
      <c r="L79" s="81"/>
      <c r="M79" s="81"/>
      <c r="R79" s="3">
        <f>CalcLOC!$B$5</f>
        <v>791.13</v>
      </c>
      <c r="S79" s="2">
        <f>InputData!D79</f>
        <v>865</v>
      </c>
      <c r="T79" s="2">
        <f t="shared" si="2"/>
        <v>5456.7769000000008</v>
      </c>
    </row>
    <row r="80" spans="1:20" x14ac:dyDescent="0.3">
      <c r="A80" s="76">
        <f>A79</f>
        <v>43867</v>
      </c>
      <c r="B80" s="17">
        <f>SUMIF(InputData!$C$2:$C$105,"&lt;="&amp;Production!A80,InputData!$D$2:$D$105)-$P$3</f>
        <v>6729</v>
      </c>
      <c r="C80" s="17">
        <f>SUMIF(InputData!$B$2:$B$105,"&lt;="&amp;Production!A80,InputData!$D$2:$D$105)-Production!$P$3</f>
        <v>6729</v>
      </c>
      <c r="D80" s="82">
        <f>C80-B80</f>
        <v>0</v>
      </c>
      <c r="E80" s="81" t="str">
        <f t="shared" si="3"/>
        <v/>
      </c>
      <c r="F80" s="81"/>
      <c r="G80" s="81"/>
      <c r="H80" s="81"/>
      <c r="I80" s="81"/>
      <c r="J80" s="81"/>
      <c r="K80" s="81"/>
      <c r="L80" s="81"/>
      <c r="M80" s="81"/>
      <c r="R80" s="3">
        <f>CalcLOC!$B$5</f>
        <v>791.13</v>
      </c>
      <c r="S80" s="2">
        <f>InputData!D80</f>
        <v>910</v>
      </c>
      <c r="T80" s="2">
        <f t="shared" si="2"/>
        <v>14130.076900000002</v>
      </c>
    </row>
    <row r="81" spans="1:20" x14ac:dyDescent="0.3">
      <c r="A81" s="77">
        <f>A80+1</f>
        <v>43868</v>
      </c>
      <c r="B81" s="18">
        <f>B80</f>
        <v>6729</v>
      </c>
      <c r="C81" s="18">
        <f>C80</f>
        <v>6729</v>
      </c>
      <c r="D81" s="83">
        <f>D80</f>
        <v>0</v>
      </c>
      <c r="E81" s="81" t="str">
        <f t="shared" si="3"/>
        <v/>
      </c>
      <c r="F81" s="81"/>
      <c r="G81" s="81"/>
      <c r="H81" s="81"/>
      <c r="I81" s="81"/>
      <c r="J81" s="81"/>
      <c r="K81" s="81"/>
      <c r="L81" s="81"/>
      <c r="M81" s="81"/>
      <c r="R81" s="3">
        <f>CalcLOC!$B$5</f>
        <v>791.13</v>
      </c>
      <c r="S81" s="2">
        <f>InputData!D81</f>
        <v>905</v>
      </c>
      <c r="T81" s="2">
        <f t="shared" si="2"/>
        <v>12966.376900000001</v>
      </c>
    </row>
    <row r="82" spans="1:20" x14ac:dyDescent="0.3">
      <c r="A82" s="76">
        <f>A81</f>
        <v>43868</v>
      </c>
      <c r="B82" s="17">
        <f>SUMIF(InputData!$C$2:$C$105,"&lt;="&amp;Production!A82,InputData!$D$2:$D$105)-$P$3</f>
        <v>6729</v>
      </c>
      <c r="C82" s="17">
        <f>SUMIF(InputData!$B$2:$B$105,"&lt;="&amp;Production!A82,InputData!$D$2:$D$105)-Production!$P$3</f>
        <v>6729</v>
      </c>
      <c r="D82" s="82">
        <f>C82-B82</f>
        <v>0</v>
      </c>
      <c r="E82" s="81" t="str">
        <f t="shared" si="3"/>
        <v/>
      </c>
      <c r="F82" s="81"/>
      <c r="G82" s="81"/>
      <c r="H82" s="81"/>
      <c r="I82" s="81"/>
      <c r="J82" s="81"/>
      <c r="K82" s="81"/>
      <c r="L82" s="81"/>
      <c r="M82" s="81"/>
      <c r="R82" s="3">
        <f>CalcLOC!$B$5</f>
        <v>791.13</v>
      </c>
      <c r="S82" s="2">
        <f>InputData!D82</f>
        <v>880</v>
      </c>
      <c r="T82" s="2">
        <f t="shared" si="2"/>
        <v>7897.8769000000011</v>
      </c>
    </row>
    <row r="83" spans="1:20" x14ac:dyDescent="0.3">
      <c r="A83" s="77">
        <f>A82+1</f>
        <v>43869</v>
      </c>
      <c r="B83" s="18">
        <f>B82</f>
        <v>6729</v>
      </c>
      <c r="C83" s="18">
        <f>C82</f>
        <v>6729</v>
      </c>
      <c r="D83" s="83">
        <f>D82</f>
        <v>0</v>
      </c>
      <c r="E83" s="81" t="str">
        <f t="shared" si="3"/>
        <v/>
      </c>
      <c r="F83" s="81"/>
      <c r="G83" s="81"/>
      <c r="H83" s="81"/>
      <c r="I83" s="81"/>
      <c r="J83" s="81"/>
      <c r="K83" s="81"/>
      <c r="L83" s="81"/>
      <c r="M83" s="81"/>
      <c r="R83" s="3">
        <f>CalcLOC!$B$5</f>
        <v>791.13</v>
      </c>
      <c r="S83" s="2">
        <f>InputData!D83</f>
        <v>880</v>
      </c>
      <c r="T83" s="2">
        <f t="shared" si="2"/>
        <v>7897.8769000000011</v>
      </c>
    </row>
    <row r="84" spans="1:20" x14ac:dyDescent="0.3">
      <c r="A84" s="76">
        <f>A83</f>
        <v>43869</v>
      </c>
      <c r="B84" s="17">
        <f>SUMIF(InputData!$C$2:$C$105,"&lt;="&amp;Production!A84,InputData!$D$2:$D$105)-$P$3</f>
        <v>6729</v>
      </c>
      <c r="C84" s="17">
        <f>SUMIF(InputData!$B$2:$B$105,"&lt;="&amp;Production!A84,InputData!$D$2:$D$105)-Production!$P$3</f>
        <v>6729</v>
      </c>
      <c r="D84" s="82">
        <f>C84-B84</f>
        <v>0</v>
      </c>
      <c r="E84" s="81" t="str">
        <f t="shared" si="3"/>
        <v/>
      </c>
      <c r="F84" s="81"/>
      <c r="G84" s="81"/>
      <c r="H84" s="81"/>
      <c r="I84" s="81"/>
      <c r="J84" s="81"/>
      <c r="K84" s="81"/>
      <c r="L84" s="81"/>
      <c r="M84" s="81"/>
      <c r="R84" s="3">
        <f>CalcLOC!$B$5</f>
        <v>791.13</v>
      </c>
      <c r="S84" s="2">
        <f>InputData!D84</f>
        <v>840</v>
      </c>
      <c r="T84" s="2">
        <f t="shared" si="2"/>
        <v>2388.2769000000003</v>
      </c>
    </row>
    <row r="85" spans="1:20" x14ac:dyDescent="0.3">
      <c r="A85" s="77">
        <f>A84+1</f>
        <v>43870</v>
      </c>
      <c r="B85" s="18">
        <f>B84</f>
        <v>6729</v>
      </c>
      <c r="C85" s="18">
        <f>C84</f>
        <v>6729</v>
      </c>
      <c r="D85" s="83">
        <f>D84</f>
        <v>0</v>
      </c>
      <c r="E85" s="81" t="str">
        <f t="shared" si="3"/>
        <v/>
      </c>
      <c r="F85" s="81"/>
      <c r="G85" s="81"/>
      <c r="H85" s="81"/>
      <c r="I85" s="81"/>
      <c r="J85" s="81"/>
      <c r="K85" s="81"/>
      <c r="L85" s="81"/>
      <c r="M85" s="81"/>
      <c r="R85" s="3">
        <f>CalcLOC!$B$5</f>
        <v>791.13</v>
      </c>
      <c r="S85" s="2">
        <f>InputData!D85</f>
        <v>800</v>
      </c>
      <c r="T85" s="2">
        <f t="shared" si="2"/>
        <v>78.676900000000074</v>
      </c>
    </row>
    <row r="86" spans="1:20" x14ac:dyDescent="0.3">
      <c r="A86" s="76">
        <f>A85</f>
        <v>43870</v>
      </c>
      <c r="B86" s="17">
        <f>SUMIF(InputData!$C$2:$C$105,"&lt;="&amp;Production!A86,InputData!$D$2:$D$105)-$P$3</f>
        <v>6729</v>
      </c>
      <c r="C86" s="17">
        <f>SUMIF(InputData!$B$2:$B$105,"&lt;="&amp;Production!A86,InputData!$D$2:$D$105)-Production!$P$3</f>
        <v>7504</v>
      </c>
      <c r="D86" s="82">
        <f>C86-B86</f>
        <v>775</v>
      </c>
      <c r="E86" s="81" t="str">
        <f t="shared" si="3"/>
        <v/>
      </c>
      <c r="F86" s="81"/>
      <c r="G86" s="81"/>
      <c r="H86" s="81"/>
      <c r="I86" s="81"/>
      <c r="J86" s="81"/>
      <c r="K86" s="81"/>
      <c r="L86" s="81"/>
      <c r="M86" s="81"/>
      <c r="R86" s="3">
        <f>CalcLOC!$B$5</f>
        <v>791.13</v>
      </c>
      <c r="S86" s="2">
        <f>InputData!D86</f>
        <v>845</v>
      </c>
      <c r="T86" s="2">
        <f t="shared" si="2"/>
        <v>2901.9769000000006</v>
      </c>
    </row>
    <row r="87" spans="1:20" x14ac:dyDescent="0.3">
      <c r="A87" s="77">
        <f>A86+1</f>
        <v>43871</v>
      </c>
      <c r="B87" s="18">
        <f>B86</f>
        <v>6729</v>
      </c>
      <c r="C87" s="18">
        <f>C86</f>
        <v>7504</v>
      </c>
      <c r="D87" s="83">
        <f>D86</f>
        <v>775</v>
      </c>
      <c r="E87" s="81" t="str">
        <f t="shared" si="3"/>
        <v/>
      </c>
      <c r="F87" s="81"/>
      <c r="G87" s="81"/>
      <c r="H87" s="81"/>
      <c r="I87" s="81"/>
      <c r="J87" s="81"/>
      <c r="K87" s="81"/>
      <c r="L87" s="81"/>
      <c r="M87" s="81"/>
      <c r="R87" s="3">
        <f>CalcLOC!$B$5</f>
        <v>791.13</v>
      </c>
      <c r="S87" s="2">
        <f>InputData!D87</f>
        <v>845</v>
      </c>
      <c r="T87" s="2">
        <f t="shared" si="2"/>
        <v>2901.9769000000006</v>
      </c>
    </row>
    <row r="88" spans="1:20" x14ac:dyDescent="0.3">
      <c r="A88" s="76">
        <f>A87</f>
        <v>43871</v>
      </c>
      <c r="B88" s="17">
        <f>SUMIF(InputData!$C$2:$C$105,"&lt;="&amp;Production!A88,InputData!$D$2:$D$105)-$P$3</f>
        <v>6729</v>
      </c>
      <c r="C88" s="17">
        <f>SUMIF(InputData!$B$2:$B$105,"&lt;="&amp;Production!A88,InputData!$D$2:$D$105)-Production!$P$3</f>
        <v>8120</v>
      </c>
      <c r="D88" s="82">
        <f>C88-B88</f>
        <v>1391</v>
      </c>
      <c r="E88" s="81" t="str">
        <f t="shared" si="3"/>
        <v/>
      </c>
      <c r="F88" s="81"/>
      <c r="G88" s="81"/>
      <c r="H88" s="81"/>
      <c r="I88" s="81"/>
      <c r="J88" s="81"/>
      <c r="K88" s="81"/>
      <c r="L88" s="81"/>
      <c r="M88" s="81"/>
      <c r="R88" s="3">
        <f>CalcLOC!$B$5</f>
        <v>791.13</v>
      </c>
      <c r="S88" s="2">
        <f>InputData!D88</f>
        <v>830</v>
      </c>
      <c r="T88" s="2">
        <f t="shared" si="2"/>
        <v>1510.8769000000004</v>
      </c>
    </row>
    <row r="89" spans="1:20" x14ac:dyDescent="0.3">
      <c r="A89" s="77">
        <f>A88+1</f>
        <v>43872</v>
      </c>
      <c r="B89" s="18">
        <f>B88</f>
        <v>6729</v>
      </c>
      <c r="C89" s="18">
        <f>C88</f>
        <v>8120</v>
      </c>
      <c r="D89" s="83">
        <f>D88</f>
        <v>1391</v>
      </c>
      <c r="E89" s="81" t="str">
        <f t="shared" si="3"/>
        <v/>
      </c>
      <c r="F89" s="81"/>
      <c r="G89" s="81"/>
      <c r="H89" s="81"/>
      <c r="I89" s="81"/>
      <c r="J89" s="81"/>
      <c r="K89" s="81"/>
      <c r="L89" s="81"/>
      <c r="M89" s="81"/>
      <c r="R89" s="3">
        <f>CalcLOC!$B$5</f>
        <v>791.13</v>
      </c>
      <c r="S89" s="2">
        <f>InputData!D89</f>
        <v>855</v>
      </c>
      <c r="T89" s="2">
        <f t="shared" si="2"/>
        <v>4079.3769000000007</v>
      </c>
    </row>
    <row r="90" spans="1:20" x14ac:dyDescent="0.3">
      <c r="A90" s="76">
        <f>A89</f>
        <v>43872</v>
      </c>
      <c r="B90" s="17">
        <f>SUMIF(InputData!$C$2:$C$105,"&lt;="&amp;Production!A90,InputData!$D$2:$D$105)-$P$3</f>
        <v>6729</v>
      </c>
      <c r="C90" s="17">
        <f>SUMIF(InputData!$B$2:$B$105,"&lt;="&amp;Production!A90,InputData!$D$2:$D$105)-Production!$P$3</f>
        <v>8120</v>
      </c>
      <c r="D90" s="82">
        <f>C90-B90</f>
        <v>1391</v>
      </c>
      <c r="E90" s="81" t="str">
        <f t="shared" si="3"/>
        <v/>
      </c>
      <c r="F90" s="81"/>
      <c r="G90" s="81"/>
      <c r="H90" s="81"/>
      <c r="I90" s="81"/>
      <c r="J90" s="81"/>
      <c r="K90" s="81"/>
      <c r="L90" s="81"/>
      <c r="M90" s="81"/>
      <c r="R90" s="3">
        <f>CalcLOC!$B$5</f>
        <v>791.13</v>
      </c>
      <c r="S90" s="2">
        <f>InputData!D90</f>
        <v>815</v>
      </c>
      <c r="T90" s="2">
        <f t="shared" si="2"/>
        <v>569.77690000000018</v>
      </c>
    </row>
    <row r="91" spans="1:20" x14ac:dyDescent="0.3">
      <c r="A91" s="77">
        <f>A90+1</f>
        <v>43873</v>
      </c>
      <c r="B91" s="18">
        <f>B90</f>
        <v>6729</v>
      </c>
      <c r="C91" s="18">
        <f>C90</f>
        <v>8120</v>
      </c>
      <c r="D91" s="83">
        <f>D90</f>
        <v>1391</v>
      </c>
      <c r="E91" s="81" t="str">
        <f t="shared" si="3"/>
        <v/>
      </c>
      <c r="F91" s="81"/>
      <c r="G91" s="81"/>
      <c r="H91" s="81"/>
      <c r="I91" s="81"/>
      <c r="J91" s="81"/>
      <c r="K91" s="81"/>
      <c r="L91" s="81"/>
      <c r="M91" s="81"/>
      <c r="R91" s="3">
        <f>CalcLOC!$B$5</f>
        <v>791.13</v>
      </c>
      <c r="S91" s="2">
        <f>InputData!D91</f>
        <v>825</v>
      </c>
      <c r="T91" s="2">
        <f t="shared" si="2"/>
        <v>1147.1769000000004</v>
      </c>
    </row>
    <row r="92" spans="1:20" x14ac:dyDescent="0.3">
      <c r="A92" s="76">
        <f>A91</f>
        <v>43873</v>
      </c>
      <c r="B92" s="17">
        <f>SUMIF(InputData!$C$2:$C$105,"&lt;="&amp;Production!A92,InputData!$D$2:$D$105)-$P$3</f>
        <v>8120</v>
      </c>
      <c r="C92" s="17">
        <f>SUMIF(InputData!$B$2:$B$105,"&lt;="&amp;Production!A92,InputData!$D$2:$D$105)-Production!$P$3</f>
        <v>8120</v>
      </c>
      <c r="D92" s="82">
        <f>C92-B92</f>
        <v>0</v>
      </c>
      <c r="E92" s="81">
        <f t="shared" si="3"/>
        <v>1391</v>
      </c>
      <c r="F92" s="81"/>
      <c r="G92" s="81"/>
      <c r="H92" s="81"/>
      <c r="I92" s="81"/>
      <c r="J92" s="81"/>
      <c r="K92" s="81"/>
      <c r="L92" s="81"/>
      <c r="M92" s="81"/>
      <c r="R92" s="3">
        <f>CalcLOC!$B$5</f>
        <v>791.13</v>
      </c>
      <c r="S92" s="2">
        <f>InputData!D92</f>
        <v>825</v>
      </c>
      <c r="T92" s="2">
        <f t="shared" si="2"/>
        <v>1147.1769000000004</v>
      </c>
    </row>
    <row r="93" spans="1:20" x14ac:dyDescent="0.3">
      <c r="A93" s="77">
        <f>A92+1</f>
        <v>43874</v>
      </c>
      <c r="B93" s="18">
        <f>B92</f>
        <v>8120</v>
      </c>
      <c r="C93" s="18">
        <f>C92</f>
        <v>8120</v>
      </c>
      <c r="D93" s="83">
        <f>D92</f>
        <v>0</v>
      </c>
      <c r="E93" s="81" t="str">
        <f t="shared" si="3"/>
        <v/>
      </c>
      <c r="F93" s="81"/>
      <c r="G93" s="81"/>
      <c r="H93" s="81"/>
      <c r="I93" s="81"/>
      <c r="J93" s="81"/>
      <c r="K93" s="81"/>
      <c r="L93" s="81"/>
      <c r="M93" s="81"/>
      <c r="R93" s="3">
        <f>CalcLOC!$B$5</f>
        <v>791.13</v>
      </c>
      <c r="S93" s="2">
        <f>InputData!D93</f>
        <v>1180</v>
      </c>
      <c r="T93" s="2">
        <f t="shared" si="2"/>
        <v>151219.8769</v>
      </c>
    </row>
    <row r="94" spans="1:20" x14ac:dyDescent="0.3">
      <c r="A94" s="76">
        <f>A93</f>
        <v>43874</v>
      </c>
      <c r="B94" s="17">
        <f>SUMIF(InputData!$C$2:$C$105,"&lt;="&amp;Production!A94,InputData!$D$2:$D$105)-$P$3</f>
        <v>8120</v>
      </c>
      <c r="C94" s="17">
        <f>SUMIF(InputData!$B$2:$B$105,"&lt;="&amp;Production!A94,InputData!$D$2:$D$105)-Production!$P$3</f>
        <v>8120</v>
      </c>
      <c r="D94" s="82">
        <f>C94-B94</f>
        <v>0</v>
      </c>
      <c r="E94" s="81" t="str">
        <f t="shared" si="3"/>
        <v/>
      </c>
      <c r="F94" s="81"/>
      <c r="G94" s="81"/>
      <c r="H94" s="81"/>
      <c r="I94" s="81"/>
      <c r="J94" s="81"/>
      <c r="K94" s="81"/>
      <c r="L94" s="81"/>
      <c r="M94" s="81"/>
      <c r="R94" s="3">
        <f>CalcLOC!$B$5</f>
        <v>791.13</v>
      </c>
      <c r="S94" s="2">
        <f>InputData!D94</f>
        <v>1190</v>
      </c>
      <c r="T94" s="2">
        <f t="shared" si="2"/>
        <v>159097.2769</v>
      </c>
    </row>
    <row r="95" spans="1:20" x14ac:dyDescent="0.3">
      <c r="A95" s="77">
        <f>A94+1</f>
        <v>43875</v>
      </c>
      <c r="B95" s="18">
        <f>B94</f>
        <v>8120</v>
      </c>
      <c r="C95" s="18">
        <f>C94</f>
        <v>8120</v>
      </c>
      <c r="D95" s="83">
        <f>D94</f>
        <v>0</v>
      </c>
      <c r="E95" s="81" t="str">
        <f t="shared" si="3"/>
        <v/>
      </c>
      <c r="F95" s="81"/>
      <c r="G95" s="81"/>
      <c r="H95" s="81"/>
      <c r="I95" s="81"/>
      <c r="J95" s="81"/>
      <c r="K95" s="81"/>
      <c r="L95" s="81"/>
      <c r="M95" s="81"/>
      <c r="O95">
        <f>B96-B95</f>
        <v>0</v>
      </c>
      <c r="R95" s="3">
        <f>CalcLOC!$B$5</f>
        <v>791.13</v>
      </c>
      <c r="S95" s="2">
        <f>InputData!D95</f>
        <v>1380</v>
      </c>
      <c r="T95" s="2">
        <f t="shared" si="2"/>
        <v>346767.87690000003</v>
      </c>
    </row>
    <row r="96" spans="1:20" x14ac:dyDescent="0.3">
      <c r="A96" s="76">
        <f>A95</f>
        <v>43875</v>
      </c>
      <c r="B96" s="17">
        <f>SUMIF(InputData!$C$2:$C$105,"&lt;="&amp;Production!A96,InputData!$D$2:$D$105)-$P$3</f>
        <v>8120</v>
      </c>
      <c r="C96" s="17">
        <f>SUMIF(InputData!$B$2:$B$105,"&lt;="&amp;Production!A96,InputData!$D$2:$D$105)-Production!$P$3</f>
        <v>8120</v>
      </c>
      <c r="D96" s="82">
        <f>C96-B96</f>
        <v>0</v>
      </c>
      <c r="E96" s="81" t="str">
        <f t="shared" si="3"/>
        <v/>
      </c>
      <c r="F96" s="81"/>
      <c r="G96" s="81"/>
      <c r="H96" s="81"/>
      <c r="I96" s="81"/>
      <c r="J96" s="81"/>
      <c r="K96" s="81"/>
      <c r="L96" s="81"/>
      <c r="M96" s="81"/>
      <c r="O96">
        <f>C96-C95</f>
        <v>0</v>
      </c>
      <c r="R96" s="3">
        <f>CalcLOC!$B$5</f>
        <v>791.13</v>
      </c>
      <c r="S96" s="2">
        <f>InputData!D96</f>
        <v>1315</v>
      </c>
      <c r="T96" s="2">
        <f t="shared" si="2"/>
        <v>274439.7769</v>
      </c>
    </row>
    <row r="97" spans="1:20" x14ac:dyDescent="0.3">
      <c r="A97" s="77">
        <f>A96+1</f>
        <v>43876</v>
      </c>
      <c r="B97" s="18">
        <f>B96</f>
        <v>8120</v>
      </c>
      <c r="C97" s="18">
        <f>C96</f>
        <v>8120</v>
      </c>
      <c r="D97" s="83">
        <f>D96</f>
        <v>0</v>
      </c>
      <c r="E97" s="81" t="str">
        <f t="shared" si="3"/>
        <v/>
      </c>
      <c r="F97" s="81"/>
      <c r="G97" s="81"/>
      <c r="H97" s="81"/>
      <c r="I97" s="81"/>
      <c r="J97" s="81"/>
      <c r="K97" s="81"/>
      <c r="L97" s="81"/>
      <c r="M97" s="81"/>
      <c r="R97" s="3">
        <f>CalcLOC!$B$5</f>
        <v>791.13</v>
      </c>
      <c r="S97" s="2">
        <f>InputData!D97</f>
        <v>1260</v>
      </c>
      <c r="T97" s="2">
        <f t="shared" si="2"/>
        <v>219839.07690000001</v>
      </c>
    </row>
    <row r="98" spans="1:20" x14ac:dyDescent="0.3">
      <c r="A98" s="76">
        <f>A97</f>
        <v>43876</v>
      </c>
      <c r="B98" s="17">
        <f>SUMIF(InputData!$C$2:$C$105,"&lt;="&amp;Production!A98,InputData!$D$2:$D$105)-$P$3</f>
        <v>8120</v>
      </c>
      <c r="C98" s="17">
        <f>SUMIF(InputData!$B$2:$B$105,"&lt;="&amp;Production!A98,InputData!$D$2:$D$105)-Production!$P$3</f>
        <v>8120</v>
      </c>
      <c r="D98" s="82">
        <f>C98-B98</f>
        <v>0</v>
      </c>
      <c r="E98" s="81" t="str">
        <f t="shared" si="3"/>
        <v/>
      </c>
      <c r="F98" s="81"/>
      <c r="G98" s="81"/>
      <c r="H98" s="81"/>
      <c r="I98" s="81"/>
      <c r="J98" s="81"/>
      <c r="K98" s="81"/>
      <c r="L98" s="81"/>
      <c r="M98" s="81"/>
      <c r="R98" s="3">
        <f>CalcLOC!$B$5</f>
        <v>791.13</v>
      </c>
      <c r="S98" s="2">
        <f>InputData!D98</f>
        <v>1210</v>
      </c>
      <c r="T98" s="2">
        <f t="shared" si="2"/>
        <v>175452.07690000001</v>
      </c>
    </row>
    <row r="99" spans="1:20" x14ac:dyDescent="0.3">
      <c r="A99" s="77">
        <f>A98+1</f>
        <v>43877</v>
      </c>
      <c r="B99" s="18">
        <f>B98</f>
        <v>8120</v>
      </c>
      <c r="C99" s="18">
        <f>C98</f>
        <v>8120</v>
      </c>
      <c r="D99" s="83">
        <f>D98</f>
        <v>0</v>
      </c>
      <c r="E99" s="81" t="str">
        <f t="shared" si="3"/>
        <v/>
      </c>
      <c r="F99" s="81"/>
      <c r="G99" s="81"/>
      <c r="H99" s="81"/>
      <c r="I99" s="81"/>
      <c r="J99" s="81"/>
      <c r="K99" s="81"/>
      <c r="L99" s="81"/>
      <c r="M99" s="81"/>
      <c r="R99" s="3">
        <f>CalcLOC!$B$5</f>
        <v>791.13</v>
      </c>
      <c r="S99" s="2">
        <f>InputData!D99</f>
        <v>1195</v>
      </c>
      <c r="T99" s="2">
        <f t="shared" si="2"/>
        <v>163110.97690000001</v>
      </c>
    </row>
    <row r="100" spans="1:20" x14ac:dyDescent="0.3">
      <c r="A100" s="76">
        <f>A99</f>
        <v>43877</v>
      </c>
      <c r="B100" s="17">
        <f>SUMIF(InputData!$C$2:$C$105,"&lt;="&amp;Production!A100,InputData!$D$2:$D$105)-$P$3</f>
        <v>8120</v>
      </c>
      <c r="C100" s="17">
        <f>SUMIF(InputData!$B$2:$B$105,"&lt;="&amp;Production!A100,InputData!$D$2:$D$105)-Production!$P$3</f>
        <v>8920</v>
      </c>
      <c r="D100" s="82">
        <f>C100-B100</f>
        <v>800</v>
      </c>
      <c r="E100" s="81" t="str">
        <f t="shared" si="3"/>
        <v/>
      </c>
      <c r="F100" s="81"/>
      <c r="G100" s="81"/>
      <c r="H100" s="81"/>
      <c r="I100" s="81"/>
      <c r="J100" s="81"/>
      <c r="K100" s="81"/>
      <c r="L100" s="81"/>
      <c r="M100" s="81"/>
      <c r="R100" s="3">
        <f>CalcLOC!$B$5</f>
        <v>791.13</v>
      </c>
      <c r="S100" s="2">
        <f>InputData!D100</f>
        <v>1215</v>
      </c>
      <c r="T100" s="2">
        <f t="shared" si="2"/>
        <v>179665.7769</v>
      </c>
    </row>
    <row r="101" spans="1:20" x14ac:dyDescent="0.3">
      <c r="A101" s="77">
        <f>A100+1</f>
        <v>43878</v>
      </c>
      <c r="B101" s="18">
        <f>B100</f>
        <v>8120</v>
      </c>
      <c r="C101" s="18">
        <f>C100</f>
        <v>8920</v>
      </c>
      <c r="D101" s="83">
        <f>D100</f>
        <v>800</v>
      </c>
      <c r="E101" s="81" t="str">
        <f t="shared" si="3"/>
        <v/>
      </c>
      <c r="F101" s="81"/>
      <c r="G101" s="81"/>
      <c r="H101" s="81"/>
      <c r="I101" s="81"/>
      <c r="J101" s="81"/>
      <c r="K101" s="81"/>
      <c r="L101" s="81"/>
      <c r="M101" s="81"/>
      <c r="R101" s="3">
        <f>CalcLOC!$B$5</f>
        <v>791.13</v>
      </c>
      <c r="S101" s="2">
        <f>InputData!D101</f>
        <v>1355</v>
      </c>
      <c r="T101" s="2">
        <f t="shared" si="2"/>
        <v>317949.37690000003</v>
      </c>
    </row>
    <row r="102" spans="1:20" x14ac:dyDescent="0.3">
      <c r="A102" s="76">
        <f>A101</f>
        <v>43878</v>
      </c>
      <c r="B102" s="17">
        <f>SUMIF(InputData!$C$2:$C$105,"&lt;="&amp;Production!A102,InputData!$D$2:$D$105)-$P$3</f>
        <v>8120</v>
      </c>
      <c r="C102" s="17">
        <f>SUMIF(InputData!$B$2:$B$105,"&lt;="&amp;Production!A102,InputData!$D$2:$D$105)-Production!$P$3</f>
        <v>9470</v>
      </c>
      <c r="D102" s="82">
        <f>C102-B102</f>
        <v>1350</v>
      </c>
      <c r="E102" s="81" t="str">
        <f t="shared" si="3"/>
        <v/>
      </c>
      <c r="F102" s="81"/>
      <c r="G102" s="81"/>
      <c r="H102" s="81"/>
      <c r="I102" s="81"/>
      <c r="J102" s="81"/>
      <c r="K102" s="81"/>
      <c r="L102" s="81"/>
      <c r="M102" s="81"/>
      <c r="R102" s="3">
        <f>CalcLOC!$B$5</f>
        <v>791.13</v>
      </c>
      <c r="S102" s="2">
        <f>InputData!D102</f>
        <v>1105</v>
      </c>
      <c r="T102" s="2">
        <f t="shared" si="2"/>
        <v>98514.376900000003</v>
      </c>
    </row>
    <row r="103" spans="1:20" x14ac:dyDescent="0.3">
      <c r="A103" s="77">
        <f>A102+1</f>
        <v>43879</v>
      </c>
      <c r="B103" s="18">
        <f>B102</f>
        <v>8120</v>
      </c>
      <c r="C103" s="18">
        <f>C102</f>
        <v>9470</v>
      </c>
      <c r="D103" s="83">
        <f>D102</f>
        <v>1350</v>
      </c>
      <c r="E103" s="81" t="str">
        <f t="shared" si="3"/>
        <v/>
      </c>
      <c r="F103" s="81"/>
      <c r="G103" s="81"/>
      <c r="H103" s="81"/>
      <c r="I103" s="81"/>
      <c r="J103" s="81"/>
      <c r="K103" s="81"/>
      <c r="L103" s="81"/>
      <c r="M103" s="81"/>
      <c r="R103" s="3">
        <f>CalcLOC!$B$5</f>
        <v>791.13</v>
      </c>
      <c r="S103" s="2">
        <f>InputData!D103</f>
        <v>1100</v>
      </c>
      <c r="T103" s="2">
        <f t="shared" si="2"/>
        <v>95400.676900000006</v>
      </c>
    </row>
    <row r="104" spans="1:20" x14ac:dyDescent="0.3">
      <c r="A104" s="76">
        <f>A103</f>
        <v>43879</v>
      </c>
      <c r="B104" s="17">
        <f>SUMIF(InputData!$C$2:$C$105,"&lt;="&amp;Production!A104,InputData!$D$2:$D$105)-$P$3</f>
        <v>8120</v>
      </c>
      <c r="C104" s="17">
        <f>SUMIF(InputData!$B$2:$B$105,"&lt;="&amp;Production!A104,InputData!$D$2:$D$105)-Production!$P$3</f>
        <v>9470</v>
      </c>
      <c r="D104" s="82">
        <f>C104-B104</f>
        <v>1350</v>
      </c>
      <c r="E104" s="81" t="str">
        <f t="shared" si="3"/>
        <v/>
      </c>
      <c r="F104" s="81"/>
      <c r="G104" s="81"/>
      <c r="H104" s="81"/>
      <c r="I104" s="81"/>
      <c r="J104" s="81"/>
      <c r="K104" s="81"/>
      <c r="L104" s="81"/>
      <c r="M104" s="81"/>
      <c r="R104" s="3">
        <f>CalcLOC!$B$5</f>
        <v>791.13</v>
      </c>
      <c r="S104" s="2">
        <f>InputData!D104</f>
        <v>880</v>
      </c>
      <c r="T104" s="2">
        <f t="shared" si="2"/>
        <v>7897.8769000000011</v>
      </c>
    </row>
    <row r="105" spans="1:20" x14ac:dyDescent="0.3">
      <c r="A105" s="77">
        <f>A104+1</f>
        <v>43880</v>
      </c>
      <c r="B105" s="18">
        <f>B104</f>
        <v>8120</v>
      </c>
      <c r="C105" s="18">
        <f>C104</f>
        <v>9470</v>
      </c>
      <c r="D105" s="83">
        <f>D104</f>
        <v>1350</v>
      </c>
      <c r="E105" s="81" t="str">
        <f t="shared" si="3"/>
        <v/>
      </c>
      <c r="F105" s="81"/>
      <c r="G105" s="81"/>
      <c r="H105" s="81"/>
      <c r="I105" s="81"/>
      <c r="J105" s="81"/>
      <c r="K105" s="81"/>
      <c r="L105" s="81"/>
      <c r="M105" s="81"/>
      <c r="R105" s="3">
        <f>CalcLOC!$B$5</f>
        <v>791.13</v>
      </c>
      <c r="S105" s="2">
        <f>InputData!D105</f>
        <v>940</v>
      </c>
      <c r="T105" s="2">
        <f t="shared" si="2"/>
        <v>22162.276900000001</v>
      </c>
    </row>
    <row r="106" spans="1:20" x14ac:dyDescent="0.3">
      <c r="A106" s="76">
        <f>A105</f>
        <v>43880</v>
      </c>
      <c r="B106" s="17">
        <f>SUMIF(InputData!$C$2:$C$105,"&lt;="&amp;Production!A106,InputData!$D$2:$D$105)-$P$3</f>
        <v>9470</v>
      </c>
      <c r="C106" s="17">
        <f>SUMIF(InputData!$B$2:$B$105,"&lt;="&amp;Production!A106,InputData!$D$2:$D$105)-Production!$P$3</f>
        <v>9470</v>
      </c>
      <c r="D106" s="82">
        <f>C106-B106</f>
        <v>0</v>
      </c>
      <c r="E106" s="81">
        <f t="shared" si="3"/>
        <v>1350</v>
      </c>
      <c r="F106" s="81"/>
      <c r="G106" s="81"/>
      <c r="H106" s="81"/>
      <c r="I106" s="81"/>
      <c r="J106" s="81"/>
      <c r="K106" s="81"/>
      <c r="L106" s="81"/>
      <c r="M106" s="81"/>
      <c r="R106" s="3"/>
      <c r="S106" s="2"/>
      <c r="T106" s="2"/>
    </row>
    <row r="107" spans="1:20" x14ac:dyDescent="0.3">
      <c r="A107" s="77">
        <f>A106+1</f>
        <v>43881</v>
      </c>
      <c r="B107" s="18">
        <f>B106</f>
        <v>9470</v>
      </c>
      <c r="C107" s="18">
        <f>C106</f>
        <v>9470</v>
      </c>
      <c r="D107" s="83">
        <f>D106</f>
        <v>0</v>
      </c>
      <c r="E107" s="81" t="str">
        <f t="shared" si="3"/>
        <v/>
      </c>
      <c r="F107" s="81"/>
      <c r="G107" s="81"/>
      <c r="H107" s="81"/>
      <c r="I107" s="81"/>
      <c r="J107" s="81"/>
      <c r="K107" s="81"/>
      <c r="L107" s="81"/>
      <c r="M107" s="81"/>
      <c r="R107" s="3"/>
      <c r="S107" s="2"/>
      <c r="T107" s="2"/>
    </row>
    <row r="108" spans="1:20" x14ac:dyDescent="0.3">
      <c r="A108" s="76">
        <f>A107</f>
        <v>43881</v>
      </c>
      <c r="B108" s="17">
        <f>SUMIF(InputData!$C$2:$C$105,"&lt;="&amp;Production!A108,InputData!$D$2:$D$105)-$P$3</f>
        <v>9470</v>
      </c>
      <c r="C108" s="17">
        <f>SUMIF(InputData!$B$2:$B$105,"&lt;="&amp;Production!A108,InputData!$D$2:$D$105)-Production!$P$3</f>
        <v>9470</v>
      </c>
      <c r="D108" s="82">
        <f>C108-B108</f>
        <v>0</v>
      </c>
      <c r="E108" s="81" t="str">
        <f t="shared" si="3"/>
        <v/>
      </c>
      <c r="F108" s="81"/>
      <c r="G108" s="81"/>
      <c r="H108" s="81"/>
      <c r="I108" s="81"/>
      <c r="J108" s="81"/>
      <c r="K108" s="81"/>
      <c r="L108" s="81"/>
      <c r="M108" s="81"/>
      <c r="R108" s="3"/>
      <c r="S108" s="2"/>
      <c r="T108" s="2"/>
    </row>
    <row r="109" spans="1:20" x14ac:dyDescent="0.3">
      <c r="A109" s="77">
        <f>A108+1</f>
        <v>43882</v>
      </c>
      <c r="B109" s="18">
        <f>B108</f>
        <v>9470</v>
      </c>
      <c r="C109" s="18">
        <f>C108</f>
        <v>9470</v>
      </c>
      <c r="D109" s="83">
        <f>D108</f>
        <v>0</v>
      </c>
      <c r="E109" s="81" t="str">
        <f t="shared" si="3"/>
        <v/>
      </c>
      <c r="F109" s="81"/>
      <c r="G109" s="81"/>
      <c r="H109" s="81"/>
      <c r="I109" s="81"/>
      <c r="J109" s="81"/>
      <c r="K109" s="81"/>
      <c r="L109" s="81"/>
      <c r="M109" s="81"/>
      <c r="R109" s="3"/>
      <c r="S109" s="2"/>
      <c r="T109" s="2"/>
    </row>
    <row r="110" spans="1:20" x14ac:dyDescent="0.3">
      <c r="A110" s="76">
        <f>A109</f>
        <v>43882</v>
      </c>
      <c r="B110" s="17">
        <f>SUMIF(InputData!$C$2:$C$105,"&lt;="&amp;Production!A110,InputData!$D$2:$D$105)-$P$3</f>
        <v>9470</v>
      </c>
      <c r="C110" s="17">
        <f>SUMIF(InputData!$B$2:$B$105,"&lt;="&amp;Production!A110,InputData!$D$2:$D$105)-Production!$P$3</f>
        <v>9470</v>
      </c>
      <c r="D110" s="82">
        <f>C110-B110</f>
        <v>0</v>
      </c>
      <c r="E110" s="81" t="str">
        <f t="shared" si="3"/>
        <v/>
      </c>
      <c r="F110" s="81"/>
      <c r="G110" s="81"/>
      <c r="H110" s="81"/>
      <c r="I110" s="81"/>
      <c r="J110" s="81"/>
      <c r="K110" s="81"/>
      <c r="L110" s="81"/>
      <c r="M110" s="81"/>
      <c r="R110" s="3"/>
      <c r="S110" s="2"/>
      <c r="T110" s="2"/>
    </row>
    <row r="111" spans="1:20" x14ac:dyDescent="0.3">
      <c r="A111" s="77">
        <f>A110+1</f>
        <v>43883</v>
      </c>
      <c r="B111" s="18">
        <f>B110</f>
        <v>9470</v>
      </c>
      <c r="C111" s="18">
        <f>C110</f>
        <v>9470</v>
      </c>
      <c r="D111" s="83">
        <f>D110</f>
        <v>0</v>
      </c>
      <c r="E111" s="81" t="str">
        <f t="shared" si="3"/>
        <v/>
      </c>
      <c r="F111" s="81"/>
      <c r="G111" s="81"/>
      <c r="H111" s="81"/>
      <c r="I111" s="81"/>
      <c r="J111" s="81"/>
      <c r="K111" s="81"/>
      <c r="L111" s="81"/>
      <c r="M111" s="81"/>
      <c r="R111" s="3"/>
      <c r="S111" s="2"/>
      <c r="T111" s="2"/>
    </row>
    <row r="112" spans="1:20" x14ac:dyDescent="0.3">
      <c r="A112" s="76">
        <f>A111</f>
        <v>43883</v>
      </c>
      <c r="B112" s="17">
        <f>SUMIF(InputData!$C$2:$C$105,"&lt;="&amp;Production!A112,InputData!$D$2:$D$105)-$P$3</f>
        <v>9470</v>
      </c>
      <c r="C112" s="17">
        <f>SUMIF(InputData!$B$2:$B$105,"&lt;="&amp;Production!A112,InputData!$D$2:$D$105)-Production!$P$3</f>
        <v>9470</v>
      </c>
      <c r="D112" s="82">
        <f>C112-B112</f>
        <v>0</v>
      </c>
      <c r="E112" s="81" t="str">
        <f t="shared" si="3"/>
        <v/>
      </c>
      <c r="F112" s="81"/>
      <c r="G112" s="81"/>
      <c r="H112" s="81"/>
      <c r="I112" s="81"/>
      <c r="J112" s="81"/>
      <c r="K112" s="81"/>
      <c r="L112" s="81"/>
      <c r="M112" s="81"/>
      <c r="R112" s="3"/>
      <c r="S112" s="2"/>
      <c r="T112" s="2"/>
    </row>
    <row r="113" spans="1:20" x14ac:dyDescent="0.3">
      <c r="A113" s="77">
        <f>A112+1</f>
        <v>43884</v>
      </c>
      <c r="B113" s="18">
        <f>B112</f>
        <v>9470</v>
      </c>
      <c r="C113" s="18">
        <f>C112</f>
        <v>9470</v>
      </c>
      <c r="D113" s="83">
        <f>D112</f>
        <v>0</v>
      </c>
      <c r="E113" s="81" t="str">
        <f t="shared" si="3"/>
        <v/>
      </c>
      <c r="F113" s="81"/>
      <c r="G113" s="81"/>
      <c r="H113" s="81"/>
      <c r="I113" s="81"/>
      <c r="J113" s="81"/>
      <c r="K113" s="81"/>
      <c r="L113" s="81"/>
      <c r="M113" s="81"/>
      <c r="R113" s="3"/>
      <c r="S113" s="2"/>
      <c r="T113" s="2"/>
    </row>
    <row r="114" spans="1:20" x14ac:dyDescent="0.3">
      <c r="A114" s="76">
        <f>A113</f>
        <v>43884</v>
      </c>
      <c r="B114" s="17">
        <f>SUMIF(InputData!$C$2:$C$105,"&lt;="&amp;Production!A114,InputData!$D$2:$D$105)-$P$3</f>
        <v>9470</v>
      </c>
      <c r="C114" s="17">
        <f>SUMIF(InputData!$B$2:$B$105,"&lt;="&amp;Production!A114,InputData!$D$2:$D$105)-Production!$P$3</f>
        <v>10961</v>
      </c>
      <c r="D114" s="82">
        <f>C114-B114</f>
        <v>1491</v>
      </c>
      <c r="E114" s="81" t="str">
        <f t="shared" si="3"/>
        <v/>
      </c>
      <c r="F114" s="81"/>
      <c r="G114" s="81"/>
      <c r="H114" s="81"/>
      <c r="I114" s="81"/>
      <c r="J114" s="81"/>
      <c r="K114" s="81"/>
      <c r="L114" s="81"/>
      <c r="M114" s="81"/>
      <c r="R114" s="3"/>
      <c r="S114" s="2"/>
      <c r="T114" s="2"/>
    </row>
    <row r="115" spans="1:20" x14ac:dyDescent="0.3">
      <c r="A115" s="77">
        <f>A114+1</f>
        <v>43885</v>
      </c>
      <c r="B115" s="18">
        <f>B114</f>
        <v>9470</v>
      </c>
      <c r="C115" s="18">
        <f>C114</f>
        <v>10961</v>
      </c>
      <c r="D115" s="83">
        <f>D114</f>
        <v>1491</v>
      </c>
      <c r="E115" s="81" t="str">
        <f t="shared" si="3"/>
        <v/>
      </c>
      <c r="F115" s="81"/>
      <c r="G115" s="81"/>
      <c r="H115" s="81"/>
      <c r="I115" s="81"/>
      <c r="J115" s="81"/>
      <c r="K115" s="81"/>
      <c r="L115" s="81"/>
      <c r="M115" s="81"/>
      <c r="R115" s="3"/>
      <c r="S115" s="2"/>
      <c r="T115" s="2"/>
    </row>
    <row r="116" spans="1:20" x14ac:dyDescent="0.3">
      <c r="A116" s="76">
        <f>A115</f>
        <v>43885</v>
      </c>
      <c r="B116" s="17">
        <f>SUMIF(InputData!$C$2:$C$105,"&lt;="&amp;Production!A116,InputData!$D$2:$D$105)-$P$3</f>
        <v>9470</v>
      </c>
      <c r="C116" s="17">
        <f>SUMIF(InputData!$B$2:$B$105,"&lt;="&amp;Production!A116,InputData!$D$2:$D$105)-Production!$P$3</f>
        <v>10961</v>
      </c>
      <c r="D116" s="82">
        <f>C116-B116</f>
        <v>1491</v>
      </c>
      <c r="E116" s="81" t="str">
        <f t="shared" si="3"/>
        <v/>
      </c>
      <c r="F116" s="81"/>
      <c r="G116" s="81"/>
      <c r="H116" s="81"/>
      <c r="I116" s="81"/>
      <c r="J116" s="81"/>
      <c r="K116" s="81"/>
      <c r="L116" s="81"/>
      <c r="M116" s="81"/>
      <c r="R116" s="3"/>
      <c r="S116" s="2"/>
      <c r="T116" s="2"/>
    </row>
    <row r="117" spans="1:20" x14ac:dyDescent="0.3">
      <c r="A117" s="77">
        <f>A116+1</f>
        <v>43886</v>
      </c>
      <c r="B117" s="18">
        <f>B116</f>
        <v>9470</v>
      </c>
      <c r="C117" s="18">
        <f>C116</f>
        <v>10961</v>
      </c>
      <c r="D117" s="83">
        <f>D116</f>
        <v>1491</v>
      </c>
      <c r="E117" s="81" t="str">
        <f t="shared" si="3"/>
        <v/>
      </c>
      <c r="F117" s="81"/>
      <c r="G117" s="81"/>
      <c r="H117" s="81"/>
      <c r="I117" s="81"/>
      <c r="J117" s="81"/>
      <c r="K117" s="81"/>
      <c r="L117" s="81"/>
      <c r="M117" s="81"/>
      <c r="R117" s="3"/>
      <c r="S117" s="2"/>
      <c r="T117" s="2"/>
    </row>
    <row r="118" spans="1:20" x14ac:dyDescent="0.3">
      <c r="A118" s="76">
        <f>A117</f>
        <v>43886</v>
      </c>
      <c r="B118" s="17">
        <f>SUMIF(InputData!$C$2:$C$105,"&lt;="&amp;Production!A118,InputData!$D$2:$D$105)-$P$3</f>
        <v>9470</v>
      </c>
      <c r="C118" s="17">
        <f>SUMIF(InputData!$B$2:$B$105,"&lt;="&amp;Production!A118,InputData!$D$2:$D$105)-Production!$P$3</f>
        <v>10961</v>
      </c>
      <c r="D118" s="82">
        <f>C118-B118</f>
        <v>1491</v>
      </c>
      <c r="E118" s="81" t="str">
        <f t="shared" si="3"/>
        <v/>
      </c>
      <c r="F118" s="81"/>
      <c r="G118" s="81"/>
      <c r="H118" s="81"/>
      <c r="I118" s="81"/>
      <c r="J118" s="81"/>
      <c r="K118" s="81"/>
      <c r="L118" s="81"/>
      <c r="M118" s="81"/>
      <c r="R118" s="3"/>
      <c r="S118" s="2"/>
      <c r="T118" s="2"/>
    </row>
    <row r="119" spans="1:20" x14ac:dyDescent="0.3">
      <c r="A119" s="77">
        <f>A118+1</f>
        <v>43887</v>
      </c>
      <c r="B119" s="18">
        <f>B118</f>
        <v>9470</v>
      </c>
      <c r="C119" s="18">
        <f>C118</f>
        <v>10961</v>
      </c>
      <c r="D119" s="83">
        <f>D118</f>
        <v>1491</v>
      </c>
      <c r="E119" s="81" t="str">
        <f t="shared" si="3"/>
        <v/>
      </c>
      <c r="F119" s="81"/>
      <c r="G119" s="81"/>
      <c r="H119" s="81"/>
      <c r="I119" s="81"/>
      <c r="J119" s="81"/>
      <c r="K119" s="81"/>
      <c r="L119" s="81"/>
      <c r="M119" s="81"/>
      <c r="R119" s="3"/>
      <c r="S119" s="2"/>
      <c r="T119" s="2"/>
    </row>
    <row r="120" spans="1:20" x14ac:dyDescent="0.3">
      <c r="A120" s="76">
        <f>A119</f>
        <v>43887</v>
      </c>
      <c r="B120" s="17">
        <f>SUMIF(InputData!$C$2:$C$105,"&lt;="&amp;Production!A120,InputData!$D$2:$D$105)-$P$3</f>
        <v>10961</v>
      </c>
      <c r="C120" s="17">
        <f>SUMIF(InputData!$B$2:$B$105,"&lt;="&amp;Production!A120,InputData!$D$2:$D$105)-Production!$P$3</f>
        <v>10961</v>
      </c>
      <c r="D120" s="82">
        <f>C120-B120</f>
        <v>0</v>
      </c>
      <c r="E120" s="81">
        <f t="shared" si="3"/>
        <v>1491</v>
      </c>
      <c r="F120" s="81"/>
      <c r="G120" s="81"/>
      <c r="H120" s="81"/>
      <c r="I120" s="81"/>
      <c r="J120" s="81"/>
      <c r="K120" s="81"/>
      <c r="L120" s="81"/>
      <c r="M120" s="81"/>
      <c r="R120" s="3"/>
      <c r="S120" s="2"/>
      <c r="T120" s="2"/>
    </row>
    <row r="121" spans="1:20" x14ac:dyDescent="0.3">
      <c r="A121" s="77">
        <f>A120+1</f>
        <v>43888</v>
      </c>
      <c r="B121" s="18">
        <f>B120</f>
        <v>10961</v>
      </c>
      <c r="C121" s="18">
        <f>C120</f>
        <v>10961</v>
      </c>
      <c r="D121" s="83">
        <f>D120</f>
        <v>0</v>
      </c>
      <c r="E121" s="81" t="str">
        <f t="shared" si="3"/>
        <v/>
      </c>
      <c r="F121" s="81"/>
      <c r="G121" s="81"/>
      <c r="H121" s="81"/>
      <c r="I121" s="81"/>
      <c r="J121" s="81"/>
      <c r="K121" s="81"/>
      <c r="L121" s="81"/>
      <c r="M121" s="81"/>
      <c r="R121" s="3"/>
      <c r="S121" s="2"/>
      <c r="T121" s="2"/>
    </row>
    <row r="122" spans="1:20" x14ac:dyDescent="0.3">
      <c r="A122" s="76">
        <f>A121</f>
        <v>43888</v>
      </c>
      <c r="B122" s="17">
        <f>SUMIF(InputData!$C$2:$C$105,"&lt;="&amp;Production!A122,InputData!$D$2:$D$105)-$P$3</f>
        <v>10961</v>
      </c>
      <c r="C122" s="17">
        <f>SUMIF(InputData!$B$2:$B$105,"&lt;="&amp;Production!A122,InputData!$D$2:$D$105)-Production!$P$3</f>
        <v>10961</v>
      </c>
      <c r="D122" s="82">
        <f>C122-B122</f>
        <v>0</v>
      </c>
      <c r="E122" s="81" t="str">
        <f t="shared" si="3"/>
        <v/>
      </c>
      <c r="F122" s="81"/>
      <c r="G122" s="81"/>
      <c r="H122" s="81"/>
      <c r="I122" s="81"/>
      <c r="J122" s="81"/>
      <c r="K122" s="81"/>
      <c r="L122" s="81"/>
      <c r="M122" s="81"/>
      <c r="R122" s="3"/>
      <c r="S122" s="2"/>
      <c r="T122" s="2"/>
    </row>
    <row r="123" spans="1:20" x14ac:dyDescent="0.3">
      <c r="A123" s="77">
        <f>A122+1</f>
        <v>43889</v>
      </c>
      <c r="B123" s="18">
        <f>B122</f>
        <v>10961</v>
      </c>
      <c r="C123" s="18">
        <f>C122</f>
        <v>10961</v>
      </c>
      <c r="D123" s="83">
        <f>D122</f>
        <v>0</v>
      </c>
      <c r="E123" s="81" t="str">
        <f t="shared" si="3"/>
        <v/>
      </c>
      <c r="F123" s="81"/>
      <c r="G123" s="81"/>
      <c r="H123" s="81"/>
      <c r="I123" s="81"/>
      <c r="J123" s="81"/>
      <c r="K123" s="81"/>
      <c r="L123" s="81"/>
      <c r="M123" s="81"/>
      <c r="R123" s="3"/>
      <c r="S123" s="2"/>
      <c r="T123" s="2"/>
    </row>
    <row r="124" spans="1:20" x14ac:dyDescent="0.3">
      <c r="A124" s="76">
        <f>A123</f>
        <v>43889</v>
      </c>
      <c r="B124" s="17">
        <f>SUMIF(InputData!$C$2:$C$105,"&lt;="&amp;Production!A124,InputData!$D$2:$D$105)-$P$3</f>
        <v>10961</v>
      </c>
      <c r="C124" s="17">
        <f>SUMIF(InputData!$B$2:$B$105,"&lt;="&amp;Production!A124,InputData!$D$2:$D$105)-Production!$P$3</f>
        <v>10961</v>
      </c>
      <c r="D124" s="82">
        <f>C124-B124</f>
        <v>0</v>
      </c>
      <c r="E124" s="81" t="str">
        <f t="shared" si="3"/>
        <v/>
      </c>
      <c r="F124" s="81"/>
      <c r="G124" s="81"/>
      <c r="H124" s="81"/>
      <c r="I124" s="81"/>
      <c r="J124" s="81"/>
      <c r="K124" s="81"/>
      <c r="L124" s="81"/>
      <c r="M124" s="81"/>
      <c r="R124" s="3"/>
      <c r="S124" s="2"/>
      <c r="T124" s="2"/>
    </row>
    <row r="125" spans="1:20" x14ac:dyDescent="0.3">
      <c r="A125" s="77">
        <f>A124+1</f>
        <v>43890</v>
      </c>
      <c r="B125" s="18">
        <f>B124</f>
        <v>10961</v>
      </c>
      <c r="C125" s="18">
        <f>C124</f>
        <v>10961</v>
      </c>
      <c r="D125" s="83">
        <f>D124</f>
        <v>0</v>
      </c>
      <c r="E125" s="81" t="str">
        <f t="shared" si="3"/>
        <v/>
      </c>
      <c r="F125" s="81"/>
      <c r="G125" s="81"/>
      <c r="H125" s="81"/>
      <c r="I125" s="81"/>
      <c r="J125" s="81"/>
      <c r="K125" s="81"/>
      <c r="L125" s="81"/>
      <c r="M125" s="81"/>
      <c r="R125" s="3"/>
      <c r="S125" s="2"/>
      <c r="T125" s="2"/>
    </row>
    <row r="126" spans="1:20" x14ac:dyDescent="0.3">
      <c r="A126" s="76">
        <f>A125</f>
        <v>43890</v>
      </c>
      <c r="B126" s="17">
        <f>SUMIF(InputData!$C$2:$C$105,"&lt;="&amp;Production!A126,InputData!$D$2:$D$105)-$P$3</f>
        <v>10961</v>
      </c>
      <c r="C126" s="17">
        <f>SUMIF(InputData!$B$2:$B$105,"&lt;="&amp;Production!A126,InputData!$D$2:$D$105)-Production!$P$3</f>
        <v>10961</v>
      </c>
      <c r="D126" s="82">
        <f>C126-B126</f>
        <v>0</v>
      </c>
      <c r="E126" s="81" t="str">
        <f t="shared" si="3"/>
        <v/>
      </c>
      <c r="F126" s="81"/>
      <c r="G126" s="81"/>
      <c r="H126" s="81"/>
      <c r="I126" s="81"/>
      <c r="J126" s="81"/>
      <c r="K126" s="81"/>
      <c r="L126" s="81"/>
      <c r="M126" s="81"/>
      <c r="R126" s="3"/>
      <c r="S126" s="2"/>
      <c r="T126" s="2"/>
    </row>
    <row r="127" spans="1:20" x14ac:dyDescent="0.3">
      <c r="A127" s="77">
        <f>A126+1</f>
        <v>43891</v>
      </c>
      <c r="B127" s="18">
        <f>B126</f>
        <v>10961</v>
      </c>
      <c r="C127" s="18">
        <f>C126</f>
        <v>10961</v>
      </c>
      <c r="D127" s="83">
        <f>D126</f>
        <v>0</v>
      </c>
      <c r="E127" s="81" t="str">
        <f t="shared" si="3"/>
        <v/>
      </c>
      <c r="F127" s="81"/>
      <c r="G127" s="81"/>
      <c r="H127" s="81"/>
      <c r="I127" s="81"/>
      <c r="J127" s="81"/>
      <c r="K127" s="81"/>
      <c r="L127" s="81"/>
      <c r="M127" s="81"/>
      <c r="R127" s="3"/>
      <c r="S127" s="2"/>
      <c r="T127" s="2"/>
    </row>
    <row r="128" spans="1:20" x14ac:dyDescent="0.3">
      <c r="A128" s="76">
        <f>A127</f>
        <v>43891</v>
      </c>
      <c r="B128" s="17">
        <f>SUMIF(InputData!$C$2:$C$105,"&lt;="&amp;Production!A128,InputData!$D$2:$D$105)-$P$3</f>
        <v>10961</v>
      </c>
      <c r="C128" s="17">
        <f>SUMIF(InputData!$B$2:$B$105,"&lt;="&amp;Production!A128,InputData!$D$2:$D$105)-Production!$P$3</f>
        <v>11771</v>
      </c>
      <c r="D128" s="82">
        <f>C128-B128</f>
        <v>810</v>
      </c>
      <c r="E128" s="81" t="str">
        <f t="shared" si="3"/>
        <v/>
      </c>
      <c r="F128" s="81"/>
      <c r="G128" s="81"/>
      <c r="H128" s="81"/>
      <c r="I128" s="81"/>
      <c r="J128" s="81"/>
      <c r="K128" s="81"/>
      <c r="L128" s="81"/>
      <c r="M128" s="81"/>
      <c r="R128" s="3"/>
      <c r="S128" s="2"/>
      <c r="T128" s="2"/>
    </row>
    <row r="129" spans="1:20" x14ac:dyDescent="0.3">
      <c r="A129" s="77">
        <f>A128+1</f>
        <v>43892</v>
      </c>
      <c r="B129" s="18">
        <f>B128</f>
        <v>10961</v>
      </c>
      <c r="C129" s="18">
        <f>C128</f>
        <v>11771</v>
      </c>
      <c r="D129" s="83">
        <f>D128</f>
        <v>810</v>
      </c>
      <c r="E129" s="81" t="str">
        <f t="shared" si="3"/>
        <v/>
      </c>
      <c r="F129" s="81"/>
      <c r="G129" s="81"/>
      <c r="H129" s="81"/>
      <c r="I129" s="81"/>
      <c r="J129" s="81"/>
      <c r="K129" s="81"/>
      <c r="L129" s="81"/>
      <c r="M129" s="81"/>
      <c r="R129" s="3"/>
      <c r="S129" s="2"/>
      <c r="T129" s="2"/>
    </row>
    <row r="130" spans="1:20" x14ac:dyDescent="0.3">
      <c r="A130" s="76">
        <f>A129</f>
        <v>43892</v>
      </c>
      <c r="B130" s="17">
        <f>SUMIF(InputData!$C$2:$C$105,"&lt;="&amp;Production!A130,InputData!$D$2:$D$105)-$P$3</f>
        <v>10961</v>
      </c>
      <c r="C130" s="17">
        <f>SUMIF(InputData!$B$2:$B$105,"&lt;="&amp;Production!A130,InputData!$D$2:$D$105)-Production!$P$3</f>
        <v>12403</v>
      </c>
      <c r="D130" s="82">
        <f>C130-B130</f>
        <v>1442</v>
      </c>
      <c r="E130" s="81" t="str">
        <f t="shared" si="3"/>
        <v/>
      </c>
      <c r="F130" s="81"/>
      <c r="G130" s="81"/>
      <c r="H130" s="81"/>
      <c r="I130" s="81"/>
      <c r="J130" s="81"/>
      <c r="K130" s="81"/>
      <c r="L130" s="81"/>
      <c r="M130" s="81"/>
      <c r="R130" s="3"/>
      <c r="S130" s="2"/>
      <c r="T130" s="2"/>
    </row>
    <row r="131" spans="1:20" x14ac:dyDescent="0.3">
      <c r="A131" s="77">
        <f>A130+1</f>
        <v>43893</v>
      </c>
      <c r="B131" s="18">
        <f>B130</f>
        <v>10961</v>
      </c>
      <c r="C131" s="18">
        <f>C130</f>
        <v>12403</v>
      </c>
      <c r="D131" s="83">
        <f>D130</f>
        <v>1442</v>
      </c>
      <c r="E131" s="81" t="str">
        <f t="shared" si="3"/>
        <v/>
      </c>
      <c r="F131" s="81"/>
      <c r="G131" s="81"/>
      <c r="H131" s="81"/>
      <c r="I131" s="81"/>
      <c r="J131" s="81"/>
      <c r="K131" s="81"/>
      <c r="L131" s="81"/>
      <c r="M131" s="81"/>
      <c r="R131" s="3"/>
      <c r="S131" s="2"/>
      <c r="T131" s="2"/>
    </row>
    <row r="132" spans="1:20" x14ac:dyDescent="0.3">
      <c r="A132" s="76">
        <f>A131</f>
        <v>43893</v>
      </c>
      <c r="B132" s="17">
        <f>SUMIF(InputData!$C$2:$C$105,"&lt;="&amp;Production!A132,InputData!$D$2:$D$105)-$P$3</f>
        <v>10961</v>
      </c>
      <c r="C132" s="17">
        <f>SUMIF(InputData!$B$2:$B$105,"&lt;="&amp;Production!A132,InputData!$D$2:$D$105)-Production!$P$3</f>
        <v>12403</v>
      </c>
      <c r="D132" s="82">
        <f>C132-B132</f>
        <v>1442</v>
      </c>
      <c r="E132" s="81" t="str">
        <f t="shared" ref="E132:E195" si="4">IF(B132-B131=0,"",B132-B131)</f>
        <v/>
      </c>
      <c r="F132" s="81"/>
      <c r="G132" s="81"/>
      <c r="H132" s="81"/>
      <c r="I132" s="81"/>
      <c r="J132" s="81"/>
      <c r="K132" s="81"/>
      <c r="L132" s="81"/>
      <c r="M132" s="81"/>
      <c r="R132" s="3"/>
      <c r="S132" s="2"/>
      <c r="T132" s="2"/>
    </row>
    <row r="133" spans="1:20" x14ac:dyDescent="0.3">
      <c r="A133" s="77">
        <f>A132+1</f>
        <v>43894</v>
      </c>
      <c r="B133" s="18">
        <f>B132</f>
        <v>10961</v>
      </c>
      <c r="C133" s="18">
        <f>C132</f>
        <v>12403</v>
      </c>
      <c r="D133" s="83">
        <f>D132</f>
        <v>1442</v>
      </c>
      <c r="E133" s="81" t="str">
        <f t="shared" si="4"/>
        <v/>
      </c>
      <c r="F133" s="81"/>
      <c r="G133" s="81"/>
      <c r="H133" s="81"/>
      <c r="I133" s="81"/>
      <c r="J133" s="81"/>
      <c r="K133" s="81"/>
      <c r="L133" s="81"/>
      <c r="M133" s="81"/>
      <c r="R133" s="3"/>
      <c r="S133" s="2"/>
      <c r="T133" s="2"/>
    </row>
    <row r="134" spans="1:20" x14ac:dyDescent="0.3">
      <c r="A134" s="76">
        <f>A133</f>
        <v>43894</v>
      </c>
      <c r="B134" s="17">
        <f>SUMIF(InputData!$C$2:$C$105,"&lt;="&amp;Production!A134,InputData!$D$2:$D$105)-$P$3</f>
        <v>12403</v>
      </c>
      <c r="C134" s="17">
        <f>SUMIF(InputData!$B$2:$B$105,"&lt;="&amp;Production!A134,InputData!$D$2:$D$105)-Production!$P$3</f>
        <v>12403</v>
      </c>
      <c r="D134" s="82">
        <f>C134-B134</f>
        <v>0</v>
      </c>
      <c r="E134" s="81">
        <f t="shared" si="4"/>
        <v>1442</v>
      </c>
      <c r="F134" s="81"/>
      <c r="G134" s="81"/>
      <c r="H134" s="81"/>
      <c r="I134" s="81"/>
      <c r="J134" s="81"/>
      <c r="K134" s="81"/>
      <c r="L134" s="81"/>
      <c r="M134" s="81"/>
      <c r="R134" s="3"/>
      <c r="S134" s="2"/>
      <c r="T134" s="2"/>
    </row>
    <row r="135" spans="1:20" x14ac:dyDescent="0.3">
      <c r="A135" s="77">
        <f>A134+1</f>
        <v>43895</v>
      </c>
      <c r="B135" s="18">
        <f>B134</f>
        <v>12403</v>
      </c>
      <c r="C135" s="18">
        <f>C134</f>
        <v>12403</v>
      </c>
      <c r="D135" s="83">
        <f>D134</f>
        <v>0</v>
      </c>
      <c r="E135" s="81" t="str">
        <f t="shared" si="4"/>
        <v/>
      </c>
      <c r="F135" s="81"/>
      <c r="G135" s="81"/>
      <c r="H135" s="81"/>
      <c r="I135" s="81"/>
      <c r="J135" s="81"/>
      <c r="K135" s="81"/>
      <c r="L135" s="81"/>
      <c r="M135" s="81"/>
      <c r="R135" s="3"/>
      <c r="S135" s="2"/>
      <c r="T135" s="2"/>
    </row>
    <row r="136" spans="1:20" x14ac:dyDescent="0.3">
      <c r="A136" s="76">
        <f>A135</f>
        <v>43895</v>
      </c>
      <c r="B136" s="17">
        <f>SUMIF(InputData!$C$2:$C$105,"&lt;="&amp;Production!A136,InputData!$D$2:$D$105)-$P$3</f>
        <v>12403</v>
      </c>
      <c r="C136" s="17">
        <f>SUMIF(InputData!$B$2:$B$105,"&lt;="&amp;Production!A136,InputData!$D$2:$D$105)-Production!$P$3</f>
        <v>12403</v>
      </c>
      <c r="D136" s="82">
        <f>C136-B136</f>
        <v>0</v>
      </c>
      <c r="E136" s="81" t="str">
        <f t="shared" si="4"/>
        <v/>
      </c>
      <c r="F136" s="81"/>
      <c r="G136" s="81"/>
      <c r="H136" s="81"/>
      <c r="I136" s="81"/>
      <c r="J136" s="81"/>
      <c r="K136" s="81"/>
      <c r="L136" s="81"/>
      <c r="M136" s="81"/>
      <c r="R136" s="3"/>
      <c r="S136" s="2"/>
      <c r="T136" s="2"/>
    </row>
    <row r="137" spans="1:20" x14ac:dyDescent="0.3">
      <c r="A137" s="77">
        <f>A136+1</f>
        <v>43896</v>
      </c>
      <c r="B137" s="18">
        <f>B136</f>
        <v>12403</v>
      </c>
      <c r="C137" s="18">
        <f>C136</f>
        <v>12403</v>
      </c>
      <c r="D137" s="83">
        <f>D136</f>
        <v>0</v>
      </c>
      <c r="E137" s="81" t="str">
        <f t="shared" si="4"/>
        <v/>
      </c>
      <c r="F137" s="81"/>
      <c r="G137" s="81"/>
      <c r="H137" s="81"/>
      <c r="I137" s="81"/>
      <c r="J137" s="81"/>
      <c r="K137" s="81"/>
      <c r="L137" s="81"/>
      <c r="M137" s="81"/>
      <c r="R137" s="3"/>
      <c r="S137" s="2"/>
      <c r="T137" s="2"/>
    </row>
    <row r="138" spans="1:20" x14ac:dyDescent="0.3">
      <c r="A138" s="76">
        <f>A137</f>
        <v>43896</v>
      </c>
      <c r="B138" s="17">
        <f>SUMIF(InputData!$C$2:$C$105,"&lt;="&amp;Production!A138,InputData!$D$2:$D$105)-$P$3</f>
        <v>12403</v>
      </c>
      <c r="C138" s="17">
        <f>SUMIF(InputData!$B$2:$B$105,"&lt;="&amp;Production!A138,InputData!$D$2:$D$105)-Production!$P$3</f>
        <v>12403</v>
      </c>
      <c r="D138" s="82">
        <f>C138-B138</f>
        <v>0</v>
      </c>
      <c r="E138" s="81" t="str">
        <f t="shared" si="4"/>
        <v/>
      </c>
      <c r="F138" s="81"/>
      <c r="G138" s="81"/>
      <c r="H138" s="81"/>
      <c r="I138" s="81"/>
      <c r="J138" s="81"/>
      <c r="K138" s="81"/>
      <c r="L138" s="81"/>
      <c r="M138" s="81"/>
      <c r="R138" s="3"/>
      <c r="S138" s="2"/>
      <c r="T138" s="2"/>
    </row>
    <row r="139" spans="1:20" x14ac:dyDescent="0.3">
      <c r="A139" s="77">
        <f>A138+1</f>
        <v>43897</v>
      </c>
      <c r="B139" s="18">
        <f>B138</f>
        <v>12403</v>
      </c>
      <c r="C139" s="18">
        <f>C138</f>
        <v>12403</v>
      </c>
      <c r="D139" s="83">
        <f>D138</f>
        <v>0</v>
      </c>
      <c r="E139" s="81" t="str">
        <f t="shared" si="4"/>
        <v/>
      </c>
      <c r="F139" s="81"/>
      <c r="G139" s="81"/>
      <c r="H139" s="81"/>
      <c r="I139" s="81"/>
      <c r="J139" s="81"/>
      <c r="K139" s="81"/>
      <c r="L139" s="81"/>
      <c r="M139" s="81"/>
      <c r="R139" s="3"/>
      <c r="S139" s="2"/>
      <c r="T139" s="2"/>
    </row>
    <row r="140" spans="1:20" x14ac:dyDescent="0.3">
      <c r="A140" s="76">
        <f>A139</f>
        <v>43897</v>
      </c>
      <c r="B140" s="17">
        <f>SUMIF(InputData!$C$2:$C$105,"&lt;="&amp;Production!A140,InputData!$D$2:$D$105)-$P$3</f>
        <v>12403</v>
      </c>
      <c r="C140" s="17">
        <f>SUMIF(InputData!$B$2:$B$105,"&lt;="&amp;Production!A140,InputData!$D$2:$D$105)-Production!$P$3</f>
        <v>12403</v>
      </c>
      <c r="D140" s="82">
        <f>C140-B140</f>
        <v>0</v>
      </c>
      <c r="E140" s="81" t="str">
        <f t="shared" si="4"/>
        <v/>
      </c>
      <c r="F140" s="81"/>
      <c r="G140" s="81"/>
      <c r="H140" s="81"/>
      <c r="I140" s="81"/>
      <c r="J140" s="81"/>
      <c r="K140" s="81"/>
      <c r="L140" s="81"/>
      <c r="M140" s="81"/>
      <c r="R140" s="3"/>
      <c r="S140" s="2"/>
      <c r="T140" s="2"/>
    </row>
    <row r="141" spans="1:20" x14ac:dyDescent="0.3">
      <c r="A141" s="77">
        <f>A140+1</f>
        <v>43898</v>
      </c>
      <c r="B141" s="18">
        <f>B140</f>
        <v>12403</v>
      </c>
      <c r="C141" s="18">
        <f>C140</f>
        <v>12403</v>
      </c>
      <c r="D141" s="83">
        <f>D140</f>
        <v>0</v>
      </c>
      <c r="E141" s="81" t="str">
        <f t="shared" si="4"/>
        <v/>
      </c>
      <c r="F141" s="81"/>
      <c r="G141" s="81"/>
      <c r="H141" s="81"/>
      <c r="I141" s="81"/>
      <c r="J141" s="81"/>
      <c r="K141" s="81"/>
      <c r="L141" s="81"/>
      <c r="M141" s="81"/>
      <c r="R141" s="3"/>
      <c r="S141" s="2"/>
      <c r="T141" s="2"/>
    </row>
    <row r="142" spans="1:20" x14ac:dyDescent="0.3">
      <c r="A142" s="76">
        <f>A141</f>
        <v>43898</v>
      </c>
      <c r="B142" s="17">
        <f>SUMIF(InputData!$C$2:$C$105,"&lt;="&amp;Production!A142,InputData!$D$2:$D$105)-$P$3</f>
        <v>12403</v>
      </c>
      <c r="C142" s="17">
        <f>SUMIF(InputData!$B$2:$B$105,"&lt;="&amp;Production!A142,InputData!$D$2:$D$105)-Production!$P$3</f>
        <v>13228</v>
      </c>
      <c r="D142" s="82">
        <f>C142-B142</f>
        <v>825</v>
      </c>
      <c r="E142" s="81" t="str">
        <f t="shared" si="4"/>
        <v/>
      </c>
      <c r="F142" s="81"/>
      <c r="G142" s="81"/>
      <c r="H142" s="81"/>
      <c r="I142" s="81"/>
      <c r="J142" s="81"/>
      <c r="K142" s="81"/>
      <c r="L142" s="81"/>
      <c r="M142" s="81"/>
      <c r="R142" s="3"/>
      <c r="S142" s="2"/>
      <c r="T142" s="2"/>
    </row>
    <row r="143" spans="1:20" x14ac:dyDescent="0.3">
      <c r="A143" s="77">
        <f>A142+1</f>
        <v>43899</v>
      </c>
      <c r="B143" s="18">
        <f>B142</f>
        <v>12403</v>
      </c>
      <c r="C143" s="18">
        <f>C142</f>
        <v>13228</v>
      </c>
      <c r="D143" s="83">
        <f>D142</f>
        <v>825</v>
      </c>
      <c r="E143" s="81" t="str">
        <f t="shared" si="4"/>
        <v/>
      </c>
      <c r="F143" s="81"/>
      <c r="G143" s="81"/>
      <c r="H143" s="81"/>
      <c r="I143" s="81"/>
      <c r="J143" s="81"/>
      <c r="K143" s="81"/>
      <c r="L143" s="81"/>
      <c r="M143" s="81"/>
      <c r="R143" s="3"/>
      <c r="S143" s="2"/>
      <c r="T143" s="2"/>
    </row>
    <row r="144" spans="1:20" x14ac:dyDescent="0.3">
      <c r="A144" s="76">
        <f>A143</f>
        <v>43899</v>
      </c>
      <c r="B144" s="17">
        <f>SUMIF(InputData!$C$2:$C$105,"&lt;="&amp;Production!A144,InputData!$D$2:$D$105)-$P$3</f>
        <v>12403</v>
      </c>
      <c r="C144" s="17">
        <f>SUMIF(InputData!$B$2:$B$105,"&lt;="&amp;Production!A144,InputData!$D$2:$D$105)-Production!$P$3</f>
        <v>13698</v>
      </c>
      <c r="D144" s="82">
        <f>C144-B144</f>
        <v>1295</v>
      </c>
      <c r="E144" s="81" t="str">
        <f t="shared" si="4"/>
        <v/>
      </c>
      <c r="F144" s="81"/>
      <c r="G144" s="81"/>
      <c r="H144" s="81"/>
      <c r="I144" s="81"/>
      <c r="J144" s="81"/>
      <c r="K144" s="81"/>
      <c r="L144" s="81"/>
      <c r="M144" s="81"/>
      <c r="R144" s="3"/>
      <c r="S144" s="2"/>
      <c r="T144" s="2"/>
    </row>
    <row r="145" spans="1:20" x14ac:dyDescent="0.3">
      <c r="A145" s="77">
        <f>A144+1</f>
        <v>43900</v>
      </c>
      <c r="B145" s="18">
        <f>B144</f>
        <v>12403</v>
      </c>
      <c r="C145" s="18">
        <f>C144</f>
        <v>13698</v>
      </c>
      <c r="D145" s="83">
        <f>D144</f>
        <v>1295</v>
      </c>
      <c r="E145" s="81" t="str">
        <f t="shared" si="4"/>
        <v/>
      </c>
      <c r="F145" s="81"/>
      <c r="G145" s="81"/>
      <c r="H145" s="81"/>
      <c r="I145" s="81"/>
      <c r="J145" s="81"/>
      <c r="K145" s="81"/>
      <c r="L145" s="81"/>
      <c r="M145" s="81"/>
      <c r="R145" s="3"/>
      <c r="S145" s="2"/>
      <c r="T145" s="2"/>
    </row>
    <row r="146" spans="1:20" x14ac:dyDescent="0.3">
      <c r="A146" s="76">
        <f>A145</f>
        <v>43900</v>
      </c>
      <c r="B146" s="17">
        <f>SUMIF(InputData!$C$2:$C$105,"&lt;="&amp;Production!A146,InputData!$D$2:$D$105)-$P$3</f>
        <v>12403</v>
      </c>
      <c r="C146" s="17">
        <f>SUMIF(InputData!$B$2:$B$105,"&lt;="&amp;Production!A146,InputData!$D$2:$D$105)-Production!$P$3</f>
        <v>13698</v>
      </c>
      <c r="D146" s="82">
        <f>C146-B146</f>
        <v>1295</v>
      </c>
      <c r="E146" s="81" t="str">
        <f t="shared" si="4"/>
        <v/>
      </c>
      <c r="F146" s="81"/>
      <c r="G146" s="81"/>
      <c r="H146" s="81"/>
      <c r="I146" s="81"/>
      <c r="J146" s="81"/>
      <c r="K146" s="81"/>
      <c r="L146" s="81"/>
      <c r="M146" s="81"/>
      <c r="R146" s="3"/>
      <c r="S146" s="2"/>
      <c r="T146" s="2"/>
    </row>
    <row r="147" spans="1:20" x14ac:dyDescent="0.3">
      <c r="A147" s="77">
        <f>A146+1</f>
        <v>43901</v>
      </c>
      <c r="B147" s="18">
        <f>B146</f>
        <v>12403</v>
      </c>
      <c r="C147" s="18">
        <f>C146</f>
        <v>13698</v>
      </c>
      <c r="D147" s="83">
        <f>D146</f>
        <v>1295</v>
      </c>
      <c r="E147" s="81" t="str">
        <f t="shared" si="4"/>
        <v/>
      </c>
      <c r="F147" s="81"/>
      <c r="G147" s="81"/>
      <c r="H147" s="81"/>
      <c r="I147" s="81"/>
      <c r="J147" s="81"/>
      <c r="K147" s="81"/>
      <c r="L147" s="81"/>
      <c r="M147" s="81"/>
      <c r="R147" s="3"/>
      <c r="S147" s="2"/>
      <c r="T147" s="2"/>
    </row>
    <row r="148" spans="1:20" x14ac:dyDescent="0.3">
      <c r="A148" s="76">
        <f>A147</f>
        <v>43901</v>
      </c>
      <c r="B148" s="17">
        <f>SUMIF(InputData!$C$2:$C$105,"&lt;="&amp;Production!A148,InputData!$D$2:$D$105)-$P$3</f>
        <v>13698</v>
      </c>
      <c r="C148" s="17">
        <f>SUMIF(InputData!$B$2:$B$105,"&lt;="&amp;Production!A148,InputData!$D$2:$D$105)-Production!$P$3</f>
        <v>13698</v>
      </c>
      <c r="D148" s="82">
        <f>C148-B148</f>
        <v>0</v>
      </c>
      <c r="E148" s="81">
        <f t="shared" si="4"/>
        <v>1295</v>
      </c>
      <c r="F148" s="81"/>
      <c r="G148" s="81"/>
      <c r="H148" s="81"/>
      <c r="I148" s="81"/>
      <c r="J148" s="81"/>
      <c r="K148" s="81"/>
      <c r="L148" s="81"/>
      <c r="M148" s="81"/>
      <c r="R148" s="3"/>
      <c r="S148" s="2"/>
      <c r="T148" s="2"/>
    </row>
    <row r="149" spans="1:20" x14ac:dyDescent="0.3">
      <c r="A149" s="77">
        <f>A148+1</f>
        <v>43902</v>
      </c>
      <c r="B149" s="18">
        <f>B148</f>
        <v>13698</v>
      </c>
      <c r="C149" s="18">
        <f>C148</f>
        <v>13698</v>
      </c>
      <c r="D149" s="83">
        <f>D148</f>
        <v>0</v>
      </c>
      <c r="E149" s="81" t="str">
        <f t="shared" si="4"/>
        <v/>
      </c>
      <c r="F149" s="81"/>
      <c r="G149" s="81"/>
      <c r="H149" s="81"/>
      <c r="I149" s="81"/>
      <c r="J149" s="81"/>
      <c r="K149" s="81"/>
      <c r="L149" s="81"/>
      <c r="M149" s="81"/>
      <c r="R149" s="3"/>
      <c r="S149" s="2"/>
      <c r="T149" s="2"/>
    </row>
    <row r="150" spans="1:20" x14ac:dyDescent="0.3">
      <c r="A150" s="76">
        <f>A149</f>
        <v>43902</v>
      </c>
      <c r="B150" s="17">
        <f>SUMIF(InputData!$C$2:$C$105,"&lt;="&amp;Production!A150,InputData!$D$2:$D$105)-$P$3</f>
        <v>13698</v>
      </c>
      <c r="C150" s="17">
        <f>SUMIF(InputData!$B$2:$B$105,"&lt;="&amp;Production!A150,InputData!$D$2:$D$105)-Production!$P$3</f>
        <v>13698</v>
      </c>
      <c r="D150" s="82">
        <f>C150-B150</f>
        <v>0</v>
      </c>
      <c r="E150" s="81" t="str">
        <f t="shared" si="4"/>
        <v/>
      </c>
      <c r="F150" s="81"/>
      <c r="G150" s="81"/>
      <c r="H150" s="81"/>
      <c r="I150" s="81"/>
      <c r="J150" s="81"/>
      <c r="K150" s="81"/>
      <c r="L150" s="81"/>
      <c r="M150" s="81"/>
      <c r="R150" s="3"/>
      <c r="S150" s="2"/>
      <c r="T150" s="2"/>
    </row>
    <row r="151" spans="1:20" x14ac:dyDescent="0.3">
      <c r="A151" s="77">
        <f>A150+1</f>
        <v>43903</v>
      </c>
      <c r="B151" s="18">
        <f>B150</f>
        <v>13698</v>
      </c>
      <c r="C151" s="18">
        <f>C150</f>
        <v>13698</v>
      </c>
      <c r="D151" s="83">
        <f>D150</f>
        <v>0</v>
      </c>
      <c r="E151" s="81" t="str">
        <f t="shared" si="4"/>
        <v/>
      </c>
      <c r="F151" s="81"/>
      <c r="G151" s="81"/>
      <c r="H151" s="81"/>
      <c r="I151" s="81"/>
      <c r="J151" s="81"/>
      <c r="K151" s="81"/>
      <c r="L151" s="81"/>
      <c r="M151" s="81"/>
      <c r="R151" s="3"/>
      <c r="S151" s="2"/>
      <c r="T151" s="2"/>
    </row>
    <row r="152" spans="1:20" x14ac:dyDescent="0.3">
      <c r="A152" s="76">
        <f>A151</f>
        <v>43903</v>
      </c>
      <c r="B152" s="17">
        <f>SUMIF(InputData!$C$2:$C$105,"&lt;="&amp;Production!A152,InputData!$D$2:$D$105)-$P$3</f>
        <v>13698</v>
      </c>
      <c r="C152" s="17">
        <f>SUMIF(InputData!$B$2:$B$105,"&lt;="&amp;Production!A152,InputData!$D$2:$D$105)-Production!$P$3</f>
        <v>13698</v>
      </c>
      <c r="D152" s="82">
        <f>C152-B152</f>
        <v>0</v>
      </c>
      <c r="E152" s="81" t="str">
        <f t="shared" si="4"/>
        <v/>
      </c>
      <c r="F152" s="81"/>
      <c r="G152" s="81"/>
      <c r="H152" s="81"/>
      <c r="I152" s="81"/>
      <c r="J152" s="81"/>
      <c r="K152" s="81"/>
      <c r="L152" s="81"/>
      <c r="M152" s="81"/>
      <c r="R152" s="3"/>
      <c r="S152" s="2"/>
      <c r="T152" s="2"/>
    </row>
    <row r="153" spans="1:20" x14ac:dyDescent="0.3">
      <c r="A153" s="77">
        <f>A152+1</f>
        <v>43904</v>
      </c>
      <c r="B153" s="18">
        <f>B152</f>
        <v>13698</v>
      </c>
      <c r="C153" s="18">
        <f>C152</f>
        <v>13698</v>
      </c>
      <c r="D153" s="83">
        <f>D152</f>
        <v>0</v>
      </c>
      <c r="E153" s="81" t="str">
        <f t="shared" si="4"/>
        <v/>
      </c>
      <c r="F153" s="81"/>
      <c r="G153" s="81"/>
      <c r="H153" s="81"/>
      <c r="I153" s="81"/>
      <c r="J153" s="81"/>
      <c r="K153" s="81"/>
      <c r="L153" s="81"/>
      <c r="M153" s="81"/>
      <c r="R153" s="3"/>
      <c r="S153" s="2"/>
      <c r="T153" s="2"/>
    </row>
    <row r="154" spans="1:20" x14ac:dyDescent="0.3">
      <c r="A154" s="76">
        <f>A153</f>
        <v>43904</v>
      </c>
      <c r="B154" s="17">
        <f>SUMIF(InputData!$C$2:$C$105,"&lt;="&amp;Production!A154,InputData!$D$2:$D$105)-$P$3</f>
        <v>13698</v>
      </c>
      <c r="C154" s="17">
        <f>SUMIF(InputData!$B$2:$B$105,"&lt;="&amp;Production!A154,InputData!$D$2:$D$105)-Production!$P$3</f>
        <v>13698</v>
      </c>
      <c r="D154" s="82">
        <f>C154-B154</f>
        <v>0</v>
      </c>
      <c r="E154" s="81" t="str">
        <f t="shared" si="4"/>
        <v/>
      </c>
      <c r="F154" s="81"/>
      <c r="G154" s="81"/>
      <c r="H154" s="81"/>
      <c r="I154" s="81"/>
      <c r="J154" s="81"/>
      <c r="K154" s="81"/>
      <c r="L154" s="81"/>
      <c r="M154" s="81"/>
      <c r="R154" s="3"/>
      <c r="S154" s="2"/>
      <c r="T154" s="2"/>
    </row>
    <row r="155" spans="1:20" x14ac:dyDescent="0.3">
      <c r="A155" s="77">
        <f>A154+1</f>
        <v>43905</v>
      </c>
      <c r="B155" s="18">
        <f>B154</f>
        <v>13698</v>
      </c>
      <c r="C155" s="18">
        <f>C154</f>
        <v>13698</v>
      </c>
      <c r="D155" s="83">
        <f>D154</f>
        <v>0</v>
      </c>
      <c r="E155" s="81" t="str">
        <f t="shared" si="4"/>
        <v/>
      </c>
      <c r="F155" s="81"/>
      <c r="G155" s="81"/>
      <c r="H155" s="81"/>
      <c r="I155" s="81"/>
      <c r="J155" s="81"/>
      <c r="K155" s="81"/>
      <c r="L155" s="81"/>
      <c r="M155" s="81"/>
      <c r="R155" s="3"/>
      <c r="S155" s="2"/>
      <c r="T155" s="2"/>
    </row>
    <row r="156" spans="1:20" x14ac:dyDescent="0.3">
      <c r="A156" s="76">
        <f>A155</f>
        <v>43905</v>
      </c>
      <c r="B156" s="17">
        <f>SUMIF(InputData!$C$2:$C$105,"&lt;="&amp;Production!A156,InputData!$D$2:$D$105)-$P$3</f>
        <v>13698</v>
      </c>
      <c r="C156" s="17">
        <f>SUMIF(InputData!$B$2:$B$105,"&lt;="&amp;Production!A156,InputData!$D$2:$D$105)-Production!$P$3</f>
        <v>15226</v>
      </c>
      <c r="D156" s="82">
        <f>C156-B156</f>
        <v>1528</v>
      </c>
      <c r="E156" s="81" t="str">
        <f t="shared" si="4"/>
        <v/>
      </c>
      <c r="F156" s="81"/>
      <c r="G156" s="81"/>
      <c r="H156" s="81"/>
      <c r="I156" s="81"/>
      <c r="J156" s="81"/>
      <c r="K156" s="81"/>
      <c r="L156" s="81"/>
      <c r="M156" s="81"/>
      <c r="R156" s="3"/>
      <c r="S156" s="2"/>
      <c r="T156" s="2"/>
    </row>
    <row r="157" spans="1:20" x14ac:dyDescent="0.3">
      <c r="A157" s="77">
        <f>A156+1</f>
        <v>43906</v>
      </c>
      <c r="B157" s="18">
        <f>B156</f>
        <v>13698</v>
      </c>
      <c r="C157" s="18">
        <f>C156</f>
        <v>15226</v>
      </c>
      <c r="D157" s="83">
        <f>D156</f>
        <v>1528</v>
      </c>
      <c r="E157" s="81" t="str">
        <f t="shared" si="4"/>
        <v/>
      </c>
      <c r="F157" s="81"/>
      <c r="G157" s="81"/>
      <c r="H157" s="81"/>
      <c r="I157" s="81"/>
      <c r="J157" s="81"/>
      <c r="K157" s="81"/>
      <c r="L157" s="81"/>
      <c r="M157" s="81"/>
      <c r="R157" s="3"/>
      <c r="S157" s="2"/>
      <c r="T157" s="2"/>
    </row>
    <row r="158" spans="1:20" x14ac:dyDescent="0.3">
      <c r="A158" s="76">
        <f>A157</f>
        <v>43906</v>
      </c>
      <c r="B158" s="17">
        <f>SUMIF(InputData!$C$2:$C$105,"&lt;="&amp;Production!A158,InputData!$D$2:$D$105)-$P$3</f>
        <v>13698</v>
      </c>
      <c r="C158" s="17">
        <f>SUMIF(InputData!$B$2:$B$105,"&lt;="&amp;Production!A158,InputData!$D$2:$D$105)-Production!$P$3</f>
        <v>15226</v>
      </c>
      <c r="D158" s="82">
        <f>C158-B158</f>
        <v>1528</v>
      </c>
      <c r="E158" s="81" t="str">
        <f t="shared" si="4"/>
        <v/>
      </c>
      <c r="F158" s="81"/>
      <c r="G158" s="81"/>
      <c r="H158" s="81"/>
      <c r="I158" s="81"/>
      <c r="J158" s="81"/>
      <c r="K158" s="81"/>
      <c r="L158" s="81"/>
      <c r="M158" s="81"/>
      <c r="R158" s="3"/>
      <c r="S158" s="2"/>
      <c r="T158" s="2"/>
    </row>
    <row r="159" spans="1:20" x14ac:dyDescent="0.3">
      <c r="A159" s="77">
        <f>A158+1</f>
        <v>43907</v>
      </c>
      <c r="B159" s="18">
        <f>B158</f>
        <v>13698</v>
      </c>
      <c r="C159" s="18">
        <f>C158</f>
        <v>15226</v>
      </c>
      <c r="D159" s="83">
        <f>D158</f>
        <v>1528</v>
      </c>
      <c r="E159" s="81" t="str">
        <f t="shared" si="4"/>
        <v/>
      </c>
      <c r="F159" s="81"/>
      <c r="G159" s="81"/>
      <c r="H159" s="81"/>
      <c r="I159" s="81"/>
      <c r="J159" s="81"/>
      <c r="K159" s="81"/>
      <c r="L159" s="81"/>
      <c r="M159" s="81"/>
      <c r="R159" s="3"/>
      <c r="S159" s="2"/>
      <c r="T159" s="2"/>
    </row>
    <row r="160" spans="1:20" x14ac:dyDescent="0.3">
      <c r="A160" s="76">
        <f>A159</f>
        <v>43907</v>
      </c>
      <c r="B160" s="17">
        <f>SUMIF(InputData!$C$2:$C$105,"&lt;="&amp;Production!A160,InputData!$D$2:$D$105)-$P$3</f>
        <v>13698</v>
      </c>
      <c r="C160" s="17">
        <f>SUMIF(InputData!$B$2:$B$105,"&lt;="&amp;Production!A160,InputData!$D$2:$D$105)-Production!$P$3</f>
        <v>15226</v>
      </c>
      <c r="D160" s="82">
        <f>C160-B160</f>
        <v>1528</v>
      </c>
      <c r="E160" s="81" t="str">
        <f t="shared" si="4"/>
        <v/>
      </c>
      <c r="F160" s="81"/>
      <c r="G160" s="81"/>
      <c r="H160" s="81"/>
      <c r="I160" s="81"/>
      <c r="J160" s="81"/>
      <c r="K160" s="81"/>
      <c r="L160" s="81"/>
      <c r="M160" s="81"/>
      <c r="R160" s="3"/>
      <c r="S160" s="2"/>
      <c r="T160" s="2"/>
    </row>
    <row r="161" spans="1:20" x14ac:dyDescent="0.3">
      <c r="A161" s="77">
        <f>A160+1</f>
        <v>43908</v>
      </c>
      <c r="B161" s="18">
        <f>B160</f>
        <v>13698</v>
      </c>
      <c r="C161" s="18">
        <f>C160</f>
        <v>15226</v>
      </c>
      <c r="D161" s="83">
        <f>D160</f>
        <v>1528</v>
      </c>
      <c r="E161" s="81" t="str">
        <f t="shared" si="4"/>
        <v/>
      </c>
      <c r="F161" s="81"/>
      <c r="G161" s="81"/>
      <c r="H161" s="81"/>
      <c r="I161" s="81"/>
      <c r="J161" s="81"/>
      <c r="K161" s="81"/>
      <c r="L161" s="81"/>
      <c r="M161" s="81"/>
      <c r="R161" s="3"/>
      <c r="S161" s="2"/>
      <c r="T161" s="2"/>
    </row>
    <row r="162" spans="1:20" x14ac:dyDescent="0.3">
      <c r="A162" s="76">
        <f>A161</f>
        <v>43908</v>
      </c>
      <c r="B162" s="17">
        <f>SUMIF(InputData!$C$2:$C$105,"&lt;="&amp;Production!A162,InputData!$D$2:$D$105)-$P$3</f>
        <v>15226</v>
      </c>
      <c r="C162" s="17">
        <f>SUMIF(InputData!$B$2:$B$105,"&lt;="&amp;Production!A162,InputData!$D$2:$D$105)-Production!$P$3</f>
        <v>15226</v>
      </c>
      <c r="D162" s="82">
        <f>C162-B162</f>
        <v>0</v>
      </c>
      <c r="E162" s="81">
        <f t="shared" si="4"/>
        <v>1528</v>
      </c>
      <c r="F162" s="81"/>
      <c r="G162" s="81"/>
      <c r="H162" s="81"/>
      <c r="I162" s="81"/>
      <c r="J162" s="81"/>
      <c r="K162" s="81"/>
      <c r="L162" s="81"/>
      <c r="M162" s="81"/>
      <c r="R162" s="3"/>
      <c r="S162" s="2"/>
      <c r="T162" s="2"/>
    </row>
    <row r="163" spans="1:20" x14ac:dyDescent="0.3">
      <c r="A163" s="77">
        <f>A162+1</f>
        <v>43909</v>
      </c>
      <c r="B163" s="18">
        <f>B162</f>
        <v>15226</v>
      </c>
      <c r="C163" s="18">
        <f>C162</f>
        <v>15226</v>
      </c>
      <c r="D163" s="83">
        <f>D162</f>
        <v>0</v>
      </c>
      <c r="E163" s="81" t="str">
        <f t="shared" si="4"/>
        <v/>
      </c>
      <c r="F163" s="81"/>
      <c r="G163" s="81"/>
      <c r="H163" s="81"/>
      <c r="I163" s="81"/>
      <c r="J163" s="81"/>
      <c r="K163" s="81"/>
      <c r="L163" s="81"/>
      <c r="M163" s="81"/>
      <c r="R163" s="3"/>
      <c r="S163" s="2"/>
      <c r="T163" s="2"/>
    </row>
    <row r="164" spans="1:20" x14ac:dyDescent="0.3">
      <c r="A164" s="76">
        <f>A163</f>
        <v>43909</v>
      </c>
      <c r="B164" s="17">
        <f>SUMIF(InputData!$C$2:$C$105,"&lt;="&amp;Production!A164,InputData!$D$2:$D$105)-$P$3</f>
        <v>15226</v>
      </c>
      <c r="C164" s="17">
        <f>SUMIF(InputData!$B$2:$B$105,"&lt;="&amp;Production!A164,InputData!$D$2:$D$105)-Production!$P$3</f>
        <v>15226</v>
      </c>
      <c r="D164" s="82">
        <f>C164-B164</f>
        <v>0</v>
      </c>
      <c r="E164" s="81" t="str">
        <f t="shared" si="4"/>
        <v/>
      </c>
      <c r="F164" s="81"/>
      <c r="G164" s="81"/>
      <c r="H164" s="81"/>
      <c r="I164" s="81"/>
      <c r="J164" s="81"/>
      <c r="K164" s="81"/>
      <c r="L164" s="81"/>
      <c r="M164" s="81"/>
      <c r="R164" s="3"/>
      <c r="S164" s="2"/>
      <c r="T164" s="2"/>
    </row>
    <row r="165" spans="1:20" x14ac:dyDescent="0.3">
      <c r="A165" s="77">
        <f>A164+1</f>
        <v>43910</v>
      </c>
      <c r="B165" s="18">
        <f>B164</f>
        <v>15226</v>
      </c>
      <c r="C165" s="18">
        <f>C164</f>
        <v>15226</v>
      </c>
      <c r="D165" s="83">
        <f>D164</f>
        <v>0</v>
      </c>
      <c r="E165" s="81" t="str">
        <f t="shared" si="4"/>
        <v/>
      </c>
      <c r="F165" s="81"/>
      <c r="G165" s="81"/>
      <c r="H165" s="81"/>
      <c r="I165" s="81"/>
      <c r="J165" s="81"/>
      <c r="K165" s="81"/>
      <c r="L165" s="81"/>
      <c r="M165" s="81"/>
      <c r="R165" s="3"/>
      <c r="S165" s="2"/>
      <c r="T165" s="2"/>
    </row>
    <row r="166" spans="1:20" x14ac:dyDescent="0.3">
      <c r="A166" s="76">
        <f>A165</f>
        <v>43910</v>
      </c>
      <c r="B166" s="17">
        <f>SUMIF(InputData!$C$2:$C$105,"&lt;="&amp;Production!A166,InputData!$D$2:$D$105)-$P$3</f>
        <v>15226</v>
      </c>
      <c r="C166" s="17">
        <f>SUMIF(InputData!$B$2:$B$105,"&lt;="&amp;Production!A166,InputData!$D$2:$D$105)-Production!$P$3</f>
        <v>15226</v>
      </c>
      <c r="D166" s="82">
        <f>C166-B166</f>
        <v>0</v>
      </c>
      <c r="E166" s="81" t="str">
        <f t="shared" si="4"/>
        <v/>
      </c>
      <c r="F166" s="81"/>
      <c r="G166" s="81"/>
      <c r="H166" s="81"/>
      <c r="I166" s="81"/>
      <c r="J166" s="81"/>
      <c r="K166" s="81"/>
      <c r="L166" s="81"/>
      <c r="M166" s="81"/>
      <c r="R166" s="3"/>
      <c r="S166" s="2"/>
      <c r="T166" s="2"/>
    </row>
    <row r="167" spans="1:20" x14ac:dyDescent="0.3">
      <c r="A167" s="77">
        <f>A166+1</f>
        <v>43911</v>
      </c>
      <c r="B167" s="18">
        <f>B166</f>
        <v>15226</v>
      </c>
      <c r="C167" s="18">
        <f>C166</f>
        <v>15226</v>
      </c>
      <c r="D167" s="83">
        <f>D166</f>
        <v>0</v>
      </c>
      <c r="E167" s="81" t="str">
        <f t="shared" si="4"/>
        <v/>
      </c>
      <c r="F167" s="81"/>
      <c r="G167" s="81"/>
      <c r="H167" s="81"/>
      <c r="I167" s="81"/>
      <c r="J167" s="81"/>
      <c r="K167" s="81"/>
      <c r="L167" s="81"/>
      <c r="M167" s="81"/>
      <c r="R167" s="3"/>
      <c r="S167" s="2"/>
      <c r="T167" s="2"/>
    </row>
    <row r="168" spans="1:20" x14ac:dyDescent="0.3">
      <c r="A168" s="76">
        <f>A167</f>
        <v>43911</v>
      </c>
      <c r="B168" s="17">
        <f>SUMIF(InputData!$C$2:$C$105,"&lt;="&amp;Production!A168,InputData!$D$2:$D$105)-$P$3</f>
        <v>15226</v>
      </c>
      <c r="C168" s="17">
        <f>SUMIF(InputData!$B$2:$B$105,"&lt;="&amp;Production!A168,InputData!$D$2:$D$105)-Production!$P$3</f>
        <v>15226</v>
      </c>
      <c r="D168" s="82">
        <f>C168-B168</f>
        <v>0</v>
      </c>
      <c r="E168" s="81" t="str">
        <f t="shared" si="4"/>
        <v/>
      </c>
      <c r="F168" s="81"/>
      <c r="G168" s="81"/>
      <c r="H168" s="81"/>
      <c r="I168" s="81"/>
      <c r="J168" s="81"/>
      <c r="K168" s="81"/>
      <c r="L168" s="81"/>
      <c r="M168" s="81"/>
      <c r="R168" s="3"/>
      <c r="S168" s="2"/>
      <c r="T168" s="2"/>
    </row>
    <row r="169" spans="1:20" x14ac:dyDescent="0.3">
      <c r="A169" s="77">
        <f>A168+1</f>
        <v>43912</v>
      </c>
      <c r="B169" s="18">
        <f>B168</f>
        <v>15226</v>
      </c>
      <c r="C169" s="18">
        <f>C168</f>
        <v>15226</v>
      </c>
      <c r="D169" s="83">
        <f>D168</f>
        <v>0</v>
      </c>
      <c r="E169" s="81" t="str">
        <f t="shared" si="4"/>
        <v/>
      </c>
      <c r="F169" s="81"/>
      <c r="G169" s="81"/>
      <c r="H169" s="81"/>
      <c r="I169" s="81"/>
      <c r="J169" s="81"/>
      <c r="K169" s="81"/>
      <c r="L169" s="81"/>
      <c r="M169" s="81"/>
      <c r="R169" s="3"/>
      <c r="S169" s="2"/>
      <c r="T169" s="2"/>
    </row>
    <row r="170" spans="1:20" x14ac:dyDescent="0.3">
      <c r="A170" s="76">
        <f>A169</f>
        <v>43912</v>
      </c>
      <c r="B170" s="17">
        <f>SUMIF(InputData!$C$2:$C$105,"&lt;="&amp;Production!A170,InputData!$D$2:$D$105)-$P$3</f>
        <v>15226</v>
      </c>
      <c r="C170" s="17">
        <f>SUMIF(InputData!$B$2:$B$105,"&lt;="&amp;Production!A170,InputData!$D$2:$D$105)-Production!$P$3</f>
        <v>16736</v>
      </c>
      <c r="D170" s="82">
        <f>C170-B170</f>
        <v>1510</v>
      </c>
      <c r="E170" s="81" t="str">
        <f t="shared" si="4"/>
        <v/>
      </c>
      <c r="F170" s="81"/>
      <c r="G170" s="81"/>
      <c r="H170" s="81"/>
      <c r="I170" s="81"/>
      <c r="J170" s="81"/>
      <c r="K170" s="81"/>
      <c r="L170" s="81"/>
      <c r="M170" s="81"/>
      <c r="R170" s="3"/>
      <c r="S170" s="2"/>
      <c r="T170" s="2"/>
    </row>
    <row r="171" spans="1:20" x14ac:dyDescent="0.3">
      <c r="A171" s="77">
        <f>A170+1</f>
        <v>43913</v>
      </c>
      <c r="B171" s="18">
        <f>B170</f>
        <v>15226</v>
      </c>
      <c r="C171" s="18">
        <f>C170</f>
        <v>16736</v>
      </c>
      <c r="D171" s="83">
        <f>D170</f>
        <v>1510</v>
      </c>
      <c r="E171" s="81" t="str">
        <f t="shared" si="4"/>
        <v/>
      </c>
      <c r="F171" s="81"/>
      <c r="G171" s="81"/>
      <c r="H171" s="81"/>
      <c r="I171" s="81"/>
      <c r="J171" s="81"/>
      <c r="K171" s="81"/>
      <c r="L171" s="81"/>
      <c r="M171" s="81"/>
      <c r="R171" s="3"/>
      <c r="S171" s="2"/>
      <c r="T171" s="2"/>
    </row>
    <row r="172" spans="1:20" x14ac:dyDescent="0.3">
      <c r="A172" s="76">
        <f>A171</f>
        <v>43913</v>
      </c>
      <c r="B172" s="17">
        <f>SUMIF(InputData!$C$2:$C$105,"&lt;="&amp;Production!A172,InputData!$D$2:$D$105)-$P$3</f>
        <v>15226</v>
      </c>
      <c r="C172" s="17">
        <f>SUMIF(InputData!$B$2:$B$105,"&lt;="&amp;Production!A172,InputData!$D$2:$D$105)-Production!$P$3</f>
        <v>16736</v>
      </c>
      <c r="D172" s="82">
        <f>C172-B172</f>
        <v>1510</v>
      </c>
      <c r="E172" s="81" t="str">
        <f t="shared" si="4"/>
        <v/>
      </c>
      <c r="F172" s="81"/>
      <c r="G172" s="81"/>
      <c r="H172" s="81"/>
      <c r="I172" s="81"/>
      <c r="J172" s="81"/>
      <c r="K172" s="81"/>
      <c r="L172" s="81"/>
      <c r="M172" s="81"/>
      <c r="R172" s="3"/>
      <c r="S172" s="2"/>
      <c r="T172" s="2"/>
    </row>
    <row r="173" spans="1:20" x14ac:dyDescent="0.3">
      <c r="A173" s="77">
        <f>A172+1</f>
        <v>43914</v>
      </c>
      <c r="B173" s="18">
        <f>B172</f>
        <v>15226</v>
      </c>
      <c r="C173" s="18">
        <f>C172</f>
        <v>16736</v>
      </c>
      <c r="D173" s="83">
        <f>D172</f>
        <v>1510</v>
      </c>
      <c r="E173" s="81" t="str">
        <f t="shared" si="4"/>
        <v/>
      </c>
      <c r="F173" s="81"/>
      <c r="G173" s="81"/>
      <c r="H173" s="81"/>
      <c r="I173" s="81"/>
      <c r="J173" s="81"/>
      <c r="K173" s="81"/>
      <c r="L173" s="81"/>
      <c r="M173" s="81"/>
      <c r="R173" s="3"/>
      <c r="S173" s="2"/>
      <c r="T173" s="2"/>
    </row>
    <row r="174" spans="1:20" x14ac:dyDescent="0.3">
      <c r="A174" s="76">
        <f>A173</f>
        <v>43914</v>
      </c>
      <c r="B174" s="17">
        <f>SUMIF(InputData!$C$2:$C$105,"&lt;="&amp;Production!A174,InputData!$D$2:$D$105)-$P$3</f>
        <v>15226</v>
      </c>
      <c r="C174" s="17">
        <f>SUMIF(InputData!$B$2:$B$105,"&lt;="&amp;Production!A174,InputData!$D$2:$D$105)-Production!$P$3</f>
        <v>16736</v>
      </c>
      <c r="D174" s="82">
        <f>C174-B174</f>
        <v>1510</v>
      </c>
      <c r="E174" s="81" t="str">
        <f t="shared" si="4"/>
        <v/>
      </c>
      <c r="F174" s="81"/>
      <c r="G174" s="81"/>
      <c r="H174" s="81"/>
      <c r="I174" s="81"/>
      <c r="J174" s="81"/>
      <c r="K174" s="81"/>
      <c r="L174" s="81"/>
      <c r="M174" s="81"/>
      <c r="R174" s="3"/>
      <c r="S174" s="2"/>
      <c r="T174" s="2"/>
    </row>
    <row r="175" spans="1:20" x14ac:dyDescent="0.3">
      <c r="A175" s="77">
        <f>A174+1</f>
        <v>43915</v>
      </c>
      <c r="B175" s="18">
        <f>B174</f>
        <v>15226</v>
      </c>
      <c r="C175" s="18">
        <f>C174</f>
        <v>16736</v>
      </c>
      <c r="D175" s="83">
        <f>D174</f>
        <v>1510</v>
      </c>
      <c r="E175" s="81" t="str">
        <f t="shared" si="4"/>
        <v/>
      </c>
      <c r="F175" s="81"/>
      <c r="G175" s="81"/>
      <c r="H175" s="81"/>
      <c r="I175" s="81"/>
      <c r="J175" s="81"/>
      <c r="K175" s="81"/>
      <c r="L175" s="81"/>
      <c r="M175" s="81"/>
      <c r="R175" s="3"/>
      <c r="S175" s="2"/>
      <c r="T175" s="2"/>
    </row>
    <row r="176" spans="1:20" x14ac:dyDescent="0.3">
      <c r="A176" s="76">
        <f>A175</f>
        <v>43915</v>
      </c>
      <c r="B176" s="17">
        <f>SUMIF(InputData!$C$2:$C$105,"&lt;="&amp;Production!A176,InputData!$D$2:$D$105)-$P$3</f>
        <v>16736</v>
      </c>
      <c r="C176" s="17">
        <f>SUMIF(InputData!$B$2:$B$105,"&lt;="&amp;Production!A176,InputData!$D$2:$D$105)-Production!$P$3</f>
        <v>16736</v>
      </c>
      <c r="D176" s="82">
        <f>C176-B176</f>
        <v>0</v>
      </c>
      <c r="E176" s="81">
        <f t="shared" si="4"/>
        <v>1510</v>
      </c>
      <c r="F176" s="81"/>
      <c r="G176" s="81"/>
      <c r="H176" s="81"/>
      <c r="I176" s="81"/>
      <c r="J176" s="81"/>
      <c r="K176" s="81"/>
      <c r="L176" s="81"/>
      <c r="M176" s="81"/>
      <c r="R176" s="3"/>
      <c r="S176" s="2"/>
      <c r="T176" s="2"/>
    </row>
    <row r="177" spans="1:20" x14ac:dyDescent="0.3">
      <c r="A177" s="77">
        <f>A176+1</f>
        <v>43916</v>
      </c>
      <c r="B177" s="18">
        <f>B176</f>
        <v>16736</v>
      </c>
      <c r="C177" s="18">
        <f>C176</f>
        <v>16736</v>
      </c>
      <c r="D177" s="83">
        <f>D176</f>
        <v>0</v>
      </c>
      <c r="E177" s="81" t="str">
        <f t="shared" si="4"/>
        <v/>
      </c>
      <c r="F177" s="81"/>
      <c r="G177" s="81"/>
      <c r="H177" s="81"/>
      <c r="I177" s="81"/>
      <c r="J177" s="81"/>
      <c r="K177" s="81"/>
      <c r="L177" s="81"/>
      <c r="M177" s="81"/>
      <c r="R177" s="3"/>
      <c r="S177" s="2"/>
      <c r="T177" s="2"/>
    </row>
    <row r="178" spans="1:20" x14ac:dyDescent="0.3">
      <c r="A178" s="76">
        <f>A177</f>
        <v>43916</v>
      </c>
      <c r="B178" s="17">
        <f>SUMIF(InputData!$C$2:$C$105,"&lt;="&amp;Production!A178,InputData!$D$2:$D$105)-$P$3</f>
        <v>16736</v>
      </c>
      <c r="C178" s="17">
        <f>SUMIF(InputData!$B$2:$B$105,"&lt;="&amp;Production!A178,InputData!$D$2:$D$105)-Production!$P$3</f>
        <v>16736</v>
      </c>
      <c r="D178" s="82">
        <f>C178-B178</f>
        <v>0</v>
      </c>
      <c r="E178" s="81" t="str">
        <f t="shared" si="4"/>
        <v/>
      </c>
      <c r="F178" s="81"/>
      <c r="G178" s="81"/>
      <c r="H178" s="81"/>
      <c r="I178" s="81"/>
      <c r="J178" s="81"/>
      <c r="K178" s="81"/>
      <c r="L178" s="81"/>
      <c r="M178" s="81"/>
      <c r="R178" s="3"/>
      <c r="S178" s="2"/>
      <c r="T178" s="2"/>
    </row>
    <row r="179" spans="1:20" x14ac:dyDescent="0.3">
      <c r="A179" s="77">
        <f>A178+1</f>
        <v>43917</v>
      </c>
      <c r="B179" s="18">
        <f>B178</f>
        <v>16736</v>
      </c>
      <c r="C179" s="18">
        <f>C178</f>
        <v>16736</v>
      </c>
      <c r="D179" s="83">
        <f>D178</f>
        <v>0</v>
      </c>
      <c r="E179" s="81" t="str">
        <f t="shared" si="4"/>
        <v/>
      </c>
      <c r="F179" s="81"/>
      <c r="G179" s="81"/>
      <c r="H179" s="81"/>
      <c r="I179" s="81"/>
      <c r="J179" s="81"/>
      <c r="K179" s="81"/>
      <c r="L179" s="81"/>
      <c r="M179" s="81"/>
      <c r="R179" s="3"/>
      <c r="S179" s="2"/>
      <c r="T179" s="2"/>
    </row>
    <row r="180" spans="1:20" x14ac:dyDescent="0.3">
      <c r="A180" s="76">
        <f>A179</f>
        <v>43917</v>
      </c>
      <c r="B180" s="17">
        <f>SUMIF(InputData!$C$2:$C$105,"&lt;="&amp;Production!A180,InputData!$D$2:$D$105)-$P$3</f>
        <v>16736</v>
      </c>
      <c r="C180" s="17">
        <f>SUMIF(InputData!$B$2:$B$105,"&lt;="&amp;Production!A180,InputData!$D$2:$D$105)-Production!$P$3</f>
        <v>16736</v>
      </c>
      <c r="D180" s="82">
        <f>C180-B180</f>
        <v>0</v>
      </c>
      <c r="E180" s="81" t="str">
        <f t="shared" si="4"/>
        <v/>
      </c>
      <c r="F180" s="81"/>
      <c r="G180" s="81"/>
      <c r="H180" s="81"/>
      <c r="I180" s="81"/>
      <c r="J180" s="81"/>
      <c r="K180" s="81"/>
      <c r="L180" s="81"/>
      <c r="M180" s="81"/>
      <c r="R180" s="3"/>
      <c r="S180" s="2"/>
      <c r="T180" s="2"/>
    </row>
    <row r="181" spans="1:20" x14ac:dyDescent="0.3">
      <c r="A181" s="77">
        <f>A180+1</f>
        <v>43918</v>
      </c>
      <c r="B181" s="18">
        <f>B180</f>
        <v>16736</v>
      </c>
      <c r="C181" s="18">
        <f>C180</f>
        <v>16736</v>
      </c>
      <c r="D181" s="83">
        <f>D180</f>
        <v>0</v>
      </c>
      <c r="E181" s="81" t="str">
        <f t="shared" si="4"/>
        <v/>
      </c>
      <c r="F181" s="81"/>
      <c r="G181" s="81"/>
      <c r="H181" s="81"/>
      <c r="I181" s="81"/>
      <c r="J181" s="81"/>
      <c r="K181" s="81"/>
      <c r="L181" s="81"/>
      <c r="M181" s="81"/>
      <c r="R181" s="3"/>
      <c r="S181" s="2"/>
      <c r="T181" s="2"/>
    </row>
    <row r="182" spans="1:20" x14ac:dyDescent="0.3">
      <c r="A182" s="76">
        <f>A181</f>
        <v>43918</v>
      </c>
      <c r="B182" s="17">
        <f>SUMIF(InputData!$C$2:$C$105,"&lt;="&amp;Production!A182,InputData!$D$2:$D$105)-$P$3</f>
        <v>16736</v>
      </c>
      <c r="C182" s="17">
        <f>SUMIF(InputData!$B$2:$B$105,"&lt;="&amp;Production!A182,InputData!$D$2:$D$105)-Production!$P$3</f>
        <v>16736</v>
      </c>
      <c r="D182" s="82">
        <f>C182-B182</f>
        <v>0</v>
      </c>
      <c r="E182" s="81" t="str">
        <f t="shared" si="4"/>
        <v/>
      </c>
      <c r="F182" s="81"/>
      <c r="G182" s="81"/>
      <c r="H182" s="81"/>
      <c r="I182" s="81"/>
      <c r="J182" s="81"/>
      <c r="K182" s="81"/>
      <c r="L182" s="81"/>
      <c r="M182" s="81"/>
      <c r="R182" s="3"/>
      <c r="S182" s="2"/>
      <c r="T182" s="2"/>
    </row>
    <row r="183" spans="1:20" x14ac:dyDescent="0.3">
      <c r="A183" s="77">
        <f>A182+1</f>
        <v>43919</v>
      </c>
      <c r="B183" s="18">
        <f>B182</f>
        <v>16736</v>
      </c>
      <c r="C183" s="18">
        <f>C182</f>
        <v>16736</v>
      </c>
      <c r="D183" s="83">
        <f>D182</f>
        <v>0</v>
      </c>
      <c r="E183" s="81" t="str">
        <f t="shared" si="4"/>
        <v/>
      </c>
      <c r="F183" s="81"/>
      <c r="G183" s="81"/>
      <c r="H183" s="81"/>
      <c r="I183" s="81"/>
      <c r="J183" s="81"/>
      <c r="K183" s="81"/>
      <c r="L183" s="81"/>
      <c r="M183" s="81"/>
      <c r="R183" s="3"/>
      <c r="S183" s="2"/>
      <c r="T183" s="2"/>
    </row>
    <row r="184" spans="1:20" x14ac:dyDescent="0.3">
      <c r="A184" s="76">
        <f>A183</f>
        <v>43919</v>
      </c>
      <c r="B184" s="17">
        <f>SUMIF(InputData!$C$2:$C$105,"&lt;="&amp;Production!A184,InputData!$D$2:$D$105)-$P$3</f>
        <v>16736</v>
      </c>
      <c r="C184" s="17">
        <f>SUMIF(InputData!$B$2:$B$105,"&lt;="&amp;Production!A184,InputData!$D$2:$D$105)-Production!$P$3</f>
        <v>17561</v>
      </c>
      <c r="D184" s="82">
        <f>C184-B184</f>
        <v>825</v>
      </c>
      <c r="E184" s="81" t="str">
        <f t="shared" si="4"/>
        <v/>
      </c>
      <c r="F184" s="81"/>
      <c r="G184" s="81"/>
      <c r="H184" s="81"/>
      <c r="I184" s="81"/>
      <c r="J184" s="81"/>
      <c r="K184" s="81"/>
      <c r="L184" s="81"/>
      <c r="M184" s="81"/>
      <c r="R184" s="3"/>
      <c r="S184" s="2"/>
      <c r="T184" s="2"/>
    </row>
    <row r="185" spans="1:20" x14ac:dyDescent="0.3">
      <c r="A185" s="77">
        <f>A184+1</f>
        <v>43920</v>
      </c>
      <c r="B185" s="18">
        <f>B184</f>
        <v>16736</v>
      </c>
      <c r="C185" s="18">
        <f>C184</f>
        <v>17561</v>
      </c>
      <c r="D185" s="83">
        <f>D184</f>
        <v>825</v>
      </c>
      <c r="E185" s="81" t="str">
        <f t="shared" si="4"/>
        <v/>
      </c>
      <c r="F185" s="81"/>
      <c r="G185" s="81"/>
      <c r="H185" s="81"/>
      <c r="I185" s="81"/>
      <c r="J185" s="81"/>
      <c r="K185" s="81"/>
      <c r="L185" s="81"/>
      <c r="M185" s="81"/>
      <c r="R185" s="3"/>
      <c r="S185" s="2"/>
      <c r="T185" s="2"/>
    </row>
    <row r="186" spans="1:20" x14ac:dyDescent="0.3">
      <c r="A186" s="76">
        <f>A185</f>
        <v>43920</v>
      </c>
      <c r="B186" s="17">
        <f>SUMIF(InputData!$C$2:$C$105,"&lt;="&amp;Production!A186,InputData!$D$2:$D$105)-$P$3</f>
        <v>16736</v>
      </c>
      <c r="C186" s="17">
        <f>SUMIF(InputData!$B$2:$B$105,"&lt;="&amp;Production!A186,InputData!$D$2:$D$105)-Production!$P$3</f>
        <v>18135</v>
      </c>
      <c r="D186" s="82">
        <f>C186-B186</f>
        <v>1399</v>
      </c>
      <c r="E186" s="81" t="str">
        <f t="shared" si="4"/>
        <v/>
      </c>
      <c r="F186" s="81"/>
      <c r="G186" s="81"/>
      <c r="H186" s="81"/>
      <c r="I186" s="81"/>
      <c r="J186" s="81"/>
      <c r="K186" s="81"/>
      <c r="L186" s="81"/>
      <c r="M186" s="81"/>
      <c r="R186" s="3"/>
      <c r="S186" s="2"/>
      <c r="T186" s="2"/>
    </row>
    <row r="187" spans="1:20" x14ac:dyDescent="0.3">
      <c r="A187" s="77">
        <f>A186+1</f>
        <v>43921</v>
      </c>
      <c r="B187" s="18">
        <f>B186</f>
        <v>16736</v>
      </c>
      <c r="C187" s="18">
        <f>C186</f>
        <v>18135</v>
      </c>
      <c r="D187" s="83">
        <f>D186</f>
        <v>1399</v>
      </c>
      <c r="E187" s="81" t="str">
        <f t="shared" si="4"/>
        <v/>
      </c>
      <c r="F187" s="81"/>
      <c r="G187" s="81"/>
      <c r="H187" s="81"/>
      <c r="I187" s="81"/>
      <c r="J187" s="81"/>
      <c r="K187" s="81"/>
      <c r="L187" s="81"/>
      <c r="M187" s="81"/>
      <c r="R187" s="3"/>
      <c r="S187" s="2"/>
      <c r="T187" s="2"/>
    </row>
    <row r="188" spans="1:20" x14ac:dyDescent="0.3">
      <c r="A188" s="76">
        <f>A187</f>
        <v>43921</v>
      </c>
      <c r="B188" s="17">
        <f>SUMIF(InputData!$C$2:$C$105,"&lt;="&amp;Production!A188,InputData!$D$2:$D$105)-$P$3</f>
        <v>16736</v>
      </c>
      <c r="C188" s="17">
        <f>SUMIF(InputData!$B$2:$B$105,"&lt;="&amp;Production!A188,InputData!$D$2:$D$105)-Production!$P$3</f>
        <v>18135</v>
      </c>
      <c r="D188" s="82">
        <f>C188-B188</f>
        <v>1399</v>
      </c>
      <c r="E188" s="81" t="str">
        <f t="shared" si="4"/>
        <v/>
      </c>
      <c r="F188" s="81"/>
      <c r="G188" s="81"/>
      <c r="H188" s="81"/>
      <c r="I188" s="81"/>
      <c r="J188" s="81"/>
      <c r="K188" s="81"/>
      <c r="L188" s="81"/>
      <c r="M188" s="81"/>
      <c r="R188" s="3"/>
      <c r="S188" s="2"/>
      <c r="T188" s="2"/>
    </row>
    <row r="189" spans="1:20" x14ac:dyDescent="0.3">
      <c r="A189" s="77">
        <f>A188+1</f>
        <v>43922</v>
      </c>
      <c r="B189" s="18">
        <f>B188</f>
        <v>16736</v>
      </c>
      <c r="C189" s="18">
        <f>C188</f>
        <v>18135</v>
      </c>
      <c r="D189" s="83">
        <f>D188</f>
        <v>1399</v>
      </c>
      <c r="E189" s="81" t="str">
        <f t="shared" si="4"/>
        <v/>
      </c>
      <c r="F189" s="81"/>
      <c r="G189" s="81"/>
      <c r="H189" s="81"/>
      <c r="I189" s="81"/>
      <c r="J189" s="81"/>
      <c r="K189" s="81"/>
      <c r="L189" s="81"/>
      <c r="M189" s="81"/>
      <c r="R189" s="3"/>
      <c r="S189" s="2"/>
      <c r="T189" s="2"/>
    </row>
    <row r="190" spans="1:20" x14ac:dyDescent="0.3">
      <c r="A190" s="76">
        <f>A189</f>
        <v>43922</v>
      </c>
      <c r="B190" s="17">
        <f>SUMIF(InputData!$C$2:$C$105,"&lt;="&amp;Production!A190,InputData!$D$2:$D$105)-$P$3</f>
        <v>18135</v>
      </c>
      <c r="C190" s="17">
        <f>SUMIF(InputData!$B$2:$B$105,"&lt;="&amp;Production!A190,InputData!$D$2:$D$105)-Production!$P$3</f>
        <v>18135</v>
      </c>
      <c r="D190" s="82">
        <f>C190-B190</f>
        <v>0</v>
      </c>
      <c r="E190" s="81">
        <f t="shared" si="4"/>
        <v>1399</v>
      </c>
      <c r="F190" s="81"/>
      <c r="G190" s="81"/>
      <c r="H190" s="81"/>
      <c r="I190" s="81"/>
      <c r="J190" s="81"/>
      <c r="K190" s="81"/>
      <c r="L190" s="81"/>
      <c r="M190" s="81"/>
      <c r="R190" s="3"/>
      <c r="S190" s="2"/>
      <c r="T190" s="2"/>
    </row>
    <row r="191" spans="1:20" x14ac:dyDescent="0.3">
      <c r="A191" s="77">
        <f>A190+1</f>
        <v>43923</v>
      </c>
      <c r="B191" s="18">
        <f>B190</f>
        <v>18135</v>
      </c>
      <c r="C191" s="18">
        <f>C190</f>
        <v>18135</v>
      </c>
      <c r="D191" s="83">
        <f>D190</f>
        <v>0</v>
      </c>
      <c r="E191" s="81" t="str">
        <f t="shared" si="4"/>
        <v/>
      </c>
      <c r="F191" s="81"/>
      <c r="G191" s="81"/>
      <c r="H191" s="81"/>
      <c r="I191" s="81"/>
      <c r="J191" s="81"/>
      <c r="K191" s="81"/>
      <c r="L191" s="81"/>
      <c r="M191" s="81"/>
      <c r="R191" s="3"/>
      <c r="S191" s="2"/>
      <c r="T191" s="2"/>
    </row>
    <row r="192" spans="1:20" x14ac:dyDescent="0.3">
      <c r="A192" s="76">
        <f>A191</f>
        <v>43923</v>
      </c>
      <c r="B192" s="17">
        <f>SUMIF(InputData!$C$2:$C$105,"&lt;="&amp;Production!A192,InputData!$D$2:$D$105)-$P$3</f>
        <v>18135</v>
      </c>
      <c r="C192" s="17">
        <f>SUMIF(InputData!$B$2:$B$105,"&lt;="&amp;Production!A192,InputData!$D$2:$D$105)-Production!$P$3</f>
        <v>18135</v>
      </c>
      <c r="D192" s="82">
        <f>C192-B192</f>
        <v>0</v>
      </c>
      <c r="E192" s="81" t="str">
        <f t="shared" si="4"/>
        <v/>
      </c>
      <c r="F192" s="81"/>
      <c r="G192" s="81"/>
      <c r="H192" s="81"/>
      <c r="I192" s="81"/>
      <c r="J192" s="81"/>
      <c r="K192" s="81"/>
      <c r="L192" s="81"/>
      <c r="M192" s="81"/>
      <c r="R192" s="3"/>
      <c r="S192" s="2"/>
      <c r="T192" s="2"/>
    </row>
    <row r="193" spans="1:20" x14ac:dyDescent="0.3">
      <c r="A193" s="77">
        <f>A192+1</f>
        <v>43924</v>
      </c>
      <c r="B193" s="18">
        <f>B192</f>
        <v>18135</v>
      </c>
      <c r="C193" s="18">
        <f>C192</f>
        <v>18135</v>
      </c>
      <c r="D193" s="83">
        <f>D192</f>
        <v>0</v>
      </c>
      <c r="E193" s="81" t="str">
        <f t="shared" si="4"/>
        <v/>
      </c>
      <c r="F193" s="81"/>
      <c r="G193" s="81"/>
      <c r="H193" s="81"/>
      <c r="I193" s="81"/>
      <c r="J193" s="81"/>
      <c r="K193" s="81"/>
      <c r="L193" s="81"/>
      <c r="M193" s="81"/>
      <c r="R193" s="3"/>
      <c r="S193" s="2"/>
      <c r="T193" s="2"/>
    </row>
    <row r="194" spans="1:20" x14ac:dyDescent="0.3">
      <c r="A194" s="76">
        <f>A193</f>
        <v>43924</v>
      </c>
      <c r="B194" s="17">
        <f>SUMIF(InputData!$C$2:$C$105,"&lt;="&amp;Production!A194,InputData!$D$2:$D$105)-$P$3</f>
        <v>18135</v>
      </c>
      <c r="C194" s="17">
        <f>SUMIF(InputData!$B$2:$B$105,"&lt;="&amp;Production!A194,InputData!$D$2:$D$105)-Production!$P$3</f>
        <v>18135</v>
      </c>
      <c r="D194" s="82">
        <f>C194-B194</f>
        <v>0</v>
      </c>
      <c r="E194" s="81" t="str">
        <f t="shared" si="4"/>
        <v/>
      </c>
      <c r="F194" s="81"/>
      <c r="G194" s="81"/>
      <c r="H194" s="81"/>
      <c r="I194" s="81"/>
      <c r="J194" s="81"/>
      <c r="K194" s="81"/>
      <c r="L194" s="81"/>
      <c r="M194" s="81"/>
      <c r="R194" s="3"/>
      <c r="S194" s="2"/>
      <c r="T194" s="2"/>
    </row>
    <row r="195" spans="1:20" x14ac:dyDescent="0.3">
      <c r="A195" s="77">
        <f>A194+1</f>
        <v>43925</v>
      </c>
      <c r="B195" s="18">
        <f>B194</f>
        <v>18135</v>
      </c>
      <c r="C195" s="18">
        <f>C194</f>
        <v>18135</v>
      </c>
      <c r="D195" s="83">
        <f>D194</f>
        <v>0</v>
      </c>
      <c r="E195" s="81" t="str">
        <f t="shared" si="4"/>
        <v/>
      </c>
      <c r="F195" s="81"/>
      <c r="G195" s="81"/>
      <c r="H195" s="81"/>
      <c r="I195" s="81"/>
      <c r="J195" s="81"/>
      <c r="K195" s="81"/>
      <c r="L195" s="81"/>
      <c r="M195" s="81"/>
      <c r="R195" s="3"/>
      <c r="S195" s="2"/>
      <c r="T195" s="2"/>
    </row>
    <row r="196" spans="1:20" x14ac:dyDescent="0.3">
      <c r="A196" s="76">
        <f>A195</f>
        <v>43925</v>
      </c>
      <c r="B196" s="17">
        <f>SUMIF(InputData!$C$2:$C$105,"&lt;="&amp;Production!A196,InputData!$D$2:$D$105)-$P$3</f>
        <v>18135</v>
      </c>
      <c r="C196" s="17">
        <f>SUMIF(InputData!$B$2:$B$105,"&lt;="&amp;Production!A196,InputData!$D$2:$D$105)-Production!$P$3</f>
        <v>18135</v>
      </c>
      <c r="D196" s="82">
        <f>C196-B196</f>
        <v>0</v>
      </c>
      <c r="E196" s="81" t="str">
        <f t="shared" ref="E196:E259" si="5">IF(B196-B195=0,"",B196-B195)</f>
        <v/>
      </c>
      <c r="F196" s="81"/>
      <c r="G196" s="81"/>
      <c r="H196" s="81"/>
      <c r="I196" s="81"/>
      <c r="J196" s="81"/>
      <c r="K196" s="81"/>
      <c r="L196" s="81"/>
      <c r="M196" s="81"/>
      <c r="R196" s="3"/>
      <c r="S196" s="2"/>
      <c r="T196" s="2"/>
    </row>
    <row r="197" spans="1:20" x14ac:dyDescent="0.3">
      <c r="A197" s="77">
        <f>A196+1</f>
        <v>43926</v>
      </c>
      <c r="B197" s="18">
        <f>B196</f>
        <v>18135</v>
      </c>
      <c r="C197" s="18">
        <f>C196</f>
        <v>18135</v>
      </c>
      <c r="D197" s="83">
        <f>D196</f>
        <v>0</v>
      </c>
      <c r="E197" s="81" t="str">
        <f t="shared" si="5"/>
        <v/>
      </c>
      <c r="F197" s="81"/>
      <c r="G197" s="81"/>
      <c r="H197" s="81"/>
      <c r="I197" s="81"/>
      <c r="J197" s="81"/>
      <c r="K197" s="81"/>
      <c r="L197" s="81"/>
      <c r="M197" s="81"/>
      <c r="R197" s="3"/>
      <c r="S197" s="2"/>
      <c r="T197" s="2"/>
    </row>
    <row r="198" spans="1:20" x14ac:dyDescent="0.3">
      <c r="A198" s="76">
        <f>A197</f>
        <v>43926</v>
      </c>
      <c r="B198" s="17">
        <f>SUMIF(InputData!$C$2:$C$105,"&lt;="&amp;Production!A198,InputData!$D$2:$D$105)-$P$3</f>
        <v>18135</v>
      </c>
      <c r="C198" s="17">
        <f>SUMIF(InputData!$B$2:$B$105,"&lt;="&amp;Production!A198,InputData!$D$2:$D$105)-Production!$P$3</f>
        <v>19780</v>
      </c>
      <c r="D198" s="82">
        <f>C198-B198</f>
        <v>1645</v>
      </c>
      <c r="E198" s="81" t="str">
        <f t="shared" si="5"/>
        <v/>
      </c>
      <c r="F198" s="81"/>
      <c r="G198" s="81"/>
      <c r="H198" s="81"/>
      <c r="I198" s="81"/>
      <c r="J198" s="81"/>
      <c r="K198" s="81"/>
      <c r="L198" s="81"/>
      <c r="M198" s="81"/>
      <c r="R198" s="3"/>
      <c r="S198" s="2"/>
      <c r="T198" s="2"/>
    </row>
    <row r="199" spans="1:20" x14ac:dyDescent="0.3">
      <c r="A199" s="77">
        <f>A198+1</f>
        <v>43927</v>
      </c>
      <c r="B199" s="18">
        <f>B198</f>
        <v>18135</v>
      </c>
      <c r="C199" s="18">
        <f>C198</f>
        <v>19780</v>
      </c>
      <c r="D199" s="83">
        <f>D198</f>
        <v>1645</v>
      </c>
      <c r="E199" s="81" t="str">
        <f t="shared" si="5"/>
        <v/>
      </c>
      <c r="F199" s="81"/>
      <c r="G199" s="81"/>
      <c r="H199" s="81"/>
      <c r="I199" s="81"/>
      <c r="J199" s="81"/>
      <c r="K199" s="81"/>
      <c r="L199" s="81"/>
      <c r="M199" s="81"/>
      <c r="R199" s="3"/>
      <c r="S199" s="2"/>
      <c r="T199" s="2"/>
    </row>
    <row r="200" spans="1:20" x14ac:dyDescent="0.3">
      <c r="A200" s="76">
        <f>A199</f>
        <v>43927</v>
      </c>
      <c r="B200" s="17">
        <f>SUMIF(InputData!$C$2:$C$105,"&lt;="&amp;Production!A200,InputData!$D$2:$D$105)-$P$3</f>
        <v>18135</v>
      </c>
      <c r="C200" s="17">
        <f>SUMIF(InputData!$B$2:$B$105,"&lt;="&amp;Production!A200,InputData!$D$2:$D$105)-Production!$P$3</f>
        <v>19780</v>
      </c>
      <c r="D200" s="82">
        <f>C200-B200</f>
        <v>1645</v>
      </c>
      <c r="E200" s="81" t="str">
        <f t="shared" si="5"/>
        <v/>
      </c>
      <c r="F200" s="81"/>
      <c r="G200" s="81"/>
      <c r="H200" s="81"/>
      <c r="I200" s="81"/>
      <c r="J200" s="81"/>
      <c r="K200" s="81"/>
      <c r="L200" s="81"/>
      <c r="M200" s="81"/>
      <c r="R200" s="3"/>
      <c r="S200" s="2"/>
      <c r="T200" s="2"/>
    </row>
    <row r="201" spans="1:20" x14ac:dyDescent="0.3">
      <c r="A201" s="77">
        <f>A200+1</f>
        <v>43928</v>
      </c>
      <c r="B201" s="18">
        <f>B200</f>
        <v>18135</v>
      </c>
      <c r="C201" s="18">
        <f>C200</f>
        <v>19780</v>
      </c>
      <c r="D201" s="83">
        <f>D200</f>
        <v>1645</v>
      </c>
      <c r="E201" s="81" t="str">
        <f t="shared" si="5"/>
        <v/>
      </c>
      <c r="F201" s="81"/>
      <c r="G201" s="81"/>
      <c r="H201" s="81"/>
      <c r="I201" s="81"/>
      <c r="J201" s="81"/>
      <c r="K201" s="81"/>
      <c r="L201" s="81"/>
      <c r="M201" s="81"/>
      <c r="R201" s="3"/>
      <c r="S201" s="2"/>
      <c r="T201" s="2"/>
    </row>
    <row r="202" spans="1:20" x14ac:dyDescent="0.3">
      <c r="A202" s="76">
        <f>A201</f>
        <v>43928</v>
      </c>
      <c r="B202" s="17">
        <f>SUMIF(InputData!$C$2:$C$105,"&lt;="&amp;Production!A202,InputData!$D$2:$D$105)-$P$3</f>
        <v>18135</v>
      </c>
      <c r="C202" s="17">
        <f>SUMIF(InputData!$B$2:$B$105,"&lt;="&amp;Production!A202,InputData!$D$2:$D$105)-Production!$P$3</f>
        <v>19780</v>
      </c>
      <c r="D202" s="82">
        <f>C202-B202</f>
        <v>1645</v>
      </c>
      <c r="E202" s="81" t="str">
        <f t="shared" si="5"/>
        <v/>
      </c>
      <c r="F202" s="81"/>
      <c r="G202" s="81"/>
      <c r="H202" s="81"/>
      <c r="I202" s="81"/>
      <c r="J202" s="81"/>
      <c r="K202" s="81"/>
      <c r="L202" s="81"/>
      <c r="M202" s="81"/>
      <c r="R202" s="3"/>
      <c r="S202" s="2"/>
      <c r="T202" s="2"/>
    </row>
    <row r="203" spans="1:20" x14ac:dyDescent="0.3">
      <c r="A203" s="77">
        <f>A202+1</f>
        <v>43929</v>
      </c>
      <c r="B203" s="18">
        <f>B202</f>
        <v>18135</v>
      </c>
      <c r="C203" s="18">
        <f>C202</f>
        <v>19780</v>
      </c>
      <c r="D203" s="83">
        <f>D202</f>
        <v>1645</v>
      </c>
      <c r="E203" s="81" t="str">
        <f t="shared" si="5"/>
        <v/>
      </c>
      <c r="F203" s="81"/>
      <c r="G203" s="81"/>
      <c r="H203" s="81"/>
      <c r="I203" s="81"/>
      <c r="J203" s="81"/>
      <c r="K203" s="81"/>
      <c r="L203" s="81"/>
      <c r="M203" s="81"/>
      <c r="R203" s="3"/>
      <c r="S203" s="2"/>
      <c r="T203" s="2"/>
    </row>
    <row r="204" spans="1:20" x14ac:dyDescent="0.3">
      <c r="A204" s="76">
        <f>A203</f>
        <v>43929</v>
      </c>
      <c r="B204" s="17">
        <f>SUMIF(InputData!$C$2:$C$105,"&lt;="&amp;Production!A204,InputData!$D$2:$D$105)-$P$3</f>
        <v>19780</v>
      </c>
      <c r="C204" s="17">
        <f>SUMIF(InputData!$B$2:$B$105,"&lt;="&amp;Production!A204,InputData!$D$2:$D$105)-Production!$P$3</f>
        <v>19780</v>
      </c>
      <c r="D204" s="82">
        <f>C204-B204</f>
        <v>0</v>
      </c>
      <c r="E204" s="81">
        <f t="shared" si="5"/>
        <v>1645</v>
      </c>
      <c r="F204" s="81"/>
      <c r="G204" s="81"/>
      <c r="H204" s="81"/>
      <c r="I204" s="81"/>
      <c r="J204" s="81"/>
      <c r="K204" s="81"/>
      <c r="L204" s="81"/>
      <c r="M204" s="81"/>
      <c r="R204" s="3"/>
      <c r="S204" s="2"/>
      <c r="T204" s="2"/>
    </row>
    <row r="205" spans="1:20" x14ac:dyDescent="0.3">
      <c r="A205" s="77">
        <f>A204+1</f>
        <v>43930</v>
      </c>
      <c r="B205" s="18">
        <f>B204</f>
        <v>19780</v>
      </c>
      <c r="C205" s="18">
        <f>C204</f>
        <v>19780</v>
      </c>
      <c r="D205" s="83">
        <f>D204</f>
        <v>0</v>
      </c>
      <c r="E205" s="81" t="str">
        <f t="shared" si="5"/>
        <v/>
      </c>
      <c r="F205" s="81"/>
      <c r="G205" s="81"/>
      <c r="H205" s="81"/>
      <c r="I205" s="81"/>
      <c r="J205" s="81"/>
      <c r="K205" s="81"/>
      <c r="L205" s="81"/>
      <c r="M205" s="81"/>
      <c r="R205" s="3"/>
      <c r="S205" s="2"/>
      <c r="T205" s="2"/>
    </row>
    <row r="206" spans="1:20" x14ac:dyDescent="0.3">
      <c r="A206" s="76">
        <f>A205</f>
        <v>43930</v>
      </c>
      <c r="B206" s="17">
        <f>SUMIF(InputData!$C$2:$C$105,"&lt;="&amp;Production!A206,InputData!$D$2:$D$105)-$P$3</f>
        <v>19780</v>
      </c>
      <c r="C206" s="17">
        <f>SUMIF(InputData!$B$2:$B$105,"&lt;="&amp;Production!A206,InputData!$D$2:$D$105)-Production!$P$3</f>
        <v>19780</v>
      </c>
      <c r="D206" s="82">
        <f>C206-B206</f>
        <v>0</v>
      </c>
      <c r="E206" s="81" t="str">
        <f t="shared" si="5"/>
        <v/>
      </c>
      <c r="F206" s="81"/>
      <c r="G206" s="81"/>
      <c r="H206" s="81"/>
      <c r="I206" s="81"/>
      <c r="J206" s="81"/>
      <c r="K206" s="81"/>
      <c r="L206" s="81"/>
      <c r="M206" s="81"/>
      <c r="R206" s="3"/>
      <c r="S206" s="2"/>
      <c r="T206" s="2"/>
    </row>
    <row r="207" spans="1:20" x14ac:dyDescent="0.3">
      <c r="A207" s="77">
        <f>A206+1</f>
        <v>43931</v>
      </c>
      <c r="B207" s="18">
        <f>B206</f>
        <v>19780</v>
      </c>
      <c r="C207" s="18">
        <f>C206</f>
        <v>19780</v>
      </c>
      <c r="D207" s="83">
        <f>D206</f>
        <v>0</v>
      </c>
      <c r="E207" s="81" t="str">
        <f t="shared" si="5"/>
        <v/>
      </c>
      <c r="F207" s="81"/>
      <c r="G207" s="81"/>
      <c r="H207" s="81"/>
      <c r="I207" s="81"/>
      <c r="J207" s="81"/>
      <c r="K207" s="81"/>
      <c r="L207" s="81"/>
      <c r="M207" s="81"/>
      <c r="R207" s="3"/>
      <c r="S207" s="2"/>
      <c r="T207" s="2"/>
    </row>
    <row r="208" spans="1:20" x14ac:dyDescent="0.3">
      <c r="A208" s="76">
        <f>A207</f>
        <v>43931</v>
      </c>
      <c r="B208" s="17">
        <f>SUMIF(InputData!$C$2:$C$105,"&lt;="&amp;Production!A208,InputData!$D$2:$D$105)-$P$3</f>
        <v>19780</v>
      </c>
      <c r="C208" s="17">
        <f>SUMIF(InputData!$B$2:$B$105,"&lt;="&amp;Production!A208,InputData!$D$2:$D$105)-Production!$P$3</f>
        <v>19780</v>
      </c>
      <c r="D208" s="82">
        <f>C208-B208</f>
        <v>0</v>
      </c>
      <c r="E208" s="81" t="str">
        <f t="shared" si="5"/>
        <v/>
      </c>
      <c r="F208" s="81"/>
      <c r="G208" s="81"/>
      <c r="H208" s="81"/>
      <c r="I208" s="81"/>
      <c r="J208" s="81"/>
      <c r="K208" s="81"/>
      <c r="L208" s="81"/>
      <c r="M208" s="81"/>
      <c r="R208" s="3"/>
      <c r="S208" s="2"/>
      <c r="T208" s="2"/>
    </row>
    <row r="209" spans="1:20" x14ac:dyDescent="0.3">
      <c r="A209" s="77">
        <f>A208+1</f>
        <v>43932</v>
      </c>
      <c r="B209" s="18">
        <f>B208</f>
        <v>19780</v>
      </c>
      <c r="C209" s="18">
        <f>C208</f>
        <v>19780</v>
      </c>
      <c r="D209" s="83">
        <f>D208</f>
        <v>0</v>
      </c>
      <c r="E209" s="81" t="str">
        <f t="shared" si="5"/>
        <v/>
      </c>
      <c r="F209" s="81"/>
      <c r="G209" s="81"/>
      <c r="H209" s="81"/>
      <c r="I209" s="81"/>
      <c r="J209" s="81"/>
      <c r="K209" s="81"/>
      <c r="L209" s="81"/>
      <c r="M209" s="81"/>
      <c r="R209" s="3"/>
      <c r="S209" s="2"/>
      <c r="T209" s="2"/>
    </row>
    <row r="210" spans="1:20" x14ac:dyDescent="0.3">
      <c r="A210" s="76">
        <f>A209</f>
        <v>43932</v>
      </c>
      <c r="B210" s="17">
        <f>SUMIF(InputData!$C$2:$C$105,"&lt;="&amp;Production!A210,InputData!$D$2:$D$105)-$P$3</f>
        <v>19780</v>
      </c>
      <c r="C210" s="17">
        <f>SUMIF(InputData!$B$2:$B$105,"&lt;="&amp;Production!A210,InputData!$D$2:$D$105)-Production!$P$3</f>
        <v>19780</v>
      </c>
      <c r="D210" s="82">
        <f>C210-B210</f>
        <v>0</v>
      </c>
      <c r="E210" s="81" t="str">
        <f t="shared" si="5"/>
        <v/>
      </c>
      <c r="F210" s="81"/>
      <c r="G210" s="81"/>
      <c r="H210" s="81"/>
      <c r="I210" s="81"/>
      <c r="J210" s="81"/>
      <c r="K210" s="81"/>
      <c r="L210" s="81"/>
      <c r="M210" s="81"/>
      <c r="R210" s="3"/>
      <c r="S210" s="2"/>
      <c r="T210" s="2"/>
    </row>
    <row r="211" spans="1:20" x14ac:dyDescent="0.3">
      <c r="A211" s="77">
        <f>A210+1</f>
        <v>43933</v>
      </c>
      <c r="B211" s="18">
        <f>B210</f>
        <v>19780</v>
      </c>
      <c r="C211" s="18">
        <f>C210</f>
        <v>19780</v>
      </c>
      <c r="D211" s="83">
        <f>D210</f>
        <v>0</v>
      </c>
      <c r="E211" s="81" t="str">
        <f t="shared" si="5"/>
        <v/>
      </c>
      <c r="F211" s="81"/>
      <c r="G211" s="81"/>
      <c r="H211" s="81"/>
      <c r="I211" s="81"/>
      <c r="J211" s="81"/>
      <c r="K211" s="81"/>
      <c r="L211" s="81"/>
      <c r="M211" s="81"/>
      <c r="R211" s="3"/>
      <c r="S211" s="2"/>
      <c r="T211" s="2"/>
    </row>
    <row r="212" spans="1:20" x14ac:dyDescent="0.3">
      <c r="A212" s="76">
        <f>A211</f>
        <v>43933</v>
      </c>
      <c r="B212" s="17">
        <f>SUMIF(InputData!$C$2:$C$105,"&lt;="&amp;Production!A212,InputData!$D$2:$D$105)-$P$3</f>
        <v>19780</v>
      </c>
      <c r="C212" s="17">
        <f>SUMIF(InputData!$B$2:$B$105,"&lt;="&amp;Production!A212,InputData!$D$2:$D$105)-Production!$P$3</f>
        <v>21330</v>
      </c>
      <c r="D212" s="82">
        <f>C212-B212</f>
        <v>1550</v>
      </c>
      <c r="E212" s="81" t="str">
        <f t="shared" si="5"/>
        <v/>
      </c>
      <c r="F212" s="81"/>
      <c r="G212" s="81"/>
      <c r="H212" s="81"/>
      <c r="I212" s="81"/>
      <c r="J212" s="81"/>
      <c r="K212" s="81"/>
      <c r="L212" s="81"/>
      <c r="M212" s="81"/>
      <c r="R212" s="3"/>
      <c r="S212" s="2"/>
      <c r="T212" s="2"/>
    </row>
    <row r="213" spans="1:20" x14ac:dyDescent="0.3">
      <c r="A213" s="77">
        <f>A212+1</f>
        <v>43934</v>
      </c>
      <c r="B213" s="18">
        <f>B212</f>
        <v>19780</v>
      </c>
      <c r="C213" s="18">
        <f>C212</f>
        <v>21330</v>
      </c>
      <c r="D213" s="83">
        <f>D212</f>
        <v>1550</v>
      </c>
      <c r="E213" s="81" t="str">
        <f t="shared" si="5"/>
        <v/>
      </c>
      <c r="F213" s="81"/>
      <c r="G213" s="81"/>
      <c r="H213" s="81"/>
      <c r="I213" s="81"/>
      <c r="J213" s="81"/>
      <c r="K213" s="81"/>
      <c r="L213" s="81"/>
      <c r="M213" s="81"/>
      <c r="R213" s="3"/>
      <c r="S213" s="2"/>
      <c r="T213" s="2"/>
    </row>
    <row r="214" spans="1:20" x14ac:dyDescent="0.3">
      <c r="A214" s="76">
        <f>A213</f>
        <v>43934</v>
      </c>
      <c r="B214" s="17">
        <f>SUMIF(InputData!$C$2:$C$105,"&lt;="&amp;Production!A214,InputData!$D$2:$D$105)-$P$3</f>
        <v>19780</v>
      </c>
      <c r="C214" s="17">
        <f>SUMIF(InputData!$B$2:$B$105,"&lt;="&amp;Production!A214,InputData!$D$2:$D$105)-Production!$P$3</f>
        <v>21330</v>
      </c>
      <c r="D214" s="82">
        <f>C214-B214</f>
        <v>1550</v>
      </c>
      <c r="E214" s="81" t="str">
        <f t="shared" si="5"/>
        <v/>
      </c>
      <c r="F214" s="81"/>
      <c r="G214" s="81"/>
      <c r="H214" s="81"/>
      <c r="I214" s="81"/>
      <c r="J214" s="81"/>
      <c r="K214" s="81"/>
      <c r="L214" s="81"/>
      <c r="M214" s="81"/>
      <c r="R214" s="3"/>
      <c r="S214" s="2"/>
      <c r="T214" s="2"/>
    </row>
    <row r="215" spans="1:20" x14ac:dyDescent="0.3">
      <c r="A215" s="77">
        <f>A214+1</f>
        <v>43935</v>
      </c>
      <c r="B215" s="18">
        <f>B214</f>
        <v>19780</v>
      </c>
      <c r="C215" s="18">
        <f>C214</f>
        <v>21330</v>
      </c>
      <c r="D215" s="83">
        <f>D214</f>
        <v>1550</v>
      </c>
      <c r="E215" s="81" t="str">
        <f t="shared" si="5"/>
        <v/>
      </c>
      <c r="F215" s="81"/>
      <c r="G215" s="81"/>
      <c r="H215" s="81"/>
      <c r="I215" s="81"/>
      <c r="J215" s="81"/>
      <c r="K215" s="81"/>
      <c r="L215" s="81"/>
      <c r="M215" s="81"/>
      <c r="R215" s="3"/>
      <c r="S215" s="2"/>
      <c r="T215" s="2"/>
    </row>
    <row r="216" spans="1:20" x14ac:dyDescent="0.3">
      <c r="A216" s="76">
        <f>A215</f>
        <v>43935</v>
      </c>
      <c r="B216" s="17">
        <f>SUMIF(InputData!$C$2:$C$105,"&lt;="&amp;Production!A216,InputData!$D$2:$D$105)-$P$3</f>
        <v>19780</v>
      </c>
      <c r="C216" s="17">
        <f>SUMIF(InputData!$B$2:$B$105,"&lt;="&amp;Production!A216,InputData!$D$2:$D$105)-Production!$P$3</f>
        <v>21330</v>
      </c>
      <c r="D216" s="82">
        <f>C216-B216</f>
        <v>1550</v>
      </c>
      <c r="E216" s="81" t="str">
        <f t="shared" si="5"/>
        <v/>
      </c>
      <c r="F216" s="81"/>
      <c r="G216" s="81"/>
      <c r="H216" s="81"/>
      <c r="I216" s="81"/>
      <c r="J216" s="81"/>
      <c r="K216" s="81"/>
      <c r="L216" s="81"/>
      <c r="M216" s="81"/>
      <c r="R216" s="3"/>
      <c r="S216" s="2"/>
      <c r="T216" s="2"/>
    </row>
    <row r="217" spans="1:20" x14ac:dyDescent="0.3">
      <c r="A217" s="77">
        <f>A216+1</f>
        <v>43936</v>
      </c>
      <c r="B217" s="18">
        <f>B216</f>
        <v>19780</v>
      </c>
      <c r="C217" s="18">
        <f>C216</f>
        <v>21330</v>
      </c>
      <c r="D217" s="83">
        <f>D216</f>
        <v>1550</v>
      </c>
      <c r="E217" s="81" t="str">
        <f t="shared" si="5"/>
        <v/>
      </c>
      <c r="F217" s="81"/>
      <c r="G217" s="81"/>
      <c r="H217" s="81"/>
      <c r="I217" s="81"/>
      <c r="J217" s="81"/>
      <c r="K217" s="81"/>
      <c r="L217" s="81"/>
      <c r="M217" s="81"/>
      <c r="R217" s="3"/>
      <c r="S217" s="2"/>
      <c r="T217" s="2"/>
    </row>
    <row r="218" spans="1:20" x14ac:dyDescent="0.3">
      <c r="A218" s="76">
        <f>A217</f>
        <v>43936</v>
      </c>
      <c r="B218" s="17">
        <f>SUMIF(InputData!$C$2:$C$105,"&lt;="&amp;Production!A218,InputData!$D$2:$D$105)-$P$3</f>
        <v>21330</v>
      </c>
      <c r="C218" s="17">
        <f>SUMIF(InputData!$B$2:$B$105,"&lt;="&amp;Production!A218,InputData!$D$2:$D$105)-Production!$P$3</f>
        <v>21330</v>
      </c>
      <c r="D218" s="82">
        <f>C218-B218</f>
        <v>0</v>
      </c>
      <c r="E218" s="81">
        <f t="shared" si="5"/>
        <v>1550</v>
      </c>
      <c r="F218" s="81"/>
      <c r="G218" s="81"/>
      <c r="H218" s="81"/>
      <c r="I218" s="81"/>
      <c r="J218" s="81"/>
      <c r="K218" s="81"/>
      <c r="L218" s="81"/>
      <c r="M218" s="81"/>
      <c r="R218" s="3"/>
      <c r="S218" s="2"/>
      <c r="T218" s="2"/>
    </row>
    <row r="219" spans="1:20" x14ac:dyDescent="0.3">
      <c r="A219" s="77">
        <f>A218+1</f>
        <v>43937</v>
      </c>
      <c r="B219" s="18">
        <f>B218</f>
        <v>21330</v>
      </c>
      <c r="C219" s="18">
        <f>C218</f>
        <v>21330</v>
      </c>
      <c r="D219" s="83">
        <f>D218</f>
        <v>0</v>
      </c>
      <c r="E219" s="81" t="str">
        <f t="shared" si="5"/>
        <v/>
      </c>
      <c r="F219" s="81"/>
      <c r="G219" s="81"/>
      <c r="H219" s="81"/>
      <c r="I219" s="81"/>
      <c r="J219" s="81"/>
      <c r="K219" s="81"/>
      <c r="L219" s="81"/>
      <c r="M219" s="81"/>
      <c r="R219" s="3"/>
      <c r="S219" s="2"/>
      <c r="T219" s="2"/>
    </row>
    <row r="220" spans="1:20" x14ac:dyDescent="0.3">
      <c r="A220" s="76">
        <f>A219</f>
        <v>43937</v>
      </c>
      <c r="B220" s="17">
        <f>SUMIF(InputData!$C$2:$C$105,"&lt;="&amp;Production!A220,InputData!$D$2:$D$105)-$P$3</f>
        <v>21330</v>
      </c>
      <c r="C220" s="17">
        <f>SUMIF(InputData!$B$2:$B$105,"&lt;="&amp;Production!A220,InputData!$D$2:$D$105)-Production!$P$3</f>
        <v>21330</v>
      </c>
      <c r="D220" s="82">
        <f>C220-B220</f>
        <v>0</v>
      </c>
      <c r="E220" s="81" t="str">
        <f t="shared" si="5"/>
        <v/>
      </c>
      <c r="F220" s="81"/>
      <c r="G220" s="81"/>
      <c r="H220" s="81"/>
      <c r="I220" s="81"/>
      <c r="J220" s="81"/>
      <c r="K220" s="81"/>
      <c r="L220" s="81"/>
      <c r="M220" s="81"/>
      <c r="R220" s="3"/>
      <c r="S220" s="2"/>
      <c r="T220" s="2"/>
    </row>
    <row r="221" spans="1:20" x14ac:dyDescent="0.3">
      <c r="A221" s="77">
        <f>A220+1</f>
        <v>43938</v>
      </c>
      <c r="B221" s="18">
        <f>B220</f>
        <v>21330</v>
      </c>
      <c r="C221" s="18">
        <f>C220</f>
        <v>21330</v>
      </c>
      <c r="D221" s="83">
        <f>D220</f>
        <v>0</v>
      </c>
      <c r="E221" s="81" t="str">
        <f t="shared" si="5"/>
        <v/>
      </c>
      <c r="F221" s="81"/>
      <c r="G221" s="81"/>
      <c r="H221" s="81"/>
      <c r="I221" s="81"/>
      <c r="J221" s="81"/>
      <c r="K221" s="81"/>
      <c r="L221" s="81"/>
      <c r="M221" s="81"/>
      <c r="R221" s="3"/>
      <c r="S221" s="2"/>
      <c r="T221" s="2"/>
    </row>
    <row r="222" spans="1:20" x14ac:dyDescent="0.3">
      <c r="A222" s="76">
        <f>A221</f>
        <v>43938</v>
      </c>
      <c r="B222" s="17">
        <f>SUMIF(InputData!$C$2:$C$105,"&lt;="&amp;Production!A222,InputData!$D$2:$D$105)-$P$3</f>
        <v>21330</v>
      </c>
      <c r="C222" s="17">
        <f>SUMIF(InputData!$B$2:$B$105,"&lt;="&amp;Production!A222,InputData!$D$2:$D$105)-Production!$P$3</f>
        <v>21330</v>
      </c>
      <c r="D222" s="82">
        <f>C222-B222</f>
        <v>0</v>
      </c>
      <c r="E222" s="81" t="str">
        <f t="shared" si="5"/>
        <v/>
      </c>
      <c r="F222" s="81"/>
      <c r="G222" s="81"/>
      <c r="H222" s="81"/>
      <c r="I222" s="81"/>
      <c r="J222" s="81"/>
      <c r="K222" s="81"/>
      <c r="L222" s="81"/>
      <c r="M222" s="81"/>
      <c r="R222" s="3"/>
      <c r="S222" s="2"/>
      <c r="T222" s="2"/>
    </row>
    <row r="223" spans="1:20" x14ac:dyDescent="0.3">
      <c r="A223" s="77">
        <f>A222+1</f>
        <v>43939</v>
      </c>
      <c r="B223" s="18">
        <f>B222</f>
        <v>21330</v>
      </c>
      <c r="C223" s="18">
        <f>C222</f>
        <v>21330</v>
      </c>
      <c r="D223" s="83">
        <f>D222</f>
        <v>0</v>
      </c>
      <c r="E223" s="81" t="str">
        <f t="shared" si="5"/>
        <v/>
      </c>
      <c r="F223" s="81"/>
      <c r="G223" s="81"/>
      <c r="H223" s="81"/>
      <c r="I223" s="81"/>
      <c r="J223" s="81"/>
      <c r="K223" s="81"/>
      <c r="L223" s="81"/>
      <c r="M223" s="81"/>
      <c r="R223" s="3"/>
      <c r="S223" s="2"/>
      <c r="T223" s="2"/>
    </row>
    <row r="224" spans="1:20" x14ac:dyDescent="0.3">
      <c r="A224" s="76">
        <f>A223</f>
        <v>43939</v>
      </c>
      <c r="B224" s="17">
        <f>SUMIF(InputData!$C$2:$C$105,"&lt;="&amp;Production!A224,InputData!$D$2:$D$105)-$P$3</f>
        <v>21330</v>
      </c>
      <c r="C224" s="17">
        <f>SUMIF(InputData!$B$2:$B$105,"&lt;="&amp;Production!A224,InputData!$D$2:$D$105)-Production!$P$3</f>
        <v>21330</v>
      </c>
      <c r="D224" s="82">
        <f>C224-B224</f>
        <v>0</v>
      </c>
      <c r="E224" s="81" t="str">
        <f t="shared" si="5"/>
        <v/>
      </c>
      <c r="F224" s="81"/>
      <c r="G224" s="81"/>
      <c r="H224" s="81"/>
      <c r="I224" s="81"/>
      <c r="J224" s="81"/>
      <c r="K224" s="81"/>
      <c r="L224" s="81"/>
      <c r="M224" s="81"/>
      <c r="R224" s="3"/>
      <c r="S224" s="2"/>
      <c r="T224" s="2"/>
    </row>
    <row r="225" spans="1:20" x14ac:dyDescent="0.3">
      <c r="A225" s="77">
        <f>A224+1</f>
        <v>43940</v>
      </c>
      <c r="B225" s="18">
        <f>B224</f>
        <v>21330</v>
      </c>
      <c r="C225" s="18">
        <f>C224</f>
        <v>21330</v>
      </c>
      <c r="D225" s="83">
        <f>D224</f>
        <v>0</v>
      </c>
      <c r="E225" s="81" t="str">
        <f t="shared" si="5"/>
        <v/>
      </c>
      <c r="F225" s="81"/>
      <c r="G225" s="81"/>
      <c r="H225" s="81"/>
      <c r="I225" s="81"/>
      <c r="J225" s="81"/>
      <c r="K225" s="81"/>
      <c r="L225" s="81"/>
      <c r="M225" s="81"/>
      <c r="R225" s="3"/>
      <c r="S225" s="2"/>
      <c r="T225" s="2"/>
    </row>
    <row r="226" spans="1:20" x14ac:dyDescent="0.3">
      <c r="A226" s="76">
        <f>A225</f>
        <v>43940</v>
      </c>
      <c r="B226" s="17">
        <f>SUMIF(InputData!$C$2:$C$105,"&lt;="&amp;Production!A226,InputData!$D$2:$D$105)-$P$3</f>
        <v>21330</v>
      </c>
      <c r="C226" s="17">
        <f>SUMIF(InputData!$B$2:$B$105,"&lt;="&amp;Production!A226,InputData!$D$2:$D$105)-Production!$P$3</f>
        <v>22195</v>
      </c>
      <c r="D226" s="82">
        <f>C226-B226</f>
        <v>865</v>
      </c>
      <c r="E226" s="81" t="str">
        <f t="shared" si="5"/>
        <v/>
      </c>
      <c r="F226" s="81"/>
      <c r="G226" s="81"/>
      <c r="H226" s="81"/>
      <c r="I226" s="81"/>
      <c r="J226" s="81"/>
      <c r="K226" s="81"/>
      <c r="L226" s="81"/>
      <c r="M226" s="81"/>
      <c r="R226" s="3"/>
      <c r="S226" s="2"/>
      <c r="T226" s="2"/>
    </row>
    <row r="227" spans="1:20" x14ac:dyDescent="0.3">
      <c r="A227" s="77">
        <f>A226+1</f>
        <v>43941</v>
      </c>
      <c r="B227" s="18">
        <f>B226</f>
        <v>21330</v>
      </c>
      <c r="C227" s="18">
        <f>C226</f>
        <v>22195</v>
      </c>
      <c r="D227" s="83">
        <f>D226</f>
        <v>865</v>
      </c>
      <c r="E227" s="81" t="str">
        <f t="shared" si="5"/>
        <v/>
      </c>
      <c r="F227" s="81"/>
      <c r="G227" s="81"/>
      <c r="H227" s="81"/>
      <c r="I227" s="81"/>
      <c r="J227" s="81"/>
      <c r="K227" s="81"/>
      <c r="L227" s="81"/>
      <c r="M227" s="81"/>
      <c r="R227" s="3"/>
      <c r="S227" s="2"/>
      <c r="T227" s="2"/>
    </row>
    <row r="228" spans="1:20" x14ac:dyDescent="0.3">
      <c r="A228" s="76">
        <f>A227</f>
        <v>43941</v>
      </c>
      <c r="B228" s="17">
        <f>SUMIF(InputData!$C$2:$C$105,"&lt;="&amp;Production!A228,InputData!$D$2:$D$105)-$P$3</f>
        <v>21330</v>
      </c>
      <c r="C228" s="17">
        <f>SUMIF(InputData!$B$2:$B$105,"&lt;="&amp;Production!A228,InputData!$D$2:$D$105)-Production!$P$3</f>
        <v>22751</v>
      </c>
      <c r="D228" s="82">
        <f>C228-B228</f>
        <v>1421</v>
      </c>
      <c r="E228" s="81" t="str">
        <f t="shared" si="5"/>
        <v/>
      </c>
      <c r="F228" s="81"/>
      <c r="G228" s="81"/>
      <c r="H228" s="81"/>
      <c r="I228" s="81"/>
      <c r="J228" s="81"/>
      <c r="K228" s="81"/>
      <c r="L228" s="81"/>
      <c r="M228" s="81"/>
      <c r="R228" s="3"/>
      <c r="S228" s="2"/>
      <c r="T228" s="2"/>
    </row>
    <row r="229" spans="1:20" x14ac:dyDescent="0.3">
      <c r="A229" s="77">
        <f>A228+1</f>
        <v>43942</v>
      </c>
      <c r="B229" s="18">
        <f>B228</f>
        <v>21330</v>
      </c>
      <c r="C229" s="18">
        <f>C228</f>
        <v>22751</v>
      </c>
      <c r="D229" s="83">
        <f>D228</f>
        <v>1421</v>
      </c>
      <c r="E229" s="81" t="str">
        <f t="shared" si="5"/>
        <v/>
      </c>
      <c r="F229" s="81"/>
      <c r="G229" s="81"/>
      <c r="H229" s="81"/>
      <c r="I229" s="81"/>
      <c r="J229" s="81"/>
      <c r="K229" s="81"/>
      <c r="L229" s="81"/>
      <c r="M229" s="81"/>
      <c r="R229" s="3"/>
      <c r="S229" s="2"/>
      <c r="T229" s="2"/>
    </row>
    <row r="230" spans="1:20" x14ac:dyDescent="0.3">
      <c r="A230" s="76">
        <f>A229</f>
        <v>43942</v>
      </c>
      <c r="B230" s="17">
        <f>SUMIF(InputData!$C$2:$C$105,"&lt;="&amp;Production!A230,InputData!$D$2:$D$105)-$P$3</f>
        <v>21330</v>
      </c>
      <c r="C230" s="17">
        <f>SUMIF(InputData!$B$2:$B$105,"&lt;="&amp;Production!A230,InputData!$D$2:$D$105)-Production!$P$3</f>
        <v>22751</v>
      </c>
      <c r="D230" s="82">
        <f>C230-B230</f>
        <v>1421</v>
      </c>
      <c r="E230" s="81" t="str">
        <f t="shared" si="5"/>
        <v/>
      </c>
      <c r="F230" s="81"/>
      <c r="G230" s="81"/>
      <c r="H230" s="81"/>
      <c r="I230" s="81"/>
      <c r="J230" s="81"/>
      <c r="K230" s="81"/>
      <c r="L230" s="81"/>
      <c r="M230" s="81"/>
      <c r="R230" s="3"/>
      <c r="S230" s="2"/>
      <c r="T230" s="2"/>
    </row>
    <row r="231" spans="1:20" x14ac:dyDescent="0.3">
      <c r="A231" s="77">
        <f>A230+1</f>
        <v>43943</v>
      </c>
      <c r="B231" s="18">
        <f>B230</f>
        <v>21330</v>
      </c>
      <c r="C231" s="18">
        <f>C230</f>
        <v>22751</v>
      </c>
      <c r="D231" s="83">
        <f>D230</f>
        <v>1421</v>
      </c>
      <c r="E231" s="81" t="str">
        <f t="shared" si="5"/>
        <v/>
      </c>
      <c r="F231" s="81"/>
      <c r="G231" s="81"/>
      <c r="H231" s="81"/>
      <c r="I231" s="81"/>
      <c r="J231" s="81"/>
      <c r="K231" s="81"/>
      <c r="L231" s="81"/>
      <c r="M231" s="81"/>
      <c r="R231" s="3"/>
      <c r="S231" s="2"/>
      <c r="T231" s="2"/>
    </row>
    <row r="232" spans="1:20" x14ac:dyDescent="0.3">
      <c r="A232" s="76">
        <f>A231</f>
        <v>43943</v>
      </c>
      <c r="B232" s="17">
        <f>SUMIF(InputData!$C$2:$C$105,"&lt;="&amp;Production!A232,InputData!$D$2:$D$105)-$P$3</f>
        <v>22751</v>
      </c>
      <c r="C232" s="17">
        <f>SUMIF(InputData!$B$2:$B$105,"&lt;="&amp;Production!A232,InputData!$D$2:$D$105)-Production!$P$3</f>
        <v>22751</v>
      </c>
      <c r="D232" s="82">
        <f>C232-B232</f>
        <v>0</v>
      </c>
      <c r="E232" s="81">
        <f t="shared" si="5"/>
        <v>1421</v>
      </c>
      <c r="F232" s="81"/>
      <c r="G232" s="81"/>
      <c r="H232" s="81"/>
      <c r="I232" s="81"/>
      <c r="J232" s="81"/>
      <c r="K232" s="81"/>
      <c r="L232" s="81"/>
      <c r="M232" s="81"/>
      <c r="R232" s="3"/>
      <c r="S232" s="2"/>
      <c r="T232" s="2"/>
    </row>
    <row r="233" spans="1:20" x14ac:dyDescent="0.3">
      <c r="A233" s="77">
        <f>A232+1</f>
        <v>43944</v>
      </c>
      <c r="B233" s="18">
        <f>B232</f>
        <v>22751</v>
      </c>
      <c r="C233" s="18">
        <f>C232</f>
        <v>22751</v>
      </c>
      <c r="D233" s="83">
        <f>D232</f>
        <v>0</v>
      </c>
      <c r="E233" s="81" t="str">
        <f t="shared" si="5"/>
        <v/>
      </c>
      <c r="F233" s="81"/>
      <c r="G233" s="81"/>
      <c r="H233" s="81"/>
      <c r="I233" s="81"/>
      <c r="J233" s="81"/>
      <c r="K233" s="81"/>
      <c r="L233" s="81"/>
      <c r="M233" s="81"/>
      <c r="R233" s="3"/>
      <c r="S233" s="2"/>
      <c r="T233" s="2"/>
    </row>
    <row r="234" spans="1:20" x14ac:dyDescent="0.3">
      <c r="A234" s="76">
        <f>A233</f>
        <v>43944</v>
      </c>
      <c r="B234" s="17">
        <f>SUMIF(InputData!$C$2:$C$105,"&lt;="&amp;Production!A234,InputData!$D$2:$D$105)-$P$3</f>
        <v>22751</v>
      </c>
      <c r="C234" s="17">
        <f>SUMIF(InputData!$B$2:$B$105,"&lt;="&amp;Production!A234,InputData!$D$2:$D$105)-Production!$P$3</f>
        <v>22751</v>
      </c>
      <c r="D234" s="82">
        <f>C234-B234</f>
        <v>0</v>
      </c>
      <c r="E234" s="81" t="str">
        <f t="shared" si="5"/>
        <v/>
      </c>
      <c r="F234" s="81"/>
      <c r="G234" s="81"/>
      <c r="H234" s="81"/>
      <c r="I234" s="81"/>
      <c r="J234" s="81"/>
      <c r="K234" s="81"/>
      <c r="L234" s="81"/>
      <c r="M234" s="81"/>
      <c r="R234" s="3"/>
      <c r="S234" s="2"/>
      <c r="T234" s="2"/>
    </row>
    <row r="235" spans="1:20" x14ac:dyDescent="0.3">
      <c r="A235" s="77">
        <f>A234+1</f>
        <v>43945</v>
      </c>
      <c r="B235" s="18">
        <f>B234</f>
        <v>22751</v>
      </c>
      <c r="C235" s="18">
        <f>C234</f>
        <v>22751</v>
      </c>
      <c r="D235" s="83">
        <f>D234</f>
        <v>0</v>
      </c>
      <c r="E235" s="81" t="str">
        <f t="shared" si="5"/>
        <v/>
      </c>
      <c r="F235" s="81"/>
      <c r="G235" s="81"/>
      <c r="H235" s="81"/>
      <c r="I235" s="81"/>
      <c r="J235" s="81"/>
      <c r="K235" s="81"/>
      <c r="L235" s="81"/>
      <c r="M235" s="81"/>
      <c r="R235" s="3"/>
      <c r="S235" s="2"/>
      <c r="T235" s="2"/>
    </row>
    <row r="236" spans="1:20" x14ac:dyDescent="0.3">
      <c r="A236" s="76">
        <f>A235</f>
        <v>43945</v>
      </c>
      <c r="B236" s="17">
        <f>SUMIF(InputData!$C$2:$C$105,"&lt;="&amp;Production!A236,InputData!$D$2:$D$105)-$P$3</f>
        <v>22751</v>
      </c>
      <c r="C236" s="17">
        <f>SUMIF(InputData!$B$2:$B$105,"&lt;="&amp;Production!A236,InputData!$D$2:$D$105)-Production!$P$3</f>
        <v>22751</v>
      </c>
      <c r="D236" s="82">
        <f>C236-B236</f>
        <v>0</v>
      </c>
      <c r="E236" s="81" t="str">
        <f t="shared" si="5"/>
        <v/>
      </c>
      <c r="F236" s="81"/>
      <c r="G236" s="81"/>
      <c r="H236" s="81"/>
      <c r="I236" s="81"/>
      <c r="J236" s="81"/>
      <c r="K236" s="81"/>
      <c r="L236" s="81"/>
      <c r="M236" s="81"/>
      <c r="R236" s="3"/>
      <c r="S236" s="2"/>
      <c r="T236" s="2"/>
    </row>
    <row r="237" spans="1:20" x14ac:dyDescent="0.3">
      <c r="A237" s="77">
        <f>A236+1</f>
        <v>43946</v>
      </c>
      <c r="B237" s="18">
        <f>B236</f>
        <v>22751</v>
      </c>
      <c r="C237" s="18">
        <f>C236</f>
        <v>22751</v>
      </c>
      <c r="D237" s="83">
        <f>D236</f>
        <v>0</v>
      </c>
      <c r="E237" s="81" t="str">
        <f t="shared" si="5"/>
        <v/>
      </c>
      <c r="F237" s="81"/>
      <c r="G237" s="81"/>
      <c r="H237" s="81"/>
      <c r="I237" s="81"/>
      <c r="J237" s="81"/>
      <c r="K237" s="81"/>
      <c r="L237" s="81"/>
      <c r="M237" s="81"/>
      <c r="R237" s="3"/>
      <c r="S237" s="2"/>
      <c r="T237" s="2"/>
    </row>
    <row r="238" spans="1:20" x14ac:dyDescent="0.3">
      <c r="A238" s="76">
        <f>A237</f>
        <v>43946</v>
      </c>
      <c r="B238" s="17">
        <f>SUMIF(InputData!$C$2:$C$105,"&lt;="&amp;Production!A238,InputData!$D$2:$D$105)-$P$3</f>
        <v>22751</v>
      </c>
      <c r="C238" s="17">
        <f>SUMIF(InputData!$B$2:$B$105,"&lt;="&amp;Production!A238,InputData!$D$2:$D$105)-Production!$P$3</f>
        <v>22751</v>
      </c>
      <c r="D238" s="82">
        <f>C238-B238</f>
        <v>0</v>
      </c>
      <c r="E238" s="81" t="str">
        <f t="shared" si="5"/>
        <v/>
      </c>
      <c r="F238" s="81"/>
      <c r="G238" s="81"/>
      <c r="H238" s="81"/>
      <c r="I238" s="81"/>
      <c r="J238" s="81"/>
      <c r="K238" s="81"/>
      <c r="L238" s="81"/>
      <c r="M238" s="81"/>
      <c r="R238" s="3"/>
      <c r="S238" s="2"/>
      <c r="T238" s="2"/>
    </row>
    <row r="239" spans="1:20" x14ac:dyDescent="0.3">
      <c r="A239" s="77">
        <f>A238+1</f>
        <v>43947</v>
      </c>
      <c r="B239" s="18">
        <f>B238</f>
        <v>22751</v>
      </c>
      <c r="C239" s="18">
        <f>C238</f>
        <v>22751</v>
      </c>
      <c r="D239" s="83">
        <f>D238</f>
        <v>0</v>
      </c>
      <c r="E239" s="81" t="str">
        <f t="shared" si="5"/>
        <v/>
      </c>
      <c r="F239" s="81"/>
      <c r="G239" s="81"/>
      <c r="H239" s="81"/>
      <c r="I239" s="81"/>
      <c r="J239" s="81"/>
      <c r="K239" s="81"/>
      <c r="L239" s="81"/>
      <c r="M239" s="81"/>
      <c r="R239" s="3"/>
      <c r="S239" s="2"/>
      <c r="T239" s="2"/>
    </row>
    <row r="240" spans="1:20" x14ac:dyDescent="0.3">
      <c r="A240" s="76">
        <f>A239</f>
        <v>43947</v>
      </c>
      <c r="B240" s="17">
        <f>SUMIF(InputData!$C$2:$C$105,"&lt;="&amp;Production!A240,InputData!$D$2:$D$105)-$P$3</f>
        <v>22751</v>
      </c>
      <c r="C240" s="17">
        <f>SUMIF(InputData!$B$2:$B$105,"&lt;="&amp;Production!A240,InputData!$D$2:$D$105)-Production!$P$3</f>
        <v>24416</v>
      </c>
      <c r="D240" s="82">
        <f>C240-B240</f>
        <v>1665</v>
      </c>
      <c r="E240" s="81" t="str">
        <f t="shared" si="5"/>
        <v/>
      </c>
      <c r="F240" s="81"/>
      <c r="G240" s="81"/>
      <c r="H240" s="81"/>
      <c r="I240" s="81"/>
      <c r="J240" s="81"/>
      <c r="K240" s="81"/>
      <c r="L240" s="81"/>
      <c r="M240" s="81"/>
      <c r="R240" s="3"/>
      <c r="S240" s="2"/>
      <c r="T240" s="2"/>
    </row>
    <row r="241" spans="1:20" x14ac:dyDescent="0.3">
      <c r="A241" s="77">
        <f>A240+1</f>
        <v>43948</v>
      </c>
      <c r="B241" s="18">
        <f>B240</f>
        <v>22751</v>
      </c>
      <c r="C241" s="18">
        <f>C240</f>
        <v>24416</v>
      </c>
      <c r="D241" s="83">
        <f>D240</f>
        <v>1665</v>
      </c>
      <c r="E241" s="81" t="str">
        <f t="shared" si="5"/>
        <v/>
      </c>
      <c r="F241" s="81"/>
      <c r="G241" s="81"/>
      <c r="H241" s="81"/>
      <c r="I241" s="81"/>
      <c r="J241" s="81"/>
      <c r="K241" s="81"/>
      <c r="L241" s="81"/>
      <c r="M241" s="81"/>
      <c r="R241" s="3"/>
      <c r="S241" s="2"/>
      <c r="T241" s="2"/>
    </row>
    <row r="242" spans="1:20" x14ac:dyDescent="0.3">
      <c r="A242" s="76">
        <f>A241</f>
        <v>43948</v>
      </c>
      <c r="B242" s="17">
        <f>SUMIF(InputData!$C$2:$C$105,"&lt;="&amp;Production!A242,InputData!$D$2:$D$105)-$P$3</f>
        <v>22751</v>
      </c>
      <c r="C242" s="17">
        <f>SUMIF(InputData!$B$2:$B$105,"&lt;="&amp;Production!A242,InputData!$D$2:$D$105)-Production!$P$3</f>
        <v>24416</v>
      </c>
      <c r="D242" s="82">
        <f>C242-B242</f>
        <v>1665</v>
      </c>
      <c r="E242" s="81" t="str">
        <f t="shared" si="5"/>
        <v/>
      </c>
      <c r="F242" s="81"/>
      <c r="G242" s="81"/>
      <c r="H242" s="81"/>
      <c r="I242" s="81"/>
      <c r="J242" s="81"/>
      <c r="K242" s="81"/>
      <c r="L242" s="81"/>
      <c r="M242" s="81"/>
      <c r="R242" s="3"/>
      <c r="S242" s="2"/>
      <c r="T242" s="2"/>
    </row>
    <row r="243" spans="1:20" x14ac:dyDescent="0.3">
      <c r="A243" s="77">
        <f>A242+1</f>
        <v>43949</v>
      </c>
      <c r="B243" s="18">
        <f>B242</f>
        <v>22751</v>
      </c>
      <c r="C243" s="18">
        <f>C242</f>
        <v>24416</v>
      </c>
      <c r="D243" s="83">
        <f>D242</f>
        <v>1665</v>
      </c>
      <c r="E243" s="81" t="str">
        <f t="shared" si="5"/>
        <v/>
      </c>
      <c r="F243" s="81"/>
      <c r="G243" s="81"/>
      <c r="H243" s="81"/>
      <c r="I243" s="81"/>
      <c r="J243" s="81"/>
      <c r="K243" s="81"/>
      <c r="L243" s="81"/>
      <c r="M243" s="81"/>
      <c r="R243" s="3"/>
      <c r="S243" s="2"/>
      <c r="T243" s="2"/>
    </row>
    <row r="244" spans="1:20" x14ac:dyDescent="0.3">
      <c r="A244" s="76">
        <f>A243</f>
        <v>43949</v>
      </c>
      <c r="B244" s="17">
        <f>SUMIF(InputData!$C$2:$C$105,"&lt;="&amp;Production!A244,InputData!$D$2:$D$105)-$P$3</f>
        <v>22751</v>
      </c>
      <c r="C244" s="17">
        <f>SUMIF(InputData!$B$2:$B$105,"&lt;="&amp;Production!A244,InputData!$D$2:$D$105)-Production!$P$3</f>
        <v>24416</v>
      </c>
      <c r="D244" s="82">
        <f>C244-B244</f>
        <v>1665</v>
      </c>
      <c r="E244" s="81" t="str">
        <f t="shared" si="5"/>
        <v/>
      </c>
      <c r="F244" s="81"/>
      <c r="G244" s="81"/>
      <c r="H244" s="81"/>
      <c r="I244" s="81"/>
      <c r="J244" s="81"/>
      <c r="K244" s="81"/>
      <c r="L244" s="81"/>
      <c r="M244" s="81"/>
      <c r="R244" s="3"/>
      <c r="S244" s="2"/>
      <c r="T244" s="2"/>
    </row>
    <row r="245" spans="1:20" x14ac:dyDescent="0.3">
      <c r="A245" s="77">
        <f>A244+1</f>
        <v>43950</v>
      </c>
      <c r="B245" s="18">
        <f>B244</f>
        <v>22751</v>
      </c>
      <c r="C245" s="18">
        <f>C244</f>
        <v>24416</v>
      </c>
      <c r="D245" s="83">
        <f>D244</f>
        <v>1665</v>
      </c>
      <c r="E245" s="81" t="str">
        <f t="shared" si="5"/>
        <v/>
      </c>
      <c r="F245" s="81"/>
      <c r="G245" s="81"/>
      <c r="H245" s="81"/>
      <c r="I245" s="81"/>
      <c r="J245" s="81"/>
      <c r="K245" s="81"/>
      <c r="L245" s="81"/>
      <c r="M245" s="81"/>
      <c r="R245" s="3"/>
      <c r="S245" s="2"/>
      <c r="T245" s="2"/>
    </row>
    <row r="246" spans="1:20" x14ac:dyDescent="0.3">
      <c r="A246" s="76">
        <f>A245</f>
        <v>43950</v>
      </c>
      <c r="B246" s="17">
        <f>SUMIF(InputData!$C$2:$C$105,"&lt;="&amp;Production!A246,InputData!$D$2:$D$105)-$P$3</f>
        <v>24416</v>
      </c>
      <c r="C246" s="17">
        <f>SUMIF(InputData!$B$2:$B$105,"&lt;="&amp;Production!A246,InputData!$D$2:$D$105)-Production!$P$3</f>
        <v>24416</v>
      </c>
      <c r="D246" s="82">
        <f>C246-B246</f>
        <v>0</v>
      </c>
      <c r="E246" s="81">
        <f t="shared" si="5"/>
        <v>1665</v>
      </c>
      <c r="F246" s="81"/>
      <c r="G246" s="81"/>
      <c r="H246" s="81"/>
      <c r="I246" s="81"/>
      <c r="J246" s="81"/>
      <c r="K246" s="81"/>
      <c r="L246" s="81"/>
      <c r="M246" s="81"/>
      <c r="R246" s="3"/>
      <c r="S246" s="2"/>
      <c r="T246" s="2"/>
    </row>
    <row r="247" spans="1:20" x14ac:dyDescent="0.3">
      <c r="A247" s="77">
        <f>A246+1</f>
        <v>43951</v>
      </c>
      <c r="B247" s="18">
        <f>B246</f>
        <v>24416</v>
      </c>
      <c r="C247" s="18">
        <f>C246</f>
        <v>24416</v>
      </c>
      <c r="D247" s="83">
        <f>D246</f>
        <v>0</v>
      </c>
      <c r="E247" s="81" t="str">
        <f t="shared" si="5"/>
        <v/>
      </c>
      <c r="F247" s="81"/>
      <c r="G247" s="81"/>
      <c r="H247" s="81"/>
      <c r="I247" s="81"/>
      <c r="J247" s="81"/>
      <c r="K247" s="81"/>
      <c r="L247" s="81"/>
      <c r="M247" s="81"/>
      <c r="R247" s="3"/>
      <c r="S247" s="2"/>
      <c r="T247" s="2"/>
    </row>
    <row r="248" spans="1:20" x14ac:dyDescent="0.3">
      <c r="A248" s="76">
        <f>A247</f>
        <v>43951</v>
      </c>
      <c r="B248" s="17">
        <f>SUMIF(InputData!$C$2:$C$105,"&lt;="&amp;Production!A248,InputData!$D$2:$D$105)-$P$3</f>
        <v>24416</v>
      </c>
      <c r="C248" s="17">
        <f>SUMIF(InputData!$B$2:$B$105,"&lt;="&amp;Production!A248,InputData!$D$2:$D$105)-Production!$P$3</f>
        <v>24416</v>
      </c>
      <c r="D248" s="82">
        <f>C248-B248</f>
        <v>0</v>
      </c>
      <c r="E248" s="81" t="str">
        <f t="shared" si="5"/>
        <v/>
      </c>
      <c r="F248" s="81"/>
      <c r="G248" s="81"/>
      <c r="H248" s="81"/>
      <c r="I248" s="81"/>
      <c r="J248" s="81"/>
      <c r="K248" s="81"/>
      <c r="L248" s="81"/>
      <c r="M248" s="81"/>
      <c r="R248" s="3"/>
      <c r="S248" s="2"/>
      <c r="T248" s="2"/>
    </row>
    <row r="249" spans="1:20" x14ac:dyDescent="0.3">
      <c r="A249" s="77">
        <f>A248+1</f>
        <v>43952</v>
      </c>
      <c r="B249" s="18">
        <f>B248</f>
        <v>24416</v>
      </c>
      <c r="C249" s="18">
        <f>C248</f>
        <v>24416</v>
      </c>
      <c r="D249" s="83">
        <f>D248</f>
        <v>0</v>
      </c>
      <c r="E249" s="81" t="str">
        <f t="shared" si="5"/>
        <v/>
      </c>
      <c r="F249" s="81"/>
      <c r="G249" s="81"/>
      <c r="H249" s="81"/>
      <c r="I249" s="81"/>
      <c r="J249" s="81"/>
      <c r="K249" s="81"/>
      <c r="L249" s="81"/>
      <c r="M249" s="81"/>
      <c r="R249" s="3"/>
      <c r="S249" s="2"/>
      <c r="T249" s="2"/>
    </row>
    <row r="250" spans="1:20" x14ac:dyDescent="0.3">
      <c r="A250" s="76">
        <f>A249</f>
        <v>43952</v>
      </c>
      <c r="B250" s="17">
        <f>SUMIF(InputData!$C$2:$C$105,"&lt;="&amp;Production!A250,InputData!$D$2:$D$105)-$P$3</f>
        <v>24416</v>
      </c>
      <c r="C250" s="17">
        <f>SUMIF(InputData!$B$2:$B$105,"&lt;="&amp;Production!A250,InputData!$D$2:$D$105)-Production!$P$3</f>
        <v>24416</v>
      </c>
      <c r="D250" s="82">
        <f>C250-B250</f>
        <v>0</v>
      </c>
      <c r="E250" s="81" t="str">
        <f t="shared" si="5"/>
        <v/>
      </c>
      <c r="F250" s="81"/>
      <c r="G250" s="81"/>
      <c r="H250" s="81"/>
      <c r="I250" s="81"/>
      <c r="J250" s="81"/>
      <c r="K250" s="81"/>
      <c r="L250" s="81"/>
      <c r="M250" s="81"/>
      <c r="R250" s="3"/>
      <c r="S250" s="2"/>
      <c r="T250" s="2"/>
    </row>
    <row r="251" spans="1:20" x14ac:dyDescent="0.3">
      <c r="A251" s="77">
        <f>A250+1</f>
        <v>43953</v>
      </c>
      <c r="B251" s="18">
        <f>B250</f>
        <v>24416</v>
      </c>
      <c r="C251" s="18">
        <f>C250</f>
        <v>24416</v>
      </c>
      <c r="D251" s="83">
        <f>D250</f>
        <v>0</v>
      </c>
      <c r="E251" s="81" t="str">
        <f t="shared" si="5"/>
        <v/>
      </c>
      <c r="F251" s="81"/>
      <c r="G251" s="81"/>
      <c r="H251" s="81"/>
      <c r="I251" s="81"/>
      <c r="J251" s="81"/>
      <c r="K251" s="81"/>
      <c r="L251" s="81"/>
      <c r="M251" s="81"/>
      <c r="R251" s="3"/>
      <c r="S251" s="2"/>
      <c r="T251" s="2"/>
    </row>
    <row r="252" spans="1:20" x14ac:dyDescent="0.3">
      <c r="A252" s="76">
        <f>A251</f>
        <v>43953</v>
      </c>
      <c r="B252" s="17">
        <f>SUMIF(InputData!$C$2:$C$105,"&lt;="&amp;Production!A252,InputData!$D$2:$D$105)-$P$3</f>
        <v>24416</v>
      </c>
      <c r="C252" s="17">
        <f>SUMIF(InputData!$B$2:$B$105,"&lt;="&amp;Production!A252,InputData!$D$2:$D$105)-Production!$P$3</f>
        <v>24416</v>
      </c>
      <c r="D252" s="82">
        <f>C252-B252</f>
        <v>0</v>
      </c>
      <c r="E252" s="81" t="str">
        <f t="shared" si="5"/>
        <v/>
      </c>
      <c r="F252" s="81"/>
      <c r="G252" s="81"/>
      <c r="H252" s="81"/>
      <c r="I252" s="81"/>
      <c r="J252" s="81"/>
      <c r="K252" s="81"/>
      <c r="L252" s="81"/>
      <c r="M252" s="81"/>
      <c r="R252" s="3"/>
      <c r="S252" s="2"/>
      <c r="T252" s="2"/>
    </row>
    <row r="253" spans="1:20" x14ac:dyDescent="0.3">
      <c r="A253" s="77">
        <f>A252+1</f>
        <v>43954</v>
      </c>
      <c r="B253" s="18">
        <f>B252</f>
        <v>24416</v>
      </c>
      <c r="C253" s="18">
        <f>C252</f>
        <v>24416</v>
      </c>
      <c r="D253" s="83">
        <f>D252</f>
        <v>0</v>
      </c>
      <c r="E253" s="81" t="str">
        <f t="shared" si="5"/>
        <v/>
      </c>
      <c r="F253" s="81"/>
      <c r="G253" s="81"/>
      <c r="H253" s="81"/>
      <c r="I253" s="81"/>
      <c r="J253" s="81"/>
      <c r="K253" s="81"/>
      <c r="L253" s="81"/>
      <c r="M253" s="81"/>
      <c r="R253" s="3"/>
      <c r="S253" s="2"/>
      <c r="T253" s="2"/>
    </row>
    <row r="254" spans="1:20" x14ac:dyDescent="0.3">
      <c r="A254" s="76">
        <f>A253</f>
        <v>43954</v>
      </c>
      <c r="B254" s="17">
        <f>SUMIF(InputData!$C$2:$C$105,"&lt;="&amp;Production!A254,InputData!$D$2:$D$105)-$P$3</f>
        <v>24416</v>
      </c>
      <c r="C254" s="17">
        <f>SUMIF(InputData!$B$2:$B$105,"&lt;="&amp;Production!A254,InputData!$D$2:$D$105)-Production!$P$3</f>
        <v>25291</v>
      </c>
      <c r="D254" s="82">
        <f>C254-B254</f>
        <v>875</v>
      </c>
      <c r="E254" s="81" t="str">
        <f t="shared" si="5"/>
        <v/>
      </c>
      <c r="F254" s="81"/>
      <c r="G254" s="81"/>
      <c r="H254" s="81"/>
      <c r="I254" s="81"/>
      <c r="J254" s="81"/>
      <c r="K254" s="81"/>
      <c r="L254" s="81"/>
      <c r="M254" s="81"/>
      <c r="R254" s="3"/>
      <c r="S254" s="2"/>
      <c r="T254" s="2"/>
    </row>
    <row r="255" spans="1:20" x14ac:dyDescent="0.3">
      <c r="A255" s="77">
        <f>A254+1</f>
        <v>43955</v>
      </c>
      <c r="B255" s="18">
        <f>B254</f>
        <v>24416</v>
      </c>
      <c r="C255" s="18">
        <f>C254</f>
        <v>25291</v>
      </c>
      <c r="D255" s="83">
        <f>D254</f>
        <v>875</v>
      </c>
      <c r="E255" s="81" t="str">
        <f t="shared" si="5"/>
        <v/>
      </c>
      <c r="F255" s="81"/>
      <c r="G255" s="81"/>
      <c r="H255" s="81"/>
      <c r="I255" s="81"/>
      <c r="J255" s="81"/>
      <c r="K255" s="81"/>
      <c r="L255" s="81"/>
      <c r="M255" s="81"/>
      <c r="R255" s="3"/>
      <c r="S255" s="2"/>
      <c r="T255" s="2"/>
    </row>
    <row r="256" spans="1:20" x14ac:dyDescent="0.3">
      <c r="A256" s="76">
        <f>A255</f>
        <v>43955</v>
      </c>
      <c r="B256" s="17">
        <f>SUMIF(InputData!$C$2:$C$105,"&lt;="&amp;Production!A256,InputData!$D$2:$D$105)-$P$3</f>
        <v>24416</v>
      </c>
      <c r="C256" s="17">
        <f>SUMIF(InputData!$B$2:$B$105,"&lt;="&amp;Production!A256,InputData!$D$2:$D$105)-Production!$P$3</f>
        <v>25291</v>
      </c>
      <c r="D256" s="82">
        <f>C256-B256</f>
        <v>875</v>
      </c>
      <c r="E256" s="81" t="str">
        <f t="shared" si="5"/>
        <v/>
      </c>
      <c r="F256" s="81"/>
      <c r="G256" s="81"/>
      <c r="H256" s="81"/>
      <c r="I256" s="81"/>
      <c r="J256" s="81"/>
      <c r="K256" s="81"/>
      <c r="L256" s="81"/>
      <c r="M256" s="81"/>
      <c r="R256" s="3"/>
      <c r="S256" s="2"/>
      <c r="T256" s="2"/>
    </row>
    <row r="257" spans="1:20" x14ac:dyDescent="0.3">
      <c r="A257" s="77">
        <f>A256+1</f>
        <v>43956</v>
      </c>
      <c r="B257" s="18">
        <f>B256</f>
        <v>24416</v>
      </c>
      <c r="C257" s="18">
        <f>C256</f>
        <v>25291</v>
      </c>
      <c r="D257" s="83">
        <f>D256</f>
        <v>875</v>
      </c>
      <c r="E257" s="81" t="str">
        <f t="shared" si="5"/>
        <v/>
      </c>
      <c r="F257" s="81"/>
      <c r="G257" s="81"/>
      <c r="H257" s="81"/>
      <c r="I257" s="81"/>
      <c r="J257" s="81"/>
      <c r="K257" s="81"/>
      <c r="L257" s="81"/>
      <c r="M257" s="81"/>
      <c r="R257" s="3"/>
      <c r="S257" s="2"/>
      <c r="T257" s="2"/>
    </row>
    <row r="258" spans="1:20" x14ac:dyDescent="0.3">
      <c r="A258" s="76">
        <f>A257</f>
        <v>43956</v>
      </c>
      <c r="B258" s="17">
        <f>SUMIF(InputData!$C$2:$C$105,"&lt;="&amp;Production!A258,InputData!$D$2:$D$105)-$P$3</f>
        <v>24416</v>
      </c>
      <c r="C258" s="17">
        <f>SUMIF(InputData!$B$2:$B$105,"&lt;="&amp;Production!A258,InputData!$D$2:$D$105)-Production!$P$3</f>
        <v>25669</v>
      </c>
      <c r="D258" s="82">
        <f>C258-B258</f>
        <v>1253</v>
      </c>
      <c r="E258" s="81" t="str">
        <f t="shared" si="5"/>
        <v/>
      </c>
      <c r="F258" s="81"/>
      <c r="G258" s="81"/>
      <c r="H258" s="81"/>
      <c r="I258" s="81"/>
      <c r="J258" s="81"/>
      <c r="K258" s="81"/>
      <c r="L258" s="81"/>
      <c r="M258" s="81"/>
      <c r="R258" s="3"/>
      <c r="S258" s="2"/>
      <c r="T258" s="2"/>
    </row>
    <row r="259" spans="1:20" x14ac:dyDescent="0.3">
      <c r="A259" s="77">
        <f>A258+1</f>
        <v>43957</v>
      </c>
      <c r="B259" s="18">
        <f>B258</f>
        <v>24416</v>
      </c>
      <c r="C259" s="18">
        <f>C258</f>
        <v>25669</v>
      </c>
      <c r="D259" s="83">
        <f>D258</f>
        <v>1253</v>
      </c>
      <c r="E259" s="81" t="str">
        <f t="shared" si="5"/>
        <v/>
      </c>
      <c r="F259" s="81"/>
      <c r="G259" s="81"/>
      <c r="H259" s="81"/>
      <c r="I259" s="81"/>
      <c r="J259" s="81"/>
      <c r="K259" s="81"/>
      <c r="L259" s="81"/>
      <c r="M259" s="81"/>
      <c r="R259" s="3"/>
      <c r="S259" s="2"/>
      <c r="T259" s="2"/>
    </row>
    <row r="260" spans="1:20" x14ac:dyDescent="0.3">
      <c r="A260" s="76">
        <f>A259</f>
        <v>43957</v>
      </c>
      <c r="B260" s="17">
        <f>SUMIF(InputData!$C$2:$C$105,"&lt;="&amp;Production!A260,InputData!$D$2:$D$105)-$P$3</f>
        <v>25669</v>
      </c>
      <c r="C260" s="17">
        <f>SUMIF(InputData!$B$2:$B$105,"&lt;="&amp;Production!A260,InputData!$D$2:$D$105)-Production!$P$3</f>
        <v>25669</v>
      </c>
      <c r="D260" s="82">
        <f>C260-B260</f>
        <v>0</v>
      </c>
      <c r="E260" s="81">
        <f t="shared" ref="E260:E323" si="6">IF(B260-B259=0,"",B260-B259)</f>
        <v>1253</v>
      </c>
      <c r="F260" s="81"/>
      <c r="G260" s="81"/>
      <c r="H260" s="81"/>
      <c r="I260" s="81"/>
      <c r="J260" s="81"/>
      <c r="K260" s="81"/>
      <c r="L260" s="81"/>
      <c r="M260" s="81"/>
      <c r="R260" s="3"/>
      <c r="S260" s="2"/>
      <c r="T260" s="2"/>
    </row>
    <row r="261" spans="1:20" x14ac:dyDescent="0.3">
      <c r="A261" s="77">
        <f>A260+1</f>
        <v>43958</v>
      </c>
      <c r="B261" s="18">
        <f>B260</f>
        <v>25669</v>
      </c>
      <c r="C261" s="18">
        <f>C260</f>
        <v>25669</v>
      </c>
      <c r="D261" s="83">
        <f>D260</f>
        <v>0</v>
      </c>
      <c r="E261" s="81" t="str">
        <f t="shared" si="6"/>
        <v/>
      </c>
      <c r="F261" s="81"/>
      <c r="G261" s="81"/>
      <c r="H261" s="81"/>
      <c r="I261" s="81"/>
      <c r="J261" s="81"/>
      <c r="K261" s="81"/>
      <c r="L261" s="81"/>
      <c r="M261" s="81"/>
      <c r="R261" s="3"/>
      <c r="S261" s="2"/>
      <c r="T261" s="2"/>
    </row>
    <row r="262" spans="1:20" x14ac:dyDescent="0.3">
      <c r="A262" s="76">
        <f>A261</f>
        <v>43958</v>
      </c>
      <c r="B262" s="17">
        <f>SUMIF(InputData!$C$2:$C$105,"&lt;="&amp;Production!A262,InputData!$D$2:$D$105)-$P$3</f>
        <v>25669</v>
      </c>
      <c r="C262" s="17">
        <f>SUMIF(InputData!$B$2:$B$105,"&lt;="&amp;Production!A262,InputData!$D$2:$D$105)-Production!$P$3</f>
        <v>25669</v>
      </c>
      <c r="D262" s="82">
        <f>C262-B262</f>
        <v>0</v>
      </c>
      <c r="E262" s="81" t="str">
        <f t="shared" si="6"/>
        <v/>
      </c>
      <c r="F262" s="81"/>
      <c r="G262" s="81"/>
      <c r="H262" s="81"/>
      <c r="I262" s="81"/>
      <c r="J262" s="81"/>
      <c r="K262" s="81"/>
      <c r="L262" s="81"/>
      <c r="M262" s="81"/>
      <c r="R262" s="3"/>
      <c r="S262" s="2"/>
      <c r="T262" s="2"/>
    </row>
    <row r="263" spans="1:20" x14ac:dyDescent="0.3">
      <c r="A263" s="77">
        <f>A262+1</f>
        <v>43959</v>
      </c>
      <c r="B263" s="18">
        <f>B262</f>
        <v>25669</v>
      </c>
      <c r="C263" s="18">
        <f>C262</f>
        <v>25669</v>
      </c>
      <c r="D263" s="83">
        <f>D262</f>
        <v>0</v>
      </c>
      <c r="E263" s="81" t="str">
        <f t="shared" si="6"/>
        <v/>
      </c>
      <c r="F263" s="81"/>
      <c r="G263" s="81"/>
      <c r="H263" s="81"/>
      <c r="I263" s="81"/>
      <c r="J263" s="81"/>
      <c r="K263" s="81"/>
      <c r="L263" s="81"/>
      <c r="M263" s="81"/>
      <c r="R263" s="3"/>
      <c r="S263" s="2"/>
      <c r="T263" s="2"/>
    </row>
    <row r="264" spans="1:20" x14ac:dyDescent="0.3">
      <c r="A264" s="76">
        <f>A263</f>
        <v>43959</v>
      </c>
      <c r="B264" s="17">
        <f>SUMIF(InputData!$C$2:$C$105,"&lt;="&amp;Production!A264,InputData!$D$2:$D$105)-$P$3</f>
        <v>25669</v>
      </c>
      <c r="C264" s="17">
        <f>SUMIF(InputData!$B$2:$B$105,"&lt;="&amp;Production!A264,InputData!$D$2:$D$105)-Production!$P$3</f>
        <v>25669</v>
      </c>
      <c r="D264" s="82">
        <f>C264-B264</f>
        <v>0</v>
      </c>
      <c r="E264" s="81" t="str">
        <f t="shared" si="6"/>
        <v/>
      </c>
      <c r="F264" s="81"/>
      <c r="G264" s="81"/>
      <c r="H264" s="81"/>
      <c r="I264" s="81"/>
      <c r="J264" s="81"/>
      <c r="K264" s="81"/>
      <c r="L264" s="81"/>
      <c r="M264" s="81"/>
      <c r="R264" s="3"/>
      <c r="S264" s="2"/>
      <c r="T264" s="2"/>
    </row>
    <row r="265" spans="1:20" x14ac:dyDescent="0.3">
      <c r="A265" s="77">
        <f>A264+1</f>
        <v>43960</v>
      </c>
      <c r="B265" s="18">
        <f>B264</f>
        <v>25669</v>
      </c>
      <c r="C265" s="18">
        <f>C264</f>
        <v>25669</v>
      </c>
      <c r="D265" s="83">
        <f>D264</f>
        <v>0</v>
      </c>
      <c r="E265" s="81" t="str">
        <f t="shared" si="6"/>
        <v/>
      </c>
      <c r="F265" s="81"/>
      <c r="G265" s="81"/>
      <c r="H265" s="81"/>
      <c r="I265" s="81"/>
      <c r="J265" s="81"/>
      <c r="K265" s="81"/>
      <c r="L265" s="81"/>
      <c r="M265" s="81"/>
      <c r="R265" s="3"/>
      <c r="S265" s="2"/>
      <c r="T265" s="2"/>
    </row>
    <row r="266" spans="1:20" x14ac:dyDescent="0.3">
      <c r="A266" s="76">
        <f>A265</f>
        <v>43960</v>
      </c>
      <c r="B266" s="17">
        <f>SUMIF(InputData!$C$2:$C$105,"&lt;="&amp;Production!A266,InputData!$D$2:$D$105)-$P$3</f>
        <v>25669</v>
      </c>
      <c r="C266" s="17">
        <f>SUMIF(InputData!$B$2:$B$105,"&lt;="&amp;Production!A266,InputData!$D$2:$D$105)-Production!$P$3</f>
        <v>26609</v>
      </c>
      <c r="D266" s="82">
        <f>C266-B266</f>
        <v>940</v>
      </c>
      <c r="E266" s="81" t="str">
        <f t="shared" si="6"/>
        <v/>
      </c>
      <c r="F266" s="81"/>
      <c r="G266" s="81"/>
      <c r="H266" s="81"/>
      <c r="I266" s="81"/>
      <c r="J266" s="81"/>
      <c r="K266" s="81"/>
      <c r="L266" s="81"/>
      <c r="M266" s="81"/>
      <c r="R266" s="3"/>
      <c r="S266" s="2"/>
      <c r="T266" s="2"/>
    </row>
    <row r="267" spans="1:20" x14ac:dyDescent="0.3">
      <c r="A267" s="77">
        <f>A266+1</f>
        <v>43961</v>
      </c>
      <c r="B267" s="18">
        <f>B266</f>
        <v>25669</v>
      </c>
      <c r="C267" s="18">
        <f>C266</f>
        <v>26609</v>
      </c>
      <c r="D267" s="83">
        <f>D266</f>
        <v>940</v>
      </c>
      <c r="E267" s="81" t="str">
        <f t="shared" si="6"/>
        <v/>
      </c>
      <c r="F267" s="81"/>
      <c r="G267" s="81"/>
      <c r="H267" s="81"/>
      <c r="I267" s="81"/>
      <c r="J267" s="81"/>
      <c r="K267" s="81"/>
      <c r="L267" s="81"/>
      <c r="M267" s="81"/>
      <c r="R267" s="3"/>
      <c r="S267" s="2"/>
      <c r="T267" s="2"/>
    </row>
    <row r="268" spans="1:20" x14ac:dyDescent="0.3">
      <c r="A268" s="76">
        <f>A267</f>
        <v>43961</v>
      </c>
      <c r="B268" s="17">
        <f>SUMIF(InputData!$C$2:$C$105,"&lt;="&amp;Production!A268,InputData!$D$2:$D$105)-$P$3</f>
        <v>25669</v>
      </c>
      <c r="C268" s="17">
        <f>SUMIF(InputData!$B$2:$B$105,"&lt;="&amp;Production!A268,InputData!$D$2:$D$105)-Production!$P$3</f>
        <v>27261</v>
      </c>
      <c r="D268" s="82">
        <f>C268-B268</f>
        <v>1592</v>
      </c>
      <c r="E268" s="81" t="str">
        <f t="shared" si="6"/>
        <v/>
      </c>
      <c r="F268" s="81"/>
      <c r="G268" s="81"/>
      <c r="H268" s="81"/>
      <c r="I268" s="81"/>
      <c r="J268" s="81"/>
      <c r="K268" s="81"/>
      <c r="L268" s="81"/>
      <c r="M268" s="81"/>
      <c r="R268" s="3"/>
      <c r="S268" s="2"/>
      <c r="T268" s="2"/>
    </row>
    <row r="269" spans="1:20" x14ac:dyDescent="0.3">
      <c r="A269" s="77">
        <f>A268+1</f>
        <v>43962</v>
      </c>
      <c r="B269" s="18">
        <f>B268</f>
        <v>25669</v>
      </c>
      <c r="C269" s="18">
        <f>C268</f>
        <v>27261</v>
      </c>
      <c r="D269" s="83">
        <f>D268</f>
        <v>1592</v>
      </c>
      <c r="E269" s="81" t="str">
        <f t="shared" si="6"/>
        <v/>
      </c>
      <c r="F269" s="81"/>
      <c r="G269" s="81"/>
      <c r="H269" s="81"/>
      <c r="I269" s="81"/>
      <c r="J269" s="81"/>
      <c r="K269" s="81"/>
      <c r="L269" s="81"/>
      <c r="M269" s="81"/>
      <c r="R269" s="3"/>
      <c r="S269" s="2"/>
      <c r="T269" s="2"/>
    </row>
    <row r="270" spans="1:20" x14ac:dyDescent="0.3">
      <c r="A270" s="76">
        <f>A269</f>
        <v>43962</v>
      </c>
      <c r="B270" s="17">
        <f>SUMIF(InputData!$C$2:$C$105,"&lt;="&amp;Production!A270,InputData!$D$2:$D$105)-$P$3</f>
        <v>25669</v>
      </c>
      <c r="C270" s="17">
        <f>SUMIF(InputData!$B$2:$B$105,"&lt;="&amp;Production!A270,InputData!$D$2:$D$105)-Production!$P$3</f>
        <v>27261</v>
      </c>
      <c r="D270" s="82">
        <f>C270-B270</f>
        <v>1592</v>
      </c>
      <c r="E270" s="81" t="str">
        <f t="shared" si="6"/>
        <v/>
      </c>
      <c r="F270" s="81"/>
      <c r="G270" s="81"/>
      <c r="H270" s="81"/>
      <c r="I270" s="81"/>
      <c r="J270" s="81"/>
      <c r="K270" s="81"/>
      <c r="L270" s="81"/>
      <c r="M270" s="81"/>
      <c r="R270" s="3"/>
      <c r="S270" s="2"/>
      <c r="T270" s="2"/>
    </row>
    <row r="271" spans="1:20" x14ac:dyDescent="0.3">
      <c r="A271" s="77">
        <f>A270+1</f>
        <v>43963</v>
      </c>
      <c r="B271" s="18">
        <f>B270</f>
        <v>25669</v>
      </c>
      <c r="C271" s="18">
        <f>C270</f>
        <v>27261</v>
      </c>
      <c r="D271" s="83">
        <f>D270</f>
        <v>1592</v>
      </c>
      <c r="E271" s="81" t="str">
        <f t="shared" si="6"/>
        <v/>
      </c>
      <c r="F271" s="81"/>
      <c r="G271" s="81"/>
      <c r="H271" s="81"/>
      <c r="I271" s="81"/>
      <c r="J271" s="81"/>
      <c r="K271" s="81"/>
      <c r="L271" s="81"/>
      <c r="M271" s="81"/>
      <c r="R271" s="3"/>
      <c r="S271" s="2"/>
      <c r="T271" s="2"/>
    </row>
    <row r="272" spans="1:20" x14ac:dyDescent="0.3">
      <c r="A272" s="76">
        <f>A271</f>
        <v>43963</v>
      </c>
      <c r="B272" s="17">
        <f>SUMIF(InputData!$C$2:$C$105,"&lt;="&amp;Production!A272,InputData!$D$2:$D$105)-$P$3</f>
        <v>25669</v>
      </c>
      <c r="C272" s="17">
        <f>SUMIF(InputData!$B$2:$B$105,"&lt;="&amp;Production!A272,InputData!$D$2:$D$105)-Production!$P$3</f>
        <v>27261</v>
      </c>
      <c r="D272" s="82">
        <f>C272-B272</f>
        <v>1592</v>
      </c>
      <c r="E272" s="81" t="str">
        <f t="shared" si="6"/>
        <v/>
      </c>
      <c r="F272" s="81"/>
      <c r="G272" s="81"/>
      <c r="H272" s="81"/>
      <c r="I272" s="81"/>
      <c r="J272" s="81"/>
      <c r="K272" s="81"/>
      <c r="L272" s="81"/>
      <c r="M272" s="81"/>
      <c r="R272" s="3"/>
      <c r="S272" s="2"/>
      <c r="T272" s="2"/>
    </row>
    <row r="273" spans="1:20" x14ac:dyDescent="0.3">
      <c r="A273" s="77">
        <f>A272+1</f>
        <v>43964</v>
      </c>
      <c r="B273" s="18">
        <f>B272</f>
        <v>25669</v>
      </c>
      <c r="C273" s="18">
        <f>C272</f>
        <v>27261</v>
      </c>
      <c r="D273" s="83">
        <f>D272</f>
        <v>1592</v>
      </c>
      <c r="E273" s="81" t="str">
        <f t="shared" si="6"/>
        <v/>
      </c>
      <c r="F273" s="81"/>
      <c r="G273" s="81"/>
      <c r="H273" s="81"/>
      <c r="I273" s="81"/>
      <c r="J273" s="81"/>
      <c r="K273" s="81"/>
      <c r="L273" s="81"/>
      <c r="M273" s="81"/>
      <c r="R273" s="3"/>
      <c r="S273" s="2"/>
      <c r="T273" s="2"/>
    </row>
    <row r="274" spans="1:20" x14ac:dyDescent="0.3">
      <c r="A274" s="76">
        <f>A273</f>
        <v>43964</v>
      </c>
      <c r="B274" s="17">
        <f>SUMIF(InputData!$C$2:$C$105,"&lt;="&amp;Production!A274,InputData!$D$2:$D$105)-$P$3</f>
        <v>27261</v>
      </c>
      <c r="C274" s="17">
        <f>SUMIF(InputData!$B$2:$B$105,"&lt;="&amp;Production!A274,InputData!$D$2:$D$105)-Production!$P$3</f>
        <v>27261</v>
      </c>
      <c r="D274" s="82">
        <f>C274-B274</f>
        <v>0</v>
      </c>
      <c r="E274" s="81">
        <f t="shared" si="6"/>
        <v>1592</v>
      </c>
      <c r="F274" s="81"/>
      <c r="G274" s="81"/>
      <c r="H274" s="81"/>
      <c r="I274" s="81"/>
      <c r="J274" s="81"/>
      <c r="K274" s="81"/>
      <c r="L274" s="81"/>
      <c r="M274" s="81"/>
      <c r="R274" s="3"/>
      <c r="S274" s="2"/>
      <c r="T274" s="2"/>
    </row>
    <row r="275" spans="1:20" x14ac:dyDescent="0.3">
      <c r="A275" s="77">
        <f>A274+1</f>
        <v>43965</v>
      </c>
      <c r="B275" s="18">
        <f>B274</f>
        <v>27261</v>
      </c>
      <c r="C275" s="18">
        <f>C274</f>
        <v>27261</v>
      </c>
      <c r="D275" s="83">
        <f>D274</f>
        <v>0</v>
      </c>
      <c r="E275" s="81" t="str">
        <f t="shared" si="6"/>
        <v/>
      </c>
      <c r="F275" s="81"/>
      <c r="G275" s="81"/>
      <c r="H275" s="81"/>
      <c r="I275" s="81"/>
      <c r="J275" s="81"/>
      <c r="K275" s="81"/>
      <c r="L275" s="81"/>
      <c r="M275" s="81"/>
      <c r="R275" s="3"/>
      <c r="S275" s="2"/>
      <c r="T275" s="2"/>
    </row>
    <row r="276" spans="1:20" x14ac:dyDescent="0.3">
      <c r="A276" s="76">
        <f>A275</f>
        <v>43965</v>
      </c>
      <c r="B276" s="17">
        <f>SUMIF(InputData!$C$2:$C$105,"&lt;="&amp;Production!A276,InputData!$D$2:$D$105)-$P$3</f>
        <v>27261</v>
      </c>
      <c r="C276" s="17">
        <f>SUMIF(InputData!$B$2:$B$105,"&lt;="&amp;Production!A276,InputData!$D$2:$D$105)-Production!$P$3</f>
        <v>27261</v>
      </c>
      <c r="D276" s="82">
        <f>C276-B276</f>
        <v>0</v>
      </c>
      <c r="E276" s="81" t="str">
        <f t="shared" si="6"/>
        <v/>
      </c>
      <c r="F276" s="81"/>
      <c r="G276" s="81"/>
      <c r="H276" s="81"/>
      <c r="I276" s="81"/>
      <c r="J276" s="81"/>
      <c r="K276" s="81"/>
      <c r="L276" s="81"/>
      <c r="M276" s="81"/>
      <c r="R276" s="3"/>
      <c r="S276" s="2"/>
      <c r="T276" s="2"/>
    </row>
    <row r="277" spans="1:20" x14ac:dyDescent="0.3">
      <c r="A277" s="77">
        <f>A276+1</f>
        <v>43966</v>
      </c>
      <c r="B277" s="18">
        <f>B276</f>
        <v>27261</v>
      </c>
      <c r="C277" s="18">
        <f>C276</f>
        <v>27261</v>
      </c>
      <c r="D277" s="83">
        <f>D276</f>
        <v>0</v>
      </c>
      <c r="E277" s="81" t="str">
        <f t="shared" si="6"/>
        <v/>
      </c>
      <c r="F277" s="81"/>
      <c r="G277" s="81"/>
      <c r="H277" s="81"/>
      <c r="I277" s="81"/>
      <c r="J277" s="81"/>
      <c r="K277" s="81"/>
      <c r="L277" s="81"/>
      <c r="M277" s="81"/>
      <c r="R277" s="3"/>
      <c r="S277" s="2"/>
      <c r="T277" s="2"/>
    </row>
    <row r="278" spans="1:20" x14ac:dyDescent="0.3">
      <c r="A278" s="76">
        <f>A277</f>
        <v>43966</v>
      </c>
      <c r="B278" s="17">
        <f>SUMIF(InputData!$C$2:$C$105,"&lt;="&amp;Production!A278,InputData!$D$2:$D$105)-$P$3</f>
        <v>27261</v>
      </c>
      <c r="C278" s="17">
        <f>SUMIF(InputData!$B$2:$B$105,"&lt;="&amp;Production!A278,InputData!$D$2:$D$105)-Production!$P$3</f>
        <v>27261</v>
      </c>
      <c r="D278" s="82">
        <f>C278-B278</f>
        <v>0</v>
      </c>
      <c r="E278" s="81" t="str">
        <f t="shared" si="6"/>
        <v/>
      </c>
      <c r="F278" s="81"/>
      <c r="G278" s="81"/>
      <c r="H278" s="81"/>
      <c r="I278" s="81"/>
      <c r="J278" s="81"/>
      <c r="K278" s="81"/>
      <c r="L278" s="81"/>
      <c r="M278" s="81"/>
      <c r="R278" s="3"/>
      <c r="S278" s="2"/>
      <c r="T278" s="2"/>
    </row>
    <row r="279" spans="1:20" x14ac:dyDescent="0.3">
      <c r="A279" s="77">
        <f>A278+1</f>
        <v>43967</v>
      </c>
      <c r="B279" s="18">
        <f>B278</f>
        <v>27261</v>
      </c>
      <c r="C279" s="18">
        <f>C278</f>
        <v>27261</v>
      </c>
      <c r="D279" s="83">
        <f>D278</f>
        <v>0</v>
      </c>
      <c r="E279" s="81" t="str">
        <f t="shared" si="6"/>
        <v/>
      </c>
      <c r="F279" s="81"/>
      <c r="G279" s="81"/>
      <c r="H279" s="81"/>
      <c r="I279" s="81"/>
      <c r="J279" s="81"/>
      <c r="K279" s="81"/>
      <c r="L279" s="81"/>
      <c r="M279" s="81"/>
      <c r="R279" s="3"/>
      <c r="S279" s="2"/>
      <c r="T279" s="2"/>
    </row>
    <row r="280" spans="1:20" x14ac:dyDescent="0.3">
      <c r="A280" s="76">
        <f>A279</f>
        <v>43967</v>
      </c>
      <c r="B280" s="17">
        <f>SUMIF(InputData!$C$2:$C$105,"&lt;="&amp;Production!A280,InputData!$D$2:$D$105)-$P$3</f>
        <v>27261</v>
      </c>
      <c r="C280" s="17">
        <f>SUMIF(InputData!$B$2:$B$105,"&lt;="&amp;Production!A280,InputData!$D$2:$D$105)-Production!$P$3</f>
        <v>28186</v>
      </c>
      <c r="D280" s="82">
        <f>C280-B280</f>
        <v>925</v>
      </c>
      <c r="E280" s="81" t="str">
        <f t="shared" si="6"/>
        <v/>
      </c>
      <c r="F280" s="81"/>
      <c r="G280" s="81"/>
      <c r="H280" s="81"/>
      <c r="I280" s="81"/>
      <c r="J280" s="81"/>
      <c r="K280" s="81"/>
      <c r="L280" s="81"/>
      <c r="M280" s="81"/>
      <c r="R280" s="3"/>
      <c r="S280" s="2"/>
      <c r="T280" s="2"/>
    </row>
    <row r="281" spans="1:20" x14ac:dyDescent="0.3">
      <c r="A281" s="77">
        <f>A280+1</f>
        <v>43968</v>
      </c>
      <c r="B281" s="18">
        <f>B280</f>
        <v>27261</v>
      </c>
      <c r="C281" s="18">
        <f>C280</f>
        <v>28186</v>
      </c>
      <c r="D281" s="83">
        <f>D280</f>
        <v>925</v>
      </c>
      <c r="E281" s="81" t="str">
        <f t="shared" si="6"/>
        <v/>
      </c>
      <c r="F281" s="81"/>
      <c r="G281" s="81"/>
      <c r="H281" s="81"/>
      <c r="I281" s="81"/>
      <c r="J281" s="81"/>
      <c r="K281" s="81"/>
      <c r="L281" s="81"/>
      <c r="M281" s="81"/>
      <c r="R281" s="3"/>
      <c r="S281" s="2"/>
      <c r="T281" s="2"/>
    </row>
    <row r="282" spans="1:20" x14ac:dyDescent="0.3">
      <c r="A282" s="76">
        <f>A281</f>
        <v>43968</v>
      </c>
      <c r="B282" s="17">
        <f>SUMIF(InputData!$C$2:$C$105,"&lt;="&amp;Production!A282,InputData!$D$2:$D$105)-$P$3</f>
        <v>27261</v>
      </c>
      <c r="C282" s="17">
        <f>SUMIF(InputData!$B$2:$B$105,"&lt;="&amp;Production!A282,InputData!$D$2:$D$105)-Production!$P$3</f>
        <v>28186</v>
      </c>
      <c r="D282" s="82">
        <f>C282-B282</f>
        <v>925</v>
      </c>
      <c r="E282" s="81" t="str">
        <f t="shared" si="6"/>
        <v/>
      </c>
      <c r="F282" s="81"/>
      <c r="G282" s="81"/>
      <c r="H282" s="81"/>
      <c r="I282" s="81"/>
      <c r="J282" s="81"/>
      <c r="K282" s="81"/>
      <c r="L282" s="81"/>
      <c r="M282" s="81"/>
      <c r="R282" s="3"/>
      <c r="S282" s="2"/>
      <c r="T282" s="2"/>
    </row>
    <row r="283" spans="1:20" x14ac:dyDescent="0.3">
      <c r="A283" s="77">
        <f>A282+1</f>
        <v>43969</v>
      </c>
      <c r="B283" s="18">
        <f>B282</f>
        <v>27261</v>
      </c>
      <c r="C283" s="18">
        <f>C282</f>
        <v>28186</v>
      </c>
      <c r="D283" s="83">
        <f>D282</f>
        <v>925</v>
      </c>
      <c r="E283" s="81" t="str">
        <f t="shared" si="6"/>
        <v/>
      </c>
      <c r="F283" s="81"/>
      <c r="G283" s="81"/>
      <c r="H283" s="81"/>
      <c r="I283" s="81"/>
      <c r="J283" s="81"/>
      <c r="K283" s="81"/>
      <c r="L283" s="81"/>
      <c r="M283" s="81"/>
      <c r="R283" s="3"/>
      <c r="S283" s="2"/>
      <c r="T283" s="2"/>
    </row>
    <row r="284" spans="1:20" x14ac:dyDescent="0.3">
      <c r="A284" s="76">
        <f>A283</f>
        <v>43969</v>
      </c>
      <c r="B284" s="17">
        <f>SUMIF(InputData!$C$2:$C$105,"&lt;="&amp;Production!A284,InputData!$D$2:$D$105)-$P$3</f>
        <v>27261</v>
      </c>
      <c r="C284" s="17">
        <f>SUMIF(InputData!$B$2:$B$105,"&lt;="&amp;Production!A284,InputData!$D$2:$D$105)-Production!$P$3</f>
        <v>28706</v>
      </c>
      <c r="D284" s="82">
        <f>C284-B284</f>
        <v>1445</v>
      </c>
      <c r="E284" s="81" t="str">
        <f t="shared" si="6"/>
        <v/>
      </c>
      <c r="F284" s="81"/>
      <c r="G284" s="81"/>
      <c r="H284" s="81"/>
      <c r="I284" s="81"/>
      <c r="J284" s="81"/>
      <c r="K284" s="81"/>
      <c r="L284" s="81"/>
      <c r="M284" s="81"/>
      <c r="R284" s="3"/>
      <c r="S284" s="2"/>
      <c r="T284" s="2"/>
    </row>
    <row r="285" spans="1:20" x14ac:dyDescent="0.3">
      <c r="A285" s="77">
        <f>A284+1</f>
        <v>43970</v>
      </c>
      <c r="B285" s="18">
        <f>B284</f>
        <v>27261</v>
      </c>
      <c r="C285" s="18">
        <f>C284</f>
        <v>28706</v>
      </c>
      <c r="D285" s="83">
        <f>D284</f>
        <v>1445</v>
      </c>
      <c r="E285" s="81" t="str">
        <f t="shared" si="6"/>
        <v/>
      </c>
      <c r="F285" s="81"/>
      <c r="G285" s="81"/>
      <c r="H285" s="81"/>
      <c r="I285" s="81"/>
      <c r="J285" s="81"/>
      <c r="K285" s="81"/>
      <c r="L285" s="81"/>
      <c r="M285" s="81"/>
      <c r="R285" s="3"/>
      <c r="S285" s="2"/>
      <c r="T285" s="2"/>
    </row>
    <row r="286" spans="1:20" x14ac:dyDescent="0.3">
      <c r="A286" s="76">
        <f>A285</f>
        <v>43970</v>
      </c>
      <c r="B286" s="17">
        <f>SUMIF(InputData!$C$2:$C$105,"&lt;="&amp;Production!A286,InputData!$D$2:$D$105)-$P$3</f>
        <v>27261</v>
      </c>
      <c r="C286" s="17">
        <f>SUMIF(InputData!$B$2:$B$105,"&lt;="&amp;Production!A286,InputData!$D$2:$D$105)-Production!$P$3</f>
        <v>28706</v>
      </c>
      <c r="D286" s="82">
        <f>C286-B286</f>
        <v>1445</v>
      </c>
      <c r="E286" s="81" t="str">
        <f t="shared" si="6"/>
        <v/>
      </c>
      <c r="F286" s="81"/>
      <c r="G286" s="81"/>
      <c r="H286" s="81"/>
      <c r="I286" s="81"/>
      <c r="J286" s="81"/>
      <c r="K286" s="81"/>
      <c r="L286" s="81"/>
      <c r="M286" s="81"/>
      <c r="R286" s="3"/>
      <c r="S286" s="2"/>
      <c r="T286" s="2"/>
    </row>
    <row r="287" spans="1:20" x14ac:dyDescent="0.3">
      <c r="A287" s="77">
        <f>A286+1</f>
        <v>43971</v>
      </c>
      <c r="B287" s="18">
        <f>B286</f>
        <v>27261</v>
      </c>
      <c r="C287" s="18">
        <f>C286</f>
        <v>28706</v>
      </c>
      <c r="D287" s="83">
        <f>D286</f>
        <v>1445</v>
      </c>
      <c r="E287" s="81" t="str">
        <f t="shared" si="6"/>
        <v/>
      </c>
      <c r="F287" s="81"/>
      <c r="G287" s="81"/>
      <c r="H287" s="81"/>
      <c r="I287" s="81"/>
      <c r="J287" s="81"/>
      <c r="K287" s="81"/>
      <c r="L287" s="81"/>
      <c r="M287" s="81"/>
      <c r="R287" s="3"/>
      <c r="S287" s="2"/>
      <c r="T287" s="2"/>
    </row>
    <row r="288" spans="1:20" x14ac:dyDescent="0.3">
      <c r="A288" s="76">
        <f>A287</f>
        <v>43971</v>
      </c>
      <c r="B288" s="17">
        <f>SUMIF(InputData!$C$2:$C$105,"&lt;="&amp;Production!A288,InputData!$D$2:$D$105)-$P$3</f>
        <v>28706</v>
      </c>
      <c r="C288" s="17">
        <f>SUMIF(InputData!$B$2:$B$105,"&lt;="&amp;Production!A288,InputData!$D$2:$D$105)-Production!$P$3</f>
        <v>28706</v>
      </c>
      <c r="D288" s="82">
        <f>C288-B288</f>
        <v>0</v>
      </c>
      <c r="E288" s="81">
        <f t="shared" si="6"/>
        <v>1445</v>
      </c>
      <c r="F288" s="81"/>
      <c r="G288" s="81"/>
      <c r="H288" s="81"/>
      <c r="I288" s="81"/>
      <c r="J288" s="81"/>
      <c r="K288" s="81"/>
      <c r="L288" s="81"/>
      <c r="M288" s="81"/>
      <c r="R288" s="3"/>
      <c r="S288" s="2"/>
      <c r="T288" s="2"/>
    </row>
    <row r="289" spans="1:20" x14ac:dyDescent="0.3">
      <c r="A289" s="77">
        <f>A288+1</f>
        <v>43972</v>
      </c>
      <c r="B289" s="18">
        <f>B288</f>
        <v>28706</v>
      </c>
      <c r="C289" s="18">
        <f>C288</f>
        <v>28706</v>
      </c>
      <c r="D289" s="83">
        <f>D288</f>
        <v>0</v>
      </c>
      <c r="E289" s="81" t="str">
        <f t="shared" si="6"/>
        <v/>
      </c>
      <c r="F289" s="81"/>
      <c r="G289" s="81"/>
      <c r="H289" s="81"/>
      <c r="I289" s="81"/>
      <c r="J289" s="81"/>
      <c r="K289" s="81"/>
      <c r="L289" s="81"/>
      <c r="M289" s="81"/>
      <c r="R289" s="3"/>
      <c r="S289" s="2"/>
      <c r="T289" s="2"/>
    </row>
    <row r="290" spans="1:20" x14ac:dyDescent="0.3">
      <c r="A290" s="76">
        <f>A289</f>
        <v>43972</v>
      </c>
      <c r="B290" s="17">
        <f>SUMIF(InputData!$C$2:$C$105,"&lt;="&amp;Production!A290,InputData!$D$2:$D$105)-$P$3</f>
        <v>28706</v>
      </c>
      <c r="C290" s="17">
        <f>SUMIF(InputData!$B$2:$B$105,"&lt;="&amp;Production!A290,InputData!$D$2:$D$105)-Production!$P$3</f>
        <v>28706</v>
      </c>
      <c r="D290" s="82">
        <f>C290-B290</f>
        <v>0</v>
      </c>
      <c r="E290" s="81" t="str">
        <f t="shared" si="6"/>
        <v/>
      </c>
      <c r="F290" s="81"/>
      <c r="G290" s="81"/>
      <c r="H290" s="81"/>
      <c r="I290" s="81"/>
      <c r="J290" s="81"/>
      <c r="K290" s="81"/>
      <c r="L290" s="81"/>
      <c r="M290" s="81"/>
      <c r="R290" s="3"/>
      <c r="S290" s="2"/>
      <c r="T290" s="2"/>
    </row>
    <row r="291" spans="1:20" x14ac:dyDescent="0.3">
      <c r="A291" s="77">
        <f>A290+1</f>
        <v>43973</v>
      </c>
      <c r="B291" s="18">
        <f>B290</f>
        <v>28706</v>
      </c>
      <c r="C291" s="18">
        <f>C290</f>
        <v>28706</v>
      </c>
      <c r="D291" s="83">
        <f>D290</f>
        <v>0</v>
      </c>
      <c r="E291" s="81" t="str">
        <f t="shared" si="6"/>
        <v/>
      </c>
      <c r="F291" s="81"/>
      <c r="G291" s="81"/>
      <c r="H291" s="81"/>
      <c r="I291" s="81"/>
      <c r="J291" s="81"/>
      <c r="K291" s="81"/>
      <c r="L291" s="81"/>
      <c r="M291" s="81"/>
      <c r="R291" s="3"/>
      <c r="S291" s="2"/>
      <c r="T291" s="2"/>
    </row>
    <row r="292" spans="1:20" x14ac:dyDescent="0.3">
      <c r="A292" s="76">
        <f>A291</f>
        <v>43973</v>
      </c>
      <c r="B292" s="17">
        <f>SUMIF(InputData!$C$2:$C$105,"&lt;="&amp;Production!A292,InputData!$D$2:$D$105)-$P$3</f>
        <v>28706</v>
      </c>
      <c r="C292" s="17">
        <f>SUMIF(InputData!$B$2:$B$105,"&lt;="&amp;Production!A292,InputData!$D$2:$D$105)-Production!$P$3</f>
        <v>28706</v>
      </c>
      <c r="D292" s="82">
        <f>C292-B292</f>
        <v>0</v>
      </c>
      <c r="E292" s="81" t="str">
        <f t="shared" si="6"/>
        <v/>
      </c>
      <c r="F292" s="81"/>
      <c r="G292" s="81"/>
      <c r="H292" s="81"/>
      <c r="I292" s="81"/>
      <c r="J292" s="81"/>
      <c r="K292" s="81"/>
      <c r="L292" s="81"/>
      <c r="M292" s="81"/>
      <c r="R292" s="3"/>
      <c r="S292" s="2"/>
      <c r="T292" s="2"/>
    </row>
    <row r="293" spans="1:20" x14ac:dyDescent="0.3">
      <c r="A293" s="77">
        <f>A292+1</f>
        <v>43974</v>
      </c>
      <c r="B293" s="18">
        <f>B292</f>
        <v>28706</v>
      </c>
      <c r="C293" s="18">
        <f>C292</f>
        <v>28706</v>
      </c>
      <c r="D293" s="83">
        <f>D292</f>
        <v>0</v>
      </c>
      <c r="E293" s="81" t="str">
        <f t="shared" si="6"/>
        <v/>
      </c>
      <c r="F293" s="81"/>
      <c r="G293" s="81"/>
      <c r="H293" s="81"/>
      <c r="I293" s="81"/>
      <c r="J293" s="81"/>
      <c r="K293" s="81"/>
      <c r="L293" s="81"/>
      <c r="M293" s="81"/>
      <c r="R293" s="3"/>
      <c r="S293" s="2"/>
      <c r="T293" s="2"/>
    </row>
    <row r="294" spans="1:20" x14ac:dyDescent="0.3">
      <c r="A294" s="76">
        <f>A293</f>
        <v>43974</v>
      </c>
      <c r="B294" s="17">
        <f>SUMIF(InputData!$C$2:$C$105,"&lt;="&amp;Production!A294,InputData!$D$2:$D$105)-$P$3</f>
        <v>28706</v>
      </c>
      <c r="C294" s="17">
        <f>SUMIF(InputData!$B$2:$B$105,"&lt;="&amp;Production!A294,InputData!$D$2:$D$105)-Production!$P$3</f>
        <v>28706</v>
      </c>
      <c r="D294" s="82">
        <f>C294-B294</f>
        <v>0</v>
      </c>
      <c r="E294" s="81" t="str">
        <f t="shared" si="6"/>
        <v/>
      </c>
      <c r="F294" s="81"/>
      <c r="G294" s="81"/>
      <c r="H294" s="81"/>
      <c r="I294" s="81"/>
      <c r="J294" s="81"/>
      <c r="K294" s="81"/>
      <c r="L294" s="81"/>
      <c r="M294" s="81"/>
      <c r="R294" s="3"/>
      <c r="S294" s="2"/>
      <c r="T294" s="2"/>
    </row>
    <row r="295" spans="1:20" x14ac:dyDescent="0.3">
      <c r="A295" s="77">
        <f>A294+1</f>
        <v>43975</v>
      </c>
      <c r="B295" s="18">
        <f>B294</f>
        <v>28706</v>
      </c>
      <c r="C295" s="18">
        <f>C294</f>
        <v>28706</v>
      </c>
      <c r="D295" s="83">
        <f>D294</f>
        <v>0</v>
      </c>
      <c r="E295" s="81" t="str">
        <f t="shared" si="6"/>
        <v/>
      </c>
      <c r="F295" s="81"/>
      <c r="G295" s="81"/>
      <c r="H295" s="81"/>
      <c r="I295" s="81"/>
      <c r="J295" s="81"/>
      <c r="K295" s="81"/>
      <c r="L295" s="81"/>
      <c r="M295" s="81"/>
      <c r="R295" s="3"/>
      <c r="S295" s="2"/>
      <c r="T295" s="2"/>
    </row>
    <row r="296" spans="1:20" x14ac:dyDescent="0.3">
      <c r="A296" s="76">
        <f>A295</f>
        <v>43975</v>
      </c>
      <c r="B296" s="17">
        <f>SUMIF(InputData!$C$2:$C$105,"&lt;="&amp;Production!A296,InputData!$D$2:$D$105)-$P$3</f>
        <v>28706</v>
      </c>
      <c r="C296" s="17">
        <f>SUMIF(InputData!$B$2:$B$105,"&lt;="&amp;Production!A296,InputData!$D$2:$D$105)-Production!$P$3</f>
        <v>30284</v>
      </c>
      <c r="D296" s="82">
        <f>C296-B296</f>
        <v>1578</v>
      </c>
      <c r="E296" s="81" t="str">
        <f t="shared" si="6"/>
        <v/>
      </c>
      <c r="F296" s="81"/>
      <c r="G296" s="81"/>
      <c r="H296" s="81"/>
      <c r="I296" s="81"/>
      <c r="J296" s="81"/>
      <c r="K296" s="81"/>
      <c r="L296" s="81"/>
      <c r="M296" s="81"/>
      <c r="R296" s="3"/>
      <c r="S296" s="2"/>
      <c r="T296" s="2"/>
    </row>
    <row r="297" spans="1:20" x14ac:dyDescent="0.3">
      <c r="A297" s="77">
        <f>A296+1</f>
        <v>43976</v>
      </c>
      <c r="B297" s="18">
        <f>B296</f>
        <v>28706</v>
      </c>
      <c r="C297" s="18">
        <f>C296</f>
        <v>30284</v>
      </c>
      <c r="D297" s="83">
        <f>D296</f>
        <v>1578</v>
      </c>
      <c r="E297" s="81" t="str">
        <f t="shared" si="6"/>
        <v/>
      </c>
      <c r="F297" s="81"/>
      <c r="G297" s="81"/>
      <c r="H297" s="81"/>
      <c r="I297" s="81"/>
      <c r="J297" s="81"/>
      <c r="K297" s="81"/>
      <c r="L297" s="81"/>
      <c r="M297" s="81"/>
      <c r="R297" s="3"/>
      <c r="S297" s="2"/>
      <c r="T297" s="2"/>
    </row>
    <row r="298" spans="1:20" x14ac:dyDescent="0.3">
      <c r="A298" s="76">
        <f>A297</f>
        <v>43976</v>
      </c>
      <c r="B298" s="17">
        <f>SUMIF(InputData!$C$2:$C$105,"&lt;="&amp;Production!A298,InputData!$D$2:$D$105)-$P$3</f>
        <v>28706</v>
      </c>
      <c r="C298" s="17">
        <f>SUMIF(InputData!$B$2:$B$105,"&lt;="&amp;Production!A298,InputData!$D$2:$D$105)-Production!$P$3</f>
        <v>30284</v>
      </c>
      <c r="D298" s="82">
        <f>C298-B298</f>
        <v>1578</v>
      </c>
      <c r="E298" s="81" t="str">
        <f t="shared" si="6"/>
        <v/>
      </c>
      <c r="F298" s="81"/>
      <c r="G298" s="81"/>
      <c r="H298" s="81"/>
      <c r="I298" s="81"/>
      <c r="J298" s="81"/>
      <c r="K298" s="81"/>
      <c r="L298" s="81"/>
      <c r="M298" s="81"/>
      <c r="R298" s="3"/>
      <c r="S298" s="2"/>
      <c r="T298" s="2"/>
    </row>
    <row r="299" spans="1:20" x14ac:dyDescent="0.3">
      <c r="A299" s="77">
        <f>A298+1</f>
        <v>43977</v>
      </c>
      <c r="B299" s="18">
        <f>B298</f>
        <v>28706</v>
      </c>
      <c r="C299" s="18">
        <f>C298</f>
        <v>30284</v>
      </c>
      <c r="D299" s="83">
        <f>D298</f>
        <v>1578</v>
      </c>
      <c r="E299" s="81" t="str">
        <f t="shared" si="6"/>
        <v/>
      </c>
      <c r="F299" s="81"/>
      <c r="G299" s="81"/>
      <c r="H299" s="81"/>
      <c r="I299" s="81"/>
      <c r="J299" s="81"/>
      <c r="K299" s="81"/>
      <c r="L299" s="81"/>
      <c r="M299" s="81"/>
      <c r="R299" s="3"/>
      <c r="S299" s="2"/>
      <c r="T299" s="2"/>
    </row>
    <row r="300" spans="1:20" x14ac:dyDescent="0.3">
      <c r="A300" s="76">
        <f>A299</f>
        <v>43977</v>
      </c>
      <c r="B300" s="17">
        <f>SUMIF(InputData!$C$2:$C$105,"&lt;="&amp;Production!A300,InputData!$D$2:$D$105)-$P$3</f>
        <v>28706</v>
      </c>
      <c r="C300" s="17">
        <f>SUMIF(InputData!$B$2:$B$105,"&lt;="&amp;Production!A300,InputData!$D$2:$D$105)-Production!$P$3</f>
        <v>30284</v>
      </c>
      <c r="D300" s="82">
        <f>C300-B300</f>
        <v>1578</v>
      </c>
      <c r="E300" s="81" t="str">
        <f t="shared" si="6"/>
        <v/>
      </c>
      <c r="F300" s="81"/>
      <c r="G300" s="81"/>
      <c r="H300" s="81"/>
      <c r="I300" s="81"/>
      <c r="J300" s="81"/>
      <c r="K300" s="81"/>
      <c r="L300" s="81"/>
      <c r="M300" s="81"/>
      <c r="R300" s="3"/>
      <c r="S300" s="2"/>
      <c r="T300" s="2"/>
    </row>
    <row r="301" spans="1:20" x14ac:dyDescent="0.3">
      <c r="A301" s="77">
        <f>A300+1</f>
        <v>43978</v>
      </c>
      <c r="B301" s="18">
        <f>B300</f>
        <v>28706</v>
      </c>
      <c r="C301" s="18">
        <f>C300</f>
        <v>30284</v>
      </c>
      <c r="D301" s="83">
        <f>D300</f>
        <v>1578</v>
      </c>
      <c r="E301" s="81" t="str">
        <f t="shared" si="6"/>
        <v/>
      </c>
      <c r="F301" s="81"/>
      <c r="G301" s="81"/>
      <c r="H301" s="81"/>
      <c r="I301" s="81"/>
      <c r="J301" s="81"/>
      <c r="K301" s="81"/>
      <c r="L301" s="81"/>
      <c r="M301" s="81"/>
      <c r="R301" s="3"/>
      <c r="S301" s="2"/>
      <c r="T301" s="2"/>
    </row>
    <row r="302" spans="1:20" x14ac:dyDescent="0.3">
      <c r="A302" s="76">
        <f>A301</f>
        <v>43978</v>
      </c>
      <c r="B302" s="17">
        <f>SUMIF(InputData!$C$2:$C$105,"&lt;="&amp;Production!A302,InputData!$D$2:$D$105)-$P$3</f>
        <v>30284</v>
      </c>
      <c r="C302" s="17">
        <f>SUMIF(InputData!$B$2:$B$105,"&lt;="&amp;Production!A302,InputData!$D$2:$D$105)-Production!$P$3</f>
        <v>30284</v>
      </c>
      <c r="D302" s="82">
        <f>C302-B302</f>
        <v>0</v>
      </c>
      <c r="E302" s="81">
        <f t="shared" si="6"/>
        <v>1578</v>
      </c>
      <c r="F302" s="81"/>
      <c r="G302" s="81"/>
      <c r="H302" s="81"/>
      <c r="I302" s="81"/>
      <c r="J302" s="81"/>
      <c r="K302" s="81"/>
      <c r="L302" s="81"/>
      <c r="M302" s="81"/>
      <c r="R302" s="3"/>
      <c r="S302" s="2"/>
      <c r="T302" s="2"/>
    </row>
    <row r="303" spans="1:20" x14ac:dyDescent="0.3">
      <c r="A303" s="77">
        <f>A302+1</f>
        <v>43979</v>
      </c>
      <c r="B303" s="18">
        <f>B302</f>
        <v>30284</v>
      </c>
      <c r="C303" s="18">
        <f>C302</f>
        <v>30284</v>
      </c>
      <c r="D303" s="83">
        <f>D302</f>
        <v>0</v>
      </c>
      <c r="E303" s="81" t="str">
        <f t="shared" si="6"/>
        <v/>
      </c>
      <c r="F303" s="81"/>
      <c r="G303" s="81"/>
      <c r="H303" s="81"/>
      <c r="I303" s="81"/>
      <c r="J303" s="81"/>
      <c r="K303" s="81"/>
      <c r="L303" s="81"/>
      <c r="M303" s="81"/>
      <c r="R303" s="3"/>
      <c r="S303" s="2"/>
      <c r="T303" s="2"/>
    </row>
    <row r="304" spans="1:20" x14ac:dyDescent="0.3">
      <c r="A304" s="76">
        <f>A303</f>
        <v>43979</v>
      </c>
      <c r="B304" s="17">
        <f>SUMIF(InputData!$C$2:$C$105,"&lt;="&amp;Production!A304,InputData!$D$2:$D$105)-$P$3</f>
        <v>30284</v>
      </c>
      <c r="C304" s="17">
        <f>SUMIF(InputData!$B$2:$B$105,"&lt;="&amp;Production!A304,InputData!$D$2:$D$105)-Production!$P$3</f>
        <v>30284</v>
      </c>
      <c r="D304" s="82">
        <f>C304-B304</f>
        <v>0</v>
      </c>
      <c r="E304" s="81" t="str">
        <f t="shared" si="6"/>
        <v/>
      </c>
      <c r="F304" s="81"/>
      <c r="G304" s="81"/>
      <c r="H304" s="81"/>
      <c r="I304" s="81"/>
      <c r="J304" s="81"/>
      <c r="K304" s="81"/>
      <c r="L304" s="81"/>
      <c r="M304" s="81"/>
      <c r="R304" s="3"/>
      <c r="S304" s="2"/>
      <c r="T304" s="2"/>
    </row>
    <row r="305" spans="1:20" x14ac:dyDescent="0.3">
      <c r="A305" s="77">
        <f>A304+1</f>
        <v>43980</v>
      </c>
      <c r="B305" s="18">
        <f>B304</f>
        <v>30284</v>
      </c>
      <c r="C305" s="18">
        <f>C304</f>
        <v>30284</v>
      </c>
      <c r="D305" s="83">
        <f>D304</f>
        <v>0</v>
      </c>
      <c r="E305" s="81" t="str">
        <f t="shared" si="6"/>
        <v/>
      </c>
      <c r="F305" s="81"/>
      <c r="G305" s="81"/>
      <c r="H305" s="81"/>
      <c r="I305" s="81"/>
      <c r="J305" s="81"/>
      <c r="K305" s="81"/>
      <c r="L305" s="81"/>
      <c r="M305" s="81"/>
      <c r="R305" s="3"/>
      <c r="S305" s="2"/>
      <c r="T305" s="2"/>
    </row>
    <row r="306" spans="1:20" x14ac:dyDescent="0.3">
      <c r="A306" s="76">
        <f>A305</f>
        <v>43980</v>
      </c>
      <c r="B306" s="17">
        <f>SUMIF(InputData!$C$2:$C$105,"&lt;="&amp;Production!A306,InputData!$D$2:$D$105)-$P$3</f>
        <v>30284</v>
      </c>
      <c r="C306" s="17">
        <f>SUMIF(InputData!$B$2:$B$105,"&lt;="&amp;Production!A306,InputData!$D$2:$D$105)-Production!$P$3</f>
        <v>30284</v>
      </c>
      <c r="D306" s="82">
        <f>C306-B306</f>
        <v>0</v>
      </c>
      <c r="E306" s="81" t="str">
        <f t="shared" si="6"/>
        <v/>
      </c>
      <c r="F306" s="81"/>
      <c r="G306" s="81"/>
      <c r="H306" s="81"/>
      <c r="I306" s="81"/>
      <c r="J306" s="81"/>
      <c r="K306" s="81"/>
      <c r="L306" s="81"/>
      <c r="M306" s="81"/>
      <c r="R306" s="3"/>
      <c r="S306" s="2"/>
      <c r="T306" s="2"/>
    </row>
    <row r="307" spans="1:20" x14ac:dyDescent="0.3">
      <c r="A307" s="77">
        <f>A306+1</f>
        <v>43981</v>
      </c>
      <c r="B307" s="18">
        <f>B306</f>
        <v>30284</v>
      </c>
      <c r="C307" s="18">
        <f>C306</f>
        <v>30284</v>
      </c>
      <c r="D307" s="83">
        <f>D306</f>
        <v>0</v>
      </c>
      <c r="E307" s="81" t="str">
        <f t="shared" si="6"/>
        <v/>
      </c>
      <c r="F307" s="81"/>
      <c r="G307" s="81"/>
      <c r="H307" s="81"/>
      <c r="I307" s="81"/>
      <c r="J307" s="81"/>
      <c r="K307" s="81"/>
      <c r="L307" s="81"/>
      <c r="M307" s="81"/>
      <c r="R307" s="3"/>
      <c r="S307" s="2"/>
      <c r="T307" s="2"/>
    </row>
    <row r="308" spans="1:20" x14ac:dyDescent="0.3">
      <c r="A308" s="76">
        <f>A307</f>
        <v>43981</v>
      </c>
      <c r="B308" s="17">
        <f>SUMIF(InputData!$C$2:$C$105,"&lt;="&amp;Production!A308,InputData!$D$2:$D$105)-$P$3</f>
        <v>30284</v>
      </c>
      <c r="C308" s="17">
        <f>SUMIF(InputData!$B$2:$B$105,"&lt;="&amp;Production!A308,InputData!$D$2:$D$105)-Production!$P$3</f>
        <v>30284</v>
      </c>
      <c r="D308" s="82">
        <f>C308-B308</f>
        <v>0</v>
      </c>
      <c r="E308" s="81" t="str">
        <f t="shared" si="6"/>
        <v/>
      </c>
      <c r="F308" s="81"/>
      <c r="G308" s="81"/>
      <c r="H308" s="81"/>
      <c r="I308" s="81"/>
      <c r="J308" s="81"/>
      <c r="K308" s="81"/>
      <c r="L308" s="81"/>
      <c r="M308" s="81"/>
      <c r="R308" s="3"/>
      <c r="S308" s="2"/>
      <c r="T308" s="2"/>
    </row>
    <row r="309" spans="1:20" x14ac:dyDescent="0.3">
      <c r="A309" s="77">
        <f>A308+1</f>
        <v>43982</v>
      </c>
      <c r="B309" s="18">
        <f>B308</f>
        <v>30284</v>
      </c>
      <c r="C309" s="18">
        <f>C308</f>
        <v>30284</v>
      </c>
      <c r="D309" s="83">
        <f>D308</f>
        <v>0</v>
      </c>
      <c r="E309" s="81" t="str">
        <f t="shared" si="6"/>
        <v/>
      </c>
      <c r="F309" s="81"/>
      <c r="G309" s="81"/>
      <c r="H309" s="81"/>
      <c r="I309" s="81"/>
      <c r="J309" s="81"/>
      <c r="K309" s="81"/>
      <c r="L309" s="81"/>
      <c r="M309" s="81"/>
      <c r="R309" s="3"/>
      <c r="S309" s="2"/>
      <c r="T309" s="2"/>
    </row>
    <row r="310" spans="1:20" x14ac:dyDescent="0.3">
      <c r="A310" s="76">
        <f>A309</f>
        <v>43982</v>
      </c>
      <c r="B310" s="17">
        <f>SUMIF(InputData!$C$2:$C$105,"&lt;="&amp;Production!A310,InputData!$D$2:$D$105)-$P$3</f>
        <v>30284</v>
      </c>
      <c r="C310" s="17">
        <f>SUMIF(InputData!$B$2:$B$105,"&lt;="&amp;Production!A310,InputData!$D$2:$D$105)-Production!$P$3</f>
        <v>32049</v>
      </c>
      <c r="D310" s="82">
        <f>C310-B310</f>
        <v>1765</v>
      </c>
      <c r="E310" s="81" t="str">
        <f t="shared" si="6"/>
        <v/>
      </c>
      <c r="F310" s="81"/>
      <c r="G310" s="81"/>
      <c r="H310" s="81"/>
      <c r="I310" s="81"/>
      <c r="J310" s="81"/>
      <c r="K310" s="81"/>
      <c r="L310" s="81"/>
      <c r="M310" s="81"/>
      <c r="R310" s="3"/>
      <c r="S310" s="2"/>
      <c r="T310" s="2"/>
    </row>
    <row r="311" spans="1:20" x14ac:dyDescent="0.3">
      <c r="A311" s="77">
        <f>A310+1</f>
        <v>43983</v>
      </c>
      <c r="B311" s="18">
        <f>B310</f>
        <v>30284</v>
      </c>
      <c r="C311" s="18">
        <f>C310</f>
        <v>32049</v>
      </c>
      <c r="D311" s="83">
        <f>D310</f>
        <v>1765</v>
      </c>
      <c r="E311" s="81" t="str">
        <f t="shared" si="6"/>
        <v/>
      </c>
      <c r="F311" s="81"/>
      <c r="G311" s="81"/>
      <c r="H311" s="81"/>
      <c r="I311" s="81"/>
      <c r="J311" s="81"/>
      <c r="K311" s="81"/>
      <c r="L311" s="81"/>
      <c r="M311" s="81"/>
      <c r="R311" s="3"/>
      <c r="S311" s="2"/>
      <c r="T311" s="2"/>
    </row>
    <row r="312" spans="1:20" x14ac:dyDescent="0.3">
      <c r="A312" s="76">
        <f>A311</f>
        <v>43983</v>
      </c>
      <c r="B312" s="17">
        <f>SUMIF(InputData!$C$2:$C$105,"&lt;="&amp;Production!A312,InputData!$D$2:$D$105)-$P$3</f>
        <v>30284</v>
      </c>
      <c r="C312" s="17">
        <f>SUMIF(InputData!$B$2:$B$105,"&lt;="&amp;Production!A312,InputData!$D$2:$D$105)-Production!$P$3</f>
        <v>32049</v>
      </c>
      <c r="D312" s="82">
        <f>C312-B312</f>
        <v>1765</v>
      </c>
      <c r="E312" s="81" t="str">
        <f t="shared" si="6"/>
        <v/>
      </c>
      <c r="F312" s="81"/>
      <c r="G312" s="81"/>
      <c r="H312" s="81"/>
      <c r="I312" s="81"/>
      <c r="J312" s="81"/>
      <c r="K312" s="81"/>
      <c r="L312" s="81"/>
      <c r="M312" s="81"/>
      <c r="R312" s="3"/>
      <c r="S312" s="2"/>
      <c r="T312" s="2"/>
    </row>
    <row r="313" spans="1:20" x14ac:dyDescent="0.3">
      <c r="A313" s="77">
        <f>A312+1</f>
        <v>43984</v>
      </c>
      <c r="B313" s="18">
        <f>B312</f>
        <v>30284</v>
      </c>
      <c r="C313" s="18">
        <f>C312</f>
        <v>32049</v>
      </c>
      <c r="D313" s="83">
        <f>D312</f>
        <v>1765</v>
      </c>
      <c r="E313" s="81" t="str">
        <f t="shared" si="6"/>
        <v/>
      </c>
      <c r="F313" s="81"/>
      <c r="G313" s="81"/>
      <c r="H313" s="81"/>
      <c r="I313" s="81"/>
      <c r="J313" s="81"/>
      <c r="K313" s="81"/>
      <c r="L313" s="81"/>
      <c r="M313" s="81"/>
      <c r="R313" s="3"/>
      <c r="S313" s="2"/>
      <c r="T313" s="2"/>
    </row>
    <row r="314" spans="1:20" x14ac:dyDescent="0.3">
      <c r="A314" s="76">
        <f>A313</f>
        <v>43984</v>
      </c>
      <c r="B314" s="17">
        <f>SUMIF(InputData!$C$2:$C$105,"&lt;="&amp;Production!A314,InputData!$D$2:$D$105)-$P$3</f>
        <v>30284</v>
      </c>
      <c r="C314" s="17">
        <f>SUMIF(InputData!$B$2:$B$105,"&lt;="&amp;Production!A314,InputData!$D$2:$D$105)-Production!$P$3</f>
        <v>32049</v>
      </c>
      <c r="D314" s="82">
        <f>C314-B314</f>
        <v>1765</v>
      </c>
      <c r="E314" s="81" t="str">
        <f t="shared" si="6"/>
        <v/>
      </c>
      <c r="F314" s="81"/>
      <c r="G314" s="81"/>
      <c r="H314" s="81"/>
      <c r="I314" s="81"/>
      <c r="J314" s="81"/>
      <c r="K314" s="81"/>
      <c r="L314" s="81"/>
      <c r="M314" s="81"/>
      <c r="R314" s="3"/>
      <c r="S314" s="2"/>
      <c r="T314" s="2"/>
    </row>
    <row r="315" spans="1:20" x14ac:dyDescent="0.3">
      <c r="A315" s="77">
        <f>A314+1</f>
        <v>43985</v>
      </c>
      <c r="B315" s="18">
        <f>B314</f>
        <v>30284</v>
      </c>
      <c r="C315" s="18">
        <f>C314</f>
        <v>32049</v>
      </c>
      <c r="D315" s="83">
        <f>D314</f>
        <v>1765</v>
      </c>
      <c r="E315" s="81" t="str">
        <f t="shared" si="6"/>
        <v/>
      </c>
      <c r="F315" s="81"/>
      <c r="G315" s="81"/>
      <c r="H315" s="81"/>
      <c r="I315" s="81"/>
      <c r="J315" s="81"/>
      <c r="K315" s="81"/>
      <c r="L315" s="81"/>
      <c r="M315" s="81"/>
      <c r="R315" s="3"/>
      <c r="S315" s="2"/>
      <c r="T315" s="2"/>
    </row>
    <row r="316" spans="1:20" x14ac:dyDescent="0.3">
      <c r="A316" s="76">
        <f>A315</f>
        <v>43985</v>
      </c>
      <c r="B316" s="17">
        <f>SUMIF(InputData!$C$2:$C$105,"&lt;="&amp;Production!A316,InputData!$D$2:$D$105)-$P$3</f>
        <v>32049</v>
      </c>
      <c r="C316" s="17">
        <f>SUMIF(InputData!$B$2:$B$105,"&lt;="&amp;Production!A316,InputData!$D$2:$D$105)-Production!$P$3</f>
        <v>32049</v>
      </c>
      <c r="D316" s="82">
        <f>C316-B316</f>
        <v>0</v>
      </c>
      <c r="E316" s="81">
        <f t="shared" si="6"/>
        <v>1765</v>
      </c>
      <c r="F316" s="81"/>
      <c r="G316" s="81"/>
      <c r="H316" s="81"/>
      <c r="I316" s="81"/>
      <c r="J316" s="81"/>
      <c r="K316" s="81"/>
      <c r="L316" s="81"/>
      <c r="M316" s="81"/>
      <c r="R316" s="3"/>
      <c r="S316" s="2"/>
      <c r="T316" s="2"/>
    </row>
    <row r="317" spans="1:20" x14ac:dyDescent="0.3">
      <c r="A317" s="77">
        <f>A316+1</f>
        <v>43986</v>
      </c>
      <c r="B317" s="18">
        <f>B316</f>
        <v>32049</v>
      </c>
      <c r="C317" s="18">
        <f>C316</f>
        <v>32049</v>
      </c>
      <c r="D317" s="83">
        <f>D316</f>
        <v>0</v>
      </c>
      <c r="E317" s="81" t="str">
        <f t="shared" si="6"/>
        <v/>
      </c>
      <c r="F317" s="81"/>
      <c r="G317" s="81"/>
      <c r="H317" s="81"/>
      <c r="I317" s="81"/>
      <c r="J317" s="81"/>
      <c r="K317" s="81"/>
      <c r="L317" s="81"/>
      <c r="M317" s="81"/>
      <c r="R317" s="3"/>
      <c r="S317" s="2"/>
      <c r="T317" s="2"/>
    </row>
    <row r="318" spans="1:20" x14ac:dyDescent="0.3">
      <c r="A318" s="76">
        <f>A317</f>
        <v>43986</v>
      </c>
      <c r="B318" s="17">
        <f>SUMIF(InputData!$C$2:$C$105,"&lt;="&amp;Production!A318,InputData!$D$2:$D$105)-$P$3</f>
        <v>32049</v>
      </c>
      <c r="C318" s="17">
        <f>SUMIF(InputData!$B$2:$B$105,"&lt;="&amp;Production!A318,InputData!$D$2:$D$105)-Production!$P$3</f>
        <v>32049</v>
      </c>
      <c r="D318" s="82">
        <f>C318-B318</f>
        <v>0</v>
      </c>
      <c r="E318" s="81" t="str">
        <f t="shared" si="6"/>
        <v/>
      </c>
      <c r="F318" s="81"/>
      <c r="G318" s="81"/>
      <c r="H318" s="81"/>
      <c r="I318" s="81"/>
      <c r="J318" s="81"/>
      <c r="K318" s="81"/>
      <c r="L318" s="81"/>
      <c r="M318" s="81"/>
      <c r="R318" s="3"/>
      <c r="S318" s="2"/>
      <c r="T318" s="2"/>
    </row>
    <row r="319" spans="1:20" x14ac:dyDescent="0.3">
      <c r="A319" s="77">
        <f>A318+1</f>
        <v>43987</v>
      </c>
      <c r="B319" s="18">
        <f>B318</f>
        <v>32049</v>
      </c>
      <c r="C319" s="18">
        <f>C318</f>
        <v>32049</v>
      </c>
      <c r="D319" s="83">
        <f>D318</f>
        <v>0</v>
      </c>
      <c r="E319" s="81" t="str">
        <f t="shared" si="6"/>
        <v/>
      </c>
      <c r="F319" s="81"/>
      <c r="G319" s="81"/>
      <c r="H319" s="81"/>
      <c r="I319" s="81"/>
      <c r="J319" s="81"/>
      <c r="K319" s="81"/>
      <c r="L319" s="81"/>
      <c r="M319" s="81"/>
      <c r="R319" s="3"/>
      <c r="S319" s="2"/>
      <c r="T319" s="2"/>
    </row>
    <row r="320" spans="1:20" x14ac:dyDescent="0.3">
      <c r="A320" s="76">
        <f>A319</f>
        <v>43987</v>
      </c>
      <c r="B320" s="17">
        <f>SUMIF(InputData!$C$2:$C$105,"&lt;="&amp;Production!A320,InputData!$D$2:$D$105)-$P$3</f>
        <v>32049</v>
      </c>
      <c r="C320" s="17">
        <f>SUMIF(InputData!$B$2:$B$105,"&lt;="&amp;Production!A320,InputData!$D$2:$D$105)-Production!$P$3</f>
        <v>32049</v>
      </c>
      <c r="D320" s="82">
        <f>C320-B320</f>
        <v>0</v>
      </c>
      <c r="E320" s="81" t="str">
        <f t="shared" si="6"/>
        <v/>
      </c>
      <c r="F320" s="81"/>
      <c r="G320" s="81"/>
      <c r="H320" s="81"/>
      <c r="I320" s="81"/>
      <c r="J320" s="81"/>
      <c r="K320" s="81"/>
      <c r="L320" s="81"/>
      <c r="M320" s="81"/>
      <c r="R320" s="3"/>
      <c r="S320" s="2"/>
      <c r="T320" s="2"/>
    </row>
    <row r="321" spans="1:20" x14ac:dyDescent="0.3">
      <c r="A321" s="77">
        <f>A320+1</f>
        <v>43988</v>
      </c>
      <c r="B321" s="18">
        <f>B320</f>
        <v>32049</v>
      </c>
      <c r="C321" s="18">
        <f>C320</f>
        <v>32049</v>
      </c>
      <c r="D321" s="83">
        <f>D320</f>
        <v>0</v>
      </c>
      <c r="E321" s="81" t="str">
        <f t="shared" si="6"/>
        <v/>
      </c>
      <c r="F321" s="81"/>
      <c r="G321" s="81"/>
      <c r="H321" s="81"/>
      <c r="I321" s="81"/>
      <c r="J321" s="81"/>
      <c r="K321" s="81"/>
      <c r="L321" s="81"/>
      <c r="M321" s="81"/>
      <c r="R321" s="3"/>
      <c r="S321" s="2"/>
      <c r="T321" s="2"/>
    </row>
    <row r="322" spans="1:20" x14ac:dyDescent="0.3">
      <c r="A322" s="76">
        <f>A321</f>
        <v>43988</v>
      </c>
      <c r="B322" s="17">
        <f>SUMIF(InputData!$C$2:$C$105,"&lt;="&amp;Production!A322,InputData!$D$2:$D$105)-$P$3</f>
        <v>32049</v>
      </c>
      <c r="C322" s="17">
        <f>SUMIF(InputData!$B$2:$B$105,"&lt;="&amp;Production!A322,InputData!$D$2:$D$105)-Production!$P$3</f>
        <v>32964</v>
      </c>
      <c r="D322" s="82">
        <f>C322-B322</f>
        <v>915</v>
      </c>
      <c r="E322" s="81" t="str">
        <f t="shared" si="6"/>
        <v/>
      </c>
      <c r="F322" s="81"/>
      <c r="G322" s="81"/>
      <c r="H322" s="81"/>
      <c r="I322" s="81"/>
      <c r="J322" s="81"/>
      <c r="K322" s="81"/>
      <c r="L322" s="81"/>
      <c r="M322" s="81"/>
      <c r="R322" s="3"/>
      <c r="S322" s="2"/>
      <c r="T322" s="2"/>
    </row>
    <row r="323" spans="1:20" x14ac:dyDescent="0.3">
      <c r="A323" s="77">
        <f>A322+1</f>
        <v>43989</v>
      </c>
      <c r="B323" s="18">
        <f>B322</f>
        <v>32049</v>
      </c>
      <c r="C323" s="18">
        <f>C322</f>
        <v>32964</v>
      </c>
      <c r="D323" s="83">
        <f>D322</f>
        <v>915</v>
      </c>
      <c r="E323" s="81" t="str">
        <f t="shared" si="6"/>
        <v/>
      </c>
      <c r="F323" s="81"/>
      <c r="G323" s="81"/>
      <c r="H323" s="81"/>
      <c r="I323" s="81"/>
      <c r="J323" s="81"/>
      <c r="K323" s="81"/>
      <c r="L323" s="81"/>
      <c r="M323" s="81"/>
      <c r="R323" s="3"/>
      <c r="S323" s="2"/>
      <c r="T323" s="2"/>
    </row>
    <row r="324" spans="1:20" x14ac:dyDescent="0.3">
      <c r="A324" s="76">
        <f>A323</f>
        <v>43989</v>
      </c>
      <c r="B324" s="17">
        <f>SUMIF(InputData!$C$2:$C$105,"&lt;="&amp;Production!A324,InputData!$D$2:$D$105)-$P$3</f>
        <v>32049</v>
      </c>
      <c r="C324" s="17">
        <f>SUMIF(InputData!$B$2:$B$105,"&lt;="&amp;Production!A324,InputData!$D$2:$D$105)-Production!$P$3</f>
        <v>32964</v>
      </c>
      <c r="D324" s="82">
        <f>C324-B324</f>
        <v>915</v>
      </c>
      <c r="E324" s="81" t="str">
        <f t="shared" ref="E324:E387" si="7">IF(B324-B323=0,"",B324-B323)</f>
        <v/>
      </c>
      <c r="F324" s="81"/>
      <c r="G324" s="81"/>
      <c r="H324" s="81"/>
      <c r="I324" s="81"/>
      <c r="J324" s="81"/>
      <c r="K324" s="81"/>
      <c r="L324" s="81"/>
      <c r="M324" s="81"/>
      <c r="R324" s="3"/>
      <c r="S324" s="2"/>
      <c r="T324" s="2"/>
    </row>
    <row r="325" spans="1:20" x14ac:dyDescent="0.3">
      <c r="A325" s="77">
        <f>A324+1</f>
        <v>43990</v>
      </c>
      <c r="B325" s="18">
        <f>B324</f>
        <v>32049</v>
      </c>
      <c r="C325" s="18">
        <f>C324</f>
        <v>32964</v>
      </c>
      <c r="D325" s="83">
        <f>D324</f>
        <v>915</v>
      </c>
      <c r="E325" s="81" t="str">
        <f t="shared" si="7"/>
        <v/>
      </c>
      <c r="F325" s="81"/>
      <c r="G325" s="81"/>
      <c r="H325" s="81"/>
      <c r="I325" s="81"/>
      <c r="J325" s="81"/>
      <c r="K325" s="81"/>
      <c r="L325" s="81"/>
      <c r="M325" s="81"/>
      <c r="R325" s="3"/>
      <c r="S325" s="2"/>
      <c r="T325" s="2"/>
    </row>
    <row r="326" spans="1:20" x14ac:dyDescent="0.3">
      <c r="A326" s="76">
        <f>A325</f>
        <v>43990</v>
      </c>
      <c r="B326" s="17">
        <f>SUMIF(InputData!$C$2:$C$105,"&lt;="&amp;Production!A326,InputData!$D$2:$D$105)-$P$3</f>
        <v>32049</v>
      </c>
      <c r="C326" s="17">
        <f>SUMIF(InputData!$B$2:$B$105,"&lt;="&amp;Production!A326,InputData!$D$2:$D$105)-Production!$P$3</f>
        <v>33364</v>
      </c>
      <c r="D326" s="82">
        <f>C326-B326</f>
        <v>1315</v>
      </c>
      <c r="E326" s="81" t="str">
        <f t="shared" si="7"/>
        <v/>
      </c>
      <c r="F326" s="81"/>
      <c r="G326" s="81"/>
      <c r="H326" s="81"/>
      <c r="I326" s="81"/>
      <c r="J326" s="81"/>
      <c r="K326" s="81"/>
      <c r="L326" s="81"/>
      <c r="M326" s="81"/>
      <c r="R326" s="3"/>
      <c r="S326" s="2"/>
      <c r="T326" s="2"/>
    </row>
    <row r="327" spans="1:20" x14ac:dyDescent="0.3">
      <c r="A327" s="77">
        <f>A326+1</f>
        <v>43991</v>
      </c>
      <c r="B327" s="18">
        <f>B326</f>
        <v>32049</v>
      </c>
      <c r="C327" s="18">
        <f>C326</f>
        <v>33364</v>
      </c>
      <c r="D327" s="83">
        <f>D326</f>
        <v>1315</v>
      </c>
      <c r="E327" s="81" t="str">
        <f t="shared" si="7"/>
        <v/>
      </c>
      <c r="F327" s="81"/>
      <c r="G327" s="81"/>
      <c r="H327" s="81"/>
      <c r="I327" s="81"/>
      <c r="J327" s="81"/>
      <c r="K327" s="81"/>
      <c r="L327" s="81"/>
      <c r="M327" s="81"/>
      <c r="R327" s="3"/>
      <c r="S327" s="2"/>
      <c r="T327" s="2"/>
    </row>
    <row r="328" spans="1:20" x14ac:dyDescent="0.3">
      <c r="A328" s="76">
        <f>A327</f>
        <v>43991</v>
      </c>
      <c r="B328" s="17">
        <f>SUMIF(InputData!$C$2:$C$105,"&lt;="&amp;Production!A328,InputData!$D$2:$D$105)-$P$3</f>
        <v>32049</v>
      </c>
      <c r="C328" s="17">
        <f>SUMIF(InputData!$B$2:$B$105,"&lt;="&amp;Production!A328,InputData!$D$2:$D$105)-Production!$P$3</f>
        <v>33364</v>
      </c>
      <c r="D328" s="82">
        <f>C328-B328</f>
        <v>1315</v>
      </c>
      <c r="E328" s="81" t="str">
        <f t="shared" si="7"/>
        <v/>
      </c>
      <c r="F328" s="81"/>
      <c r="G328" s="81"/>
      <c r="H328" s="81"/>
      <c r="I328" s="81"/>
      <c r="J328" s="81"/>
      <c r="K328" s="81"/>
      <c r="L328" s="81"/>
      <c r="M328" s="81"/>
      <c r="R328" s="3"/>
      <c r="S328" s="2"/>
      <c r="T328" s="2"/>
    </row>
    <row r="329" spans="1:20" x14ac:dyDescent="0.3">
      <c r="A329" s="77">
        <f>A328+1</f>
        <v>43992</v>
      </c>
      <c r="B329" s="18">
        <f>B328</f>
        <v>32049</v>
      </c>
      <c r="C329" s="18">
        <f>C328</f>
        <v>33364</v>
      </c>
      <c r="D329" s="83">
        <f>D328</f>
        <v>1315</v>
      </c>
      <c r="E329" s="81" t="str">
        <f t="shared" si="7"/>
        <v/>
      </c>
      <c r="F329" s="81"/>
      <c r="G329" s="81"/>
      <c r="H329" s="81"/>
      <c r="I329" s="81"/>
      <c r="J329" s="81"/>
      <c r="K329" s="81"/>
      <c r="L329" s="81"/>
      <c r="M329" s="81"/>
      <c r="R329" s="3"/>
      <c r="S329" s="2"/>
      <c r="T329" s="2"/>
    </row>
    <row r="330" spans="1:20" x14ac:dyDescent="0.3">
      <c r="A330" s="76">
        <f>A329</f>
        <v>43992</v>
      </c>
      <c r="B330" s="17">
        <f>SUMIF(InputData!$C$2:$C$105,"&lt;="&amp;Production!A330,InputData!$D$2:$D$105)-$P$3</f>
        <v>33364</v>
      </c>
      <c r="C330" s="17">
        <f>SUMIF(InputData!$B$2:$B$105,"&lt;="&amp;Production!A330,InputData!$D$2:$D$105)-Production!$P$3</f>
        <v>33364</v>
      </c>
      <c r="D330" s="82">
        <f>C330-B330</f>
        <v>0</v>
      </c>
      <c r="E330" s="81">
        <f t="shared" si="7"/>
        <v>1315</v>
      </c>
      <c r="F330" s="81"/>
      <c r="G330" s="81"/>
      <c r="H330" s="81"/>
      <c r="I330" s="81"/>
      <c r="J330" s="81"/>
      <c r="K330" s="81"/>
      <c r="L330" s="81"/>
      <c r="M330" s="81"/>
      <c r="R330" s="3"/>
      <c r="S330" s="2"/>
      <c r="T330" s="2"/>
    </row>
    <row r="331" spans="1:20" x14ac:dyDescent="0.3">
      <c r="A331" s="77">
        <f>A330+1</f>
        <v>43993</v>
      </c>
      <c r="B331" s="18">
        <f>B330</f>
        <v>33364</v>
      </c>
      <c r="C331" s="18">
        <f>C330</f>
        <v>33364</v>
      </c>
      <c r="D331" s="83">
        <f>D330</f>
        <v>0</v>
      </c>
      <c r="E331" s="81" t="str">
        <f t="shared" si="7"/>
        <v/>
      </c>
      <c r="F331" s="81"/>
      <c r="G331" s="81"/>
      <c r="H331" s="81"/>
      <c r="I331" s="81"/>
      <c r="J331" s="81"/>
      <c r="K331" s="81"/>
      <c r="L331" s="81"/>
      <c r="M331" s="81"/>
      <c r="R331" s="3"/>
      <c r="S331" s="2"/>
      <c r="T331" s="2"/>
    </row>
    <row r="332" spans="1:20" x14ac:dyDescent="0.3">
      <c r="A332" s="76">
        <f>A331</f>
        <v>43993</v>
      </c>
      <c r="B332" s="17">
        <f>SUMIF(InputData!$C$2:$C$105,"&lt;="&amp;Production!A332,InputData!$D$2:$D$105)-$P$3</f>
        <v>33364</v>
      </c>
      <c r="C332" s="17">
        <f>SUMIF(InputData!$B$2:$B$105,"&lt;="&amp;Production!A332,InputData!$D$2:$D$105)-Production!$P$3</f>
        <v>33364</v>
      </c>
      <c r="D332" s="82">
        <f>C332-B332</f>
        <v>0</v>
      </c>
      <c r="E332" s="81" t="str">
        <f t="shared" si="7"/>
        <v/>
      </c>
      <c r="F332" s="81"/>
      <c r="G332" s="81"/>
      <c r="H332" s="81"/>
      <c r="I332" s="81"/>
      <c r="J332" s="81"/>
      <c r="K332" s="81"/>
      <c r="L332" s="81"/>
      <c r="M332" s="81"/>
      <c r="R332" s="3"/>
      <c r="S332" s="2"/>
      <c r="T332" s="2"/>
    </row>
    <row r="333" spans="1:20" x14ac:dyDescent="0.3">
      <c r="A333" s="77">
        <f>A332+1</f>
        <v>43994</v>
      </c>
      <c r="B333" s="18">
        <f>B332</f>
        <v>33364</v>
      </c>
      <c r="C333" s="18">
        <f>C332</f>
        <v>33364</v>
      </c>
      <c r="D333" s="83">
        <f>D332</f>
        <v>0</v>
      </c>
      <c r="E333" s="81" t="str">
        <f t="shared" si="7"/>
        <v/>
      </c>
      <c r="F333" s="81"/>
      <c r="G333" s="81"/>
      <c r="H333" s="81"/>
      <c r="I333" s="81"/>
      <c r="J333" s="81"/>
      <c r="K333" s="81"/>
      <c r="L333" s="81"/>
      <c r="M333" s="81"/>
      <c r="R333" s="3"/>
      <c r="S333" s="2"/>
      <c r="T333" s="2"/>
    </row>
    <row r="334" spans="1:20" x14ac:dyDescent="0.3">
      <c r="A334" s="76">
        <f>A333</f>
        <v>43994</v>
      </c>
      <c r="B334" s="17">
        <f>SUMIF(InputData!$C$2:$C$105,"&lt;="&amp;Production!A334,InputData!$D$2:$D$105)-$P$3</f>
        <v>33364</v>
      </c>
      <c r="C334" s="17">
        <f>SUMIF(InputData!$B$2:$B$105,"&lt;="&amp;Production!A334,InputData!$D$2:$D$105)-Production!$P$3</f>
        <v>33364</v>
      </c>
      <c r="D334" s="82">
        <f>C334-B334</f>
        <v>0</v>
      </c>
      <c r="E334" s="81" t="str">
        <f t="shared" si="7"/>
        <v/>
      </c>
      <c r="F334" s="81"/>
      <c r="G334" s="81"/>
      <c r="H334" s="81"/>
      <c r="I334" s="81"/>
      <c r="J334" s="81"/>
      <c r="K334" s="81"/>
      <c r="L334" s="81"/>
      <c r="M334" s="81"/>
      <c r="R334" s="3"/>
      <c r="S334" s="2"/>
      <c r="T334" s="2"/>
    </row>
    <row r="335" spans="1:20" x14ac:dyDescent="0.3">
      <c r="A335" s="77">
        <f>A334+1</f>
        <v>43995</v>
      </c>
      <c r="B335" s="18">
        <f>B334</f>
        <v>33364</v>
      </c>
      <c r="C335" s="18">
        <f>C334</f>
        <v>33364</v>
      </c>
      <c r="D335" s="83">
        <f>D334</f>
        <v>0</v>
      </c>
      <c r="E335" s="81" t="str">
        <f t="shared" si="7"/>
        <v/>
      </c>
      <c r="F335" s="81"/>
      <c r="G335" s="81"/>
      <c r="H335" s="81"/>
      <c r="I335" s="81"/>
      <c r="J335" s="81"/>
      <c r="K335" s="81"/>
      <c r="L335" s="81"/>
      <c r="M335" s="81"/>
      <c r="R335" s="3"/>
      <c r="S335" s="2"/>
      <c r="T335" s="2"/>
    </row>
    <row r="336" spans="1:20" x14ac:dyDescent="0.3">
      <c r="A336" s="76">
        <f>A335</f>
        <v>43995</v>
      </c>
      <c r="B336" s="17">
        <f>SUMIF(InputData!$C$2:$C$105,"&lt;="&amp;Production!A336,InputData!$D$2:$D$105)-$P$3</f>
        <v>33364</v>
      </c>
      <c r="C336" s="17">
        <f>SUMIF(InputData!$B$2:$B$105,"&lt;="&amp;Production!A336,InputData!$D$2:$D$105)-Production!$P$3</f>
        <v>33364</v>
      </c>
      <c r="D336" s="82">
        <f>C336-B336</f>
        <v>0</v>
      </c>
      <c r="E336" s="81" t="str">
        <f t="shared" si="7"/>
        <v/>
      </c>
      <c r="F336" s="81"/>
      <c r="G336" s="81"/>
      <c r="H336" s="81"/>
      <c r="I336" s="81"/>
      <c r="J336" s="81"/>
      <c r="K336" s="81"/>
      <c r="L336" s="81"/>
      <c r="M336" s="81"/>
      <c r="R336" s="3"/>
      <c r="S336" s="2"/>
      <c r="T336" s="2"/>
    </row>
    <row r="337" spans="1:20" x14ac:dyDescent="0.3">
      <c r="A337" s="77">
        <f>A336+1</f>
        <v>43996</v>
      </c>
      <c r="B337" s="18">
        <f>B336</f>
        <v>33364</v>
      </c>
      <c r="C337" s="18">
        <f>C336</f>
        <v>33364</v>
      </c>
      <c r="D337" s="83">
        <f>D336</f>
        <v>0</v>
      </c>
      <c r="E337" s="81" t="str">
        <f t="shared" si="7"/>
        <v/>
      </c>
      <c r="F337" s="81"/>
      <c r="G337" s="81"/>
      <c r="H337" s="81"/>
      <c r="I337" s="81"/>
      <c r="J337" s="81"/>
      <c r="K337" s="81"/>
      <c r="L337" s="81"/>
      <c r="M337" s="81"/>
      <c r="R337" s="3"/>
      <c r="S337" s="2"/>
      <c r="T337" s="2"/>
    </row>
    <row r="338" spans="1:20" x14ac:dyDescent="0.3">
      <c r="A338" s="76">
        <f>A337</f>
        <v>43996</v>
      </c>
      <c r="B338" s="17">
        <f>SUMIF(InputData!$C$2:$C$105,"&lt;="&amp;Production!A338,InputData!$D$2:$D$105)-$P$3</f>
        <v>33364</v>
      </c>
      <c r="C338" s="17">
        <f>SUMIF(InputData!$B$2:$B$105,"&lt;="&amp;Production!A338,InputData!$D$2:$D$105)-Production!$P$3</f>
        <v>34269</v>
      </c>
      <c r="D338" s="82">
        <f>C338-B338</f>
        <v>905</v>
      </c>
      <c r="E338" s="81" t="str">
        <f t="shared" si="7"/>
        <v/>
      </c>
      <c r="F338" s="81"/>
      <c r="G338" s="81"/>
      <c r="H338" s="81"/>
      <c r="I338" s="81"/>
      <c r="J338" s="81"/>
      <c r="K338" s="81"/>
      <c r="L338" s="81"/>
      <c r="M338" s="81"/>
      <c r="R338" s="3"/>
      <c r="S338" s="2"/>
      <c r="T338" s="2"/>
    </row>
    <row r="339" spans="1:20" x14ac:dyDescent="0.3">
      <c r="A339" s="77">
        <f>A338+1</f>
        <v>43997</v>
      </c>
      <c r="B339" s="18">
        <f>B338</f>
        <v>33364</v>
      </c>
      <c r="C339" s="18">
        <f>C338</f>
        <v>34269</v>
      </c>
      <c r="D339" s="83">
        <f>D338</f>
        <v>905</v>
      </c>
      <c r="E339" s="81" t="str">
        <f t="shared" si="7"/>
        <v/>
      </c>
      <c r="F339" s="81"/>
      <c r="G339" s="81"/>
      <c r="H339" s="81"/>
      <c r="I339" s="81"/>
      <c r="J339" s="81"/>
      <c r="K339" s="81"/>
      <c r="L339" s="81"/>
      <c r="M339" s="81"/>
      <c r="R339" s="3"/>
      <c r="S339" s="2"/>
      <c r="T339" s="2"/>
    </row>
    <row r="340" spans="1:20" x14ac:dyDescent="0.3">
      <c r="A340" s="76">
        <f>A339</f>
        <v>43997</v>
      </c>
      <c r="B340" s="17">
        <f>SUMIF(InputData!$C$2:$C$105,"&lt;="&amp;Production!A340,InputData!$D$2:$D$105)-$P$3</f>
        <v>33364</v>
      </c>
      <c r="C340" s="17">
        <f>SUMIF(InputData!$B$2:$B$105,"&lt;="&amp;Production!A340,InputData!$D$2:$D$105)-Production!$P$3</f>
        <v>34757</v>
      </c>
      <c r="D340" s="82">
        <f>C340-B340</f>
        <v>1393</v>
      </c>
      <c r="E340" s="81" t="str">
        <f t="shared" si="7"/>
        <v/>
      </c>
      <c r="F340" s="81"/>
      <c r="G340" s="81"/>
      <c r="H340" s="81"/>
      <c r="I340" s="81"/>
      <c r="J340" s="81"/>
      <c r="K340" s="81"/>
      <c r="L340" s="81"/>
      <c r="M340" s="81"/>
      <c r="R340" s="3"/>
      <c r="S340" s="2"/>
      <c r="T340" s="2"/>
    </row>
    <row r="341" spans="1:20" x14ac:dyDescent="0.3">
      <c r="A341" s="77">
        <f>A340+1</f>
        <v>43998</v>
      </c>
      <c r="B341" s="18">
        <f>B340</f>
        <v>33364</v>
      </c>
      <c r="C341" s="18">
        <f>C340</f>
        <v>34757</v>
      </c>
      <c r="D341" s="83">
        <f>D340</f>
        <v>1393</v>
      </c>
      <c r="E341" s="81" t="str">
        <f t="shared" si="7"/>
        <v/>
      </c>
      <c r="F341" s="81"/>
      <c r="G341" s="81"/>
      <c r="H341" s="81"/>
      <c r="I341" s="81"/>
      <c r="J341" s="81"/>
      <c r="K341" s="81"/>
      <c r="L341" s="81"/>
      <c r="M341" s="81"/>
      <c r="R341" s="3"/>
      <c r="S341" s="2"/>
      <c r="T341" s="2"/>
    </row>
    <row r="342" spans="1:20" x14ac:dyDescent="0.3">
      <c r="A342" s="76">
        <f>A341</f>
        <v>43998</v>
      </c>
      <c r="B342" s="17">
        <f>SUMIF(InputData!$C$2:$C$105,"&lt;="&amp;Production!A342,InputData!$D$2:$D$105)-$P$3</f>
        <v>33364</v>
      </c>
      <c r="C342" s="17">
        <f>SUMIF(InputData!$B$2:$B$105,"&lt;="&amp;Production!A342,InputData!$D$2:$D$105)-Production!$P$3</f>
        <v>34757</v>
      </c>
      <c r="D342" s="82">
        <f>C342-B342</f>
        <v>1393</v>
      </c>
      <c r="E342" s="81" t="str">
        <f t="shared" si="7"/>
        <v/>
      </c>
      <c r="F342" s="81"/>
      <c r="G342" s="81"/>
      <c r="H342" s="81"/>
      <c r="I342" s="81"/>
      <c r="J342" s="81"/>
      <c r="K342" s="81"/>
      <c r="L342" s="81"/>
      <c r="M342" s="81"/>
      <c r="R342" s="3"/>
      <c r="S342" s="2"/>
      <c r="T342" s="2"/>
    </row>
    <row r="343" spans="1:20" x14ac:dyDescent="0.3">
      <c r="A343" s="77">
        <f>A342+1</f>
        <v>43999</v>
      </c>
      <c r="B343" s="18">
        <f>B342</f>
        <v>33364</v>
      </c>
      <c r="C343" s="18">
        <f>C342</f>
        <v>34757</v>
      </c>
      <c r="D343" s="83">
        <f>D342</f>
        <v>1393</v>
      </c>
      <c r="E343" s="81" t="str">
        <f t="shared" si="7"/>
        <v/>
      </c>
      <c r="F343" s="81"/>
      <c r="G343" s="81"/>
      <c r="H343" s="81"/>
      <c r="I343" s="81"/>
      <c r="J343" s="81"/>
      <c r="K343" s="81"/>
      <c r="L343" s="81"/>
      <c r="M343" s="81"/>
      <c r="R343" s="3"/>
      <c r="S343" s="2"/>
      <c r="T343" s="2"/>
    </row>
    <row r="344" spans="1:20" x14ac:dyDescent="0.3">
      <c r="A344" s="76">
        <f>A343</f>
        <v>43999</v>
      </c>
      <c r="B344" s="17">
        <f>SUMIF(InputData!$C$2:$C$105,"&lt;="&amp;Production!A344,InputData!$D$2:$D$105)-$P$3</f>
        <v>34757</v>
      </c>
      <c r="C344" s="17">
        <f>SUMIF(InputData!$B$2:$B$105,"&lt;="&amp;Production!A344,InputData!$D$2:$D$105)-Production!$P$3</f>
        <v>34757</v>
      </c>
      <c r="D344" s="82">
        <f>C344-B344</f>
        <v>0</v>
      </c>
      <c r="E344" s="81">
        <f t="shared" si="7"/>
        <v>1393</v>
      </c>
      <c r="F344" s="81"/>
      <c r="G344" s="81"/>
      <c r="H344" s="81"/>
      <c r="I344" s="81"/>
      <c r="J344" s="81"/>
      <c r="K344" s="81"/>
      <c r="L344" s="81"/>
      <c r="M344" s="81"/>
      <c r="R344" s="3"/>
      <c r="S344" s="2"/>
      <c r="T344" s="2"/>
    </row>
    <row r="345" spans="1:20" x14ac:dyDescent="0.3">
      <c r="A345" s="77">
        <f>A344+1</f>
        <v>44000</v>
      </c>
      <c r="B345" s="18">
        <f>B344</f>
        <v>34757</v>
      </c>
      <c r="C345" s="18">
        <f>C344</f>
        <v>34757</v>
      </c>
      <c r="D345" s="83">
        <f>D344</f>
        <v>0</v>
      </c>
      <c r="E345" s="81" t="str">
        <f t="shared" si="7"/>
        <v/>
      </c>
      <c r="F345" s="81"/>
      <c r="G345" s="81"/>
      <c r="H345" s="81"/>
      <c r="I345" s="81"/>
      <c r="J345" s="81"/>
      <c r="K345" s="81"/>
      <c r="L345" s="81"/>
      <c r="M345" s="81"/>
      <c r="R345" s="3"/>
      <c r="S345" s="2"/>
      <c r="T345" s="2"/>
    </row>
    <row r="346" spans="1:20" x14ac:dyDescent="0.3">
      <c r="A346" s="76">
        <f>A345</f>
        <v>44000</v>
      </c>
      <c r="B346" s="17">
        <f>SUMIF(InputData!$C$2:$C$105,"&lt;="&amp;Production!A346,InputData!$D$2:$D$105)-$P$3</f>
        <v>34757</v>
      </c>
      <c r="C346" s="17">
        <f>SUMIF(InputData!$B$2:$B$105,"&lt;="&amp;Production!A346,InputData!$D$2:$D$105)-Production!$P$3</f>
        <v>34757</v>
      </c>
      <c r="D346" s="82">
        <f>C346-B346</f>
        <v>0</v>
      </c>
      <c r="E346" s="81" t="str">
        <f t="shared" si="7"/>
        <v/>
      </c>
      <c r="F346" s="81"/>
      <c r="G346" s="81"/>
      <c r="H346" s="81"/>
      <c r="I346" s="81"/>
      <c r="J346" s="81"/>
      <c r="K346" s="81"/>
      <c r="L346" s="81"/>
      <c r="M346" s="81"/>
      <c r="R346" s="3"/>
      <c r="S346" s="2"/>
      <c r="T346" s="2"/>
    </row>
    <row r="347" spans="1:20" x14ac:dyDescent="0.3">
      <c r="A347" s="77">
        <f>A346+1</f>
        <v>44001</v>
      </c>
      <c r="B347" s="18">
        <f>B346</f>
        <v>34757</v>
      </c>
      <c r="C347" s="18">
        <f>C346</f>
        <v>34757</v>
      </c>
      <c r="D347" s="83">
        <f>D346</f>
        <v>0</v>
      </c>
      <c r="E347" s="81" t="str">
        <f t="shared" si="7"/>
        <v/>
      </c>
      <c r="F347" s="81"/>
      <c r="G347" s="81"/>
      <c r="H347" s="81"/>
      <c r="I347" s="81"/>
      <c r="J347" s="81"/>
      <c r="K347" s="81"/>
      <c r="L347" s="81"/>
      <c r="M347" s="81"/>
      <c r="R347" s="3"/>
      <c r="S347" s="2"/>
      <c r="T347" s="2"/>
    </row>
    <row r="348" spans="1:20" x14ac:dyDescent="0.3">
      <c r="A348" s="76">
        <f>A347</f>
        <v>44001</v>
      </c>
      <c r="B348" s="17">
        <f>SUMIF(InputData!$C$2:$C$105,"&lt;="&amp;Production!A348,InputData!$D$2:$D$105)-$P$3</f>
        <v>34757</v>
      </c>
      <c r="C348" s="17">
        <f>SUMIF(InputData!$B$2:$B$105,"&lt;="&amp;Production!A348,InputData!$D$2:$D$105)-Production!$P$3</f>
        <v>34757</v>
      </c>
      <c r="D348" s="82">
        <f>C348-B348</f>
        <v>0</v>
      </c>
      <c r="E348" s="81" t="str">
        <f t="shared" si="7"/>
        <v/>
      </c>
      <c r="F348" s="81"/>
      <c r="G348" s="81"/>
      <c r="H348" s="81"/>
      <c r="I348" s="81"/>
      <c r="J348" s="81"/>
      <c r="K348" s="81"/>
      <c r="L348" s="81"/>
      <c r="M348" s="81"/>
      <c r="R348" s="3"/>
      <c r="S348" s="2"/>
      <c r="T348" s="2"/>
    </row>
    <row r="349" spans="1:20" x14ac:dyDescent="0.3">
      <c r="A349" s="77">
        <f>A348+1</f>
        <v>44002</v>
      </c>
      <c r="B349" s="18">
        <f>B348</f>
        <v>34757</v>
      </c>
      <c r="C349" s="18">
        <f>C348</f>
        <v>34757</v>
      </c>
      <c r="D349" s="83">
        <f>D348</f>
        <v>0</v>
      </c>
      <c r="E349" s="81" t="str">
        <f t="shared" si="7"/>
        <v/>
      </c>
      <c r="F349" s="81"/>
      <c r="G349" s="81"/>
      <c r="H349" s="81"/>
      <c r="I349" s="81"/>
      <c r="J349" s="81"/>
      <c r="K349" s="81"/>
      <c r="L349" s="81"/>
      <c r="M349" s="81"/>
      <c r="R349" s="3"/>
      <c r="S349" s="2"/>
      <c r="T349" s="2"/>
    </row>
    <row r="350" spans="1:20" x14ac:dyDescent="0.3">
      <c r="A350" s="76">
        <f>A349</f>
        <v>44002</v>
      </c>
      <c r="B350" s="17">
        <f>SUMIF(InputData!$C$2:$C$105,"&lt;="&amp;Production!A350,InputData!$D$2:$D$105)-$P$3</f>
        <v>34757</v>
      </c>
      <c r="C350" s="17">
        <f>SUMIF(InputData!$B$2:$B$105,"&lt;="&amp;Production!A350,InputData!$D$2:$D$105)-Production!$P$3</f>
        <v>34757</v>
      </c>
      <c r="D350" s="82">
        <f>C350-B350</f>
        <v>0</v>
      </c>
      <c r="E350" s="81" t="str">
        <f t="shared" si="7"/>
        <v/>
      </c>
      <c r="F350" s="81"/>
      <c r="G350" s="81"/>
      <c r="H350" s="81"/>
      <c r="I350" s="81"/>
      <c r="J350" s="81"/>
      <c r="K350" s="81"/>
      <c r="L350" s="81"/>
      <c r="M350" s="81"/>
      <c r="R350" s="3"/>
      <c r="S350" s="2"/>
      <c r="T350" s="2"/>
    </row>
    <row r="351" spans="1:20" x14ac:dyDescent="0.3">
      <c r="A351" s="77">
        <f>A350+1</f>
        <v>44003</v>
      </c>
      <c r="B351" s="18">
        <f>B350</f>
        <v>34757</v>
      </c>
      <c r="C351" s="18">
        <f>C350</f>
        <v>34757</v>
      </c>
      <c r="D351" s="83">
        <f>D350</f>
        <v>0</v>
      </c>
      <c r="E351" s="81" t="str">
        <f t="shared" si="7"/>
        <v/>
      </c>
      <c r="F351" s="81"/>
      <c r="G351" s="81"/>
      <c r="H351" s="81"/>
      <c r="I351" s="81"/>
      <c r="J351" s="81"/>
      <c r="K351" s="81"/>
      <c r="L351" s="81"/>
      <c r="M351" s="81"/>
      <c r="R351" s="3"/>
      <c r="S351" s="2"/>
      <c r="T351" s="2"/>
    </row>
    <row r="352" spans="1:20" x14ac:dyDescent="0.3">
      <c r="A352" s="76">
        <f>A351</f>
        <v>44003</v>
      </c>
      <c r="B352" s="17">
        <f>SUMIF(InputData!$C$2:$C$105,"&lt;="&amp;Production!A352,InputData!$D$2:$D$105)-$P$3</f>
        <v>34757</v>
      </c>
      <c r="C352" s="17">
        <f>SUMIF(InputData!$B$2:$B$105,"&lt;="&amp;Production!A352,InputData!$D$2:$D$105)-Production!$P$3</f>
        <v>36459</v>
      </c>
      <c r="D352" s="82">
        <f>C352-B352</f>
        <v>1702</v>
      </c>
      <c r="E352" s="81" t="str">
        <f t="shared" si="7"/>
        <v/>
      </c>
      <c r="F352" s="81"/>
      <c r="G352" s="81"/>
      <c r="H352" s="81"/>
      <c r="I352" s="81"/>
      <c r="J352" s="81"/>
      <c r="K352" s="81"/>
      <c r="L352" s="81"/>
      <c r="M352" s="81"/>
      <c r="R352" s="3"/>
      <c r="S352" s="2"/>
      <c r="T352" s="2"/>
    </row>
    <row r="353" spans="1:20" x14ac:dyDescent="0.3">
      <c r="A353" s="77">
        <f>A352+1</f>
        <v>44004</v>
      </c>
      <c r="B353" s="18">
        <f>B352</f>
        <v>34757</v>
      </c>
      <c r="C353" s="18">
        <f>C352</f>
        <v>36459</v>
      </c>
      <c r="D353" s="83">
        <f>D352</f>
        <v>1702</v>
      </c>
      <c r="E353" s="81" t="str">
        <f t="shared" si="7"/>
        <v/>
      </c>
      <c r="F353" s="81"/>
      <c r="G353" s="81"/>
      <c r="H353" s="81"/>
      <c r="I353" s="81"/>
      <c r="J353" s="81"/>
      <c r="K353" s="81"/>
      <c r="L353" s="81"/>
      <c r="M353" s="81"/>
      <c r="R353" s="3"/>
      <c r="S353" s="2"/>
      <c r="T353" s="2"/>
    </row>
    <row r="354" spans="1:20" x14ac:dyDescent="0.3">
      <c r="A354" s="76">
        <f>A353</f>
        <v>44004</v>
      </c>
      <c r="B354" s="17">
        <f>SUMIF(InputData!$C$2:$C$105,"&lt;="&amp;Production!A354,InputData!$D$2:$D$105)-$P$3</f>
        <v>34757</v>
      </c>
      <c r="C354" s="17">
        <f>SUMIF(InputData!$B$2:$B$105,"&lt;="&amp;Production!A354,InputData!$D$2:$D$105)-Production!$P$3</f>
        <v>36459</v>
      </c>
      <c r="D354" s="82">
        <f>C354-B354</f>
        <v>1702</v>
      </c>
      <c r="E354" s="81" t="str">
        <f t="shared" si="7"/>
        <v/>
      </c>
      <c r="F354" s="81"/>
      <c r="G354" s="81"/>
      <c r="H354" s="81"/>
      <c r="I354" s="81"/>
      <c r="J354" s="81"/>
      <c r="K354" s="81"/>
      <c r="L354" s="81"/>
      <c r="M354" s="81"/>
      <c r="R354" s="3"/>
      <c r="S354" s="2"/>
      <c r="T354" s="2"/>
    </row>
    <row r="355" spans="1:20" x14ac:dyDescent="0.3">
      <c r="A355" s="77">
        <f>A354+1</f>
        <v>44005</v>
      </c>
      <c r="B355" s="18">
        <f>B354</f>
        <v>34757</v>
      </c>
      <c r="C355" s="18">
        <f>C354</f>
        <v>36459</v>
      </c>
      <c r="D355" s="83">
        <f>D354</f>
        <v>1702</v>
      </c>
      <c r="E355" s="81" t="str">
        <f t="shared" si="7"/>
        <v/>
      </c>
      <c r="F355" s="81"/>
      <c r="G355" s="81"/>
      <c r="H355" s="81"/>
      <c r="I355" s="81"/>
      <c r="J355" s="81"/>
      <c r="K355" s="81"/>
      <c r="L355" s="81"/>
      <c r="M355" s="81"/>
      <c r="R355" s="3"/>
      <c r="S355" s="2"/>
      <c r="T355" s="2"/>
    </row>
    <row r="356" spans="1:20" x14ac:dyDescent="0.3">
      <c r="A356" s="76">
        <f>A355</f>
        <v>44005</v>
      </c>
      <c r="B356" s="17">
        <f>SUMIF(InputData!$C$2:$C$105,"&lt;="&amp;Production!A356,InputData!$D$2:$D$105)-$P$3</f>
        <v>34757</v>
      </c>
      <c r="C356" s="17">
        <f>SUMIF(InputData!$B$2:$B$105,"&lt;="&amp;Production!A356,InputData!$D$2:$D$105)-Production!$P$3</f>
        <v>36459</v>
      </c>
      <c r="D356" s="82">
        <f>C356-B356</f>
        <v>1702</v>
      </c>
      <c r="E356" s="81" t="str">
        <f t="shared" si="7"/>
        <v/>
      </c>
      <c r="F356" s="81"/>
      <c r="G356" s="81"/>
      <c r="H356" s="81"/>
      <c r="I356" s="81"/>
      <c r="J356" s="81"/>
      <c r="K356" s="81"/>
      <c r="L356" s="81"/>
      <c r="M356" s="81"/>
      <c r="R356" s="3"/>
      <c r="S356" s="2"/>
      <c r="T356" s="2"/>
    </row>
    <row r="357" spans="1:20" x14ac:dyDescent="0.3">
      <c r="A357" s="77">
        <f>A356+1</f>
        <v>44006</v>
      </c>
      <c r="B357" s="18">
        <f>B356</f>
        <v>34757</v>
      </c>
      <c r="C357" s="18">
        <f>C356</f>
        <v>36459</v>
      </c>
      <c r="D357" s="83">
        <f>D356</f>
        <v>1702</v>
      </c>
      <c r="E357" s="81" t="str">
        <f t="shared" si="7"/>
        <v/>
      </c>
      <c r="F357" s="81"/>
      <c r="G357" s="81"/>
      <c r="H357" s="81"/>
      <c r="I357" s="81"/>
      <c r="J357" s="81"/>
      <c r="K357" s="81"/>
      <c r="L357" s="81"/>
      <c r="M357" s="81"/>
      <c r="R357" s="3"/>
      <c r="S357" s="2"/>
      <c r="T357" s="2"/>
    </row>
    <row r="358" spans="1:20" x14ac:dyDescent="0.3">
      <c r="A358" s="76">
        <f>A357</f>
        <v>44006</v>
      </c>
      <c r="B358" s="17">
        <f>SUMIF(InputData!$C$2:$C$105,"&lt;="&amp;Production!A358,InputData!$D$2:$D$105)-$P$3</f>
        <v>36459</v>
      </c>
      <c r="C358" s="17">
        <f>SUMIF(InputData!$B$2:$B$105,"&lt;="&amp;Production!A358,InputData!$D$2:$D$105)-Production!$P$3</f>
        <v>36459</v>
      </c>
      <c r="D358" s="82">
        <f>C358-B358</f>
        <v>0</v>
      </c>
      <c r="E358" s="81">
        <f t="shared" si="7"/>
        <v>1702</v>
      </c>
      <c r="F358" s="81"/>
      <c r="G358" s="81"/>
      <c r="H358" s="81"/>
      <c r="I358" s="81"/>
      <c r="J358" s="81"/>
      <c r="K358" s="81"/>
      <c r="L358" s="81"/>
      <c r="M358" s="81"/>
      <c r="R358" s="3"/>
      <c r="S358" s="2"/>
      <c r="T358" s="2"/>
    </row>
    <row r="359" spans="1:20" x14ac:dyDescent="0.3">
      <c r="A359" s="77">
        <f>A358+1</f>
        <v>44007</v>
      </c>
      <c r="B359" s="18">
        <f>B358</f>
        <v>36459</v>
      </c>
      <c r="C359" s="18">
        <f>C358</f>
        <v>36459</v>
      </c>
      <c r="D359" s="83">
        <f>D358</f>
        <v>0</v>
      </c>
      <c r="E359" s="81" t="str">
        <f t="shared" si="7"/>
        <v/>
      </c>
      <c r="F359" s="81"/>
      <c r="G359" s="81"/>
      <c r="H359" s="81"/>
      <c r="I359" s="81"/>
      <c r="J359" s="81"/>
      <c r="K359" s="81"/>
      <c r="L359" s="81"/>
      <c r="M359" s="81"/>
      <c r="R359" s="3"/>
      <c r="S359" s="2"/>
      <c r="T359" s="2"/>
    </row>
    <row r="360" spans="1:20" x14ac:dyDescent="0.3">
      <c r="A360" s="76">
        <f>A359</f>
        <v>44007</v>
      </c>
      <c r="B360" s="17">
        <f>SUMIF(InputData!$C$2:$C$105,"&lt;="&amp;Production!A360,InputData!$D$2:$D$105)-$P$3</f>
        <v>36459</v>
      </c>
      <c r="C360" s="17">
        <f>SUMIF(InputData!$B$2:$B$105,"&lt;="&amp;Production!A360,InputData!$D$2:$D$105)-Production!$P$3</f>
        <v>36459</v>
      </c>
      <c r="D360" s="82">
        <f>C360-B360</f>
        <v>0</v>
      </c>
      <c r="E360" s="81" t="str">
        <f t="shared" si="7"/>
        <v/>
      </c>
      <c r="F360" s="81"/>
      <c r="G360" s="81"/>
      <c r="H360" s="81"/>
      <c r="I360" s="81"/>
      <c r="J360" s="81"/>
      <c r="K360" s="81"/>
      <c r="L360" s="81"/>
      <c r="M360" s="81"/>
      <c r="R360" s="3"/>
      <c r="S360" s="2"/>
      <c r="T360" s="2"/>
    </row>
    <row r="361" spans="1:20" x14ac:dyDescent="0.3">
      <c r="A361" s="77">
        <f>A360+1</f>
        <v>44008</v>
      </c>
      <c r="B361" s="18">
        <f>B360</f>
        <v>36459</v>
      </c>
      <c r="C361" s="18">
        <f>C360</f>
        <v>36459</v>
      </c>
      <c r="D361" s="83">
        <f>D360</f>
        <v>0</v>
      </c>
      <c r="E361" s="81" t="str">
        <f t="shared" si="7"/>
        <v/>
      </c>
      <c r="F361" s="81"/>
      <c r="G361" s="81"/>
      <c r="H361" s="81"/>
      <c r="I361" s="81"/>
      <c r="J361" s="81"/>
      <c r="K361" s="81"/>
      <c r="L361" s="81"/>
      <c r="M361" s="81"/>
      <c r="R361" s="3"/>
      <c r="S361" s="2"/>
      <c r="T361" s="2"/>
    </row>
    <row r="362" spans="1:20" x14ac:dyDescent="0.3">
      <c r="A362" s="76">
        <f>A361</f>
        <v>44008</v>
      </c>
      <c r="B362" s="17">
        <f>SUMIF(InputData!$C$2:$C$105,"&lt;="&amp;Production!A362,InputData!$D$2:$D$105)-$P$3</f>
        <v>36459</v>
      </c>
      <c r="C362" s="17">
        <f>SUMIF(InputData!$B$2:$B$105,"&lt;="&amp;Production!A362,InputData!$D$2:$D$105)-Production!$P$3</f>
        <v>36459</v>
      </c>
      <c r="D362" s="82">
        <f>C362-B362</f>
        <v>0</v>
      </c>
      <c r="E362" s="81" t="str">
        <f t="shared" si="7"/>
        <v/>
      </c>
      <c r="F362" s="81"/>
      <c r="G362" s="81"/>
      <c r="H362" s="81"/>
      <c r="I362" s="81"/>
      <c r="J362" s="81"/>
      <c r="K362" s="81"/>
      <c r="L362" s="81"/>
      <c r="M362" s="81"/>
      <c r="R362" s="3"/>
      <c r="S362" s="2"/>
      <c r="T362" s="2"/>
    </row>
    <row r="363" spans="1:20" x14ac:dyDescent="0.3">
      <c r="A363" s="77">
        <f>A362+1</f>
        <v>44009</v>
      </c>
      <c r="B363" s="18">
        <f>B362</f>
        <v>36459</v>
      </c>
      <c r="C363" s="18">
        <f>C362</f>
        <v>36459</v>
      </c>
      <c r="D363" s="83">
        <f>D362</f>
        <v>0</v>
      </c>
      <c r="E363" s="81" t="str">
        <f t="shared" si="7"/>
        <v/>
      </c>
      <c r="F363" s="81"/>
      <c r="G363" s="81"/>
      <c r="H363" s="81"/>
      <c r="I363" s="81"/>
      <c r="J363" s="81"/>
      <c r="K363" s="81"/>
      <c r="L363" s="81"/>
      <c r="M363" s="81"/>
      <c r="R363" s="3"/>
      <c r="S363" s="2"/>
      <c r="T363" s="2"/>
    </row>
    <row r="364" spans="1:20" x14ac:dyDescent="0.3">
      <c r="A364" s="76">
        <f>A363</f>
        <v>44009</v>
      </c>
      <c r="B364" s="17">
        <f>SUMIF(InputData!$C$2:$C$105,"&lt;="&amp;Production!A364,InputData!$D$2:$D$105)-$P$3</f>
        <v>36459</v>
      </c>
      <c r="C364" s="17">
        <f>SUMIF(InputData!$B$2:$B$105,"&lt;="&amp;Production!A364,InputData!$D$2:$D$105)-Production!$P$3</f>
        <v>36459</v>
      </c>
      <c r="D364" s="82">
        <f>C364-B364</f>
        <v>0</v>
      </c>
      <c r="E364" s="81" t="str">
        <f t="shared" si="7"/>
        <v/>
      </c>
      <c r="F364" s="81"/>
      <c r="G364" s="81"/>
      <c r="H364" s="81"/>
      <c r="I364" s="81"/>
      <c r="J364" s="81"/>
      <c r="K364" s="81"/>
      <c r="L364" s="81"/>
      <c r="M364" s="81"/>
      <c r="R364" s="3"/>
      <c r="S364" s="2"/>
      <c r="T364" s="2"/>
    </row>
    <row r="365" spans="1:20" x14ac:dyDescent="0.3">
      <c r="A365" s="77">
        <f>A364+1</f>
        <v>44010</v>
      </c>
      <c r="B365" s="18">
        <f>B364</f>
        <v>36459</v>
      </c>
      <c r="C365" s="18">
        <f>C364</f>
        <v>36459</v>
      </c>
      <c r="D365" s="83">
        <f>D364</f>
        <v>0</v>
      </c>
      <c r="E365" s="81" t="str">
        <f t="shared" si="7"/>
        <v/>
      </c>
      <c r="F365" s="81"/>
      <c r="G365" s="81"/>
      <c r="H365" s="81"/>
      <c r="I365" s="81"/>
      <c r="J365" s="81"/>
      <c r="K365" s="81"/>
      <c r="L365" s="81"/>
      <c r="M365" s="81"/>
      <c r="R365" s="3"/>
      <c r="S365" s="2"/>
      <c r="T365" s="2"/>
    </row>
    <row r="366" spans="1:20" x14ac:dyDescent="0.3">
      <c r="A366" s="76">
        <f>A365</f>
        <v>44010</v>
      </c>
      <c r="B366" s="17">
        <f>SUMIF(InputData!$C$2:$C$105,"&lt;="&amp;Production!A366,InputData!$D$2:$D$105)-$P$3</f>
        <v>36459</v>
      </c>
      <c r="C366" s="17">
        <f>SUMIF(InputData!$B$2:$B$105,"&lt;="&amp;Production!A366,InputData!$D$2:$D$105)-Production!$P$3</f>
        <v>38106</v>
      </c>
      <c r="D366" s="82">
        <f>C366-B366</f>
        <v>1647</v>
      </c>
      <c r="E366" s="81" t="str">
        <f t="shared" si="7"/>
        <v/>
      </c>
      <c r="F366" s="81"/>
      <c r="G366" s="81"/>
      <c r="H366" s="81"/>
      <c r="I366" s="81"/>
      <c r="J366" s="81"/>
      <c r="K366" s="81"/>
      <c r="L366" s="81"/>
      <c r="M366" s="81"/>
      <c r="R366" s="3"/>
      <c r="S366" s="2"/>
      <c r="T366" s="2"/>
    </row>
    <row r="367" spans="1:20" x14ac:dyDescent="0.3">
      <c r="A367" s="77">
        <f>A366+1</f>
        <v>44011</v>
      </c>
      <c r="B367" s="18">
        <f>B366</f>
        <v>36459</v>
      </c>
      <c r="C367" s="18">
        <f>C366</f>
        <v>38106</v>
      </c>
      <c r="D367" s="83">
        <f>D366</f>
        <v>1647</v>
      </c>
      <c r="E367" s="81" t="str">
        <f t="shared" si="7"/>
        <v/>
      </c>
      <c r="F367" s="81"/>
      <c r="G367" s="81"/>
      <c r="H367" s="81"/>
      <c r="I367" s="81"/>
      <c r="J367" s="81"/>
      <c r="K367" s="81"/>
      <c r="L367" s="81"/>
      <c r="M367" s="81"/>
      <c r="R367" s="3"/>
      <c r="S367" s="2"/>
      <c r="T367" s="2"/>
    </row>
    <row r="368" spans="1:20" x14ac:dyDescent="0.3">
      <c r="A368" s="76">
        <f>A367</f>
        <v>44011</v>
      </c>
      <c r="B368" s="17">
        <f>SUMIF(InputData!$C$2:$C$105,"&lt;="&amp;Production!A368,InputData!$D$2:$D$105)-$P$3</f>
        <v>36459</v>
      </c>
      <c r="C368" s="17">
        <f>SUMIF(InputData!$B$2:$B$105,"&lt;="&amp;Production!A368,InputData!$D$2:$D$105)-Production!$P$3</f>
        <v>38106</v>
      </c>
      <c r="D368" s="82">
        <f>C368-B368</f>
        <v>1647</v>
      </c>
      <c r="E368" s="81" t="str">
        <f t="shared" si="7"/>
        <v/>
      </c>
      <c r="F368" s="81"/>
      <c r="G368" s="81"/>
      <c r="H368" s="81"/>
      <c r="I368" s="81"/>
      <c r="J368" s="81"/>
      <c r="K368" s="81"/>
      <c r="L368" s="81"/>
      <c r="M368" s="81"/>
      <c r="R368" s="3"/>
      <c r="S368" s="2"/>
      <c r="T368" s="2"/>
    </row>
    <row r="369" spans="1:20" x14ac:dyDescent="0.3">
      <c r="A369" s="77">
        <f>A368+1</f>
        <v>44012</v>
      </c>
      <c r="B369" s="18">
        <f>B368</f>
        <v>36459</v>
      </c>
      <c r="C369" s="18">
        <f>C368</f>
        <v>38106</v>
      </c>
      <c r="D369" s="83">
        <f>D368</f>
        <v>1647</v>
      </c>
      <c r="E369" s="81" t="str">
        <f t="shared" si="7"/>
        <v/>
      </c>
      <c r="F369" s="81"/>
      <c r="G369" s="81"/>
      <c r="H369" s="81"/>
      <c r="I369" s="81"/>
      <c r="J369" s="81"/>
      <c r="K369" s="81"/>
      <c r="L369" s="81"/>
      <c r="M369" s="81"/>
      <c r="R369" s="3"/>
      <c r="S369" s="2"/>
      <c r="T369" s="2"/>
    </row>
    <row r="370" spans="1:20" x14ac:dyDescent="0.3">
      <c r="A370" s="76">
        <f>A369</f>
        <v>44012</v>
      </c>
      <c r="B370" s="17">
        <f>SUMIF(InputData!$C$2:$C$105,"&lt;="&amp;Production!A370,InputData!$D$2:$D$105)-$P$3</f>
        <v>36459</v>
      </c>
      <c r="C370" s="17">
        <f>SUMIF(InputData!$B$2:$B$105,"&lt;="&amp;Production!A370,InputData!$D$2:$D$105)-Production!$P$3</f>
        <v>38106</v>
      </c>
      <c r="D370" s="82">
        <f>C370-B370</f>
        <v>1647</v>
      </c>
      <c r="E370" s="81" t="str">
        <f t="shared" si="7"/>
        <v/>
      </c>
      <c r="F370" s="81"/>
      <c r="G370" s="81"/>
      <c r="H370" s="81"/>
      <c r="I370" s="81"/>
      <c r="J370" s="81"/>
      <c r="K370" s="81"/>
      <c r="L370" s="81"/>
      <c r="M370" s="81"/>
      <c r="R370" s="3"/>
      <c r="S370" s="2"/>
      <c r="T370" s="2"/>
    </row>
    <row r="371" spans="1:20" x14ac:dyDescent="0.3">
      <c r="A371" s="77">
        <f>A370+1</f>
        <v>44013</v>
      </c>
      <c r="B371" s="18">
        <f>B370</f>
        <v>36459</v>
      </c>
      <c r="C371" s="18">
        <f>C370</f>
        <v>38106</v>
      </c>
      <c r="D371" s="83">
        <f>D370</f>
        <v>1647</v>
      </c>
      <c r="E371" s="81" t="str">
        <f t="shared" si="7"/>
        <v/>
      </c>
      <c r="F371" s="81"/>
      <c r="G371" s="81"/>
      <c r="H371" s="81"/>
      <c r="I371" s="81"/>
      <c r="J371" s="81"/>
      <c r="K371" s="81"/>
      <c r="L371" s="81"/>
      <c r="M371" s="81"/>
      <c r="R371" s="3"/>
      <c r="S371" s="2"/>
      <c r="T371" s="2"/>
    </row>
    <row r="372" spans="1:20" x14ac:dyDescent="0.3">
      <c r="A372" s="76">
        <f>A371</f>
        <v>44013</v>
      </c>
      <c r="B372" s="17">
        <f>SUMIF(InputData!$C$2:$C$105,"&lt;="&amp;Production!A372,InputData!$D$2:$D$105)-$P$3</f>
        <v>38106</v>
      </c>
      <c r="C372" s="17">
        <f>SUMIF(InputData!$B$2:$B$105,"&lt;="&amp;Production!A372,InputData!$D$2:$D$105)-Production!$P$3</f>
        <v>38106</v>
      </c>
      <c r="D372" s="82">
        <f>C372-B372</f>
        <v>0</v>
      </c>
      <c r="E372" s="81">
        <f t="shared" si="7"/>
        <v>1647</v>
      </c>
      <c r="F372" s="81"/>
      <c r="G372" s="81"/>
      <c r="H372" s="81"/>
      <c r="I372" s="81"/>
      <c r="J372" s="81"/>
      <c r="K372" s="81"/>
      <c r="L372" s="81"/>
      <c r="M372" s="81"/>
      <c r="R372" s="3"/>
      <c r="S372" s="2"/>
      <c r="T372" s="2"/>
    </row>
    <row r="373" spans="1:20" x14ac:dyDescent="0.3">
      <c r="A373" s="77">
        <f>A372+1</f>
        <v>44014</v>
      </c>
      <c r="B373" s="18">
        <f>B372</f>
        <v>38106</v>
      </c>
      <c r="C373" s="18">
        <f>C372</f>
        <v>38106</v>
      </c>
      <c r="D373" s="83">
        <f>D372</f>
        <v>0</v>
      </c>
      <c r="E373" s="81" t="str">
        <f t="shared" si="7"/>
        <v/>
      </c>
      <c r="F373" s="81"/>
      <c r="G373" s="81"/>
      <c r="H373" s="81"/>
      <c r="I373" s="81"/>
      <c r="J373" s="81"/>
      <c r="K373" s="81"/>
      <c r="L373" s="81"/>
      <c r="M373" s="81"/>
      <c r="R373" s="3"/>
      <c r="S373" s="2"/>
      <c r="T373" s="2"/>
    </row>
    <row r="374" spans="1:20" x14ac:dyDescent="0.3">
      <c r="A374" s="76">
        <f>A373</f>
        <v>44014</v>
      </c>
      <c r="B374" s="17">
        <f>SUMIF(InputData!$C$2:$C$105,"&lt;="&amp;Production!A374,InputData!$D$2:$D$105)-$P$3</f>
        <v>38106</v>
      </c>
      <c r="C374" s="17">
        <f>SUMIF(InputData!$B$2:$B$105,"&lt;="&amp;Production!A374,InputData!$D$2:$D$105)-Production!$P$3</f>
        <v>38106</v>
      </c>
      <c r="D374" s="82">
        <f>C374-B374</f>
        <v>0</v>
      </c>
      <c r="E374" s="81" t="str">
        <f t="shared" si="7"/>
        <v/>
      </c>
      <c r="F374" s="81"/>
      <c r="G374" s="81"/>
      <c r="H374" s="81"/>
      <c r="I374" s="81"/>
      <c r="J374" s="81"/>
      <c r="K374" s="81"/>
      <c r="L374" s="81"/>
      <c r="M374" s="81"/>
      <c r="R374" s="3"/>
      <c r="S374" s="2"/>
      <c r="T374" s="2"/>
    </row>
    <row r="375" spans="1:20" x14ac:dyDescent="0.3">
      <c r="A375" s="77">
        <f>A374+1</f>
        <v>44015</v>
      </c>
      <c r="B375" s="18">
        <f>B374</f>
        <v>38106</v>
      </c>
      <c r="C375" s="18">
        <f>C374</f>
        <v>38106</v>
      </c>
      <c r="D375" s="83">
        <f>D374</f>
        <v>0</v>
      </c>
      <c r="E375" s="81" t="str">
        <f t="shared" si="7"/>
        <v/>
      </c>
      <c r="F375" s="81"/>
      <c r="G375" s="81"/>
      <c r="H375" s="81"/>
      <c r="I375" s="81"/>
      <c r="J375" s="81"/>
      <c r="K375" s="81"/>
      <c r="L375" s="81"/>
      <c r="M375" s="81"/>
      <c r="R375" s="3"/>
      <c r="S375" s="2"/>
      <c r="T375" s="2"/>
    </row>
    <row r="376" spans="1:20" x14ac:dyDescent="0.3">
      <c r="A376" s="76">
        <f>A375</f>
        <v>44015</v>
      </c>
      <c r="B376" s="17">
        <f>SUMIF(InputData!$C$2:$C$105,"&lt;="&amp;Production!A376,InputData!$D$2:$D$105)-$P$3</f>
        <v>38106</v>
      </c>
      <c r="C376" s="17">
        <f>SUMIF(InputData!$B$2:$B$105,"&lt;="&amp;Production!A376,InputData!$D$2:$D$105)-Production!$P$3</f>
        <v>38106</v>
      </c>
      <c r="D376" s="82">
        <f>C376-B376</f>
        <v>0</v>
      </c>
      <c r="E376" s="81" t="str">
        <f t="shared" si="7"/>
        <v/>
      </c>
      <c r="F376" s="81"/>
      <c r="G376" s="81"/>
      <c r="H376" s="81"/>
      <c r="I376" s="81"/>
      <c r="J376" s="81"/>
      <c r="K376" s="81"/>
      <c r="L376" s="81"/>
      <c r="M376" s="81"/>
      <c r="R376" s="3"/>
      <c r="S376" s="2"/>
      <c r="T376" s="2"/>
    </row>
    <row r="377" spans="1:20" x14ac:dyDescent="0.3">
      <c r="A377" s="77">
        <f>A376+1</f>
        <v>44016</v>
      </c>
      <c r="B377" s="18">
        <f>B376</f>
        <v>38106</v>
      </c>
      <c r="C377" s="18">
        <f>C376</f>
        <v>38106</v>
      </c>
      <c r="D377" s="83">
        <f>D376</f>
        <v>0</v>
      </c>
      <c r="E377" s="81" t="str">
        <f t="shared" si="7"/>
        <v/>
      </c>
      <c r="F377" s="81"/>
      <c r="G377" s="81"/>
      <c r="H377" s="81"/>
      <c r="I377" s="81"/>
      <c r="J377" s="81"/>
      <c r="K377" s="81"/>
      <c r="L377" s="81"/>
      <c r="M377" s="81"/>
      <c r="R377" s="3"/>
      <c r="S377" s="2"/>
      <c r="T377" s="2"/>
    </row>
    <row r="378" spans="1:20" x14ac:dyDescent="0.3">
      <c r="A378" s="76">
        <f>A377</f>
        <v>44016</v>
      </c>
      <c r="B378" s="17">
        <f>SUMIF(InputData!$C$2:$C$105,"&lt;="&amp;Production!A378,InputData!$D$2:$D$105)-$P$3</f>
        <v>38106</v>
      </c>
      <c r="C378" s="17">
        <f>SUMIF(InputData!$B$2:$B$105,"&lt;="&amp;Production!A378,InputData!$D$2:$D$105)-Production!$P$3</f>
        <v>39016</v>
      </c>
      <c r="D378" s="82">
        <f>C378-B378</f>
        <v>910</v>
      </c>
      <c r="E378" s="81" t="str">
        <f t="shared" si="7"/>
        <v/>
      </c>
      <c r="F378" s="81"/>
      <c r="G378" s="81"/>
      <c r="H378" s="81"/>
      <c r="I378" s="81"/>
      <c r="J378" s="81"/>
      <c r="K378" s="81"/>
      <c r="L378" s="81"/>
      <c r="M378" s="81"/>
      <c r="R378" s="3"/>
      <c r="S378" s="2"/>
      <c r="T378" s="2"/>
    </row>
    <row r="379" spans="1:20" x14ac:dyDescent="0.3">
      <c r="A379" s="77">
        <f>A378+1</f>
        <v>44017</v>
      </c>
      <c r="B379" s="18">
        <f>B378</f>
        <v>38106</v>
      </c>
      <c r="C379" s="18">
        <f>C378</f>
        <v>39016</v>
      </c>
      <c r="D379" s="83">
        <f>D378</f>
        <v>910</v>
      </c>
      <c r="E379" s="81" t="str">
        <f t="shared" si="7"/>
        <v/>
      </c>
      <c r="F379" s="81"/>
      <c r="G379" s="81"/>
      <c r="H379" s="81"/>
      <c r="I379" s="81"/>
      <c r="J379" s="81"/>
      <c r="K379" s="81"/>
      <c r="L379" s="81"/>
      <c r="M379" s="81"/>
      <c r="R379" s="3"/>
      <c r="S379" s="2"/>
      <c r="T379" s="2"/>
    </row>
    <row r="380" spans="1:20" x14ac:dyDescent="0.3">
      <c r="A380" s="76">
        <f>A379</f>
        <v>44017</v>
      </c>
      <c r="B380" s="17">
        <f>SUMIF(InputData!$C$2:$C$105,"&lt;="&amp;Production!A380,InputData!$D$2:$D$105)-$P$3</f>
        <v>38106</v>
      </c>
      <c r="C380" s="17">
        <f>SUMIF(InputData!$B$2:$B$105,"&lt;="&amp;Production!A380,InputData!$D$2:$D$105)-Production!$P$3</f>
        <v>39696</v>
      </c>
      <c r="D380" s="82">
        <f>C380-B380</f>
        <v>1590</v>
      </c>
      <c r="E380" s="81" t="str">
        <f t="shared" si="7"/>
        <v/>
      </c>
      <c r="F380" s="81"/>
      <c r="G380" s="81"/>
      <c r="H380" s="81"/>
      <c r="I380" s="81"/>
      <c r="J380" s="81"/>
      <c r="K380" s="81"/>
      <c r="L380" s="81"/>
      <c r="M380" s="81"/>
      <c r="R380" s="3"/>
      <c r="S380" s="2"/>
      <c r="T380" s="2"/>
    </row>
    <row r="381" spans="1:20" x14ac:dyDescent="0.3">
      <c r="A381" s="77">
        <f>A380+1</f>
        <v>44018</v>
      </c>
      <c r="B381" s="18">
        <f>B380</f>
        <v>38106</v>
      </c>
      <c r="C381" s="18">
        <f>C380</f>
        <v>39696</v>
      </c>
      <c r="D381" s="83">
        <f>D380</f>
        <v>1590</v>
      </c>
      <c r="E381" s="81" t="str">
        <f t="shared" si="7"/>
        <v/>
      </c>
      <c r="F381" s="81"/>
      <c r="G381" s="81"/>
      <c r="H381" s="81"/>
      <c r="I381" s="81"/>
      <c r="J381" s="81"/>
      <c r="K381" s="81"/>
      <c r="L381" s="81"/>
      <c r="M381" s="81"/>
      <c r="R381" s="3"/>
      <c r="S381" s="2"/>
      <c r="T381" s="2"/>
    </row>
    <row r="382" spans="1:20" x14ac:dyDescent="0.3">
      <c r="A382" s="76">
        <f>A381</f>
        <v>44018</v>
      </c>
      <c r="B382" s="17">
        <f>SUMIF(InputData!$C$2:$C$105,"&lt;="&amp;Production!A382,InputData!$D$2:$D$105)-$P$3</f>
        <v>38106</v>
      </c>
      <c r="C382" s="17">
        <f>SUMIF(InputData!$B$2:$B$105,"&lt;="&amp;Production!A382,InputData!$D$2:$D$105)-Production!$P$3</f>
        <v>39696</v>
      </c>
      <c r="D382" s="82">
        <f>C382-B382</f>
        <v>1590</v>
      </c>
      <c r="E382" s="81" t="str">
        <f t="shared" si="7"/>
        <v/>
      </c>
      <c r="F382" s="81"/>
      <c r="G382" s="81"/>
      <c r="H382" s="81"/>
      <c r="I382" s="81"/>
      <c r="J382" s="81"/>
      <c r="K382" s="81"/>
      <c r="L382" s="81"/>
      <c r="M382" s="81"/>
      <c r="R382" s="3"/>
      <c r="S382" s="2"/>
      <c r="T382" s="2"/>
    </row>
    <row r="383" spans="1:20" x14ac:dyDescent="0.3">
      <c r="A383" s="77">
        <f>A382+1</f>
        <v>44019</v>
      </c>
      <c r="B383" s="18">
        <f>B382</f>
        <v>38106</v>
      </c>
      <c r="C383" s="18">
        <f>C382</f>
        <v>39696</v>
      </c>
      <c r="D383" s="83">
        <f>D382</f>
        <v>1590</v>
      </c>
      <c r="E383" s="81" t="str">
        <f t="shared" si="7"/>
        <v/>
      </c>
      <c r="F383" s="81"/>
      <c r="G383" s="81"/>
      <c r="H383" s="81"/>
      <c r="I383" s="81"/>
      <c r="J383" s="81"/>
      <c r="K383" s="81"/>
      <c r="L383" s="81"/>
      <c r="M383" s="81"/>
      <c r="R383" s="3"/>
      <c r="S383" s="2"/>
      <c r="T383" s="2"/>
    </row>
    <row r="384" spans="1:20" x14ac:dyDescent="0.3">
      <c r="A384" s="76">
        <f>A383</f>
        <v>44019</v>
      </c>
      <c r="B384" s="17">
        <f>SUMIF(InputData!$C$2:$C$105,"&lt;="&amp;Production!A384,InputData!$D$2:$D$105)-$P$3</f>
        <v>38106</v>
      </c>
      <c r="C384" s="17">
        <f>SUMIF(InputData!$B$2:$B$105,"&lt;="&amp;Production!A384,InputData!$D$2:$D$105)-Production!$P$3</f>
        <v>39696</v>
      </c>
      <c r="D384" s="82">
        <f>C384-B384</f>
        <v>1590</v>
      </c>
      <c r="E384" s="81" t="str">
        <f t="shared" si="7"/>
        <v/>
      </c>
      <c r="F384" s="81"/>
      <c r="G384" s="81"/>
      <c r="H384" s="81"/>
      <c r="I384" s="81"/>
      <c r="J384" s="81"/>
      <c r="K384" s="81"/>
      <c r="L384" s="81"/>
      <c r="M384" s="81"/>
      <c r="R384" s="3"/>
      <c r="S384" s="2"/>
      <c r="T384" s="2"/>
    </row>
    <row r="385" spans="1:20" x14ac:dyDescent="0.3">
      <c r="A385" s="77">
        <f>A384+1</f>
        <v>44020</v>
      </c>
      <c r="B385" s="18">
        <f>B384</f>
        <v>38106</v>
      </c>
      <c r="C385" s="18">
        <f>C384</f>
        <v>39696</v>
      </c>
      <c r="D385" s="83">
        <f>D384</f>
        <v>1590</v>
      </c>
      <c r="E385" s="81" t="str">
        <f t="shared" si="7"/>
        <v/>
      </c>
      <c r="F385" s="81"/>
      <c r="G385" s="81"/>
      <c r="H385" s="81"/>
      <c r="I385" s="81"/>
      <c r="J385" s="81"/>
      <c r="K385" s="81"/>
      <c r="L385" s="81"/>
      <c r="M385" s="81"/>
      <c r="R385" s="3"/>
      <c r="S385" s="2"/>
      <c r="T385" s="2"/>
    </row>
    <row r="386" spans="1:20" x14ac:dyDescent="0.3">
      <c r="A386" s="76">
        <f>A385</f>
        <v>44020</v>
      </c>
      <c r="B386" s="17">
        <f>SUMIF(InputData!$C$2:$C$105,"&lt;="&amp;Production!A386,InputData!$D$2:$D$105)-$P$3</f>
        <v>39696</v>
      </c>
      <c r="C386" s="17">
        <f>SUMIF(InputData!$B$2:$B$105,"&lt;="&amp;Production!A386,InputData!$D$2:$D$105)-Production!$P$3</f>
        <v>39696</v>
      </c>
      <c r="D386" s="82">
        <f>C386-B386</f>
        <v>0</v>
      </c>
      <c r="E386" s="81">
        <f t="shared" si="7"/>
        <v>1590</v>
      </c>
      <c r="F386" s="81"/>
      <c r="G386" s="81"/>
      <c r="H386" s="81"/>
      <c r="I386" s="81"/>
      <c r="J386" s="81"/>
      <c r="K386" s="81"/>
      <c r="L386" s="81"/>
      <c r="M386" s="81"/>
      <c r="R386" s="3"/>
      <c r="S386" s="2"/>
      <c r="T386" s="2"/>
    </row>
    <row r="387" spans="1:20" x14ac:dyDescent="0.3">
      <c r="A387" s="77">
        <f>A386+1</f>
        <v>44021</v>
      </c>
      <c r="B387" s="18">
        <f>B386</f>
        <v>39696</v>
      </c>
      <c r="C387" s="18">
        <f>C386</f>
        <v>39696</v>
      </c>
      <c r="D387" s="83">
        <f>D386</f>
        <v>0</v>
      </c>
      <c r="E387" s="81" t="str">
        <f t="shared" si="7"/>
        <v/>
      </c>
      <c r="F387" s="81"/>
      <c r="G387" s="81"/>
      <c r="H387" s="81"/>
      <c r="I387" s="81"/>
      <c r="J387" s="81"/>
      <c r="K387" s="81"/>
      <c r="L387" s="81"/>
      <c r="M387" s="81"/>
      <c r="R387" s="3"/>
      <c r="S387" s="2"/>
      <c r="T387" s="2"/>
    </row>
    <row r="388" spans="1:20" x14ac:dyDescent="0.3">
      <c r="A388" s="76">
        <f>A387</f>
        <v>44021</v>
      </c>
      <c r="B388" s="17">
        <f>SUMIF(InputData!$C$2:$C$105,"&lt;="&amp;Production!A388,InputData!$D$2:$D$105)-$P$3</f>
        <v>39696</v>
      </c>
      <c r="C388" s="17">
        <f>SUMIF(InputData!$B$2:$B$105,"&lt;="&amp;Production!A388,InputData!$D$2:$D$105)-Production!$P$3</f>
        <v>39696</v>
      </c>
      <c r="D388" s="82">
        <f>C388-B388</f>
        <v>0</v>
      </c>
      <c r="E388" s="81" t="str">
        <f t="shared" ref="E388:E451" si="8">IF(B388-B387=0,"",B388-B387)</f>
        <v/>
      </c>
      <c r="F388" s="81"/>
      <c r="G388" s="81"/>
      <c r="H388" s="81"/>
      <c r="I388" s="81"/>
      <c r="J388" s="81"/>
      <c r="K388" s="81"/>
      <c r="L388" s="81"/>
      <c r="M388" s="81"/>
      <c r="R388" s="3"/>
      <c r="S388" s="2"/>
      <c r="T388" s="2"/>
    </row>
    <row r="389" spans="1:20" x14ac:dyDescent="0.3">
      <c r="A389" s="77">
        <f>A388+1</f>
        <v>44022</v>
      </c>
      <c r="B389" s="18">
        <f>B388</f>
        <v>39696</v>
      </c>
      <c r="C389" s="18">
        <f>C388</f>
        <v>39696</v>
      </c>
      <c r="D389" s="83">
        <f>D388</f>
        <v>0</v>
      </c>
      <c r="E389" s="81" t="str">
        <f t="shared" si="8"/>
        <v/>
      </c>
      <c r="F389" s="81"/>
      <c r="G389" s="81"/>
      <c r="H389" s="81"/>
      <c r="I389" s="81"/>
      <c r="J389" s="81"/>
      <c r="K389" s="81"/>
      <c r="L389" s="81"/>
      <c r="M389" s="81"/>
      <c r="R389" s="3"/>
      <c r="S389" s="2"/>
      <c r="T389" s="2"/>
    </row>
    <row r="390" spans="1:20" x14ac:dyDescent="0.3">
      <c r="A390" s="76">
        <f>A389</f>
        <v>44022</v>
      </c>
      <c r="B390" s="17">
        <f>SUMIF(InputData!$C$2:$C$105,"&lt;="&amp;Production!A390,InputData!$D$2:$D$105)-$P$3</f>
        <v>39696</v>
      </c>
      <c r="C390" s="17">
        <f>SUMIF(InputData!$B$2:$B$105,"&lt;="&amp;Production!A390,InputData!$D$2:$D$105)-Production!$P$3</f>
        <v>39696</v>
      </c>
      <c r="D390" s="82">
        <f>C390-B390</f>
        <v>0</v>
      </c>
      <c r="E390" s="81" t="str">
        <f t="shared" si="8"/>
        <v/>
      </c>
      <c r="F390" s="81"/>
      <c r="G390" s="81"/>
      <c r="H390" s="81"/>
      <c r="I390" s="81"/>
      <c r="J390" s="81"/>
      <c r="K390" s="81"/>
      <c r="L390" s="81"/>
      <c r="M390" s="81"/>
      <c r="R390" s="3"/>
      <c r="S390" s="2"/>
      <c r="T390" s="2"/>
    </row>
    <row r="391" spans="1:20" x14ac:dyDescent="0.3">
      <c r="A391" s="77">
        <f>A390+1</f>
        <v>44023</v>
      </c>
      <c r="B391" s="18">
        <f>B390</f>
        <v>39696</v>
      </c>
      <c r="C391" s="18">
        <f>C390</f>
        <v>39696</v>
      </c>
      <c r="D391" s="83">
        <f>D390</f>
        <v>0</v>
      </c>
      <c r="E391" s="81" t="str">
        <f t="shared" si="8"/>
        <v/>
      </c>
      <c r="F391" s="81"/>
      <c r="G391" s="81"/>
      <c r="H391" s="81"/>
      <c r="I391" s="81"/>
      <c r="J391" s="81"/>
      <c r="K391" s="81"/>
      <c r="L391" s="81"/>
      <c r="M391" s="81"/>
      <c r="R391" s="3"/>
      <c r="S391" s="2"/>
      <c r="T391" s="2"/>
    </row>
    <row r="392" spans="1:20" x14ac:dyDescent="0.3">
      <c r="A392" s="76">
        <f>A391</f>
        <v>44023</v>
      </c>
      <c r="B392" s="17">
        <f>SUMIF(InputData!$C$2:$C$105,"&lt;="&amp;Production!A392,InputData!$D$2:$D$105)-$P$3</f>
        <v>39696</v>
      </c>
      <c r="C392" s="17">
        <f>SUMIF(InputData!$B$2:$B$105,"&lt;="&amp;Production!A392,InputData!$D$2:$D$105)-Production!$P$3</f>
        <v>39696</v>
      </c>
      <c r="D392" s="82">
        <f>C392-B392</f>
        <v>0</v>
      </c>
      <c r="E392" s="81" t="str">
        <f t="shared" si="8"/>
        <v/>
      </c>
      <c r="F392" s="81"/>
      <c r="G392" s="81"/>
      <c r="H392" s="81"/>
      <c r="I392" s="81"/>
      <c r="J392" s="81"/>
      <c r="K392" s="81"/>
      <c r="L392" s="81"/>
      <c r="M392" s="81"/>
      <c r="R392" s="3"/>
      <c r="S392" s="2"/>
      <c r="T392" s="2"/>
    </row>
    <row r="393" spans="1:20" x14ac:dyDescent="0.3">
      <c r="A393" s="77">
        <f>A392+1</f>
        <v>44024</v>
      </c>
      <c r="B393" s="18">
        <f>B392</f>
        <v>39696</v>
      </c>
      <c r="C393" s="18">
        <f>C392</f>
        <v>39696</v>
      </c>
      <c r="D393" s="83">
        <f>D392</f>
        <v>0</v>
      </c>
      <c r="E393" s="81" t="str">
        <f t="shared" si="8"/>
        <v/>
      </c>
      <c r="F393" s="81"/>
      <c r="G393" s="81"/>
      <c r="H393" s="81"/>
      <c r="I393" s="81"/>
      <c r="J393" s="81"/>
      <c r="K393" s="81"/>
      <c r="L393" s="81"/>
      <c r="M393" s="81"/>
      <c r="R393" s="3"/>
      <c r="S393" s="2"/>
      <c r="T393" s="2"/>
    </row>
    <row r="394" spans="1:20" x14ac:dyDescent="0.3">
      <c r="A394" s="76">
        <f>A393</f>
        <v>44024</v>
      </c>
      <c r="B394" s="17">
        <f>SUMIF(InputData!$C$2:$C$105,"&lt;="&amp;Production!A394,InputData!$D$2:$D$105)-$P$3</f>
        <v>39696</v>
      </c>
      <c r="C394" s="17">
        <f>SUMIF(InputData!$B$2:$B$105,"&lt;="&amp;Production!A394,InputData!$D$2:$D$105)-Production!$P$3</f>
        <v>40601</v>
      </c>
      <c r="D394" s="82">
        <f>C394-B394</f>
        <v>905</v>
      </c>
      <c r="E394" s="81" t="str">
        <f t="shared" si="8"/>
        <v/>
      </c>
      <c r="F394" s="81"/>
      <c r="G394" s="81"/>
      <c r="H394" s="81"/>
      <c r="I394" s="81"/>
      <c r="J394" s="81"/>
      <c r="K394" s="81"/>
      <c r="L394" s="81"/>
      <c r="M394" s="81"/>
      <c r="R394" s="3"/>
      <c r="S394" s="2"/>
      <c r="T394" s="2"/>
    </row>
    <row r="395" spans="1:20" x14ac:dyDescent="0.3">
      <c r="A395" s="77">
        <f>A394+1</f>
        <v>44025</v>
      </c>
      <c r="B395" s="18">
        <f>B394</f>
        <v>39696</v>
      </c>
      <c r="C395" s="18">
        <f>C394</f>
        <v>40601</v>
      </c>
      <c r="D395" s="83">
        <f>D394</f>
        <v>905</v>
      </c>
      <c r="E395" s="81" t="str">
        <f t="shared" si="8"/>
        <v/>
      </c>
      <c r="F395" s="81"/>
      <c r="G395" s="81"/>
      <c r="H395" s="81"/>
      <c r="I395" s="81"/>
      <c r="J395" s="81"/>
      <c r="K395" s="81"/>
      <c r="L395" s="81"/>
      <c r="M395" s="81"/>
      <c r="R395" s="3"/>
      <c r="S395" s="2"/>
      <c r="T395" s="2"/>
    </row>
    <row r="396" spans="1:20" x14ac:dyDescent="0.3">
      <c r="A396" s="76">
        <f>A395</f>
        <v>44025</v>
      </c>
      <c r="B396" s="17">
        <f>SUMIF(InputData!$C$2:$C$105,"&lt;="&amp;Production!A396,InputData!$D$2:$D$105)-$P$3</f>
        <v>39696</v>
      </c>
      <c r="C396" s="17">
        <f>SUMIF(InputData!$B$2:$B$105,"&lt;="&amp;Production!A396,InputData!$D$2:$D$105)-Production!$P$3</f>
        <v>41215</v>
      </c>
      <c r="D396" s="82">
        <f>C396-B396</f>
        <v>1519</v>
      </c>
      <c r="E396" s="81" t="str">
        <f t="shared" si="8"/>
        <v/>
      </c>
      <c r="F396" s="81"/>
      <c r="G396" s="81"/>
      <c r="H396" s="81"/>
      <c r="I396" s="81"/>
      <c r="J396" s="81"/>
      <c r="K396" s="81"/>
      <c r="L396" s="81"/>
      <c r="M396" s="81"/>
      <c r="R396" s="3"/>
      <c r="S396" s="2"/>
      <c r="T396" s="2"/>
    </row>
    <row r="397" spans="1:20" x14ac:dyDescent="0.3">
      <c r="A397" s="77">
        <f>A396+1</f>
        <v>44026</v>
      </c>
      <c r="B397" s="18">
        <f>B396</f>
        <v>39696</v>
      </c>
      <c r="C397" s="18">
        <f>C396</f>
        <v>41215</v>
      </c>
      <c r="D397" s="83">
        <f>D396</f>
        <v>1519</v>
      </c>
      <c r="E397" s="81" t="str">
        <f t="shared" si="8"/>
        <v/>
      </c>
      <c r="F397" s="81"/>
      <c r="G397" s="81"/>
      <c r="H397" s="81"/>
      <c r="I397" s="81"/>
      <c r="J397" s="81"/>
      <c r="K397" s="81"/>
      <c r="L397" s="81"/>
      <c r="M397" s="81"/>
      <c r="R397" s="3"/>
      <c r="S397" s="2"/>
      <c r="T397" s="2"/>
    </row>
    <row r="398" spans="1:20" x14ac:dyDescent="0.3">
      <c r="A398" s="76">
        <f>A397</f>
        <v>44026</v>
      </c>
      <c r="B398" s="17">
        <f>SUMIF(InputData!$C$2:$C$105,"&lt;="&amp;Production!A398,InputData!$D$2:$D$105)-$P$3</f>
        <v>39696</v>
      </c>
      <c r="C398" s="17">
        <f>SUMIF(InputData!$B$2:$B$105,"&lt;="&amp;Production!A398,InputData!$D$2:$D$105)-Production!$P$3</f>
        <v>41215</v>
      </c>
      <c r="D398" s="82">
        <f>C398-B398</f>
        <v>1519</v>
      </c>
      <c r="E398" s="81" t="str">
        <f t="shared" si="8"/>
        <v/>
      </c>
      <c r="F398" s="81"/>
      <c r="G398" s="81"/>
      <c r="H398" s="81"/>
      <c r="I398" s="81"/>
      <c r="J398" s="81"/>
      <c r="K398" s="81"/>
      <c r="L398" s="81"/>
      <c r="M398" s="81"/>
      <c r="R398" s="3"/>
      <c r="S398" s="2"/>
      <c r="T398" s="2"/>
    </row>
    <row r="399" spans="1:20" x14ac:dyDescent="0.3">
      <c r="A399" s="77">
        <f>A398+1</f>
        <v>44027</v>
      </c>
      <c r="B399" s="18">
        <f>B398</f>
        <v>39696</v>
      </c>
      <c r="C399" s="18">
        <f>C398</f>
        <v>41215</v>
      </c>
      <c r="D399" s="83">
        <f>D398</f>
        <v>1519</v>
      </c>
      <c r="E399" s="81" t="str">
        <f t="shared" si="8"/>
        <v/>
      </c>
      <c r="F399" s="81"/>
      <c r="G399" s="81"/>
      <c r="H399" s="81"/>
      <c r="I399" s="81"/>
      <c r="J399" s="81"/>
      <c r="K399" s="81"/>
      <c r="L399" s="81"/>
      <c r="M399" s="81"/>
      <c r="R399" s="3"/>
      <c r="S399" s="2"/>
      <c r="T399" s="2"/>
    </row>
    <row r="400" spans="1:20" x14ac:dyDescent="0.3">
      <c r="A400" s="76">
        <f>A399</f>
        <v>44027</v>
      </c>
      <c r="B400" s="17">
        <f>SUMIF(InputData!$C$2:$C$105,"&lt;="&amp;Production!A400,InputData!$D$2:$D$105)-$P$3</f>
        <v>41215</v>
      </c>
      <c r="C400" s="17">
        <f>SUMIF(InputData!$B$2:$B$105,"&lt;="&amp;Production!A400,InputData!$D$2:$D$105)-Production!$P$3</f>
        <v>41215</v>
      </c>
      <c r="D400" s="82">
        <f>C400-B400</f>
        <v>0</v>
      </c>
      <c r="E400" s="81">
        <f t="shared" si="8"/>
        <v>1519</v>
      </c>
      <c r="F400" s="81"/>
      <c r="G400" s="81"/>
      <c r="H400" s="81"/>
      <c r="I400" s="81"/>
      <c r="J400" s="81"/>
      <c r="K400" s="81"/>
      <c r="L400" s="81"/>
      <c r="M400" s="81"/>
      <c r="R400" s="3"/>
      <c r="S400" s="2"/>
      <c r="T400" s="2"/>
    </row>
    <row r="401" spans="1:20" x14ac:dyDescent="0.3">
      <c r="A401" s="77">
        <f>A400+1</f>
        <v>44028</v>
      </c>
      <c r="B401" s="18">
        <f>B400</f>
        <v>41215</v>
      </c>
      <c r="C401" s="18">
        <f>C400</f>
        <v>41215</v>
      </c>
      <c r="D401" s="83">
        <f>D400</f>
        <v>0</v>
      </c>
      <c r="E401" s="81" t="str">
        <f t="shared" si="8"/>
        <v/>
      </c>
      <c r="F401" s="81"/>
      <c r="G401" s="81"/>
      <c r="H401" s="81"/>
      <c r="I401" s="81"/>
      <c r="J401" s="81"/>
      <c r="K401" s="81"/>
      <c r="L401" s="81"/>
      <c r="M401" s="81"/>
      <c r="R401" s="3"/>
      <c r="S401" s="2"/>
      <c r="T401" s="2"/>
    </row>
    <row r="402" spans="1:20" x14ac:dyDescent="0.3">
      <c r="A402" s="76">
        <f>A401</f>
        <v>44028</v>
      </c>
      <c r="B402" s="17">
        <f>SUMIF(InputData!$C$2:$C$105,"&lt;="&amp;Production!A402,InputData!$D$2:$D$105)-$P$3</f>
        <v>41215</v>
      </c>
      <c r="C402" s="17">
        <f>SUMIF(InputData!$B$2:$B$105,"&lt;="&amp;Production!A402,InputData!$D$2:$D$105)-Production!$P$3</f>
        <v>41215</v>
      </c>
      <c r="D402" s="82">
        <f>C402-B402</f>
        <v>0</v>
      </c>
      <c r="E402" s="81" t="str">
        <f t="shared" si="8"/>
        <v/>
      </c>
      <c r="F402" s="81"/>
      <c r="G402" s="81"/>
      <c r="H402" s="81"/>
      <c r="I402" s="81"/>
      <c r="J402" s="81"/>
      <c r="K402" s="81"/>
      <c r="L402" s="81"/>
      <c r="M402" s="81"/>
      <c r="R402" s="3"/>
      <c r="S402" s="2"/>
      <c r="T402" s="2"/>
    </row>
    <row r="403" spans="1:20" x14ac:dyDescent="0.3">
      <c r="A403" s="77">
        <f>A402+1</f>
        <v>44029</v>
      </c>
      <c r="B403" s="18">
        <f>B402</f>
        <v>41215</v>
      </c>
      <c r="C403" s="18">
        <f>C402</f>
        <v>41215</v>
      </c>
      <c r="D403" s="83">
        <f>D402</f>
        <v>0</v>
      </c>
      <c r="E403" s="81" t="str">
        <f t="shared" si="8"/>
        <v/>
      </c>
      <c r="F403" s="81"/>
      <c r="G403" s="81"/>
      <c r="H403" s="81"/>
      <c r="I403" s="81"/>
      <c r="J403" s="81"/>
      <c r="K403" s="81"/>
      <c r="L403" s="81"/>
      <c r="M403" s="81"/>
      <c r="R403" s="3"/>
      <c r="S403" s="2"/>
      <c r="T403" s="2"/>
    </row>
    <row r="404" spans="1:20" x14ac:dyDescent="0.3">
      <c r="A404" s="76">
        <f>A403</f>
        <v>44029</v>
      </c>
      <c r="B404" s="17">
        <f>SUMIF(InputData!$C$2:$C$105,"&lt;="&amp;Production!A404,InputData!$D$2:$D$105)-$P$3</f>
        <v>41215</v>
      </c>
      <c r="C404" s="17">
        <f>SUMIF(InputData!$B$2:$B$105,"&lt;="&amp;Production!A404,InputData!$D$2:$D$105)-Production!$P$3</f>
        <v>41215</v>
      </c>
      <c r="D404" s="82">
        <f>C404-B404</f>
        <v>0</v>
      </c>
      <c r="E404" s="81" t="str">
        <f t="shared" si="8"/>
        <v/>
      </c>
      <c r="F404" s="81"/>
      <c r="G404" s="81"/>
      <c r="H404" s="81"/>
      <c r="I404" s="81"/>
      <c r="J404" s="81"/>
      <c r="K404" s="81"/>
      <c r="L404" s="81"/>
      <c r="M404" s="81"/>
      <c r="R404" s="3"/>
      <c r="S404" s="2"/>
      <c r="T404" s="2"/>
    </row>
    <row r="405" spans="1:20" x14ac:dyDescent="0.3">
      <c r="A405" s="77">
        <f>A404+1</f>
        <v>44030</v>
      </c>
      <c r="B405" s="18">
        <f>B404</f>
        <v>41215</v>
      </c>
      <c r="C405" s="18">
        <f>C404</f>
        <v>41215</v>
      </c>
      <c r="D405" s="83">
        <f>D404</f>
        <v>0</v>
      </c>
      <c r="E405" s="81" t="str">
        <f t="shared" si="8"/>
        <v/>
      </c>
      <c r="F405" s="81"/>
      <c r="G405" s="81"/>
      <c r="H405" s="81"/>
      <c r="I405" s="81"/>
      <c r="J405" s="81"/>
      <c r="K405" s="81"/>
      <c r="L405" s="81"/>
      <c r="M405" s="81"/>
      <c r="R405" s="3"/>
      <c r="S405" s="2"/>
      <c r="T405" s="2"/>
    </row>
    <row r="406" spans="1:20" x14ac:dyDescent="0.3">
      <c r="A406" s="76">
        <f>A405</f>
        <v>44030</v>
      </c>
      <c r="B406" s="17">
        <f>SUMIF(InputData!$C$2:$C$105,"&lt;="&amp;Production!A406,InputData!$D$2:$D$105)-$P$3</f>
        <v>41215</v>
      </c>
      <c r="C406" s="17">
        <f>SUMIF(InputData!$B$2:$B$105,"&lt;="&amp;Production!A406,InputData!$D$2:$D$105)-Production!$P$3</f>
        <v>41215</v>
      </c>
      <c r="D406" s="82">
        <f>C406-B406</f>
        <v>0</v>
      </c>
      <c r="E406" s="81" t="str">
        <f t="shared" si="8"/>
        <v/>
      </c>
      <c r="F406" s="81"/>
      <c r="G406" s="81"/>
      <c r="H406" s="81"/>
      <c r="I406" s="81"/>
      <c r="J406" s="81"/>
      <c r="K406" s="81"/>
      <c r="L406" s="81"/>
      <c r="M406" s="81"/>
      <c r="R406" s="3"/>
      <c r="S406" s="2"/>
      <c r="T406" s="2"/>
    </row>
    <row r="407" spans="1:20" x14ac:dyDescent="0.3">
      <c r="A407" s="77">
        <f>A406+1</f>
        <v>44031</v>
      </c>
      <c r="B407" s="18">
        <f>B406</f>
        <v>41215</v>
      </c>
      <c r="C407" s="18">
        <f>C406</f>
        <v>41215</v>
      </c>
      <c r="D407" s="83">
        <f>D406</f>
        <v>0</v>
      </c>
      <c r="E407" s="81" t="str">
        <f t="shared" si="8"/>
        <v/>
      </c>
      <c r="F407" s="81"/>
      <c r="G407" s="81"/>
      <c r="H407" s="81"/>
      <c r="I407" s="81"/>
      <c r="J407" s="81"/>
      <c r="K407" s="81"/>
      <c r="L407" s="81"/>
      <c r="M407" s="81"/>
      <c r="R407" s="3"/>
      <c r="S407" s="2"/>
      <c r="T407" s="2"/>
    </row>
    <row r="408" spans="1:20" x14ac:dyDescent="0.3">
      <c r="A408" s="76">
        <f>A407</f>
        <v>44031</v>
      </c>
      <c r="B408" s="17">
        <f>SUMIF(InputData!$C$2:$C$105,"&lt;="&amp;Production!A408,InputData!$D$2:$D$105)-$P$3</f>
        <v>41215</v>
      </c>
      <c r="C408" s="17">
        <f>SUMIF(InputData!$B$2:$B$105,"&lt;="&amp;Production!A408,InputData!$D$2:$D$105)-Production!$P$3</f>
        <v>42835</v>
      </c>
      <c r="D408" s="82">
        <f>C408-B408</f>
        <v>1620</v>
      </c>
      <c r="E408" s="81" t="str">
        <f t="shared" si="8"/>
        <v/>
      </c>
      <c r="F408" s="81"/>
      <c r="G408" s="81"/>
      <c r="H408" s="81"/>
      <c r="I408" s="81"/>
      <c r="J408" s="81"/>
      <c r="K408" s="81"/>
      <c r="L408" s="81"/>
      <c r="M408" s="81"/>
      <c r="R408" s="3"/>
      <c r="S408" s="2"/>
      <c r="T408" s="2"/>
    </row>
    <row r="409" spans="1:20" x14ac:dyDescent="0.3">
      <c r="A409" s="77">
        <f>A408+1</f>
        <v>44032</v>
      </c>
      <c r="B409" s="18">
        <f>B408</f>
        <v>41215</v>
      </c>
      <c r="C409" s="18">
        <f>C408</f>
        <v>42835</v>
      </c>
      <c r="D409" s="83">
        <f>D408</f>
        <v>1620</v>
      </c>
      <c r="E409" s="81" t="str">
        <f t="shared" si="8"/>
        <v/>
      </c>
      <c r="F409" s="81"/>
      <c r="G409" s="81"/>
      <c r="H409" s="81"/>
      <c r="I409" s="81"/>
      <c r="J409" s="81"/>
      <c r="K409" s="81"/>
      <c r="L409" s="81"/>
      <c r="M409" s="81"/>
      <c r="R409" s="3"/>
      <c r="S409" s="2"/>
      <c r="T409" s="2"/>
    </row>
    <row r="410" spans="1:20" x14ac:dyDescent="0.3">
      <c r="A410" s="76">
        <f>A409</f>
        <v>44032</v>
      </c>
      <c r="B410" s="17">
        <f>SUMIF(InputData!$C$2:$C$105,"&lt;="&amp;Production!A410,InputData!$D$2:$D$105)-$P$3</f>
        <v>41215</v>
      </c>
      <c r="C410" s="17">
        <f>SUMIF(InputData!$B$2:$B$105,"&lt;="&amp;Production!A410,InputData!$D$2:$D$105)-Production!$P$3</f>
        <v>42835</v>
      </c>
      <c r="D410" s="82">
        <f>C410-B410</f>
        <v>1620</v>
      </c>
      <c r="E410" s="81" t="str">
        <f t="shared" si="8"/>
        <v/>
      </c>
      <c r="F410" s="81"/>
      <c r="G410" s="81"/>
      <c r="H410" s="81"/>
      <c r="I410" s="81"/>
      <c r="J410" s="81"/>
      <c r="K410" s="81"/>
      <c r="L410" s="81"/>
      <c r="M410" s="81"/>
      <c r="R410" s="3"/>
      <c r="S410" s="2"/>
      <c r="T410" s="2"/>
    </row>
    <row r="411" spans="1:20" x14ac:dyDescent="0.3">
      <c r="A411" s="77">
        <f>A410+1</f>
        <v>44033</v>
      </c>
      <c r="B411" s="18">
        <f>B410</f>
        <v>41215</v>
      </c>
      <c r="C411" s="18">
        <f>C410</f>
        <v>42835</v>
      </c>
      <c r="D411" s="83">
        <f>D410</f>
        <v>1620</v>
      </c>
      <c r="E411" s="81" t="str">
        <f t="shared" si="8"/>
        <v/>
      </c>
      <c r="F411" s="81"/>
      <c r="G411" s="81"/>
      <c r="H411" s="81"/>
      <c r="I411" s="81"/>
      <c r="J411" s="81"/>
      <c r="K411" s="81"/>
      <c r="L411" s="81"/>
      <c r="M411" s="81"/>
      <c r="R411" s="3"/>
      <c r="S411" s="2"/>
      <c r="T411" s="2"/>
    </row>
    <row r="412" spans="1:20" x14ac:dyDescent="0.3">
      <c r="A412" s="76">
        <f>A411</f>
        <v>44033</v>
      </c>
      <c r="B412" s="17">
        <f>SUMIF(InputData!$C$2:$C$105,"&lt;="&amp;Production!A412,InputData!$D$2:$D$105)-$P$3</f>
        <v>41215</v>
      </c>
      <c r="C412" s="17">
        <f>SUMIF(InputData!$B$2:$B$105,"&lt;="&amp;Production!A412,InputData!$D$2:$D$105)-Production!$P$3</f>
        <v>42835</v>
      </c>
      <c r="D412" s="82">
        <f>C412-B412</f>
        <v>1620</v>
      </c>
      <c r="E412" s="81" t="str">
        <f t="shared" si="8"/>
        <v/>
      </c>
      <c r="F412" s="81"/>
      <c r="G412" s="81"/>
      <c r="H412" s="81"/>
      <c r="I412" s="81"/>
      <c r="J412" s="81"/>
      <c r="K412" s="81"/>
      <c r="L412" s="81"/>
      <c r="M412" s="81"/>
      <c r="R412" s="3"/>
      <c r="S412" s="2"/>
      <c r="T412" s="2"/>
    </row>
    <row r="413" spans="1:20" x14ac:dyDescent="0.3">
      <c r="A413" s="77">
        <f>A412+1</f>
        <v>44034</v>
      </c>
      <c r="B413" s="18">
        <f>B412</f>
        <v>41215</v>
      </c>
      <c r="C413" s="18">
        <f>C412</f>
        <v>42835</v>
      </c>
      <c r="D413" s="83">
        <f>D412</f>
        <v>1620</v>
      </c>
      <c r="E413" s="81" t="str">
        <f t="shared" si="8"/>
        <v/>
      </c>
      <c r="F413" s="81"/>
      <c r="G413" s="81"/>
      <c r="H413" s="81"/>
      <c r="I413" s="81"/>
      <c r="J413" s="81"/>
      <c r="K413" s="81"/>
      <c r="L413" s="81"/>
      <c r="M413" s="81"/>
      <c r="R413" s="3"/>
      <c r="S413" s="2"/>
      <c r="T413" s="2"/>
    </row>
    <row r="414" spans="1:20" x14ac:dyDescent="0.3">
      <c r="A414" s="76">
        <f>A413</f>
        <v>44034</v>
      </c>
      <c r="B414" s="17">
        <f>SUMIF(InputData!$C$2:$C$105,"&lt;="&amp;Production!A414,InputData!$D$2:$D$105)-$P$3</f>
        <v>42835</v>
      </c>
      <c r="C414" s="17">
        <f>SUMIF(InputData!$B$2:$B$105,"&lt;="&amp;Production!A414,InputData!$D$2:$D$105)-Production!$P$3</f>
        <v>42835</v>
      </c>
      <c r="D414" s="82">
        <f>C414-B414</f>
        <v>0</v>
      </c>
      <c r="E414" s="81">
        <f t="shared" si="8"/>
        <v>1620</v>
      </c>
      <c r="F414" s="81"/>
      <c r="G414" s="81"/>
      <c r="H414" s="81"/>
      <c r="I414" s="81"/>
      <c r="J414" s="81"/>
      <c r="K414" s="81"/>
      <c r="L414" s="81"/>
      <c r="M414" s="81"/>
      <c r="R414" s="3"/>
      <c r="S414" s="2"/>
      <c r="T414" s="2"/>
    </row>
    <row r="415" spans="1:20" x14ac:dyDescent="0.3">
      <c r="A415" s="77">
        <f>A414+1</f>
        <v>44035</v>
      </c>
      <c r="B415" s="18">
        <f>B414</f>
        <v>42835</v>
      </c>
      <c r="C415" s="18">
        <f>C414</f>
        <v>42835</v>
      </c>
      <c r="D415" s="83">
        <f>D414</f>
        <v>0</v>
      </c>
      <c r="E415" s="81" t="str">
        <f t="shared" si="8"/>
        <v/>
      </c>
      <c r="F415" s="81"/>
      <c r="G415" s="81"/>
      <c r="H415" s="81"/>
      <c r="I415" s="81"/>
      <c r="J415" s="81"/>
      <c r="K415" s="81"/>
      <c r="L415" s="81"/>
      <c r="M415" s="81"/>
      <c r="R415" s="3"/>
      <c r="S415" s="2"/>
      <c r="T415" s="2"/>
    </row>
    <row r="416" spans="1:20" x14ac:dyDescent="0.3">
      <c r="A416" s="76">
        <f>A415</f>
        <v>44035</v>
      </c>
      <c r="B416" s="17">
        <f>SUMIF(InputData!$C$2:$C$105,"&lt;="&amp;Production!A416,InputData!$D$2:$D$105)-$P$3</f>
        <v>42835</v>
      </c>
      <c r="C416" s="17">
        <f>SUMIF(InputData!$B$2:$B$105,"&lt;="&amp;Production!A416,InputData!$D$2:$D$105)-Production!$P$3</f>
        <v>42835</v>
      </c>
      <c r="D416" s="82">
        <f>C416-B416</f>
        <v>0</v>
      </c>
      <c r="E416" s="81" t="str">
        <f t="shared" si="8"/>
        <v/>
      </c>
      <c r="F416" s="81"/>
      <c r="G416" s="81"/>
      <c r="H416" s="81"/>
      <c r="I416" s="81"/>
      <c r="J416" s="81"/>
      <c r="K416" s="81"/>
      <c r="L416" s="81"/>
      <c r="M416" s="81"/>
      <c r="R416" s="3"/>
      <c r="S416" s="2"/>
      <c r="T416" s="2"/>
    </row>
    <row r="417" spans="1:20" x14ac:dyDescent="0.3">
      <c r="A417" s="77">
        <f>A416+1</f>
        <v>44036</v>
      </c>
      <c r="B417" s="18">
        <f>B416</f>
        <v>42835</v>
      </c>
      <c r="C417" s="18">
        <f>C416</f>
        <v>42835</v>
      </c>
      <c r="D417" s="83">
        <f>D416</f>
        <v>0</v>
      </c>
      <c r="E417" s="81" t="str">
        <f t="shared" si="8"/>
        <v/>
      </c>
      <c r="F417" s="81"/>
      <c r="G417" s="81"/>
      <c r="H417" s="81"/>
      <c r="I417" s="81"/>
      <c r="J417" s="81"/>
      <c r="K417" s="81"/>
      <c r="L417" s="81"/>
      <c r="M417" s="81"/>
      <c r="R417" s="3"/>
      <c r="S417" s="2"/>
      <c r="T417" s="2"/>
    </row>
    <row r="418" spans="1:20" x14ac:dyDescent="0.3">
      <c r="A418" s="76">
        <f>A417</f>
        <v>44036</v>
      </c>
      <c r="B418" s="17">
        <f>SUMIF(InputData!$C$2:$C$105,"&lt;="&amp;Production!A418,InputData!$D$2:$D$105)-$P$3</f>
        <v>42835</v>
      </c>
      <c r="C418" s="17">
        <f>SUMIF(InputData!$B$2:$B$105,"&lt;="&amp;Production!A418,InputData!$D$2:$D$105)-Production!$P$3</f>
        <v>42835</v>
      </c>
      <c r="D418" s="82">
        <f>C418-B418</f>
        <v>0</v>
      </c>
      <c r="E418" s="81" t="str">
        <f t="shared" si="8"/>
        <v/>
      </c>
      <c r="F418" s="81"/>
      <c r="G418" s="81"/>
      <c r="H418" s="81"/>
      <c r="I418" s="81"/>
      <c r="J418" s="81"/>
      <c r="K418" s="81"/>
      <c r="L418" s="81"/>
      <c r="M418" s="81"/>
      <c r="R418" s="3"/>
      <c r="S418" s="2"/>
      <c r="T418" s="2"/>
    </row>
    <row r="419" spans="1:20" x14ac:dyDescent="0.3">
      <c r="A419" s="77">
        <f>A418+1</f>
        <v>44037</v>
      </c>
      <c r="B419" s="18">
        <f>B418</f>
        <v>42835</v>
      </c>
      <c r="C419" s="18">
        <f>C418</f>
        <v>42835</v>
      </c>
      <c r="D419" s="83">
        <f>D418</f>
        <v>0</v>
      </c>
      <c r="E419" s="81" t="str">
        <f t="shared" si="8"/>
        <v/>
      </c>
      <c r="F419" s="81"/>
      <c r="G419" s="81"/>
      <c r="H419" s="81"/>
      <c r="I419" s="81"/>
      <c r="J419" s="81"/>
      <c r="K419" s="81"/>
      <c r="L419" s="81"/>
      <c r="M419" s="81"/>
      <c r="R419" s="3"/>
      <c r="S419" s="2"/>
      <c r="T419" s="2"/>
    </row>
    <row r="420" spans="1:20" x14ac:dyDescent="0.3">
      <c r="A420" s="76">
        <f>A419</f>
        <v>44037</v>
      </c>
      <c r="B420" s="17">
        <f>SUMIF(InputData!$C$2:$C$105,"&lt;="&amp;Production!A420,InputData!$D$2:$D$105)-$P$3</f>
        <v>42835</v>
      </c>
      <c r="C420" s="17">
        <f>SUMIF(InputData!$B$2:$B$105,"&lt;="&amp;Production!A420,InputData!$D$2:$D$105)-Production!$P$3</f>
        <v>42835</v>
      </c>
      <c r="D420" s="82">
        <f>C420-B420</f>
        <v>0</v>
      </c>
      <c r="E420" s="81" t="str">
        <f t="shared" si="8"/>
        <v/>
      </c>
      <c r="F420" s="81"/>
      <c r="G420" s="81"/>
      <c r="H420" s="81"/>
      <c r="I420" s="81"/>
      <c r="J420" s="81"/>
      <c r="K420" s="81"/>
      <c r="L420" s="81"/>
      <c r="M420" s="81"/>
      <c r="R420" s="3"/>
      <c r="S420" s="2"/>
      <c r="T420" s="2"/>
    </row>
    <row r="421" spans="1:20" x14ac:dyDescent="0.3">
      <c r="A421" s="77">
        <f>A420+1</f>
        <v>44038</v>
      </c>
      <c r="B421" s="18">
        <f>B420</f>
        <v>42835</v>
      </c>
      <c r="C421" s="18">
        <f>C420</f>
        <v>42835</v>
      </c>
      <c r="D421" s="83">
        <f>D420</f>
        <v>0</v>
      </c>
      <c r="E421" s="81" t="str">
        <f t="shared" si="8"/>
        <v/>
      </c>
      <c r="F421" s="81"/>
      <c r="G421" s="81"/>
      <c r="H421" s="81"/>
      <c r="I421" s="81"/>
      <c r="J421" s="81"/>
      <c r="K421" s="81"/>
      <c r="L421" s="81"/>
      <c r="M421" s="81"/>
      <c r="R421" s="3"/>
      <c r="S421" s="2"/>
      <c r="T421" s="2"/>
    </row>
    <row r="422" spans="1:20" x14ac:dyDescent="0.3">
      <c r="A422" s="76">
        <f>A421</f>
        <v>44038</v>
      </c>
      <c r="B422" s="17">
        <f>SUMIF(InputData!$C$2:$C$105,"&lt;="&amp;Production!A422,InputData!$D$2:$D$105)-$P$3</f>
        <v>42835</v>
      </c>
      <c r="C422" s="17">
        <f>SUMIF(InputData!$B$2:$B$105,"&lt;="&amp;Production!A422,InputData!$D$2:$D$105)-Production!$P$3</f>
        <v>44413</v>
      </c>
      <c r="D422" s="82">
        <f>C422-B422</f>
        <v>1578</v>
      </c>
      <c r="E422" s="81" t="str">
        <f t="shared" si="8"/>
        <v/>
      </c>
      <c r="F422" s="81"/>
      <c r="G422" s="81"/>
      <c r="H422" s="81"/>
      <c r="I422" s="81"/>
      <c r="J422" s="81"/>
      <c r="K422" s="81"/>
      <c r="L422" s="81"/>
      <c r="M422" s="81"/>
      <c r="R422" s="3"/>
      <c r="S422" s="2"/>
      <c r="T422" s="2"/>
    </row>
    <row r="423" spans="1:20" x14ac:dyDescent="0.3">
      <c r="A423" s="77">
        <f>A422+1</f>
        <v>44039</v>
      </c>
      <c r="B423" s="18">
        <f>B422</f>
        <v>42835</v>
      </c>
      <c r="C423" s="18">
        <f>C422</f>
        <v>44413</v>
      </c>
      <c r="D423" s="83">
        <f>D422</f>
        <v>1578</v>
      </c>
      <c r="E423" s="81" t="str">
        <f t="shared" si="8"/>
        <v/>
      </c>
      <c r="F423" s="81"/>
      <c r="G423" s="81"/>
      <c r="H423" s="81"/>
      <c r="I423" s="81"/>
      <c r="J423" s="81"/>
      <c r="K423" s="81"/>
      <c r="L423" s="81"/>
      <c r="M423" s="81"/>
      <c r="R423" s="3"/>
      <c r="S423" s="2"/>
      <c r="T423" s="2"/>
    </row>
    <row r="424" spans="1:20" x14ac:dyDescent="0.3">
      <c r="A424" s="76">
        <f>A423</f>
        <v>44039</v>
      </c>
      <c r="B424" s="17">
        <f>SUMIF(InputData!$C$2:$C$105,"&lt;="&amp;Production!A424,InputData!$D$2:$D$105)-$P$3</f>
        <v>42835</v>
      </c>
      <c r="C424" s="17">
        <f>SUMIF(InputData!$B$2:$B$105,"&lt;="&amp;Production!A424,InputData!$D$2:$D$105)-Production!$P$3</f>
        <v>44413</v>
      </c>
      <c r="D424" s="82">
        <f>C424-B424</f>
        <v>1578</v>
      </c>
      <c r="E424" s="81" t="str">
        <f t="shared" si="8"/>
        <v/>
      </c>
      <c r="F424" s="81"/>
      <c r="G424" s="81"/>
      <c r="H424" s="81"/>
      <c r="I424" s="81"/>
      <c r="J424" s="81"/>
      <c r="K424" s="81"/>
      <c r="L424" s="81"/>
      <c r="M424" s="81"/>
      <c r="R424" s="3"/>
      <c r="S424" s="2"/>
      <c r="T424" s="2"/>
    </row>
    <row r="425" spans="1:20" x14ac:dyDescent="0.3">
      <c r="A425" s="77">
        <f>A424+1</f>
        <v>44040</v>
      </c>
      <c r="B425" s="18">
        <f>B424</f>
        <v>42835</v>
      </c>
      <c r="C425" s="18">
        <f>C424</f>
        <v>44413</v>
      </c>
      <c r="D425" s="83">
        <f>D424</f>
        <v>1578</v>
      </c>
      <c r="E425" s="81" t="str">
        <f t="shared" si="8"/>
        <v/>
      </c>
      <c r="F425" s="81"/>
      <c r="G425" s="81"/>
      <c r="H425" s="81"/>
      <c r="I425" s="81"/>
      <c r="J425" s="81"/>
      <c r="K425" s="81"/>
      <c r="L425" s="81"/>
      <c r="M425" s="81"/>
      <c r="R425" s="3"/>
      <c r="S425" s="2"/>
      <c r="T425" s="2"/>
    </row>
    <row r="426" spans="1:20" x14ac:dyDescent="0.3">
      <c r="A426" s="76">
        <f>A425</f>
        <v>44040</v>
      </c>
      <c r="B426" s="17">
        <f>SUMIF(InputData!$C$2:$C$105,"&lt;="&amp;Production!A426,InputData!$D$2:$D$105)-$P$3</f>
        <v>42835</v>
      </c>
      <c r="C426" s="17">
        <f>SUMIF(InputData!$B$2:$B$105,"&lt;="&amp;Production!A426,InputData!$D$2:$D$105)-Production!$P$3</f>
        <v>44413</v>
      </c>
      <c r="D426" s="82">
        <f>C426-B426</f>
        <v>1578</v>
      </c>
      <c r="E426" s="81" t="str">
        <f t="shared" si="8"/>
        <v/>
      </c>
      <c r="F426" s="81"/>
      <c r="G426" s="81"/>
      <c r="H426" s="81"/>
      <c r="I426" s="81"/>
      <c r="J426" s="81"/>
      <c r="K426" s="81"/>
      <c r="L426" s="81"/>
      <c r="M426" s="81"/>
      <c r="R426" s="3"/>
      <c r="S426" s="2"/>
      <c r="T426" s="2"/>
    </row>
    <row r="427" spans="1:20" x14ac:dyDescent="0.3">
      <c r="A427" s="77">
        <f>A426+1</f>
        <v>44041</v>
      </c>
      <c r="B427" s="18">
        <f>B426</f>
        <v>42835</v>
      </c>
      <c r="C427" s="18">
        <f>C426</f>
        <v>44413</v>
      </c>
      <c r="D427" s="83">
        <f>D426</f>
        <v>1578</v>
      </c>
      <c r="E427" s="81" t="str">
        <f t="shared" si="8"/>
        <v/>
      </c>
      <c r="F427" s="81"/>
      <c r="G427" s="81"/>
      <c r="H427" s="81"/>
      <c r="I427" s="81"/>
      <c r="J427" s="81"/>
      <c r="K427" s="81"/>
      <c r="L427" s="81"/>
      <c r="M427" s="81"/>
      <c r="R427" s="3"/>
      <c r="S427" s="2"/>
      <c r="T427" s="2"/>
    </row>
    <row r="428" spans="1:20" x14ac:dyDescent="0.3">
      <c r="A428" s="76">
        <f>A427</f>
        <v>44041</v>
      </c>
      <c r="B428" s="17">
        <f>SUMIF(InputData!$C$2:$C$105,"&lt;="&amp;Production!A428,InputData!$D$2:$D$105)-$P$3</f>
        <v>44413</v>
      </c>
      <c r="C428" s="17">
        <f>SUMIF(InputData!$B$2:$B$105,"&lt;="&amp;Production!A428,InputData!$D$2:$D$105)-Production!$P$3</f>
        <v>44413</v>
      </c>
      <c r="D428" s="82">
        <f>C428-B428</f>
        <v>0</v>
      </c>
      <c r="E428" s="81">
        <f t="shared" si="8"/>
        <v>1578</v>
      </c>
      <c r="F428" s="81"/>
      <c r="G428" s="81"/>
      <c r="H428" s="81"/>
      <c r="I428" s="81"/>
      <c r="J428" s="81"/>
      <c r="K428" s="81"/>
      <c r="L428" s="81"/>
      <c r="M428" s="81"/>
      <c r="R428" s="3"/>
      <c r="S428" s="2"/>
      <c r="T428" s="2"/>
    </row>
    <row r="429" spans="1:20" x14ac:dyDescent="0.3">
      <c r="A429" s="77">
        <f>A428+1</f>
        <v>44042</v>
      </c>
      <c r="B429" s="18">
        <f>B428</f>
        <v>44413</v>
      </c>
      <c r="C429" s="18">
        <f>C428</f>
        <v>44413</v>
      </c>
      <c r="D429" s="83">
        <f>D428</f>
        <v>0</v>
      </c>
      <c r="E429" s="81" t="str">
        <f t="shared" si="8"/>
        <v/>
      </c>
      <c r="F429" s="81"/>
      <c r="G429" s="81"/>
      <c r="H429" s="81"/>
      <c r="I429" s="81"/>
      <c r="J429" s="81"/>
      <c r="K429" s="81"/>
      <c r="L429" s="81"/>
      <c r="M429" s="81"/>
      <c r="R429" s="3"/>
      <c r="S429" s="2"/>
      <c r="T429" s="2"/>
    </row>
    <row r="430" spans="1:20" x14ac:dyDescent="0.3">
      <c r="A430" s="76">
        <f>A429</f>
        <v>44042</v>
      </c>
      <c r="B430" s="17">
        <f>SUMIF(InputData!$C$2:$C$105,"&lt;="&amp;Production!A430,InputData!$D$2:$D$105)-$P$3</f>
        <v>44413</v>
      </c>
      <c r="C430" s="17">
        <f>SUMIF(InputData!$B$2:$B$105,"&lt;="&amp;Production!A430,InputData!$D$2:$D$105)-Production!$P$3</f>
        <v>44413</v>
      </c>
      <c r="D430" s="82">
        <f>C430-B430</f>
        <v>0</v>
      </c>
      <c r="E430" s="81" t="str">
        <f t="shared" si="8"/>
        <v/>
      </c>
      <c r="F430" s="81"/>
      <c r="G430" s="81"/>
      <c r="H430" s="81"/>
      <c r="I430" s="81"/>
      <c r="J430" s="81"/>
      <c r="K430" s="81"/>
      <c r="L430" s="81"/>
      <c r="M430" s="81"/>
      <c r="R430" s="3"/>
      <c r="S430" s="2"/>
      <c r="T430" s="2"/>
    </row>
    <row r="431" spans="1:20" x14ac:dyDescent="0.3">
      <c r="A431" s="77">
        <f>A430+1</f>
        <v>44043</v>
      </c>
      <c r="B431" s="18">
        <f>B430</f>
        <v>44413</v>
      </c>
      <c r="C431" s="18">
        <f>C430</f>
        <v>44413</v>
      </c>
      <c r="D431" s="83">
        <f>D430</f>
        <v>0</v>
      </c>
      <c r="E431" s="81" t="str">
        <f t="shared" si="8"/>
        <v/>
      </c>
      <c r="F431" s="81"/>
      <c r="G431" s="81"/>
      <c r="H431" s="81"/>
      <c r="I431" s="81"/>
      <c r="J431" s="81"/>
      <c r="K431" s="81"/>
      <c r="L431" s="81"/>
      <c r="M431" s="81"/>
      <c r="R431" s="3"/>
      <c r="S431" s="2"/>
      <c r="T431" s="2"/>
    </row>
    <row r="432" spans="1:20" x14ac:dyDescent="0.3">
      <c r="A432" s="76">
        <f>A431</f>
        <v>44043</v>
      </c>
      <c r="B432" s="17">
        <f>SUMIF(InputData!$C$2:$C$105,"&lt;="&amp;Production!A432,InputData!$D$2:$D$105)-$P$3</f>
        <v>44413</v>
      </c>
      <c r="C432" s="17">
        <f>SUMIF(InputData!$B$2:$B$105,"&lt;="&amp;Production!A432,InputData!$D$2:$D$105)-Production!$P$3</f>
        <v>44413</v>
      </c>
      <c r="D432" s="82">
        <f>C432-B432</f>
        <v>0</v>
      </c>
      <c r="E432" s="81" t="str">
        <f t="shared" si="8"/>
        <v/>
      </c>
      <c r="F432" s="81"/>
      <c r="G432" s="81"/>
      <c r="H432" s="81"/>
      <c r="I432" s="81"/>
      <c r="J432" s="81"/>
      <c r="K432" s="81"/>
      <c r="L432" s="81"/>
      <c r="M432" s="81"/>
      <c r="R432" s="3"/>
      <c r="S432" s="2"/>
      <c r="T432" s="2"/>
    </row>
    <row r="433" spans="1:20" x14ac:dyDescent="0.3">
      <c r="A433" s="77">
        <f>A432+1</f>
        <v>44044</v>
      </c>
      <c r="B433" s="18">
        <f>B432</f>
        <v>44413</v>
      </c>
      <c r="C433" s="18">
        <f>C432</f>
        <v>44413</v>
      </c>
      <c r="D433" s="83">
        <f>D432</f>
        <v>0</v>
      </c>
      <c r="E433" s="81" t="str">
        <f t="shared" si="8"/>
        <v/>
      </c>
      <c r="F433" s="81"/>
      <c r="G433" s="81"/>
      <c r="H433" s="81"/>
      <c r="I433" s="81"/>
      <c r="J433" s="81"/>
      <c r="K433" s="81"/>
      <c r="L433" s="81"/>
      <c r="M433" s="81"/>
      <c r="R433" s="3"/>
      <c r="S433" s="2"/>
      <c r="T433" s="2"/>
    </row>
    <row r="434" spans="1:20" x14ac:dyDescent="0.3">
      <c r="A434" s="76">
        <f>A433</f>
        <v>44044</v>
      </c>
      <c r="B434" s="17">
        <f>SUMIF(InputData!$C$2:$C$105,"&lt;="&amp;Production!A434,InputData!$D$2:$D$105)-$P$3</f>
        <v>44413</v>
      </c>
      <c r="C434" s="17">
        <f>SUMIF(InputData!$B$2:$B$105,"&lt;="&amp;Production!A434,InputData!$D$2:$D$105)-Production!$P$3</f>
        <v>44413</v>
      </c>
      <c r="D434" s="82">
        <f>C434-B434</f>
        <v>0</v>
      </c>
      <c r="E434" s="81" t="str">
        <f t="shared" si="8"/>
        <v/>
      </c>
      <c r="F434" s="81"/>
      <c r="G434" s="81"/>
      <c r="H434" s="81"/>
      <c r="I434" s="81"/>
      <c r="J434" s="81"/>
      <c r="K434" s="81"/>
      <c r="L434" s="81"/>
      <c r="M434" s="81"/>
      <c r="R434" s="3"/>
      <c r="S434" s="2"/>
      <c r="T434" s="2"/>
    </row>
    <row r="435" spans="1:20" x14ac:dyDescent="0.3">
      <c r="A435" s="77">
        <f>A434+1</f>
        <v>44045</v>
      </c>
      <c r="B435" s="18">
        <f>B434</f>
        <v>44413</v>
      </c>
      <c r="C435" s="18">
        <f>C434</f>
        <v>44413</v>
      </c>
      <c r="D435" s="83">
        <f>D434</f>
        <v>0</v>
      </c>
      <c r="E435" s="81" t="str">
        <f t="shared" si="8"/>
        <v/>
      </c>
      <c r="F435" s="81"/>
      <c r="G435" s="81"/>
      <c r="H435" s="81"/>
      <c r="I435" s="81"/>
      <c r="J435" s="81"/>
      <c r="K435" s="81"/>
      <c r="L435" s="81"/>
      <c r="M435" s="81"/>
      <c r="R435" s="3"/>
      <c r="S435" s="2"/>
      <c r="T435" s="2"/>
    </row>
    <row r="436" spans="1:20" x14ac:dyDescent="0.3">
      <c r="A436" s="76">
        <f>A435</f>
        <v>44045</v>
      </c>
      <c r="B436" s="17">
        <f>SUMIF(InputData!$C$2:$C$105,"&lt;="&amp;Production!A436,InputData!$D$2:$D$105)-$P$3</f>
        <v>44413</v>
      </c>
      <c r="C436" s="17">
        <f>SUMIF(InputData!$B$2:$B$105,"&lt;="&amp;Production!A436,InputData!$D$2:$D$105)-Production!$P$3</f>
        <v>46063</v>
      </c>
      <c r="D436" s="82">
        <f>C436-B436</f>
        <v>1650</v>
      </c>
      <c r="E436" s="81" t="str">
        <f t="shared" si="8"/>
        <v/>
      </c>
      <c r="F436" s="81"/>
      <c r="G436" s="81"/>
      <c r="H436" s="81"/>
      <c r="I436" s="81"/>
      <c r="J436" s="81"/>
      <c r="K436" s="81"/>
      <c r="L436" s="81"/>
      <c r="M436" s="81"/>
      <c r="R436" s="3"/>
      <c r="S436" s="2"/>
      <c r="T436" s="2"/>
    </row>
    <row r="437" spans="1:20" x14ac:dyDescent="0.3">
      <c r="A437" s="77">
        <f>A436+1</f>
        <v>44046</v>
      </c>
      <c r="B437" s="18">
        <f>B436</f>
        <v>44413</v>
      </c>
      <c r="C437" s="18">
        <f>C436</f>
        <v>46063</v>
      </c>
      <c r="D437" s="83">
        <f>D436</f>
        <v>1650</v>
      </c>
      <c r="E437" s="81" t="str">
        <f t="shared" si="8"/>
        <v/>
      </c>
      <c r="F437" s="81"/>
      <c r="G437" s="81"/>
      <c r="H437" s="81"/>
      <c r="I437" s="81"/>
      <c r="J437" s="81"/>
      <c r="K437" s="81"/>
      <c r="L437" s="81"/>
      <c r="M437" s="81"/>
      <c r="R437" s="3"/>
      <c r="S437" s="2"/>
      <c r="T437" s="2"/>
    </row>
    <row r="438" spans="1:20" x14ac:dyDescent="0.3">
      <c r="A438" s="76">
        <f>A437</f>
        <v>44046</v>
      </c>
      <c r="B438" s="17">
        <f>SUMIF(InputData!$C$2:$C$105,"&lt;="&amp;Production!A438,InputData!$D$2:$D$105)-$P$3</f>
        <v>44413</v>
      </c>
      <c r="C438" s="17">
        <f>SUMIF(InputData!$B$2:$B$105,"&lt;="&amp;Production!A438,InputData!$D$2:$D$105)-Production!$P$3</f>
        <v>46063</v>
      </c>
      <c r="D438" s="82">
        <f>C438-B438</f>
        <v>1650</v>
      </c>
      <c r="E438" s="81" t="str">
        <f t="shared" si="8"/>
        <v/>
      </c>
      <c r="F438" s="81"/>
      <c r="G438" s="81"/>
      <c r="H438" s="81"/>
      <c r="I438" s="81"/>
      <c r="J438" s="81"/>
      <c r="K438" s="81"/>
      <c r="L438" s="81"/>
      <c r="M438" s="81"/>
      <c r="R438" s="3"/>
      <c r="S438" s="2"/>
      <c r="T438" s="2"/>
    </row>
    <row r="439" spans="1:20" x14ac:dyDescent="0.3">
      <c r="A439" s="77">
        <f>A438+1</f>
        <v>44047</v>
      </c>
      <c r="B439" s="18">
        <f>B438</f>
        <v>44413</v>
      </c>
      <c r="C439" s="18">
        <f>C438</f>
        <v>46063</v>
      </c>
      <c r="D439" s="83">
        <f>D438</f>
        <v>1650</v>
      </c>
      <c r="E439" s="81" t="str">
        <f t="shared" si="8"/>
        <v/>
      </c>
      <c r="F439" s="81"/>
      <c r="G439" s="81"/>
      <c r="H439" s="81"/>
      <c r="I439" s="81"/>
      <c r="J439" s="81"/>
      <c r="K439" s="81"/>
      <c r="L439" s="81"/>
      <c r="M439" s="81"/>
      <c r="R439" s="3"/>
      <c r="S439" s="2"/>
      <c r="T439" s="2"/>
    </row>
    <row r="440" spans="1:20" x14ac:dyDescent="0.3">
      <c r="A440" s="76">
        <f>A439</f>
        <v>44047</v>
      </c>
      <c r="B440" s="17">
        <f>SUMIF(InputData!$C$2:$C$105,"&lt;="&amp;Production!A440,InputData!$D$2:$D$105)-$P$3</f>
        <v>44413</v>
      </c>
      <c r="C440" s="17">
        <f>SUMIF(InputData!$B$2:$B$105,"&lt;="&amp;Production!A440,InputData!$D$2:$D$105)-Production!$P$3</f>
        <v>46063</v>
      </c>
      <c r="D440" s="82">
        <f>C440-B440</f>
        <v>1650</v>
      </c>
      <c r="E440" s="81" t="str">
        <f t="shared" si="8"/>
        <v/>
      </c>
      <c r="F440" s="81"/>
      <c r="G440" s="81"/>
      <c r="H440" s="81"/>
      <c r="I440" s="81"/>
      <c r="J440" s="81"/>
      <c r="K440" s="81"/>
      <c r="L440" s="81"/>
      <c r="M440" s="81"/>
      <c r="R440" s="3"/>
      <c r="S440" s="2"/>
      <c r="T440" s="2"/>
    </row>
    <row r="441" spans="1:20" x14ac:dyDescent="0.3">
      <c r="A441" s="77">
        <f>A440+1</f>
        <v>44048</v>
      </c>
      <c r="B441" s="18">
        <f>B440</f>
        <v>44413</v>
      </c>
      <c r="C441" s="18">
        <f>C440</f>
        <v>46063</v>
      </c>
      <c r="D441" s="83">
        <f>D440</f>
        <v>1650</v>
      </c>
      <c r="E441" s="81" t="str">
        <f t="shared" si="8"/>
        <v/>
      </c>
      <c r="F441" s="81"/>
      <c r="G441" s="81"/>
      <c r="H441" s="81"/>
      <c r="I441" s="81"/>
      <c r="J441" s="81"/>
      <c r="K441" s="81"/>
      <c r="L441" s="81"/>
      <c r="M441" s="81"/>
      <c r="R441" s="3"/>
      <c r="S441" s="2"/>
      <c r="T441" s="2"/>
    </row>
    <row r="442" spans="1:20" x14ac:dyDescent="0.3">
      <c r="A442" s="76">
        <f>A441</f>
        <v>44048</v>
      </c>
      <c r="B442" s="17">
        <f>SUMIF(InputData!$C$2:$C$105,"&lt;="&amp;Production!A442,InputData!$D$2:$D$105)-$P$3</f>
        <v>46063</v>
      </c>
      <c r="C442" s="17">
        <f>SUMIF(InputData!$B$2:$B$105,"&lt;="&amp;Production!A442,InputData!$D$2:$D$105)-Production!$P$3</f>
        <v>46063</v>
      </c>
      <c r="D442" s="82">
        <f>C442-B442</f>
        <v>0</v>
      </c>
      <c r="E442" s="81">
        <f t="shared" si="8"/>
        <v>1650</v>
      </c>
      <c r="F442" s="81"/>
      <c r="G442" s="81"/>
      <c r="H442" s="81"/>
      <c r="I442" s="81"/>
      <c r="J442" s="81"/>
      <c r="K442" s="81"/>
      <c r="L442" s="81"/>
      <c r="M442" s="81"/>
      <c r="R442" s="3"/>
      <c r="S442" s="2"/>
      <c r="T442" s="2"/>
    </row>
    <row r="443" spans="1:20" x14ac:dyDescent="0.3">
      <c r="A443" s="77">
        <f>A442+1</f>
        <v>44049</v>
      </c>
      <c r="B443" s="18">
        <f>B442</f>
        <v>46063</v>
      </c>
      <c r="C443" s="18">
        <f>C442</f>
        <v>46063</v>
      </c>
      <c r="D443" s="83">
        <f>D442</f>
        <v>0</v>
      </c>
      <c r="E443" s="81" t="str">
        <f t="shared" si="8"/>
        <v/>
      </c>
      <c r="F443" s="81"/>
      <c r="G443" s="81"/>
      <c r="H443" s="81"/>
      <c r="I443" s="81"/>
      <c r="J443" s="81"/>
      <c r="K443" s="81"/>
      <c r="L443" s="81"/>
      <c r="M443" s="81"/>
      <c r="R443" s="3"/>
      <c r="S443" s="2"/>
      <c r="T443" s="2"/>
    </row>
    <row r="444" spans="1:20" x14ac:dyDescent="0.3">
      <c r="A444" s="76">
        <f>A443</f>
        <v>44049</v>
      </c>
      <c r="B444" s="17">
        <f>SUMIF(InputData!$C$2:$C$105,"&lt;="&amp;Production!A444,InputData!$D$2:$D$105)-$P$3</f>
        <v>46063</v>
      </c>
      <c r="C444" s="17">
        <f>SUMIF(InputData!$B$2:$B$105,"&lt;="&amp;Production!A444,InputData!$D$2:$D$105)-Production!$P$3</f>
        <v>46063</v>
      </c>
      <c r="D444" s="82">
        <f>C444-B444</f>
        <v>0</v>
      </c>
      <c r="E444" s="81" t="str">
        <f t="shared" si="8"/>
        <v/>
      </c>
      <c r="F444" s="81"/>
      <c r="G444" s="81"/>
      <c r="H444" s="81"/>
      <c r="I444" s="81"/>
      <c r="J444" s="81"/>
      <c r="K444" s="81"/>
      <c r="L444" s="81"/>
      <c r="M444" s="81"/>
      <c r="R444" s="3"/>
      <c r="S444" s="2"/>
      <c r="T444" s="2"/>
    </row>
    <row r="445" spans="1:20" x14ac:dyDescent="0.3">
      <c r="A445" s="77">
        <f>A444+1</f>
        <v>44050</v>
      </c>
      <c r="B445" s="18">
        <f>B444</f>
        <v>46063</v>
      </c>
      <c r="C445" s="18">
        <f>C444</f>
        <v>46063</v>
      </c>
      <c r="D445" s="83">
        <f>D444</f>
        <v>0</v>
      </c>
      <c r="E445" s="81" t="str">
        <f t="shared" si="8"/>
        <v/>
      </c>
      <c r="F445" s="81"/>
      <c r="G445" s="81"/>
      <c r="H445" s="81"/>
      <c r="I445" s="81"/>
      <c r="J445" s="81"/>
      <c r="K445" s="81"/>
      <c r="L445" s="81"/>
      <c r="M445" s="81"/>
      <c r="R445" s="3"/>
      <c r="S445" s="2"/>
      <c r="T445" s="2"/>
    </row>
    <row r="446" spans="1:20" x14ac:dyDescent="0.3">
      <c r="A446" s="76">
        <f>A445</f>
        <v>44050</v>
      </c>
      <c r="B446" s="17">
        <f>SUMIF(InputData!$C$2:$C$105,"&lt;="&amp;Production!A446,InputData!$D$2:$D$105)-$P$3</f>
        <v>46063</v>
      </c>
      <c r="C446" s="17">
        <f>SUMIF(InputData!$B$2:$B$105,"&lt;="&amp;Production!A446,InputData!$D$2:$D$105)-Production!$P$3</f>
        <v>46063</v>
      </c>
      <c r="D446" s="82">
        <f>C446-B446</f>
        <v>0</v>
      </c>
      <c r="E446" s="81" t="str">
        <f t="shared" si="8"/>
        <v/>
      </c>
      <c r="F446" s="81"/>
      <c r="G446" s="81"/>
      <c r="H446" s="81"/>
      <c r="I446" s="81"/>
      <c r="J446" s="81"/>
      <c r="K446" s="81"/>
      <c r="L446" s="81"/>
      <c r="M446" s="81"/>
      <c r="R446" s="3"/>
      <c r="S446" s="2"/>
      <c r="T446" s="2"/>
    </row>
    <row r="447" spans="1:20" x14ac:dyDescent="0.3">
      <c r="A447" s="77">
        <f>A446+1</f>
        <v>44051</v>
      </c>
      <c r="B447" s="18">
        <f>B446</f>
        <v>46063</v>
      </c>
      <c r="C447" s="18">
        <f>C446</f>
        <v>46063</v>
      </c>
      <c r="D447" s="83">
        <f>D446</f>
        <v>0</v>
      </c>
      <c r="E447" s="81" t="str">
        <f t="shared" si="8"/>
        <v/>
      </c>
      <c r="F447" s="81"/>
      <c r="G447" s="81"/>
      <c r="H447" s="81"/>
      <c r="I447" s="81"/>
      <c r="J447" s="81"/>
      <c r="K447" s="81"/>
      <c r="L447" s="81"/>
      <c r="M447" s="81"/>
      <c r="R447" s="3"/>
      <c r="S447" s="2"/>
      <c r="T447" s="2"/>
    </row>
    <row r="448" spans="1:20" x14ac:dyDescent="0.3">
      <c r="A448" s="76">
        <f>A447</f>
        <v>44051</v>
      </c>
      <c r="B448" s="17">
        <f>SUMIF(InputData!$C$2:$C$105,"&lt;="&amp;Production!A448,InputData!$D$2:$D$105)-$P$3</f>
        <v>46063</v>
      </c>
      <c r="C448" s="17">
        <f>SUMIF(InputData!$B$2:$B$105,"&lt;="&amp;Production!A448,InputData!$D$2:$D$105)-Production!$P$3</f>
        <v>46063</v>
      </c>
      <c r="D448" s="82">
        <f>C448-B448</f>
        <v>0</v>
      </c>
      <c r="E448" s="81" t="str">
        <f t="shared" si="8"/>
        <v/>
      </c>
      <c r="F448" s="81"/>
      <c r="G448" s="81"/>
      <c r="H448" s="81"/>
      <c r="I448" s="81"/>
      <c r="J448" s="81"/>
      <c r="K448" s="81"/>
      <c r="L448" s="81"/>
      <c r="M448" s="81"/>
      <c r="R448" s="3"/>
      <c r="S448" s="2"/>
      <c r="T448" s="2"/>
    </row>
    <row r="449" spans="1:20" x14ac:dyDescent="0.3">
      <c r="A449" s="77">
        <f>A448+1</f>
        <v>44052</v>
      </c>
      <c r="B449" s="18">
        <f>B448</f>
        <v>46063</v>
      </c>
      <c r="C449" s="18">
        <f>C448</f>
        <v>46063</v>
      </c>
      <c r="D449" s="83">
        <f>D448</f>
        <v>0</v>
      </c>
      <c r="E449" s="81" t="str">
        <f t="shared" si="8"/>
        <v/>
      </c>
      <c r="F449" s="81"/>
      <c r="G449" s="81"/>
      <c r="H449" s="81"/>
      <c r="I449" s="81"/>
      <c r="J449" s="81"/>
      <c r="K449" s="81"/>
      <c r="L449" s="81"/>
      <c r="M449" s="81"/>
      <c r="R449" s="3"/>
      <c r="S449" s="2"/>
      <c r="T449" s="2"/>
    </row>
    <row r="450" spans="1:20" x14ac:dyDescent="0.3">
      <c r="A450" s="76">
        <f>A449</f>
        <v>44052</v>
      </c>
      <c r="B450" s="17">
        <f>SUMIF(InputData!$C$2:$C$105,"&lt;="&amp;Production!A450,InputData!$D$2:$D$105)-$P$3</f>
        <v>46063</v>
      </c>
      <c r="C450" s="17">
        <f>SUMIF(InputData!$B$2:$B$105,"&lt;="&amp;Production!A450,InputData!$D$2:$D$105)-Production!$P$3</f>
        <v>46863</v>
      </c>
      <c r="D450" s="82">
        <f>C450-B450</f>
        <v>800</v>
      </c>
      <c r="E450" s="81" t="str">
        <f t="shared" si="8"/>
        <v/>
      </c>
      <c r="F450" s="81"/>
      <c r="G450" s="81"/>
      <c r="H450" s="81"/>
      <c r="I450" s="81"/>
      <c r="J450" s="81"/>
      <c r="K450" s="81"/>
      <c r="L450" s="81"/>
      <c r="M450" s="81"/>
      <c r="R450" s="3"/>
      <c r="S450" s="2"/>
      <c r="T450" s="2"/>
    </row>
    <row r="451" spans="1:20" x14ac:dyDescent="0.3">
      <c r="A451" s="77">
        <f>A450+1</f>
        <v>44053</v>
      </c>
      <c r="B451" s="18">
        <f>B450</f>
        <v>46063</v>
      </c>
      <c r="C451" s="18">
        <f>C450</f>
        <v>46863</v>
      </c>
      <c r="D451" s="83">
        <f>D450</f>
        <v>800</v>
      </c>
      <c r="E451" s="81" t="str">
        <f t="shared" si="8"/>
        <v/>
      </c>
      <c r="F451" s="81"/>
      <c r="G451" s="81"/>
      <c r="H451" s="81"/>
      <c r="I451" s="81"/>
      <c r="J451" s="81"/>
      <c r="K451" s="81"/>
      <c r="L451" s="81"/>
      <c r="M451" s="81"/>
      <c r="R451" s="3"/>
      <c r="S451" s="2"/>
      <c r="T451" s="2"/>
    </row>
    <row r="452" spans="1:20" x14ac:dyDescent="0.3">
      <c r="A452" s="76">
        <f>A451</f>
        <v>44053</v>
      </c>
      <c r="B452" s="17">
        <f>SUMIF(InputData!$C$2:$C$105,"&lt;="&amp;Production!A452,InputData!$D$2:$D$105)-$P$3</f>
        <v>46063</v>
      </c>
      <c r="C452" s="17">
        <f>SUMIF(InputData!$B$2:$B$105,"&lt;="&amp;Production!A452,InputData!$D$2:$D$105)-Production!$P$3</f>
        <v>47509</v>
      </c>
      <c r="D452" s="82">
        <f>C452-B452</f>
        <v>1446</v>
      </c>
      <c r="E452" s="81" t="str">
        <f t="shared" ref="E452:E515" si="9">IF(B452-B451=0,"",B452-B451)</f>
        <v/>
      </c>
      <c r="F452" s="81"/>
      <c r="G452" s="81"/>
      <c r="H452" s="81"/>
      <c r="I452" s="81"/>
      <c r="J452" s="81"/>
      <c r="K452" s="81"/>
      <c r="L452" s="81"/>
      <c r="M452" s="81"/>
      <c r="R452" s="3"/>
      <c r="S452" s="2"/>
      <c r="T452" s="2"/>
    </row>
    <row r="453" spans="1:20" x14ac:dyDescent="0.3">
      <c r="A453" s="77">
        <f>A452+1</f>
        <v>44054</v>
      </c>
      <c r="B453" s="18">
        <f>B452</f>
        <v>46063</v>
      </c>
      <c r="C453" s="18">
        <f>C452</f>
        <v>47509</v>
      </c>
      <c r="D453" s="83">
        <f>D452</f>
        <v>1446</v>
      </c>
      <c r="E453" s="81" t="str">
        <f t="shared" si="9"/>
        <v/>
      </c>
      <c r="F453" s="81"/>
      <c r="G453" s="81"/>
      <c r="H453" s="81"/>
      <c r="I453" s="81"/>
      <c r="J453" s="81"/>
      <c r="K453" s="81"/>
      <c r="L453" s="81"/>
      <c r="M453" s="81"/>
      <c r="R453" s="3"/>
      <c r="S453" s="2"/>
      <c r="T453" s="2"/>
    </row>
    <row r="454" spans="1:20" x14ac:dyDescent="0.3">
      <c r="A454" s="76">
        <f>A453</f>
        <v>44054</v>
      </c>
      <c r="B454" s="17">
        <f>SUMIF(InputData!$C$2:$C$105,"&lt;="&amp;Production!A454,InputData!$D$2:$D$105)-$P$3</f>
        <v>46063</v>
      </c>
      <c r="C454" s="17">
        <f>SUMIF(InputData!$B$2:$B$105,"&lt;="&amp;Production!A454,InputData!$D$2:$D$105)-Production!$P$3</f>
        <v>47509</v>
      </c>
      <c r="D454" s="82">
        <f>C454-B454</f>
        <v>1446</v>
      </c>
      <c r="E454" s="81" t="str">
        <f t="shared" si="9"/>
        <v/>
      </c>
      <c r="F454" s="81"/>
      <c r="G454" s="81"/>
      <c r="H454" s="81"/>
      <c r="I454" s="81"/>
      <c r="J454" s="81"/>
      <c r="K454" s="81"/>
      <c r="L454" s="81"/>
      <c r="M454" s="81"/>
      <c r="R454" s="3"/>
      <c r="S454" s="2"/>
      <c r="T454" s="2"/>
    </row>
    <row r="455" spans="1:20" x14ac:dyDescent="0.3">
      <c r="A455" s="77">
        <f>A454+1</f>
        <v>44055</v>
      </c>
      <c r="B455" s="18">
        <f>B454</f>
        <v>46063</v>
      </c>
      <c r="C455" s="18">
        <f>C454</f>
        <v>47509</v>
      </c>
      <c r="D455" s="83">
        <f>D454</f>
        <v>1446</v>
      </c>
      <c r="E455" s="81" t="str">
        <f t="shared" si="9"/>
        <v/>
      </c>
      <c r="F455" s="81"/>
      <c r="G455" s="81"/>
      <c r="H455" s="81"/>
      <c r="I455" s="81"/>
      <c r="J455" s="81"/>
      <c r="K455" s="81"/>
      <c r="L455" s="81"/>
      <c r="M455" s="81"/>
      <c r="R455" s="3"/>
      <c r="S455" s="2"/>
      <c r="T455" s="2"/>
    </row>
    <row r="456" spans="1:20" x14ac:dyDescent="0.3">
      <c r="A456" s="76">
        <f>A455</f>
        <v>44055</v>
      </c>
      <c r="B456" s="17">
        <f>SUMIF(InputData!$C$2:$C$105,"&lt;="&amp;Production!A456,InputData!$D$2:$D$105)-$P$3</f>
        <v>47509</v>
      </c>
      <c r="C456" s="17">
        <f>SUMIF(InputData!$B$2:$B$105,"&lt;="&amp;Production!A456,InputData!$D$2:$D$105)-Production!$P$3</f>
        <v>47509</v>
      </c>
      <c r="D456" s="82">
        <f>C456-B456</f>
        <v>0</v>
      </c>
      <c r="E456" s="81">
        <f t="shared" si="9"/>
        <v>1446</v>
      </c>
      <c r="F456" s="81"/>
      <c r="G456" s="81"/>
      <c r="H456" s="81"/>
      <c r="I456" s="81"/>
      <c r="J456" s="81"/>
      <c r="K456" s="81"/>
      <c r="L456" s="81"/>
      <c r="M456" s="81"/>
      <c r="R456" s="3"/>
      <c r="S456" s="2"/>
      <c r="T456" s="2"/>
    </row>
    <row r="457" spans="1:20" x14ac:dyDescent="0.3">
      <c r="A457" s="77">
        <f>A456+1</f>
        <v>44056</v>
      </c>
      <c r="B457" s="18">
        <f>B456</f>
        <v>47509</v>
      </c>
      <c r="C457" s="18">
        <f>C456</f>
        <v>47509</v>
      </c>
      <c r="D457" s="83">
        <f>D456</f>
        <v>0</v>
      </c>
      <c r="E457" s="81" t="str">
        <f t="shared" si="9"/>
        <v/>
      </c>
      <c r="F457" s="81"/>
      <c r="G457" s="81"/>
      <c r="H457" s="81"/>
      <c r="I457" s="81"/>
      <c r="J457" s="81"/>
      <c r="K457" s="81"/>
      <c r="L457" s="81"/>
      <c r="M457" s="81"/>
      <c r="R457" s="3"/>
      <c r="S457" s="2"/>
      <c r="T457" s="2"/>
    </row>
    <row r="458" spans="1:20" x14ac:dyDescent="0.3">
      <c r="A458" s="76">
        <f>A457</f>
        <v>44056</v>
      </c>
      <c r="B458" s="17">
        <f>SUMIF(InputData!$C$2:$C$105,"&lt;="&amp;Production!A458,InputData!$D$2:$D$105)-$P$3</f>
        <v>47509</v>
      </c>
      <c r="C458" s="17">
        <f>SUMIF(InputData!$B$2:$B$105,"&lt;="&amp;Production!A458,InputData!$D$2:$D$105)-Production!$P$3</f>
        <v>47509</v>
      </c>
      <c r="D458" s="82">
        <f>C458-B458</f>
        <v>0</v>
      </c>
      <c r="E458" s="81" t="str">
        <f t="shared" si="9"/>
        <v/>
      </c>
      <c r="F458" s="81"/>
      <c r="G458" s="81"/>
      <c r="H458" s="81"/>
      <c r="I458" s="81"/>
      <c r="J458" s="81"/>
      <c r="K458" s="81"/>
      <c r="L458" s="81"/>
      <c r="M458" s="81"/>
      <c r="R458" s="3"/>
      <c r="S458" s="2"/>
      <c r="T458" s="2"/>
    </row>
    <row r="459" spans="1:20" x14ac:dyDescent="0.3">
      <c r="A459" s="77">
        <f>A458+1</f>
        <v>44057</v>
      </c>
      <c r="B459" s="18">
        <f>B458</f>
        <v>47509</v>
      </c>
      <c r="C459" s="18">
        <f>C458</f>
        <v>47509</v>
      </c>
      <c r="D459" s="83">
        <f>D458</f>
        <v>0</v>
      </c>
      <c r="E459" s="81" t="str">
        <f t="shared" si="9"/>
        <v/>
      </c>
      <c r="F459" s="81"/>
      <c r="G459" s="81"/>
      <c r="H459" s="81"/>
      <c r="I459" s="81"/>
      <c r="J459" s="81"/>
      <c r="K459" s="81"/>
      <c r="L459" s="81"/>
      <c r="M459" s="81"/>
      <c r="R459" s="3"/>
      <c r="S459" s="2"/>
      <c r="T459" s="2"/>
    </row>
    <row r="460" spans="1:20" x14ac:dyDescent="0.3">
      <c r="A460" s="76">
        <f>A459</f>
        <v>44057</v>
      </c>
      <c r="B460" s="17">
        <f>SUMIF(InputData!$C$2:$C$105,"&lt;="&amp;Production!A460,InputData!$D$2:$D$105)-$P$3</f>
        <v>47509</v>
      </c>
      <c r="C460" s="17">
        <f>SUMIF(InputData!$B$2:$B$105,"&lt;="&amp;Production!A460,InputData!$D$2:$D$105)-Production!$P$3</f>
        <v>47509</v>
      </c>
      <c r="D460" s="82">
        <f>C460-B460</f>
        <v>0</v>
      </c>
      <c r="E460" s="81" t="str">
        <f t="shared" si="9"/>
        <v/>
      </c>
      <c r="F460" s="81"/>
      <c r="G460" s="81"/>
      <c r="H460" s="81"/>
      <c r="I460" s="81"/>
      <c r="J460" s="81"/>
      <c r="K460" s="81"/>
      <c r="L460" s="81"/>
      <c r="M460" s="81"/>
      <c r="R460" s="3"/>
      <c r="S460" s="2"/>
      <c r="T460" s="2"/>
    </row>
    <row r="461" spans="1:20" x14ac:dyDescent="0.3">
      <c r="A461" s="77">
        <f>A460+1</f>
        <v>44058</v>
      </c>
      <c r="B461" s="18">
        <f>B460</f>
        <v>47509</v>
      </c>
      <c r="C461" s="18">
        <f>C460</f>
        <v>47509</v>
      </c>
      <c r="D461" s="83">
        <f>D460</f>
        <v>0</v>
      </c>
      <c r="E461" s="81" t="str">
        <f t="shared" si="9"/>
        <v/>
      </c>
      <c r="F461" s="81"/>
      <c r="G461" s="81"/>
      <c r="H461" s="81"/>
      <c r="I461" s="81"/>
      <c r="J461" s="81"/>
      <c r="K461" s="81"/>
      <c r="L461" s="81"/>
      <c r="M461" s="81"/>
      <c r="R461" s="3"/>
      <c r="S461" s="2"/>
      <c r="T461" s="2"/>
    </row>
    <row r="462" spans="1:20" x14ac:dyDescent="0.3">
      <c r="A462" s="76">
        <f>A461</f>
        <v>44058</v>
      </c>
      <c r="B462" s="17">
        <f>SUMIF(InputData!$C$2:$C$105,"&lt;="&amp;Production!A462,InputData!$D$2:$D$105)-$P$3</f>
        <v>47509</v>
      </c>
      <c r="C462" s="17">
        <f>SUMIF(InputData!$B$2:$B$105,"&lt;="&amp;Production!A462,InputData!$D$2:$D$105)-Production!$P$3</f>
        <v>47509</v>
      </c>
      <c r="D462" s="82">
        <f>C462-B462</f>
        <v>0</v>
      </c>
      <c r="E462" s="81" t="str">
        <f t="shared" si="9"/>
        <v/>
      </c>
      <c r="F462" s="81"/>
      <c r="G462" s="81"/>
      <c r="H462" s="81"/>
      <c r="I462" s="81"/>
      <c r="J462" s="81"/>
      <c r="K462" s="81"/>
      <c r="L462" s="81"/>
      <c r="M462" s="81"/>
      <c r="R462" s="3"/>
      <c r="S462" s="2"/>
      <c r="T462" s="2"/>
    </row>
    <row r="463" spans="1:20" x14ac:dyDescent="0.3">
      <c r="A463" s="77">
        <f>A462+1</f>
        <v>44059</v>
      </c>
      <c r="B463" s="18">
        <f>B462</f>
        <v>47509</v>
      </c>
      <c r="C463" s="18">
        <f>C462</f>
        <v>47509</v>
      </c>
      <c r="D463" s="83">
        <f>D462</f>
        <v>0</v>
      </c>
      <c r="E463" s="81" t="str">
        <f t="shared" si="9"/>
        <v/>
      </c>
      <c r="F463" s="81"/>
      <c r="G463" s="81"/>
      <c r="H463" s="81"/>
      <c r="I463" s="81"/>
      <c r="J463" s="81"/>
      <c r="K463" s="81"/>
      <c r="L463" s="81"/>
      <c r="M463" s="81"/>
      <c r="R463" s="3"/>
      <c r="S463" s="2"/>
      <c r="T463" s="2"/>
    </row>
    <row r="464" spans="1:20" x14ac:dyDescent="0.3">
      <c r="A464" s="76">
        <f>A463</f>
        <v>44059</v>
      </c>
      <c r="B464" s="17">
        <f>SUMIF(InputData!$C$2:$C$105,"&lt;="&amp;Production!A464,InputData!$D$2:$D$105)-$P$3</f>
        <v>47509</v>
      </c>
      <c r="C464" s="17">
        <f>SUMIF(InputData!$B$2:$B$105,"&lt;="&amp;Production!A464,InputData!$D$2:$D$105)-Production!$P$3</f>
        <v>48354</v>
      </c>
      <c r="D464" s="82">
        <f>C464-B464</f>
        <v>845</v>
      </c>
      <c r="E464" s="81" t="str">
        <f t="shared" si="9"/>
        <v/>
      </c>
      <c r="F464" s="81"/>
      <c r="G464" s="81"/>
      <c r="H464" s="81"/>
      <c r="I464" s="81"/>
      <c r="J464" s="81"/>
      <c r="K464" s="81"/>
      <c r="L464" s="81"/>
      <c r="M464" s="81"/>
      <c r="R464" s="3"/>
      <c r="S464" s="2"/>
      <c r="T464" s="2"/>
    </row>
    <row r="465" spans="1:20" x14ac:dyDescent="0.3">
      <c r="A465" s="77">
        <f>A464+1</f>
        <v>44060</v>
      </c>
      <c r="B465" s="18">
        <f>B464</f>
        <v>47509</v>
      </c>
      <c r="C465" s="18">
        <f>C464</f>
        <v>48354</v>
      </c>
      <c r="D465" s="83">
        <f>D464</f>
        <v>845</v>
      </c>
      <c r="E465" s="81" t="str">
        <f t="shared" si="9"/>
        <v/>
      </c>
      <c r="F465" s="81"/>
      <c r="G465" s="81"/>
      <c r="H465" s="81"/>
      <c r="I465" s="81"/>
      <c r="J465" s="81"/>
      <c r="K465" s="81"/>
      <c r="L465" s="81"/>
      <c r="M465" s="81"/>
      <c r="R465" s="3"/>
      <c r="S465" s="2"/>
      <c r="T465" s="2"/>
    </row>
    <row r="466" spans="1:20" x14ac:dyDescent="0.3">
      <c r="A466" s="76">
        <f>A465</f>
        <v>44060</v>
      </c>
      <c r="B466" s="17">
        <f>SUMIF(InputData!$C$2:$C$105,"&lt;="&amp;Production!A466,InputData!$D$2:$D$105)-$P$3</f>
        <v>47509</v>
      </c>
      <c r="C466" s="17">
        <f>SUMIF(InputData!$B$2:$B$105,"&lt;="&amp;Production!A466,InputData!$D$2:$D$105)-Production!$P$3</f>
        <v>48956</v>
      </c>
      <c r="D466" s="82">
        <f>C466-B466</f>
        <v>1447</v>
      </c>
      <c r="E466" s="81" t="str">
        <f t="shared" si="9"/>
        <v/>
      </c>
      <c r="F466" s="81"/>
      <c r="G466" s="81"/>
      <c r="H466" s="81"/>
      <c r="I466" s="81"/>
      <c r="J466" s="81"/>
      <c r="K466" s="81"/>
      <c r="L466" s="81"/>
      <c r="M466" s="81"/>
      <c r="R466" s="3"/>
      <c r="S466" s="2"/>
      <c r="T466" s="2"/>
    </row>
    <row r="467" spans="1:20" x14ac:dyDescent="0.3">
      <c r="A467" s="77">
        <f>A466+1</f>
        <v>44061</v>
      </c>
      <c r="B467" s="18">
        <f>B466</f>
        <v>47509</v>
      </c>
      <c r="C467" s="18">
        <f>C466</f>
        <v>48956</v>
      </c>
      <c r="D467" s="83">
        <f>D466</f>
        <v>1447</v>
      </c>
      <c r="E467" s="81" t="str">
        <f t="shared" si="9"/>
        <v/>
      </c>
      <c r="F467" s="81"/>
      <c r="G467" s="81"/>
      <c r="H467" s="81"/>
      <c r="I467" s="81"/>
      <c r="J467" s="81"/>
      <c r="K467" s="81"/>
      <c r="L467" s="81"/>
      <c r="M467" s="81"/>
      <c r="R467" s="3"/>
      <c r="S467" s="2"/>
      <c r="T467" s="2"/>
    </row>
    <row r="468" spans="1:20" x14ac:dyDescent="0.3">
      <c r="A468" s="76">
        <f>A467</f>
        <v>44061</v>
      </c>
      <c r="B468" s="17">
        <f>SUMIF(InputData!$C$2:$C$105,"&lt;="&amp;Production!A468,InputData!$D$2:$D$105)-$P$3</f>
        <v>47509</v>
      </c>
      <c r="C468" s="17">
        <f>SUMIF(InputData!$B$2:$B$105,"&lt;="&amp;Production!A468,InputData!$D$2:$D$105)-Production!$P$3</f>
        <v>48956</v>
      </c>
      <c r="D468" s="82">
        <f>C468-B468</f>
        <v>1447</v>
      </c>
      <c r="E468" s="81" t="str">
        <f t="shared" si="9"/>
        <v/>
      </c>
      <c r="F468" s="81"/>
      <c r="G468" s="81"/>
      <c r="H468" s="81"/>
      <c r="I468" s="81"/>
      <c r="J468" s="81"/>
      <c r="K468" s="81"/>
      <c r="L468" s="81"/>
      <c r="M468" s="81"/>
      <c r="R468" s="3"/>
      <c r="S468" s="2"/>
      <c r="T468" s="2"/>
    </row>
    <row r="469" spans="1:20" x14ac:dyDescent="0.3">
      <c r="A469" s="77">
        <f>A468+1</f>
        <v>44062</v>
      </c>
      <c r="B469" s="18">
        <f>B468</f>
        <v>47509</v>
      </c>
      <c r="C469" s="18">
        <f>C468</f>
        <v>48956</v>
      </c>
      <c r="D469" s="83">
        <f>D468</f>
        <v>1447</v>
      </c>
      <c r="E469" s="81" t="str">
        <f t="shared" si="9"/>
        <v/>
      </c>
      <c r="F469" s="81"/>
      <c r="G469" s="81"/>
      <c r="H469" s="81"/>
      <c r="I469" s="81"/>
      <c r="J469" s="81"/>
      <c r="K469" s="81"/>
      <c r="L469" s="81"/>
      <c r="M469" s="81"/>
      <c r="R469" s="3"/>
      <c r="S469" s="2"/>
      <c r="T469" s="2"/>
    </row>
    <row r="470" spans="1:20" x14ac:dyDescent="0.3">
      <c r="A470" s="76">
        <f>A469</f>
        <v>44062</v>
      </c>
      <c r="B470" s="17">
        <f>SUMIF(InputData!$C$2:$C$105,"&lt;="&amp;Production!A470,InputData!$D$2:$D$105)-$P$3</f>
        <v>48956</v>
      </c>
      <c r="C470" s="17">
        <f>SUMIF(InputData!$B$2:$B$105,"&lt;="&amp;Production!A470,InputData!$D$2:$D$105)-Production!$P$3</f>
        <v>48956</v>
      </c>
      <c r="D470" s="82">
        <f>C470-B470</f>
        <v>0</v>
      </c>
      <c r="E470" s="81">
        <f t="shared" si="9"/>
        <v>1447</v>
      </c>
      <c r="F470" s="81"/>
      <c r="G470" s="81"/>
      <c r="H470" s="81"/>
      <c r="I470" s="81"/>
      <c r="J470" s="81"/>
      <c r="K470" s="81"/>
      <c r="L470" s="81"/>
      <c r="M470" s="81"/>
      <c r="R470" s="3"/>
      <c r="S470" s="2"/>
      <c r="T470" s="2"/>
    </row>
    <row r="471" spans="1:20" x14ac:dyDescent="0.3">
      <c r="A471" s="77">
        <f>A470+1</f>
        <v>44063</v>
      </c>
      <c r="B471" s="18">
        <f>B470</f>
        <v>48956</v>
      </c>
      <c r="C471" s="18">
        <f>C470</f>
        <v>48956</v>
      </c>
      <c r="D471" s="83">
        <f>D470</f>
        <v>0</v>
      </c>
      <c r="E471" s="81" t="str">
        <f t="shared" si="9"/>
        <v/>
      </c>
      <c r="F471" s="81"/>
      <c r="G471" s="81"/>
      <c r="H471" s="81"/>
      <c r="I471" s="81"/>
      <c r="J471" s="81"/>
      <c r="K471" s="81"/>
      <c r="L471" s="81"/>
      <c r="M471" s="81"/>
      <c r="R471" s="3"/>
      <c r="S471" s="2"/>
      <c r="T471" s="2"/>
    </row>
    <row r="472" spans="1:20" x14ac:dyDescent="0.3">
      <c r="A472" s="76">
        <f>A471</f>
        <v>44063</v>
      </c>
      <c r="B472" s="17">
        <f>SUMIF(InputData!$C$2:$C$105,"&lt;="&amp;Production!A472,InputData!$D$2:$D$105)-$P$3</f>
        <v>48956</v>
      </c>
      <c r="C472" s="17">
        <f>SUMIF(InputData!$B$2:$B$105,"&lt;="&amp;Production!A472,InputData!$D$2:$D$105)-Production!$P$3</f>
        <v>48956</v>
      </c>
      <c r="D472" s="82">
        <f>C472-B472</f>
        <v>0</v>
      </c>
      <c r="E472" s="81" t="str">
        <f t="shared" si="9"/>
        <v/>
      </c>
      <c r="F472" s="81"/>
      <c r="G472" s="81"/>
      <c r="H472" s="81"/>
      <c r="I472" s="81"/>
      <c r="J472" s="81"/>
      <c r="K472" s="81"/>
      <c r="L472" s="81"/>
      <c r="M472" s="81"/>
      <c r="R472" s="3"/>
      <c r="S472" s="2"/>
      <c r="T472" s="2"/>
    </row>
    <row r="473" spans="1:20" x14ac:dyDescent="0.3">
      <c r="A473" s="77">
        <f>A472+1</f>
        <v>44064</v>
      </c>
      <c r="B473" s="18">
        <f>B472</f>
        <v>48956</v>
      </c>
      <c r="C473" s="18">
        <f>C472</f>
        <v>48956</v>
      </c>
      <c r="D473" s="83">
        <f>D472</f>
        <v>0</v>
      </c>
      <c r="E473" s="81" t="str">
        <f t="shared" si="9"/>
        <v/>
      </c>
      <c r="F473" s="81"/>
      <c r="G473" s="81"/>
      <c r="H473" s="81"/>
      <c r="I473" s="81"/>
      <c r="J473" s="81"/>
      <c r="K473" s="81"/>
      <c r="L473" s="81"/>
      <c r="M473" s="81"/>
      <c r="R473" s="3"/>
      <c r="S473" s="2"/>
      <c r="T473" s="2"/>
    </row>
    <row r="474" spans="1:20" x14ac:dyDescent="0.3">
      <c r="A474" s="76">
        <f>A473</f>
        <v>44064</v>
      </c>
      <c r="B474" s="17">
        <f>SUMIF(InputData!$C$2:$C$105,"&lt;="&amp;Production!A474,InputData!$D$2:$D$105)-$P$3</f>
        <v>48956</v>
      </c>
      <c r="C474" s="17">
        <f>SUMIF(InputData!$B$2:$B$105,"&lt;="&amp;Production!A474,InputData!$D$2:$D$105)-Production!$P$3</f>
        <v>48956</v>
      </c>
      <c r="D474" s="82">
        <f>C474-B474</f>
        <v>0</v>
      </c>
      <c r="E474" s="81" t="str">
        <f t="shared" si="9"/>
        <v/>
      </c>
      <c r="F474" s="81"/>
      <c r="G474" s="81"/>
      <c r="H474" s="81"/>
      <c r="I474" s="81"/>
      <c r="J474" s="81"/>
      <c r="K474" s="81"/>
      <c r="L474" s="81"/>
      <c r="M474" s="81"/>
      <c r="R474" s="3"/>
      <c r="S474" s="2"/>
      <c r="T474" s="2"/>
    </row>
    <row r="475" spans="1:20" x14ac:dyDescent="0.3">
      <c r="A475" s="77">
        <f>A474+1</f>
        <v>44065</v>
      </c>
      <c r="B475" s="18">
        <f>B474</f>
        <v>48956</v>
      </c>
      <c r="C475" s="18">
        <f>C474</f>
        <v>48956</v>
      </c>
      <c r="D475" s="83">
        <f>D474</f>
        <v>0</v>
      </c>
      <c r="E475" s="81" t="str">
        <f t="shared" si="9"/>
        <v/>
      </c>
      <c r="F475" s="81"/>
      <c r="G475" s="81"/>
      <c r="H475" s="81"/>
      <c r="I475" s="81"/>
      <c r="J475" s="81"/>
      <c r="K475" s="81"/>
      <c r="L475" s="81"/>
      <c r="M475" s="81"/>
      <c r="R475" s="3"/>
      <c r="S475" s="2"/>
      <c r="T475" s="2"/>
    </row>
    <row r="476" spans="1:20" x14ac:dyDescent="0.3">
      <c r="A476" s="76">
        <f>A475</f>
        <v>44065</v>
      </c>
      <c r="B476" s="17">
        <f>SUMIF(InputData!$C$2:$C$105,"&lt;="&amp;Production!A476,InputData!$D$2:$D$105)-$P$3</f>
        <v>48956</v>
      </c>
      <c r="C476" s="17">
        <f>SUMIF(InputData!$B$2:$B$105,"&lt;="&amp;Production!A476,InputData!$D$2:$D$105)-Production!$P$3</f>
        <v>48956</v>
      </c>
      <c r="D476" s="82">
        <f>C476-B476</f>
        <v>0</v>
      </c>
      <c r="E476" s="81" t="str">
        <f t="shared" si="9"/>
        <v/>
      </c>
      <c r="F476" s="81"/>
      <c r="G476" s="81"/>
      <c r="H476" s="81"/>
      <c r="I476" s="81"/>
      <c r="J476" s="81"/>
      <c r="K476" s="81"/>
      <c r="L476" s="81"/>
      <c r="M476" s="81"/>
      <c r="R476" s="3"/>
      <c r="S476" s="2"/>
      <c r="T476" s="2"/>
    </row>
    <row r="477" spans="1:20" x14ac:dyDescent="0.3">
      <c r="A477" s="77">
        <f>A476+1</f>
        <v>44066</v>
      </c>
      <c r="B477" s="18">
        <f>B476</f>
        <v>48956</v>
      </c>
      <c r="C477" s="18">
        <f>C476</f>
        <v>48956</v>
      </c>
      <c r="D477" s="83">
        <f>D476</f>
        <v>0</v>
      </c>
      <c r="E477" s="81" t="str">
        <f t="shared" si="9"/>
        <v/>
      </c>
      <c r="F477" s="81"/>
      <c r="G477" s="81"/>
      <c r="H477" s="81"/>
      <c r="I477" s="81"/>
      <c r="J477" s="81"/>
      <c r="K477" s="81"/>
      <c r="L477" s="81"/>
      <c r="M477" s="81"/>
      <c r="R477" s="3"/>
      <c r="S477" s="2"/>
      <c r="T477" s="2"/>
    </row>
    <row r="478" spans="1:20" x14ac:dyDescent="0.3">
      <c r="A478" s="76">
        <f>A477</f>
        <v>44066</v>
      </c>
      <c r="B478" s="17">
        <f>SUMIF(InputData!$C$2:$C$105,"&lt;="&amp;Production!A478,InputData!$D$2:$D$105)-$P$3</f>
        <v>48956</v>
      </c>
      <c r="C478" s="17">
        <f>SUMIF(InputData!$B$2:$B$105,"&lt;="&amp;Production!A478,InputData!$D$2:$D$105)-Production!$P$3</f>
        <v>50461</v>
      </c>
      <c r="D478" s="82">
        <f>C478-B478</f>
        <v>1505</v>
      </c>
      <c r="E478" s="81" t="str">
        <f t="shared" si="9"/>
        <v/>
      </c>
      <c r="F478" s="81"/>
      <c r="G478" s="81"/>
      <c r="H478" s="81"/>
      <c r="I478" s="81"/>
      <c r="J478" s="81"/>
      <c r="K478" s="81"/>
      <c r="L478" s="81"/>
      <c r="M478" s="81"/>
      <c r="R478" s="3"/>
      <c r="S478" s="2"/>
      <c r="T478" s="2"/>
    </row>
    <row r="479" spans="1:20" x14ac:dyDescent="0.3">
      <c r="A479" s="77">
        <f>A478+1</f>
        <v>44067</v>
      </c>
      <c r="B479" s="18">
        <f>B478</f>
        <v>48956</v>
      </c>
      <c r="C479" s="18">
        <f>C478</f>
        <v>50461</v>
      </c>
      <c r="D479" s="83">
        <f>D478</f>
        <v>1505</v>
      </c>
      <c r="E479" s="81" t="str">
        <f t="shared" si="9"/>
        <v/>
      </c>
      <c r="F479" s="81"/>
      <c r="G479" s="81"/>
      <c r="H479" s="81"/>
      <c r="I479" s="81"/>
      <c r="J479" s="81"/>
      <c r="K479" s="81"/>
      <c r="L479" s="81"/>
      <c r="M479" s="81"/>
      <c r="R479" s="3"/>
      <c r="S479" s="2"/>
      <c r="T479" s="2"/>
    </row>
    <row r="480" spans="1:20" x14ac:dyDescent="0.3">
      <c r="A480" s="76">
        <f>A479</f>
        <v>44067</v>
      </c>
      <c r="B480" s="17">
        <f>SUMIF(InputData!$C$2:$C$105,"&lt;="&amp;Production!A480,InputData!$D$2:$D$105)-$P$3</f>
        <v>48956</v>
      </c>
      <c r="C480" s="17">
        <f>SUMIF(InputData!$B$2:$B$105,"&lt;="&amp;Production!A480,InputData!$D$2:$D$105)-Production!$P$3</f>
        <v>50461</v>
      </c>
      <c r="D480" s="82">
        <f>C480-B480</f>
        <v>1505</v>
      </c>
      <c r="E480" s="81" t="str">
        <f t="shared" si="9"/>
        <v/>
      </c>
      <c r="F480" s="81"/>
      <c r="G480" s="81"/>
      <c r="H480" s="81"/>
      <c r="I480" s="81"/>
      <c r="J480" s="81"/>
      <c r="K480" s="81"/>
      <c r="L480" s="81"/>
      <c r="M480" s="81"/>
      <c r="R480" s="3"/>
      <c r="S480" s="2"/>
      <c r="T480" s="2"/>
    </row>
    <row r="481" spans="1:20" x14ac:dyDescent="0.3">
      <c r="A481" s="77">
        <f>A480+1</f>
        <v>44068</v>
      </c>
      <c r="B481" s="18">
        <f>B480</f>
        <v>48956</v>
      </c>
      <c r="C481" s="18">
        <f>C480</f>
        <v>50461</v>
      </c>
      <c r="D481" s="83">
        <f>D480</f>
        <v>1505</v>
      </c>
      <c r="E481" s="81" t="str">
        <f t="shared" si="9"/>
        <v/>
      </c>
      <c r="F481" s="81"/>
      <c r="G481" s="81"/>
      <c r="H481" s="81"/>
      <c r="I481" s="81"/>
      <c r="J481" s="81"/>
      <c r="K481" s="81"/>
      <c r="L481" s="81"/>
      <c r="M481" s="81"/>
      <c r="R481" s="3"/>
      <c r="S481" s="2"/>
      <c r="T481" s="2"/>
    </row>
    <row r="482" spans="1:20" x14ac:dyDescent="0.3">
      <c r="A482" s="76">
        <f>A481</f>
        <v>44068</v>
      </c>
      <c r="B482" s="17">
        <f>SUMIF(InputData!$C$2:$C$105,"&lt;="&amp;Production!A482,InputData!$D$2:$D$105)-$P$3</f>
        <v>48956</v>
      </c>
      <c r="C482" s="17">
        <f>SUMIF(InputData!$B$2:$B$105,"&lt;="&amp;Production!A482,InputData!$D$2:$D$105)-Production!$P$3</f>
        <v>50461</v>
      </c>
      <c r="D482" s="82">
        <f>C482-B482</f>
        <v>1505</v>
      </c>
      <c r="E482" s="81" t="str">
        <f t="shared" si="9"/>
        <v/>
      </c>
      <c r="F482" s="81"/>
      <c r="G482" s="81"/>
      <c r="H482" s="81"/>
      <c r="I482" s="81"/>
      <c r="J482" s="81"/>
      <c r="K482" s="81"/>
      <c r="L482" s="81"/>
      <c r="M482" s="81"/>
      <c r="R482" s="3"/>
      <c r="S482" s="2"/>
      <c r="T482" s="2"/>
    </row>
    <row r="483" spans="1:20" x14ac:dyDescent="0.3">
      <c r="A483" s="77">
        <f>A482+1</f>
        <v>44069</v>
      </c>
      <c r="B483" s="18">
        <f>B482</f>
        <v>48956</v>
      </c>
      <c r="C483" s="18">
        <f>C482</f>
        <v>50461</v>
      </c>
      <c r="D483" s="83">
        <f>D482</f>
        <v>1505</v>
      </c>
      <c r="E483" s="81" t="str">
        <f t="shared" si="9"/>
        <v/>
      </c>
      <c r="F483" s="81"/>
      <c r="G483" s="81"/>
      <c r="H483" s="81"/>
      <c r="I483" s="81"/>
      <c r="J483" s="81"/>
      <c r="K483" s="81"/>
      <c r="L483" s="81"/>
      <c r="M483" s="81"/>
      <c r="R483" s="3"/>
      <c r="S483" s="2"/>
      <c r="T483" s="2"/>
    </row>
    <row r="484" spans="1:20" x14ac:dyDescent="0.3">
      <c r="A484" s="76">
        <f>A483</f>
        <v>44069</v>
      </c>
      <c r="B484" s="17">
        <f>SUMIF(InputData!$C$2:$C$105,"&lt;="&amp;Production!A484,InputData!$D$2:$D$105)-$P$3</f>
        <v>50461</v>
      </c>
      <c r="C484" s="17">
        <f>SUMIF(InputData!$B$2:$B$105,"&lt;="&amp;Production!A484,InputData!$D$2:$D$105)-Production!$P$3</f>
        <v>50461</v>
      </c>
      <c r="D484" s="82">
        <f>C484-B484</f>
        <v>0</v>
      </c>
      <c r="E484" s="81">
        <f t="shared" si="9"/>
        <v>1505</v>
      </c>
      <c r="F484" s="81"/>
      <c r="G484" s="81"/>
      <c r="H484" s="81"/>
      <c r="I484" s="81"/>
      <c r="J484" s="81"/>
      <c r="K484" s="81"/>
      <c r="L484" s="81"/>
      <c r="M484" s="81"/>
      <c r="R484" s="3"/>
      <c r="S484" s="2"/>
      <c r="T484" s="2"/>
    </row>
    <row r="485" spans="1:20" x14ac:dyDescent="0.3">
      <c r="A485" s="77">
        <f>A484+1</f>
        <v>44070</v>
      </c>
      <c r="B485" s="18">
        <f>B484</f>
        <v>50461</v>
      </c>
      <c r="C485" s="18">
        <f>C484</f>
        <v>50461</v>
      </c>
      <c r="D485" s="83">
        <f>D484</f>
        <v>0</v>
      </c>
      <c r="E485" s="81" t="str">
        <f t="shared" si="9"/>
        <v/>
      </c>
      <c r="F485" s="81"/>
      <c r="G485" s="81"/>
      <c r="H485" s="81"/>
      <c r="I485" s="81"/>
      <c r="J485" s="81"/>
      <c r="K485" s="81"/>
      <c r="L485" s="81"/>
      <c r="M485" s="81"/>
      <c r="R485" s="3"/>
      <c r="S485" s="2"/>
      <c r="T485" s="2"/>
    </row>
    <row r="486" spans="1:20" x14ac:dyDescent="0.3">
      <c r="A486" s="76">
        <f>A485</f>
        <v>44070</v>
      </c>
      <c r="B486" s="17">
        <f>SUMIF(InputData!$C$2:$C$105,"&lt;="&amp;Production!A486,InputData!$D$2:$D$105)-$P$3</f>
        <v>50461</v>
      </c>
      <c r="C486" s="17">
        <f>SUMIF(InputData!$B$2:$B$105,"&lt;="&amp;Production!A486,InputData!$D$2:$D$105)-Production!$P$3</f>
        <v>50461</v>
      </c>
      <c r="D486" s="82">
        <f>C486-B486</f>
        <v>0</v>
      </c>
      <c r="E486" s="81" t="str">
        <f t="shared" si="9"/>
        <v/>
      </c>
      <c r="F486" s="81"/>
      <c r="G486" s="81"/>
      <c r="H486" s="81"/>
      <c r="I486" s="81"/>
      <c r="J486" s="81"/>
      <c r="K486" s="81"/>
      <c r="L486" s="81"/>
      <c r="M486" s="81"/>
      <c r="R486" s="3"/>
      <c r="S486" s="2"/>
      <c r="T486" s="2"/>
    </row>
    <row r="487" spans="1:20" x14ac:dyDescent="0.3">
      <c r="A487" s="77">
        <f>A486+1</f>
        <v>44071</v>
      </c>
      <c r="B487" s="18">
        <f>B486</f>
        <v>50461</v>
      </c>
      <c r="C487" s="18">
        <f>C486</f>
        <v>50461</v>
      </c>
      <c r="D487" s="83">
        <f>D486</f>
        <v>0</v>
      </c>
      <c r="E487" s="81" t="str">
        <f t="shared" si="9"/>
        <v/>
      </c>
      <c r="F487" s="81"/>
      <c r="G487" s="81"/>
      <c r="H487" s="81"/>
      <c r="I487" s="81"/>
      <c r="J487" s="81"/>
      <c r="K487" s="81"/>
      <c r="L487" s="81"/>
      <c r="M487" s="81"/>
      <c r="R487" s="3"/>
      <c r="S487" s="2"/>
      <c r="T487" s="2"/>
    </row>
    <row r="488" spans="1:20" x14ac:dyDescent="0.3">
      <c r="A488" s="76">
        <f>A487</f>
        <v>44071</v>
      </c>
      <c r="B488" s="17">
        <f>SUMIF(InputData!$C$2:$C$105,"&lt;="&amp;Production!A488,InputData!$D$2:$D$105)-$P$3</f>
        <v>50461</v>
      </c>
      <c r="C488" s="17">
        <f>SUMIF(InputData!$B$2:$B$105,"&lt;="&amp;Production!A488,InputData!$D$2:$D$105)-Production!$P$3</f>
        <v>50461</v>
      </c>
      <c r="D488" s="82">
        <f>C488-B488</f>
        <v>0</v>
      </c>
      <c r="E488" s="81" t="str">
        <f t="shared" si="9"/>
        <v/>
      </c>
      <c r="F488" s="81"/>
      <c r="G488" s="81"/>
      <c r="H488" s="81"/>
      <c r="I488" s="81"/>
      <c r="J488" s="81"/>
      <c r="K488" s="81"/>
      <c r="L488" s="81"/>
      <c r="M488" s="81"/>
      <c r="R488" s="3"/>
      <c r="S488" s="2"/>
      <c r="T488" s="2"/>
    </row>
    <row r="489" spans="1:20" x14ac:dyDescent="0.3">
      <c r="A489" s="77">
        <f>A488+1</f>
        <v>44072</v>
      </c>
      <c r="B489" s="18">
        <f>B488</f>
        <v>50461</v>
      </c>
      <c r="C489" s="18">
        <f>C488</f>
        <v>50461</v>
      </c>
      <c r="D489" s="83">
        <f>D488</f>
        <v>0</v>
      </c>
      <c r="E489" s="81" t="str">
        <f t="shared" si="9"/>
        <v/>
      </c>
      <c r="F489" s="81"/>
      <c r="G489" s="81"/>
      <c r="H489" s="81"/>
      <c r="I489" s="81"/>
      <c r="J489" s="81"/>
      <c r="K489" s="81"/>
      <c r="L489" s="81"/>
      <c r="M489" s="81"/>
      <c r="R489" s="3"/>
      <c r="S489" s="2"/>
      <c r="T489" s="2"/>
    </row>
    <row r="490" spans="1:20" x14ac:dyDescent="0.3">
      <c r="A490" s="76">
        <f>A489</f>
        <v>44072</v>
      </c>
      <c r="B490" s="17">
        <f>SUMIF(InputData!$C$2:$C$105,"&lt;="&amp;Production!A490,InputData!$D$2:$D$105)-$P$3</f>
        <v>50461</v>
      </c>
      <c r="C490" s="17">
        <f>SUMIF(InputData!$B$2:$B$105,"&lt;="&amp;Production!A490,InputData!$D$2:$D$105)-Production!$P$3</f>
        <v>50461</v>
      </c>
      <c r="D490" s="82">
        <f>C490-B490</f>
        <v>0</v>
      </c>
      <c r="E490" s="81" t="str">
        <f t="shared" si="9"/>
        <v/>
      </c>
      <c r="F490" s="81"/>
      <c r="G490" s="81"/>
      <c r="H490" s="81"/>
      <c r="I490" s="81"/>
      <c r="J490" s="81"/>
      <c r="K490" s="81"/>
      <c r="L490" s="81"/>
      <c r="M490" s="81"/>
      <c r="R490" s="3"/>
      <c r="S490" s="2"/>
      <c r="T490" s="2"/>
    </row>
    <row r="491" spans="1:20" x14ac:dyDescent="0.3">
      <c r="A491" s="77">
        <f>A490+1</f>
        <v>44073</v>
      </c>
      <c r="B491" s="18">
        <f>B490</f>
        <v>50461</v>
      </c>
      <c r="C491" s="18">
        <f>C490</f>
        <v>50461</v>
      </c>
      <c r="D491" s="83">
        <f>D490</f>
        <v>0</v>
      </c>
      <c r="E491" s="81" t="str">
        <f t="shared" si="9"/>
        <v/>
      </c>
      <c r="F491" s="81"/>
      <c r="G491" s="81"/>
      <c r="H491" s="81"/>
      <c r="I491" s="81"/>
      <c r="J491" s="81"/>
      <c r="K491" s="81"/>
      <c r="L491" s="81"/>
      <c r="M491" s="81"/>
      <c r="R491" s="3"/>
      <c r="S491" s="2"/>
      <c r="T491" s="2"/>
    </row>
    <row r="492" spans="1:20" x14ac:dyDescent="0.3">
      <c r="A492" s="76">
        <f>A491</f>
        <v>44073</v>
      </c>
      <c r="B492" s="17">
        <f>SUMIF(InputData!$C$2:$C$105,"&lt;="&amp;Production!A492,InputData!$D$2:$D$105)-$P$3</f>
        <v>50461</v>
      </c>
      <c r="C492" s="17">
        <f>SUMIF(InputData!$B$2:$B$105,"&lt;="&amp;Production!A492,InputData!$D$2:$D$105)-Production!$P$3</f>
        <v>52059</v>
      </c>
      <c r="D492" s="82">
        <f>C492-B492</f>
        <v>1598</v>
      </c>
      <c r="E492" s="81" t="str">
        <f t="shared" si="9"/>
        <v/>
      </c>
      <c r="F492" s="81"/>
      <c r="G492" s="81"/>
      <c r="H492" s="81"/>
      <c r="I492" s="81"/>
      <c r="J492" s="81"/>
      <c r="K492" s="81"/>
      <c r="L492" s="81"/>
      <c r="M492" s="81"/>
      <c r="R492" s="3"/>
      <c r="S492" s="2"/>
      <c r="T492" s="2"/>
    </row>
    <row r="493" spans="1:20" x14ac:dyDescent="0.3">
      <c r="A493" s="77">
        <f>A492+1</f>
        <v>44074</v>
      </c>
      <c r="B493" s="18">
        <f>B492</f>
        <v>50461</v>
      </c>
      <c r="C493" s="18">
        <f>C492</f>
        <v>52059</v>
      </c>
      <c r="D493" s="83">
        <f>D492</f>
        <v>1598</v>
      </c>
      <c r="E493" s="81" t="str">
        <f t="shared" si="9"/>
        <v/>
      </c>
      <c r="F493" s="81"/>
      <c r="G493" s="81"/>
      <c r="H493" s="81"/>
      <c r="I493" s="81"/>
      <c r="J493" s="81"/>
      <c r="K493" s="81"/>
      <c r="L493" s="81"/>
      <c r="M493" s="81"/>
      <c r="R493" s="3"/>
      <c r="S493" s="2"/>
      <c r="T493" s="2"/>
    </row>
    <row r="494" spans="1:20" x14ac:dyDescent="0.3">
      <c r="A494" s="76">
        <f>A493</f>
        <v>44074</v>
      </c>
      <c r="B494" s="17">
        <f>SUMIF(InputData!$C$2:$C$105,"&lt;="&amp;Production!A494,InputData!$D$2:$D$105)-$P$3</f>
        <v>50461</v>
      </c>
      <c r="C494" s="17">
        <f>SUMIF(InputData!$B$2:$B$105,"&lt;="&amp;Production!A494,InputData!$D$2:$D$105)-Production!$P$3</f>
        <v>52059</v>
      </c>
      <c r="D494" s="82">
        <f>C494-B494</f>
        <v>1598</v>
      </c>
      <c r="E494" s="81" t="str">
        <f t="shared" si="9"/>
        <v/>
      </c>
      <c r="F494" s="81"/>
      <c r="G494" s="81"/>
      <c r="H494" s="81"/>
      <c r="I494" s="81"/>
      <c r="J494" s="81"/>
      <c r="K494" s="81"/>
      <c r="L494" s="81"/>
      <c r="M494" s="81"/>
      <c r="R494" s="3"/>
      <c r="S494" s="2"/>
      <c r="T494" s="2"/>
    </row>
    <row r="495" spans="1:20" x14ac:dyDescent="0.3">
      <c r="A495" s="77">
        <f>A494+1</f>
        <v>44075</v>
      </c>
      <c r="B495" s="18">
        <f>B494</f>
        <v>50461</v>
      </c>
      <c r="C495" s="18">
        <f>C494</f>
        <v>52059</v>
      </c>
      <c r="D495" s="83">
        <f>D494</f>
        <v>1598</v>
      </c>
      <c r="E495" s="81" t="str">
        <f t="shared" si="9"/>
        <v/>
      </c>
      <c r="F495" s="81"/>
      <c r="G495" s="81"/>
      <c r="H495" s="81"/>
      <c r="I495" s="81"/>
      <c r="J495" s="81"/>
      <c r="K495" s="81"/>
      <c r="L495" s="81"/>
      <c r="M495" s="81"/>
      <c r="R495" s="3"/>
      <c r="S495" s="2"/>
      <c r="T495" s="2"/>
    </row>
    <row r="496" spans="1:20" x14ac:dyDescent="0.3">
      <c r="A496" s="76">
        <f>A495</f>
        <v>44075</v>
      </c>
      <c r="B496" s="17">
        <f>SUMIF(InputData!$C$2:$C$105,"&lt;="&amp;Production!A496,InputData!$D$2:$D$105)-$P$3</f>
        <v>50461</v>
      </c>
      <c r="C496" s="17">
        <f>SUMIF(InputData!$B$2:$B$105,"&lt;="&amp;Production!A496,InputData!$D$2:$D$105)-Production!$P$3</f>
        <v>52059</v>
      </c>
      <c r="D496" s="82">
        <f>C496-B496</f>
        <v>1598</v>
      </c>
      <c r="E496" s="81" t="str">
        <f t="shared" si="9"/>
        <v/>
      </c>
      <c r="F496" s="81"/>
      <c r="G496" s="81"/>
      <c r="H496" s="81"/>
      <c r="I496" s="81"/>
      <c r="J496" s="81"/>
      <c r="K496" s="81"/>
      <c r="L496" s="81"/>
      <c r="M496" s="81"/>
      <c r="R496" s="3"/>
      <c r="S496" s="2"/>
      <c r="T496" s="2"/>
    </row>
    <row r="497" spans="1:20" x14ac:dyDescent="0.3">
      <c r="A497" s="77">
        <f>A496+1</f>
        <v>44076</v>
      </c>
      <c r="B497" s="18">
        <f>B496</f>
        <v>50461</v>
      </c>
      <c r="C497" s="18">
        <f>C496</f>
        <v>52059</v>
      </c>
      <c r="D497" s="83">
        <f>D496</f>
        <v>1598</v>
      </c>
      <c r="E497" s="81" t="str">
        <f t="shared" si="9"/>
        <v/>
      </c>
      <c r="F497" s="81"/>
      <c r="G497" s="81"/>
      <c r="H497" s="81"/>
      <c r="I497" s="81"/>
      <c r="J497" s="81"/>
      <c r="K497" s="81"/>
      <c r="L497" s="81"/>
      <c r="M497" s="81"/>
      <c r="R497" s="3"/>
      <c r="S497" s="2"/>
      <c r="T497" s="2"/>
    </row>
    <row r="498" spans="1:20" x14ac:dyDescent="0.3">
      <c r="A498" s="76">
        <f>A497</f>
        <v>44076</v>
      </c>
      <c r="B498" s="17">
        <f>SUMIF(InputData!$C$2:$C$105,"&lt;="&amp;Production!A498,InputData!$D$2:$D$105)-$P$3</f>
        <v>52059</v>
      </c>
      <c r="C498" s="17">
        <f>SUMIF(InputData!$B$2:$B$105,"&lt;="&amp;Production!A498,InputData!$D$2:$D$105)-Production!$P$3</f>
        <v>52059</v>
      </c>
      <c r="D498" s="82">
        <f>C498-B498</f>
        <v>0</v>
      </c>
      <c r="E498" s="81">
        <f t="shared" si="9"/>
        <v>1598</v>
      </c>
      <c r="F498" s="81"/>
      <c r="G498" s="81"/>
      <c r="H498" s="81"/>
      <c r="I498" s="81"/>
      <c r="J498" s="81"/>
      <c r="K498" s="81"/>
      <c r="L498" s="81"/>
      <c r="M498" s="81"/>
      <c r="R498" s="3"/>
      <c r="S498" s="2"/>
      <c r="T498" s="2"/>
    </row>
    <row r="499" spans="1:20" x14ac:dyDescent="0.3">
      <c r="A499" s="77">
        <f>A498+1</f>
        <v>44077</v>
      </c>
      <c r="B499" s="18">
        <f>B498</f>
        <v>52059</v>
      </c>
      <c r="C499" s="18">
        <f>C498</f>
        <v>52059</v>
      </c>
      <c r="D499" s="83">
        <f>D498</f>
        <v>0</v>
      </c>
      <c r="E499" s="81" t="str">
        <f t="shared" si="9"/>
        <v/>
      </c>
      <c r="F499" s="81"/>
      <c r="G499" s="81"/>
      <c r="H499" s="81"/>
      <c r="I499" s="81"/>
      <c r="J499" s="81"/>
      <c r="K499" s="81"/>
      <c r="L499" s="81"/>
      <c r="M499" s="81"/>
      <c r="R499" s="3"/>
      <c r="S499" s="2"/>
      <c r="T499" s="2"/>
    </row>
    <row r="500" spans="1:20" x14ac:dyDescent="0.3">
      <c r="A500" s="76">
        <f>A499</f>
        <v>44077</v>
      </c>
      <c r="B500" s="17">
        <f>SUMIF(InputData!$C$2:$C$105,"&lt;="&amp;Production!A500,InputData!$D$2:$D$105)-$P$3</f>
        <v>52059</v>
      </c>
      <c r="C500" s="17">
        <f>SUMIF(InputData!$B$2:$B$105,"&lt;="&amp;Production!A500,InputData!$D$2:$D$105)-Production!$P$3</f>
        <v>52059</v>
      </c>
      <c r="D500" s="82">
        <f>C500-B500</f>
        <v>0</v>
      </c>
      <c r="E500" s="81" t="str">
        <f t="shared" si="9"/>
        <v/>
      </c>
      <c r="F500" s="81"/>
      <c r="G500" s="81"/>
      <c r="H500" s="81"/>
      <c r="I500" s="81"/>
      <c r="J500" s="81"/>
      <c r="K500" s="81"/>
      <c r="L500" s="81"/>
      <c r="M500" s="81"/>
      <c r="R500" s="3"/>
      <c r="S500" s="2"/>
      <c r="T500" s="2"/>
    </row>
    <row r="501" spans="1:20" x14ac:dyDescent="0.3">
      <c r="A501" s="77">
        <f>A500+1</f>
        <v>44078</v>
      </c>
      <c r="B501" s="18">
        <f>B500</f>
        <v>52059</v>
      </c>
      <c r="C501" s="18">
        <f>C500</f>
        <v>52059</v>
      </c>
      <c r="D501" s="83">
        <f>D500</f>
        <v>0</v>
      </c>
      <c r="E501" s="81" t="str">
        <f t="shared" si="9"/>
        <v/>
      </c>
      <c r="F501" s="81"/>
      <c r="G501" s="81"/>
      <c r="H501" s="81"/>
      <c r="I501" s="81"/>
      <c r="J501" s="81"/>
      <c r="K501" s="81"/>
      <c r="L501" s="81"/>
      <c r="M501" s="81"/>
      <c r="R501" s="3"/>
      <c r="S501" s="2"/>
      <c r="T501" s="2"/>
    </row>
    <row r="502" spans="1:20" x14ac:dyDescent="0.3">
      <c r="A502" s="76">
        <f>A501</f>
        <v>44078</v>
      </c>
      <c r="B502" s="17">
        <f>SUMIF(InputData!$C$2:$C$105,"&lt;="&amp;Production!A502,InputData!$D$2:$D$105)-$P$3</f>
        <v>52059</v>
      </c>
      <c r="C502" s="17">
        <f>SUMIF(InputData!$B$2:$B$105,"&lt;="&amp;Production!A502,InputData!$D$2:$D$105)-Production!$P$3</f>
        <v>52059</v>
      </c>
      <c r="D502" s="82">
        <f>C502-B502</f>
        <v>0</v>
      </c>
      <c r="E502" s="81" t="str">
        <f t="shared" si="9"/>
        <v/>
      </c>
      <c r="F502" s="81"/>
      <c r="G502" s="81"/>
      <c r="H502" s="81"/>
      <c r="I502" s="81"/>
      <c r="J502" s="81"/>
      <c r="K502" s="81"/>
      <c r="L502" s="81"/>
      <c r="M502" s="81"/>
      <c r="R502" s="3"/>
      <c r="S502" s="2"/>
      <c r="T502" s="2"/>
    </row>
    <row r="503" spans="1:20" x14ac:dyDescent="0.3">
      <c r="A503" s="77">
        <f>A502+1</f>
        <v>44079</v>
      </c>
      <c r="B503" s="18">
        <f>B502</f>
        <v>52059</v>
      </c>
      <c r="C503" s="18">
        <f>C502</f>
        <v>52059</v>
      </c>
      <c r="D503" s="83">
        <f>D502</f>
        <v>0</v>
      </c>
      <c r="E503" s="81" t="str">
        <f t="shared" si="9"/>
        <v/>
      </c>
      <c r="F503" s="81"/>
      <c r="G503" s="81"/>
      <c r="H503" s="81"/>
      <c r="I503" s="81"/>
      <c r="J503" s="81"/>
      <c r="K503" s="81"/>
      <c r="L503" s="81"/>
      <c r="M503" s="81"/>
      <c r="R503" s="3"/>
      <c r="S503" s="2"/>
      <c r="T503" s="2"/>
    </row>
    <row r="504" spans="1:20" x14ac:dyDescent="0.3">
      <c r="A504" s="76">
        <f>A503</f>
        <v>44079</v>
      </c>
      <c r="B504" s="17">
        <f>SUMIF(InputData!$C$2:$C$105,"&lt;="&amp;Production!A504,InputData!$D$2:$D$105)-$P$3</f>
        <v>52059</v>
      </c>
      <c r="C504" s="17">
        <f>SUMIF(InputData!$B$2:$B$105,"&lt;="&amp;Production!A504,InputData!$D$2:$D$105)-Production!$P$3</f>
        <v>52059</v>
      </c>
      <c r="D504" s="82">
        <f>C504-B504</f>
        <v>0</v>
      </c>
      <c r="E504" s="81" t="str">
        <f t="shared" si="9"/>
        <v/>
      </c>
      <c r="F504" s="81"/>
      <c r="G504" s="81"/>
      <c r="H504" s="81"/>
      <c r="I504" s="81"/>
      <c r="J504" s="81"/>
      <c r="K504" s="81"/>
      <c r="L504" s="81"/>
      <c r="M504" s="81"/>
      <c r="R504" s="3"/>
      <c r="S504" s="2"/>
      <c r="T504" s="2"/>
    </row>
    <row r="505" spans="1:20" x14ac:dyDescent="0.3">
      <c r="A505" s="77">
        <f>A504+1</f>
        <v>44080</v>
      </c>
      <c r="B505" s="18">
        <f>B504</f>
        <v>52059</v>
      </c>
      <c r="C505" s="18">
        <f>C504</f>
        <v>52059</v>
      </c>
      <c r="D505" s="83">
        <f>D504</f>
        <v>0</v>
      </c>
      <c r="E505" s="81" t="str">
        <f t="shared" si="9"/>
        <v/>
      </c>
      <c r="F505" s="81"/>
      <c r="G505" s="81"/>
      <c r="H505" s="81"/>
      <c r="I505" s="81"/>
      <c r="J505" s="81"/>
      <c r="K505" s="81"/>
      <c r="L505" s="81"/>
      <c r="M505" s="81"/>
      <c r="R505" s="3"/>
      <c r="S505" s="2"/>
      <c r="T505" s="2"/>
    </row>
    <row r="506" spans="1:20" x14ac:dyDescent="0.3">
      <c r="A506" s="76">
        <f>A505</f>
        <v>44080</v>
      </c>
      <c r="B506" s="17">
        <f>SUMIF(InputData!$C$2:$C$105,"&lt;="&amp;Production!A506,InputData!$D$2:$D$105)-$P$3</f>
        <v>52059</v>
      </c>
      <c r="C506" s="17">
        <f>SUMIF(InputData!$B$2:$B$105,"&lt;="&amp;Production!A506,InputData!$D$2:$D$105)-Production!$P$3</f>
        <v>52914</v>
      </c>
      <c r="D506" s="82">
        <f>C506-B506</f>
        <v>855</v>
      </c>
      <c r="E506" s="81" t="str">
        <f t="shared" si="9"/>
        <v/>
      </c>
      <c r="F506" s="81"/>
      <c r="G506" s="81"/>
      <c r="H506" s="81"/>
      <c r="I506" s="81"/>
      <c r="J506" s="81"/>
      <c r="K506" s="81"/>
      <c r="L506" s="81"/>
      <c r="M506" s="81"/>
      <c r="R506" s="3"/>
      <c r="S506" s="2"/>
      <c r="T506" s="2"/>
    </row>
    <row r="507" spans="1:20" x14ac:dyDescent="0.3">
      <c r="A507" s="77">
        <f>A506+1</f>
        <v>44081</v>
      </c>
      <c r="B507" s="18">
        <f>B506</f>
        <v>52059</v>
      </c>
      <c r="C507" s="18">
        <f>C506</f>
        <v>52914</v>
      </c>
      <c r="D507" s="83">
        <f>D506</f>
        <v>855</v>
      </c>
      <c r="E507" s="81" t="str">
        <f t="shared" si="9"/>
        <v/>
      </c>
      <c r="F507" s="81"/>
      <c r="G507" s="81"/>
      <c r="H507" s="81"/>
      <c r="I507" s="81"/>
      <c r="J507" s="81"/>
      <c r="K507" s="81"/>
      <c r="L507" s="81"/>
      <c r="M507" s="81"/>
      <c r="R507" s="3"/>
      <c r="S507" s="2"/>
      <c r="T507" s="2"/>
    </row>
    <row r="508" spans="1:20" x14ac:dyDescent="0.3">
      <c r="A508" s="76">
        <f>A507</f>
        <v>44081</v>
      </c>
      <c r="B508" s="17">
        <f>SUMIF(InputData!$C$2:$C$105,"&lt;="&amp;Production!A508,InputData!$D$2:$D$105)-$P$3</f>
        <v>52059</v>
      </c>
      <c r="C508" s="17">
        <f>SUMIF(InputData!$B$2:$B$105,"&lt;="&amp;Production!A508,InputData!$D$2:$D$105)-Production!$P$3</f>
        <v>53522</v>
      </c>
      <c r="D508" s="82">
        <f>C508-B508</f>
        <v>1463</v>
      </c>
      <c r="E508" s="81" t="str">
        <f t="shared" si="9"/>
        <v/>
      </c>
      <c r="F508" s="81"/>
      <c r="G508" s="81"/>
      <c r="H508" s="81"/>
      <c r="I508" s="81"/>
      <c r="J508" s="81"/>
      <c r="K508" s="81"/>
      <c r="L508" s="81"/>
      <c r="M508" s="81"/>
      <c r="R508" s="3"/>
      <c r="S508" s="2"/>
      <c r="T508" s="2"/>
    </row>
    <row r="509" spans="1:20" x14ac:dyDescent="0.3">
      <c r="A509" s="77">
        <f>A508+1</f>
        <v>44082</v>
      </c>
      <c r="B509" s="18">
        <f>B508</f>
        <v>52059</v>
      </c>
      <c r="C509" s="18">
        <f>C508</f>
        <v>53522</v>
      </c>
      <c r="D509" s="83">
        <f>D508</f>
        <v>1463</v>
      </c>
      <c r="E509" s="81" t="str">
        <f t="shared" si="9"/>
        <v/>
      </c>
      <c r="F509" s="81"/>
      <c r="G509" s="81"/>
      <c r="H509" s="81"/>
      <c r="I509" s="81"/>
      <c r="J509" s="81"/>
      <c r="K509" s="81"/>
      <c r="L509" s="81"/>
      <c r="M509" s="81"/>
      <c r="R509" s="3"/>
      <c r="S509" s="2"/>
      <c r="T509" s="2"/>
    </row>
    <row r="510" spans="1:20" x14ac:dyDescent="0.3">
      <c r="A510" s="76">
        <f>A509</f>
        <v>44082</v>
      </c>
      <c r="B510" s="17">
        <f>SUMIF(InputData!$C$2:$C$105,"&lt;="&amp;Production!A510,InputData!$D$2:$D$105)-$P$3</f>
        <v>52059</v>
      </c>
      <c r="C510" s="17">
        <f>SUMIF(InputData!$B$2:$B$105,"&lt;="&amp;Production!A510,InputData!$D$2:$D$105)-Production!$P$3</f>
        <v>53522</v>
      </c>
      <c r="D510" s="82">
        <f>C510-B510</f>
        <v>1463</v>
      </c>
      <c r="E510" s="81" t="str">
        <f t="shared" si="9"/>
        <v/>
      </c>
      <c r="F510" s="81"/>
      <c r="G510" s="81"/>
      <c r="H510" s="81"/>
      <c r="I510" s="81"/>
      <c r="J510" s="81"/>
      <c r="K510" s="81"/>
      <c r="L510" s="81"/>
      <c r="M510" s="81"/>
      <c r="R510" s="3"/>
      <c r="S510" s="2"/>
      <c r="T510" s="2"/>
    </row>
    <row r="511" spans="1:20" x14ac:dyDescent="0.3">
      <c r="A511" s="77">
        <f>A510+1</f>
        <v>44083</v>
      </c>
      <c r="B511" s="18">
        <f>B510</f>
        <v>52059</v>
      </c>
      <c r="C511" s="18">
        <f>C510</f>
        <v>53522</v>
      </c>
      <c r="D511" s="83">
        <f>D510</f>
        <v>1463</v>
      </c>
      <c r="E511" s="81" t="str">
        <f t="shared" si="9"/>
        <v/>
      </c>
      <c r="F511" s="81"/>
      <c r="G511" s="81"/>
      <c r="H511" s="81"/>
      <c r="I511" s="81"/>
      <c r="J511" s="81"/>
      <c r="K511" s="81"/>
      <c r="L511" s="81"/>
      <c r="M511" s="81"/>
      <c r="R511" s="3"/>
      <c r="S511" s="2"/>
      <c r="T511" s="2"/>
    </row>
    <row r="512" spans="1:20" x14ac:dyDescent="0.3">
      <c r="A512" s="76">
        <f>A511</f>
        <v>44083</v>
      </c>
      <c r="B512" s="17">
        <f>SUMIF(InputData!$C$2:$C$105,"&lt;="&amp;Production!A512,InputData!$D$2:$D$105)-$P$3</f>
        <v>53522</v>
      </c>
      <c r="C512" s="17">
        <f>SUMIF(InputData!$B$2:$B$105,"&lt;="&amp;Production!A512,InputData!$D$2:$D$105)-Production!$P$3</f>
        <v>53522</v>
      </c>
      <c r="D512" s="82">
        <f>C512-B512</f>
        <v>0</v>
      </c>
      <c r="E512" s="81">
        <f t="shared" si="9"/>
        <v>1463</v>
      </c>
      <c r="F512" s="81"/>
      <c r="G512" s="81"/>
      <c r="H512" s="81"/>
      <c r="I512" s="81"/>
      <c r="J512" s="81"/>
      <c r="K512" s="81"/>
      <c r="L512" s="81"/>
      <c r="M512" s="81"/>
      <c r="R512" s="3"/>
      <c r="S512" s="2"/>
      <c r="T512" s="2"/>
    </row>
    <row r="513" spans="1:20" x14ac:dyDescent="0.3">
      <c r="A513" s="77">
        <f>A512+1</f>
        <v>44084</v>
      </c>
      <c r="B513" s="18">
        <f>B512</f>
        <v>53522</v>
      </c>
      <c r="C513" s="18">
        <f>C512</f>
        <v>53522</v>
      </c>
      <c r="D513" s="83">
        <f>D512</f>
        <v>0</v>
      </c>
      <c r="E513" s="81" t="str">
        <f t="shared" si="9"/>
        <v/>
      </c>
      <c r="F513" s="81"/>
      <c r="G513" s="81"/>
      <c r="H513" s="81"/>
      <c r="I513" s="81"/>
      <c r="J513" s="81"/>
      <c r="K513" s="81"/>
      <c r="L513" s="81"/>
      <c r="M513" s="81"/>
      <c r="R513" s="3"/>
      <c r="S513" s="2"/>
      <c r="T513" s="2"/>
    </row>
    <row r="514" spans="1:20" x14ac:dyDescent="0.3">
      <c r="A514" s="76">
        <f>A513</f>
        <v>44084</v>
      </c>
      <c r="B514" s="17">
        <f>SUMIF(InputData!$C$2:$C$105,"&lt;="&amp;Production!A514,InputData!$D$2:$D$105)-$P$3</f>
        <v>53522</v>
      </c>
      <c r="C514" s="17">
        <f>SUMIF(InputData!$B$2:$B$105,"&lt;="&amp;Production!A514,InputData!$D$2:$D$105)-Production!$P$3</f>
        <v>53522</v>
      </c>
      <c r="D514" s="82">
        <f>C514-B514</f>
        <v>0</v>
      </c>
      <c r="E514" s="81" t="str">
        <f t="shared" si="9"/>
        <v/>
      </c>
      <c r="F514" s="81"/>
      <c r="G514" s="81"/>
      <c r="H514" s="81"/>
      <c r="I514" s="81"/>
      <c r="J514" s="81"/>
      <c r="K514" s="81"/>
      <c r="L514" s="81"/>
      <c r="M514" s="81"/>
      <c r="R514" s="3"/>
      <c r="S514" s="2"/>
      <c r="T514" s="2"/>
    </row>
    <row r="515" spans="1:20" x14ac:dyDescent="0.3">
      <c r="A515" s="77">
        <f>A514+1</f>
        <v>44085</v>
      </c>
      <c r="B515" s="18">
        <f>B514</f>
        <v>53522</v>
      </c>
      <c r="C515" s="18">
        <f>C514</f>
        <v>53522</v>
      </c>
      <c r="D515" s="83">
        <f>D514</f>
        <v>0</v>
      </c>
      <c r="E515" s="81" t="str">
        <f t="shared" si="9"/>
        <v/>
      </c>
      <c r="F515" s="81"/>
      <c r="G515" s="81"/>
      <c r="H515" s="81"/>
      <c r="I515" s="81"/>
      <c r="J515" s="81"/>
      <c r="K515" s="81"/>
      <c r="L515" s="81"/>
      <c r="M515" s="81"/>
      <c r="R515" s="3"/>
      <c r="S515" s="2"/>
      <c r="T515" s="2"/>
    </row>
    <row r="516" spans="1:20" x14ac:dyDescent="0.3">
      <c r="A516" s="76">
        <f>A515</f>
        <v>44085</v>
      </c>
      <c r="B516" s="17">
        <f>SUMIF(InputData!$C$2:$C$105,"&lt;="&amp;Production!A516,InputData!$D$2:$D$105)-$P$3</f>
        <v>53522</v>
      </c>
      <c r="C516" s="17">
        <f>SUMIF(InputData!$B$2:$B$105,"&lt;="&amp;Production!A516,InputData!$D$2:$D$105)-Production!$P$3</f>
        <v>53522</v>
      </c>
      <c r="D516" s="82">
        <f>C516-B516</f>
        <v>0</v>
      </c>
      <c r="E516" s="81" t="str">
        <f t="shared" ref="E516:E579" si="10">IF(B516-B515=0,"",B516-B515)</f>
        <v/>
      </c>
      <c r="F516" s="81"/>
      <c r="G516" s="81"/>
      <c r="H516" s="81"/>
      <c r="I516" s="81"/>
      <c r="J516" s="81"/>
      <c r="K516" s="81"/>
      <c r="L516" s="81"/>
      <c r="M516" s="81"/>
      <c r="R516" s="3"/>
      <c r="S516" s="2"/>
      <c r="T516" s="2"/>
    </row>
    <row r="517" spans="1:20" x14ac:dyDescent="0.3">
      <c r="A517" s="77">
        <f>A516+1</f>
        <v>44086</v>
      </c>
      <c r="B517" s="18">
        <f>B516</f>
        <v>53522</v>
      </c>
      <c r="C517" s="18">
        <f>C516</f>
        <v>53522</v>
      </c>
      <c r="D517" s="83">
        <f>D516</f>
        <v>0</v>
      </c>
      <c r="E517" s="81" t="str">
        <f t="shared" si="10"/>
        <v/>
      </c>
      <c r="F517" s="81"/>
      <c r="G517" s="81"/>
      <c r="H517" s="81"/>
      <c r="I517" s="81"/>
      <c r="J517" s="81"/>
      <c r="K517" s="81"/>
      <c r="L517" s="81"/>
      <c r="M517" s="81"/>
      <c r="R517" s="3"/>
      <c r="S517" s="2"/>
      <c r="T517" s="2"/>
    </row>
    <row r="518" spans="1:20" x14ac:dyDescent="0.3">
      <c r="A518" s="76">
        <f>A517</f>
        <v>44086</v>
      </c>
      <c r="B518" s="17">
        <f>SUMIF(InputData!$C$2:$C$105,"&lt;="&amp;Production!A518,InputData!$D$2:$D$105)-$P$3</f>
        <v>53522</v>
      </c>
      <c r="C518" s="17">
        <f>SUMIF(InputData!$B$2:$B$105,"&lt;="&amp;Production!A518,InputData!$D$2:$D$105)-Production!$P$3</f>
        <v>53522</v>
      </c>
      <c r="D518" s="82">
        <f>C518-B518</f>
        <v>0</v>
      </c>
      <c r="E518" s="81" t="str">
        <f t="shared" si="10"/>
        <v/>
      </c>
      <c r="F518" s="81"/>
      <c r="G518" s="81"/>
      <c r="H518" s="81"/>
      <c r="I518" s="81"/>
      <c r="J518" s="81"/>
      <c r="K518" s="81"/>
      <c r="L518" s="81"/>
      <c r="M518" s="81"/>
      <c r="R518" s="3"/>
      <c r="S518" s="2"/>
      <c r="T518" s="2"/>
    </row>
    <row r="519" spans="1:20" x14ac:dyDescent="0.3">
      <c r="A519" s="77">
        <f>A518+1</f>
        <v>44087</v>
      </c>
      <c r="B519" s="18">
        <f>B518</f>
        <v>53522</v>
      </c>
      <c r="C519" s="18">
        <f>C518</f>
        <v>53522</v>
      </c>
      <c r="D519" s="83">
        <f>D518</f>
        <v>0</v>
      </c>
      <c r="E519" s="81" t="str">
        <f t="shared" si="10"/>
        <v/>
      </c>
      <c r="F519" s="81"/>
      <c r="G519" s="81"/>
      <c r="H519" s="81"/>
      <c r="I519" s="81"/>
      <c r="J519" s="81"/>
      <c r="K519" s="81"/>
      <c r="L519" s="81"/>
      <c r="M519" s="81"/>
      <c r="R519" s="3"/>
      <c r="S519" s="2"/>
      <c r="T519" s="2"/>
    </row>
    <row r="520" spans="1:20" x14ac:dyDescent="0.3">
      <c r="A520" s="76">
        <f>A519</f>
        <v>44087</v>
      </c>
      <c r="B520" s="17">
        <f>SUMIF(InputData!$C$2:$C$105,"&lt;="&amp;Production!A520,InputData!$D$2:$D$105)-$P$3</f>
        <v>53522</v>
      </c>
      <c r="C520" s="17">
        <f>SUMIF(InputData!$B$2:$B$105,"&lt;="&amp;Production!A520,InputData!$D$2:$D$105)-Production!$P$3</f>
        <v>54337</v>
      </c>
      <c r="D520" s="82">
        <f>C520-B520</f>
        <v>815</v>
      </c>
      <c r="E520" s="81" t="str">
        <f t="shared" si="10"/>
        <v/>
      </c>
      <c r="F520" s="81"/>
      <c r="G520" s="81"/>
      <c r="H520" s="81"/>
      <c r="I520" s="81"/>
      <c r="J520" s="81"/>
      <c r="K520" s="81"/>
      <c r="L520" s="81"/>
      <c r="M520" s="81"/>
      <c r="R520" s="3"/>
      <c r="S520" s="2"/>
      <c r="T520" s="2"/>
    </row>
    <row r="521" spans="1:20" x14ac:dyDescent="0.3">
      <c r="A521" s="77">
        <f>A520+1</f>
        <v>44088</v>
      </c>
      <c r="B521" s="18">
        <f>B520</f>
        <v>53522</v>
      </c>
      <c r="C521" s="18">
        <f>C520</f>
        <v>54337</v>
      </c>
      <c r="D521" s="83">
        <f>D520</f>
        <v>815</v>
      </c>
      <c r="E521" s="81" t="str">
        <f t="shared" si="10"/>
        <v/>
      </c>
      <c r="F521" s="81"/>
      <c r="G521" s="81"/>
      <c r="H521" s="81"/>
      <c r="I521" s="81"/>
      <c r="J521" s="81"/>
      <c r="K521" s="81"/>
      <c r="L521" s="81"/>
      <c r="M521" s="81"/>
      <c r="R521" s="3"/>
      <c r="S521" s="2"/>
      <c r="T521" s="2"/>
    </row>
    <row r="522" spans="1:20" x14ac:dyDescent="0.3">
      <c r="A522" s="76">
        <f>A521</f>
        <v>44088</v>
      </c>
      <c r="B522" s="17">
        <f>SUMIF(InputData!$C$2:$C$105,"&lt;="&amp;Production!A522,InputData!$D$2:$D$105)-$P$3</f>
        <v>53522</v>
      </c>
      <c r="C522" s="17">
        <f>SUMIF(InputData!$B$2:$B$105,"&lt;="&amp;Production!A522,InputData!$D$2:$D$105)-Production!$P$3</f>
        <v>54963</v>
      </c>
      <c r="D522" s="82">
        <f>C522-B522</f>
        <v>1441</v>
      </c>
      <c r="E522" s="81" t="str">
        <f t="shared" si="10"/>
        <v/>
      </c>
      <c r="F522" s="81"/>
      <c r="G522" s="81"/>
      <c r="H522" s="81"/>
      <c r="I522" s="81"/>
      <c r="J522" s="81"/>
      <c r="K522" s="81"/>
      <c r="L522" s="81"/>
      <c r="M522" s="81"/>
      <c r="R522" s="3"/>
      <c r="S522" s="2"/>
      <c r="T522" s="2"/>
    </row>
    <row r="523" spans="1:20" x14ac:dyDescent="0.3">
      <c r="A523" s="77">
        <f>A522+1</f>
        <v>44089</v>
      </c>
      <c r="B523" s="18">
        <f>B522</f>
        <v>53522</v>
      </c>
      <c r="C523" s="18">
        <f>C522</f>
        <v>54963</v>
      </c>
      <c r="D523" s="83">
        <f>D522</f>
        <v>1441</v>
      </c>
      <c r="E523" s="81" t="str">
        <f t="shared" si="10"/>
        <v/>
      </c>
      <c r="F523" s="81"/>
      <c r="G523" s="81"/>
      <c r="H523" s="81"/>
      <c r="I523" s="81"/>
      <c r="J523" s="81"/>
      <c r="K523" s="81"/>
      <c r="L523" s="81"/>
      <c r="M523" s="81"/>
      <c r="R523" s="3"/>
      <c r="S523" s="2"/>
      <c r="T523" s="2"/>
    </row>
    <row r="524" spans="1:20" x14ac:dyDescent="0.3">
      <c r="A524" s="76">
        <f>A523</f>
        <v>44089</v>
      </c>
      <c r="B524" s="17">
        <f>SUMIF(InputData!$C$2:$C$105,"&lt;="&amp;Production!A524,InputData!$D$2:$D$105)-$P$3</f>
        <v>53522</v>
      </c>
      <c r="C524" s="17">
        <f>SUMIF(InputData!$B$2:$B$105,"&lt;="&amp;Production!A524,InputData!$D$2:$D$105)-Production!$P$3</f>
        <v>54963</v>
      </c>
      <c r="D524" s="82">
        <f>C524-B524</f>
        <v>1441</v>
      </c>
      <c r="E524" s="81" t="str">
        <f t="shared" si="10"/>
        <v/>
      </c>
      <c r="F524" s="81"/>
      <c r="G524" s="81"/>
      <c r="H524" s="81"/>
      <c r="I524" s="81"/>
      <c r="J524" s="81"/>
      <c r="K524" s="81"/>
      <c r="L524" s="81"/>
      <c r="M524" s="81"/>
      <c r="R524" s="3"/>
      <c r="S524" s="2"/>
      <c r="T524" s="2"/>
    </row>
    <row r="525" spans="1:20" x14ac:dyDescent="0.3">
      <c r="A525" s="77">
        <f>A524+1</f>
        <v>44090</v>
      </c>
      <c r="B525" s="18">
        <f>B524</f>
        <v>53522</v>
      </c>
      <c r="C525" s="18">
        <f>C524</f>
        <v>54963</v>
      </c>
      <c r="D525" s="83">
        <f>D524</f>
        <v>1441</v>
      </c>
      <c r="E525" s="81" t="str">
        <f t="shared" si="10"/>
        <v/>
      </c>
      <c r="F525" s="81"/>
      <c r="G525" s="81"/>
      <c r="H525" s="81"/>
      <c r="I525" s="81"/>
      <c r="J525" s="81"/>
      <c r="K525" s="81"/>
      <c r="L525" s="81"/>
      <c r="M525" s="81"/>
      <c r="R525" s="3"/>
      <c r="S525" s="2"/>
      <c r="T525" s="2"/>
    </row>
    <row r="526" spans="1:20" x14ac:dyDescent="0.3">
      <c r="A526" s="76">
        <f>A525</f>
        <v>44090</v>
      </c>
      <c r="B526" s="17">
        <f>SUMIF(InputData!$C$2:$C$105,"&lt;="&amp;Production!A526,InputData!$D$2:$D$105)-$P$3</f>
        <v>54963</v>
      </c>
      <c r="C526" s="17">
        <f>SUMIF(InputData!$B$2:$B$105,"&lt;="&amp;Production!A526,InputData!$D$2:$D$105)-Production!$P$3</f>
        <v>54963</v>
      </c>
      <c r="D526" s="82">
        <f>C526-B526</f>
        <v>0</v>
      </c>
      <c r="E526" s="81">
        <f t="shared" si="10"/>
        <v>1441</v>
      </c>
      <c r="F526" s="81"/>
      <c r="G526" s="81"/>
      <c r="H526" s="81"/>
      <c r="I526" s="81"/>
      <c r="J526" s="81"/>
      <c r="K526" s="81"/>
      <c r="L526" s="81"/>
      <c r="M526" s="81"/>
      <c r="R526" s="3"/>
      <c r="S526" s="2"/>
      <c r="T526" s="2"/>
    </row>
    <row r="527" spans="1:20" x14ac:dyDescent="0.3">
      <c r="A527" s="77">
        <f>A526+1</f>
        <v>44091</v>
      </c>
      <c r="B527" s="18">
        <f>B526</f>
        <v>54963</v>
      </c>
      <c r="C527" s="18">
        <f>C526</f>
        <v>54963</v>
      </c>
      <c r="D527" s="83">
        <f>D526</f>
        <v>0</v>
      </c>
      <c r="E527" s="81" t="str">
        <f t="shared" si="10"/>
        <v/>
      </c>
      <c r="F527" s="81"/>
      <c r="G527" s="81"/>
      <c r="H527" s="81"/>
      <c r="I527" s="81"/>
      <c r="J527" s="81"/>
      <c r="K527" s="81"/>
      <c r="L527" s="81"/>
      <c r="M527" s="81"/>
      <c r="R527" s="3"/>
      <c r="S527" s="2"/>
      <c r="T527" s="2"/>
    </row>
    <row r="528" spans="1:20" x14ac:dyDescent="0.3">
      <c r="A528" s="76">
        <f>A527</f>
        <v>44091</v>
      </c>
      <c r="B528" s="17">
        <f>SUMIF(InputData!$C$2:$C$105,"&lt;="&amp;Production!A528,InputData!$D$2:$D$105)-$P$3</f>
        <v>54963</v>
      </c>
      <c r="C528" s="17">
        <f>SUMIF(InputData!$B$2:$B$105,"&lt;="&amp;Production!A528,InputData!$D$2:$D$105)-Production!$P$3</f>
        <v>54963</v>
      </c>
      <c r="D528" s="82">
        <f>C528-B528</f>
        <v>0</v>
      </c>
      <c r="E528" s="81" t="str">
        <f t="shared" si="10"/>
        <v/>
      </c>
      <c r="F528" s="81"/>
      <c r="G528" s="81"/>
      <c r="H528" s="81"/>
      <c r="I528" s="81"/>
      <c r="J528" s="81"/>
      <c r="K528" s="81"/>
      <c r="L528" s="81"/>
      <c r="M528" s="81"/>
      <c r="R528" s="3"/>
      <c r="S528" s="2"/>
      <c r="T528" s="2"/>
    </row>
    <row r="529" spans="1:20" x14ac:dyDescent="0.3">
      <c r="A529" s="77">
        <f>A528+1</f>
        <v>44092</v>
      </c>
      <c r="B529" s="18">
        <f>B528</f>
        <v>54963</v>
      </c>
      <c r="C529" s="18">
        <f>C528</f>
        <v>54963</v>
      </c>
      <c r="D529" s="83">
        <f>D528</f>
        <v>0</v>
      </c>
      <c r="E529" s="81" t="str">
        <f t="shared" si="10"/>
        <v/>
      </c>
      <c r="F529" s="81"/>
      <c r="G529" s="81"/>
      <c r="H529" s="81"/>
      <c r="I529" s="81"/>
      <c r="J529" s="81"/>
      <c r="K529" s="81"/>
      <c r="L529" s="81"/>
      <c r="M529" s="81"/>
      <c r="R529" s="3"/>
      <c r="S529" s="2"/>
      <c r="T529" s="2"/>
    </row>
    <row r="530" spans="1:20" x14ac:dyDescent="0.3">
      <c r="A530" s="76">
        <f>A529</f>
        <v>44092</v>
      </c>
      <c r="B530" s="17">
        <f>SUMIF(InputData!$C$2:$C$105,"&lt;="&amp;Production!A530,InputData!$D$2:$D$105)-$P$3</f>
        <v>54963</v>
      </c>
      <c r="C530" s="17">
        <f>SUMIF(InputData!$B$2:$B$105,"&lt;="&amp;Production!A530,InputData!$D$2:$D$105)-Production!$P$3</f>
        <v>54963</v>
      </c>
      <c r="D530" s="82">
        <f>C530-B530</f>
        <v>0</v>
      </c>
      <c r="E530" s="81" t="str">
        <f t="shared" si="10"/>
        <v/>
      </c>
      <c r="F530" s="81"/>
      <c r="G530" s="81"/>
      <c r="H530" s="81"/>
      <c r="I530" s="81"/>
      <c r="J530" s="81"/>
      <c r="K530" s="81"/>
      <c r="L530" s="81"/>
      <c r="M530" s="81"/>
      <c r="R530" s="3"/>
      <c r="S530" s="2"/>
      <c r="T530" s="2"/>
    </row>
    <row r="531" spans="1:20" x14ac:dyDescent="0.3">
      <c r="A531" s="77">
        <f>A530+1</f>
        <v>44093</v>
      </c>
      <c r="B531" s="18">
        <f>B530</f>
        <v>54963</v>
      </c>
      <c r="C531" s="18">
        <f>C530</f>
        <v>54963</v>
      </c>
      <c r="D531" s="83">
        <f>D530</f>
        <v>0</v>
      </c>
      <c r="E531" s="81" t="str">
        <f t="shared" si="10"/>
        <v/>
      </c>
      <c r="F531" s="81"/>
      <c r="G531" s="81"/>
      <c r="H531" s="81"/>
      <c r="I531" s="81"/>
      <c r="J531" s="81"/>
      <c r="K531" s="81"/>
      <c r="L531" s="81"/>
      <c r="M531" s="81"/>
      <c r="R531" s="3"/>
      <c r="S531" s="2"/>
      <c r="T531" s="2"/>
    </row>
    <row r="532" spans="1:20" x14ac:dyDescent="0.3">
      <c r="A532" s="76">
        <f>A531</f>
        <v>44093</v>
      </c>
      <c r="B532" s="17">
        <f>SUMIF(InputData!$C$2:$C$105,"&lt;="&amp;Production!A532,InputData!$D$2:$D$105)-$P$3</f>
        <v>54963</v>
      </c>
      <c r="C532" s="17">
        <f>SUMIF(InputData!$B$2:$B$105,"&lt;="&amp;Production!A532,InputData!$D$2:$D$105)-Production!$P$3</f>
        <v>54963</v>
      </c>
      <c r="D532" s="82">
        <f>C532-B532</f>
        <v>0</v>
      </c>
      <c r="E532" s="81" t="str">
        <f t="shared" si="10"/>
        <v/>
      </c>
      <c r="F532" s="81"/>
      <c r="G532" s="81"/>
      <c r="H532" s="81"/>
      <c r="I532" s="81"/>
      <c r="J532" s="81"/>
      <c r="K532" s="81"/>
      <c r="L532" s="81"/>
      <c r="M532" s="81"/>
      <c r="R532" s="3"/>
      <c r="S532" s="2"/>
      <c r="T532" s="2"/>
    </row>
    <row r="533" spans="1:20" x14ac:dyDescent="0.3">
      <c r="A533" s="77">
        <f>A532+1</f>
        <v>44094</v>
      </c>
      <c r="B533" s="18">
        <f>B532</f>
        <v>54963</v>
      </c>
      <c r="C533" s="18">
        <f>C532</f>
        <v>54963</v>
      </c>
      <c r="D533" s="83">
        <f>D532</f>
        <v>0</v>
      </c>
      <c r="E533" s="81" t="str">
        <f t="shared" si="10"/>
        <v/>
      </c>
      <c r="F533" s="81"/>
      <c r="G533" s="81"/>
      <c r="H533" s="81"/>
      <c r="I533" s="81"/>
      <c r="J533" s="81"/>
      <c r="K533" s="81"/>
      <c r="L533" s="81"/>
      <c r="M533" s="81"/>
      <c r="R533" s="3"/>
      <c r="S533" s="2"/>
      <c r="T533" s="2"/>
    </row>
    <row r="534" spans="1:20" x14ac:dyDescent="0.3">
      <c r="A534" s="76">
        <f>A533</f>
        <v>44094</v>
      </c>
      <c r="B534" s="17">
        <f>SUMIF(InputData!$C$2:$C$105,"&lt;="&amp;Production!A534,InputData!$D$2:$D$105)-$P$3</f>
        <v>54963</v>
      </c>
      <c r="C534" s="17">
        <f>SUMIF(InputData!$B$2:$B$105,"&lt;="&amp;Production!A534,InputData!$D$2:$D$105)-Production!$P$3</f>
        <v>55788</v>
      </c>
      <c r="D534" s="82">
        <f>C534-B534</f>
        <v>825</v>
      </c>
      <c r="E534" s="81" t="str">
        <f t="shared" si="10"/>
        <v/>
      </c>
      <c r="F534" s="81"/>
      <c r="G534" s="81"/>
      <c r="H534" s="81"/>
      <c r="I534" s="81"/>
      <c r="J534" s="81"/>
      <c r="K534" s="81"/>
      <c r="L534" s="81"/>
      <c r="M534" s="81"/>
      <c r="R534" s="3"/>
      <c r="S534" s="2"/>
      <c r="T534" s="2"/>
    </row>
    <row r="535" spans="1:20" x14ac:dyDescent="0.3">
      <c r="A535" s="77">
        <f>A534+1</f>
        <v>44095</v>
      </c>
      <c r="B535" s="18">
        <f>B534</f>
        <v>54963</v>
      </c>
      <c r="C535" s="18">
        <f>C534</f>
        <v>55788</v>
      </c>
      <c r="D535" s="83">
        <f>D534</f>
        <v>825</v>
      </c>
      <c r="E535" s="81" t="str">
        <f t="shared" si="10"/>
        <v/>
      </c>
      <c r="F535" s="81"/>
      <c r="G535" s="81"/>
      <c r="H535" s="81"/>
      <c r="I535" s="81"/>
      <c r="J535" s="81"/>
      <c r="K535" s="81"/>
      <c r="L535" s="81"/>
      <c r="M535" s="81"/>
      <c r="R535" s="3"/>
      <c r="S535" s="2"/>
      <c r="T535" s="2"/>
    </row>
    <row r="536" spans="1:20" x14ac:dyDescent="0.3">
      <c r="A536" s="76">
        <f>A535</f>
        <v>44095</v>
      </c>
      <c r="B536" s="17">
        <f>SUMIF(InputData!$C$2:$C$105,"&lt;="&amp;Production!A536,InputData!$D$2:$D$105)-$P$3</f>
        <v>54963</v>
      </c>
      <c r="C536" s="17">
        <f>SUMIF(InputData!$B$2:$B$105,"&lt;="&amp;Production!A536,InputData!$D$2:$D$105)-Production!$P$3</f>
        <v>56392</v>
      </c>
      <c r="D536" s="82">
        <f>C536-B536</f>
        <v>1429</v>
      </c>
      <c r="E536" s="81" t="str">
        <f t="shared" si="10"/>
        <v/>
      </c>
      <c r="F536" s="81"/>
      <c r="G536" s="81"/>
      <c r="H536" s="81"/>
      <c r="I536" s="81"/>
      <c r="J536" s="81"/>
      <c r="K536" s="81"/>
      <c r="L536" s="81"/>
      <c r="M536" s="81"/>
      <c r="R536" s="3"/>
      <c r="S536" s="2"/>
      <c r="T536" s="2"/>
    </row>
    <row r="537" spans="1:20" x14ac:dyDescent="0.3">
      <c r="A537" s="77">
        <f>A536+1</f>
        <v>44096</v>
      </c>
      <c r="B537" s="18">
        <f>B536</f>
        <v>54963</v>
      </c>
      <c r="C537" s="18">
        <f>C536</f>
        <v>56392</v>
      </c>
      <c r="D537" s="83">
        <f>D536</f>
        <v>1429</v>
      </c>
      <c r="E537" s="81" t="str">
        <f t="shared" si="10"/>
        <v/>
      </c>
      <c r="F537" s="81"/>
      <c r="G537" s="81"/>
      <c r="H537" s="81"/>
      <c r="I537" s="81"/>
      <c r="J537" s="81"/>
      <c r="K537" s="81"/>
      <c r="L537" s="81"/>
      <c r="M537" s="81"/>
      <c r="R537" s="3"/>
      <c r="S537" s="2"/>
      <c r="T537" s="2"/>
    </row>
    <row r="538" spans="1:20" x14ac:dyDescent="0.3">
      <c r="A538" s="76">
        <f>A537</f>
        <v>44096</v>
      </c>
      <c r="B538" s="17">
        <f>SUMIF(InputData!$C$2:$C$105,"&lt;="&amp;Production!A538,InputData!$D$2:$D$105)-$P$3</f>
        <v>54963</v>
      </c>
      <c r="C538" s="17">
        <f>SUMIF(InputData!$B$2:$B$105,"&lt;="&amp;Production!A538,InputData!$D$2:$D$105)-Production!$P$3</f>
        <v>56392</v>
      </c>
      <c r="D538" s="82">
        <f>C538-B538</f>
        <v>1429</v>
      </c>
      <c r="E538" s="81" t="str">
        <f t="shared" si="10"/>
        <v/>
      </c>
      <c r="F538" s="81"/>
      <c r="G538" s="81"/>
      <c r="H538" s="81"/>
      <c r="I538" s="81"/>
      <c r="J538" s="81"/>
      <c r="K538" s="81"/>
      <c r="L538" s="81"/>
      <c r="M538" s="81"/>
      <c r="R538" s="3"/>
      <c r="S538" s="2"/>
      <c r="T538" s="2"/>
    </row>
    <row r="539" spans="1:20" x14ac:dyDescent="0.3">
      <c r="A539" s="77">
        <f>A538+1</f>
        <v>44097</v>
      </c>
      <c r="B539" s="18">
        <f>B538</f>
        <v>54963</v>
      </c>
      <c r="C539" s="18">
        <f>C538</f>
        <v>56392</v>
      </c>
      <c r="D539" s="83">
        <f>D538</f>
        <v>1429</v>
      </c>
      <c r="E539" s="81" t="str">
        <f t="shared" si="10"/>
        <v/>
      </c>
      <c r="F539" s="81"/>
      <c r="G539" s="81"/>
      <c r="H539" s="81"/>
      <c r="I539" s="81"/>
      <c r="J539" s="81"/>
      <c r="K539" s="81"/>
      <c r="L539" s="81"/>
      <c r="M539" s="81"/>
      <c r="R539" s="3"/>
      <c r="S539" s="2"/>
      <c r="T539" s="2"/>
    </row>
    <row r="540" spans="1:20" x14ac:dyDescent="0.3">
      <c r="A540" s="76">
        <f>A539</f>
        <v>44097</v>
      </c>
      <c r="B540" s="17">
        <f>SUMIF(InputData!$C$2:$C$105,"&lt;="&amp;Production!A540,InputData!$D$2:$D$105)-$P$3</f>
        <v>56392</v>
      </c>
      <c r="C540" s="17">
        <f>SUMIF(InputData!$B$2:$B$105,"&lt;="&amp;Production!A540,InputData!$D$2:$D$105)-Production!$P$3</f>
        <v>56392</v>
      </c>
      <c r="D540" s="82">
        <f>C540-B540</f>
        <v>0</v>
      </c>
      <c r="E540" s="81">
        <f t="shared" si="10"/>
        <v>1429</v>
      </c>
      <c r="F540" s="81"/>
      <c r="G540" s="81"/>
      <c r="H540" s="81"/>
      <c r="I540" s="81"/>
      <c r="J540" s="81"/>
      <c r="K540" s="81"/>
      <c r="L540" s="81"/>
      <c r="M540" s="81"/>
      <c r="R540" s="3"/>
      <c r="S540" s="2"/>
      <c r="T540" s="2"/>
    </row>
    <row r="541" spans="1:20" x14ac:dyDescent="0.3">
      <c r="A541" s="77">
        <f>A540+1</f>
        <v>44098</v>
      </c>
      <c r="B541" s="18">
        <f>B540</f>
        <v>56392</v>
      </c>
      <c r="C541" s="18">
        <f>C540</f>
        <v>56392</v>
      </c>
      <c r="D541" s="83">
        <f>D540</f>
        <v>0</v>
      </c>
      <c r="E541" s="81" t="str">
        <f t="shared" si="10"/>
        <v/>
      </c>
      <c r="F541" s="81"/>
      <c r="G541" s="81"/>
      <c r="H541" s="81"/>
      <c r="I541" s="81"/>
      <c r="J541" s="81"/>
      <c r="K541" s="81"/>
      <c r="L541" s="81"/>
      <c r="M541" s="81"/>
      <c r="R541" s="3"/>
      <c r="S541" s="2"/>
      <c r="T541" s="2"/>
    </row>
    <row r="542" spans="1:20" x14ac:dyDescent="0.3">
      <c r="A542" s="76">
        <f>A541</f>
        <v>44098</v>
      </c>
      <c r="B542" s="17">
        <f>SUMIF(InputData!$C$2:$C$105,"&lt;="&amp;Production!A542,InputData!$D$2:$D$105)-$P$3</f>
        <v>56392</v>
      </c>
      <c r="C542" s="17">
        <f>SUMIF(InputData!$B$2:$B$105,"&lt;="&amp;Production!A542,InputData!$D$2:$D$105)-Production!$P$3</f>
        <v>56392</v>
      </c>
      <c r="D542" s="82">
        <f>C542-B542</f>
        <v>0</v>
      </c>
      <c r="E542" s="81" t="str">
        <f t="shared" si="10"/>
        <v/>
      </c>
      <c r="F542" s="81"/>
      <c r="G542" s="81"/>
      <c r="H542" s="81"/>
      <c r="I542" s="81"/>
      <c r="J542" s="81"/>
      <c r="K542" s="81"/>
      <c r="L542" s="81"/>
      <c r="M542" s="81"/>
      <c r="R542" s="3"/>
      <c r="S542" s="2"/>
      <c r="T542" s="2"/>
    </row>
    <row r="543" spans="1:20" x14ac:dyDescent="0.3">
      <c r="A543" s="77">
        <f>A542+1</f>
        <v>44099</v>
      </c>
      <c r="B543" s="18">
        <f>B542</f>
        <v>56392</v>
      </c>
      <c r="C543" s="18">
        <f>C542</f>
        <v>56392</v>
      </c>
      <c r="D543" s="83">
        <f>D542</f>
        <v>0</v>
      </c>
      <c r="E543" s="81" t="str">
        <f t="shared" si="10"/>
        <v/>
      </c>
      <c r="F543" s="81"/>
      <c r="G543" s="81"/>
      <c r="H543" s="81"/>
      <c r="I543" s="81"/>
      <c r="J543" s="81"/>
      <c r="K543" s="81"/>
      <c r="L543" s="81"/>
      <c r="M543" s="81"/>
      <c r="R543" s="3"/>
      <c r="S543" s="2"/>
      <c r="T543" s="2"/>
    </row>
    <row r="544" spans="1:20" x14ac:dyDescent="0.3">
      <c r="A544" s="76">
        <f>A543</f>
        <v>44099</v>
      </c>
      <c r="B544" s="17">
        <f>SUMIF(InputData!$C$2:$C$105,"&lt;="&amp;Production!A544,InputData!$D$2:$D$105)-$P$3</f>
        <v>56392</v>
      </c>
      <c r="C544" s="17">
        <f>SUMIF(InputData!$B$2:$B$105,"&lt;="&amp;Production!A544,InputData!$D$2:$D$105)-Production!$P$3</f>
        <v>56392</v>
      </c>
      <c r="D544" s="82">
        <f>C544-B544</f>
        <v>0</v>
      </c>
      <c r="E544" s="81" t="str">
        <f t="shared" si="10"/>
        <v/>
      </c>
      <c r="F544" s="81"/>
      <c r="G544" s="81"/>
      <c r="H544" s="81"/>
      <c r="I544" s="81"/>
      <c r="J544" s="81"/>
      <c r="K544" s="81"/>
      <c r="L544" s="81"/>
      <c r="M544" s="81"/>
      <c r="R544" s="3"/>
      <c r="S544" s="2"/>
      <c r="T544" s="2"/>
    </row>
    <row r="545" spans="1:20" x14ac:dyDescent="0.3">
      <c r="A545" s="77">
        <f>A544+1</f>
        <v>44100</v>
      </c>
      <c r="B545" s="18">
        <f>B544</f>
        <v>56392</v>
      </c>
      <c r="C545" s="18">
        <f>C544</f>
        <v>56392</v>
      </c>
      <c r="D545" s="83">
        <f>D544</f>
        <v>0</v>
      </c>
      <c r="E545" s="81" t="str">
        <f t="shared" si="10"/>
        <v/>
      </c>
      <c r="F545" s="81"/>
      <c r="G545" s="81"/>
      <c r="H545" s="81"/>
      <c r="I545" s="81"/>
      <c r="J545" s="81"/>
      <c r="K545" s="81"/>
      <c r="L545" s="81"/>
      <c r="M545" s="81"/>
      <c r="R545" s="3"/>
      <c r="S545" s="2"/>
      <c r="T545" s="2"/>
    </row>
    <row r="546" spans="1:20" x14ac:dyDescent="0.3">
      <c r="A546" s="76">
        <f>A545</f>
        <v>44100</v>
      </c>
      <c r="B546" s="17">
        <f>SUMIF(InputData!$C$2:$C$105,"&lt;="&amp;Production!A546,InputData!$D$2:$D$105)-$P$3</f>
        <v>56392</v>
      </c>
      <c r="C546" s="17">
        <f>SUMIF(InputData!$B$2:$B$105,"&lt;="&amp;Production!A546,InputData!$D$2:$D$105)-Production!$P$3</f>
        <v>56392</v>
      </c>
      <c r="D546" s="82">
        <f>C546-B546</f>
        <v>0</v>
      </c>
      <c r="E546" s="81" t="str">
        <f t="shared" si="10"/>
        <v/>
      </c>
      <c r="F546" s="81"/>
      <c r="G546" s="81"/>
      <c r="H546" s="81"/>
      <c r="I546" s="81"/>
      <c r="J546" s="81"/>
      <c r="K546" s="81"/>
      <c r="L546" s="81"/>
      <c r="M546" s="81"/>
      <c r="R546" s="3"/>
      <c r="S546" s="2"/>
      <c r="T546" s="2"/>
    </row>
    <row r="547" spans="1:20" x14ac:dyDescent="0.3">
      <c r="A547" s="77">
        <f>A546+1</f>
        <v>44101</v>
      </c>
      <c r="B547" s="18">
        <f>B546</f>
        <v>56392</v>
      </c>
      <c r="C547" s="18">
        <f>C546</f>
        <v>56392</v>
      </c>
      <c r="D547" s="83">
        <f>D546</f>
        <v>0</v>
      </c>
      <c r="E547" s="81" t="str">
        <f t="shared" si="10"/>
        <v/>
      </c>
      <c r="F547" s="81"/>
      <c r="G547" s="81"/>
      <c r="H547" s="81"/>
      <c r="I547" s="81"/>
      <c r="J547" s="81"/>
      <c r="K547" s="81"/>
      <c r="L547" s="81"/>
      <c r="M547" s="81"/>
      <c r="R547" s="3"/>
      <c r="S547" s="2"/>
      <c r="T547" s="2"/>
    </row>
    <row r="548" spans="1:20" x14ac:dyDescent="0.3">
      <c r="A548" s="76">
        <f>A547</f>
        <v>44101</v>
      </c>
      <c r="B548" s="17">
        <f>SUMIF(InputData!$C$2:$C$105,"&lt;="&amp;Production!A548,InputData!$D$2:$D$105)-$P$3</f>
        <v>56392</v>
      </c>
      <c r="C548" s="17">
        <f>SUMIF(InputData!$B$2:$B$105,"&lt;="&amp;Production!A548,InputData!$D$2:$D$105)-Production!$P$3</f>
        <v>57883</v>
      </c>
      <c r="D548" s="82">
        <f>C548-B548</f>
        <v>1491</v>
      </c>
      <c r="E548" s="81" t="str">
        <f t="shared" si="10"/>
        <v/>
      </c>
      <c r="F548" s="81"/>
      <c r="G548" s="81"/>
      <c r="H548" s="81"/>
      <c r="I548" s="81"/>
      <c r="J548" s="81"/>
      <c r="K548" s="81"/>
      <c r="L548" s="81"/>
      <c r="M548" s="81"/>
      <c r="R548" s="3"/>
      <c r="S548" s="2"/>
      <c r="T548" s="2"/>
    </row>
    <row r="549" spans="1:20" x14ac:dyDescent="0.3">
      <c r="A549" s="77">
        <f>A548+1</f>
        <v>44102</v>
      </c>
      <c r="B549" s="18">
        <f>B548</f>
        <v>56392</v>
      </c>
      <c r="C549" s="18">
        <f>C548</f>
        <v>57883</v>
      </c>
      <c r="D549" s="83">
        <f>D548</f>
        <v>1491</v>
      </c>
      <c r="E549" s="81" t="str">
        <f t="shared" si="10"/>
        <v/>
      </c>
      <c r="F549" s="81"/>
      <c r="G549" s="81"/>
      <c r="H549" s="81"/>
      <c r="I549" s="81"/>
      <c r="J549" s="81"/>
      <c r="K549" s="81"/>
      <c r="L549" s="81"/>
      <c r="M549" s="81"/>
      <c r="R549" s="3"/>
      <c r="S549" s="2"/>
      <c r="T549" s="2"/>
    </row>
    <row r="550" spans="1:20" x14ac:dyDescent="0.3">
      <c r="A550" s="76">
        <f>A549</f>
        <v>44102</v>
      </c>
      <c r="B550" s="17">
        <f>SUMIF(InputData!$C$2:$C$105,"&lt;="&amp;Production!A550,InputData!$D$2:$D$105)-$P$3</f>
        <v>56392</v>
      </c>
      <c r="C550" s="17">
        <f>SUMIF(InputData!$B$2:$B$105,"&lt;="&amp;Production!A550,InputData!$D$2:$D$105)-Production!$P$3</f>
        <v>57883</v>
      </c>
      <c r="D550" s="82">
        <f>C550-B550</f>
        <v>1491</v>
      </c>
      <c r="E550" s="81" t="str">
        <f t="shared" si="10"/>
        <v/>
      </c>
      <c r="F550" s="81"/>
      <c r="G550" s="81"/>
      <c r="H550" s="81"/>
      <c r="I550" s="81"/>
      <c r="J550" s="81"/>
      <c r="K550" s="81"/>
      <c r="L550" s="81"/>
      <c r="M550" s="81"/>
      <c r="R550" s="3"/>
      <c r="S550" s="2"/>
      <c r="T550" s="2"/>
    </row>
    <row r="551" spans="1:20" x14ac:dyDescent="0.3">
      <c r="A551" s="77">
        <f>A550+1</f>
        <v>44103</v>
      </c>
      <c r="B551" s="18">
        <f>B550</f>
        <v>56392</v>
      </c>
      <c r="C551" s="18">
        <f>C550</f>
        <v>57883</v>
      </c>
      <c r="D551" s="83">
        <f>D550</f>
        <v>1491</v>
      </c>
      <c r="E551" s="81" t="str">
        <f t="shared" si="10"/>
        <v/>
      </c>
      <c r="F551" s="81"/>
      <c r="G551" s="81"/>
      <c r="H551" s="81"/>
      <c r="I551" s="81"/>
      <c r="J551" s="81"/>
      <c r="K551" s="81"/>
      <c r="L551" s="81"/>
      <c r="M551" s="81"/>
      <c r="R551" s="3"/>
      <c r="S551" s="2"/>
      <c r="T551" s="2"/>
    </row>
    <row r="552" spans="1:20" x14ac:dyDescent="0.3">
      <c r="A552" s="76">
        <f>A551</f>
        <v>44103</v>
      </c>
      <c r="B552" s="17">
        <f>SUMIF(InputData!$C$2:$C$105,"&lt;="&amp;Production!A552,InputData!$D$2:$D$105)-$P$3</f>
        <v>56392</v>
      </c>
      <c r="C552" s="17">
        <f>SUMIF(InputData!$B$2:$B$105,"&lt;="&amp;Production!A552,InputData!$D$2:$D$105)-Production!$P$3</f>
        <v>57883</v>
      </c>
      <c r="D552" s="82">
        <f>C552-B552</f>
        <v>1491</v>
      </c>
      <c r="E552" s="81" t="str">
        <f t="shared" si="10"/>
        <v/>
      </c>
      <c r="F552" s="81"/>
      <c r="G552" s="81"/>
      <c r="H552" s="81"/>
      <c r="I552" s="81"/>
      <c r="J552" s="81"/>
      <c r="K552" s="81"/>
      <c r="L552" s="81"/>
      <c r="M552" s="81"/>
      <c r="R552" s="3"/>
      <c r="S552" s="2"/>
      <c r="T552" s="2"/>
    </row>
    <row r="553" spans="1:20" x14ac:dyDescent="0.3">
      <c r="A553" s="77">
        <f>A552+1</f>
        <v>44104</v>
      </c>
      <c r="B553" s="18">
        <f>B552</f>
        <v>56392</v>
      </c>
      <c r="C553" s="18">
        <f>C552</f>
        <v>57883</v>
      </c>
      <c r="D553" s="83">
        <f>D552</f>
        <v>1491</v>
      </c>
      <c r="E553" s="81" t="str">
        <f t="shared" si="10"/>
        <v/>
      </c>
      <c r="F553" s="81"/>
      <c r="G553" s="81"/>
      <c r="H553" s="81"/>
      <c r="I553" s="81"/>
      <c r="J553" s="81"/>
      <c r="K553" s="81"/>
      <c r="L553" s="81"/>
      <c r="M553" s="81"/>
      <c r="R553" s="3"/>
      <c r="S553" s="2"/>
      <c r="T553" s="2"/>
    </row>
    <row r="554" spans="1:20" x14ac:dyDescent="0.3">
      <c r="A554" s="76">
        <f>A553</f>
        <v>44104</v>
      </c>
      <c r="B554" s="17">
        <f>SUMIF(InputData!$C$2:$C$105,"&lt;="&amp;Production!A554,InputData!$D$2:$D$105)-$P$3</f>
        <v>57883</v>
      </c>
      <c r="C554" s="17">
        <f>SUMIF(InputData!$B$2:$B$105,"&lt;="&amp;Production!A554,InputData!$D$2:$D$105)-Production!$P$3</f>
        <v>57883</v>
      </c>
      <c r="D554" s="82">
        <f>C554-B554</f>
        <v>0</v>
      </c>
      <c r="E554" s="81">
        <f t="shared" si="10"/>
        <v>1491</v>
      </c>
      <c r="F554" s="81"/>
      <c r="G554" s="81"/>
      <c r="H554" s="81"/>
      <c r="I554" s="81"/>
      <c r="J554" s="81"/>
      <c r="K554" s="81"/>
      <c r="L554" s="81"/>
      <c r="M554" s="81"/>
      <c r="R554" s="3"/>
      <c r="S554" s="2"/>
      <c r="T554" s="2"/>
    </row>
    <row r="555" spans="1:20" x14ac:dyDescent="0.3">
      <c r="A555" s="77">
        <f>A554+1</f>
        <v>44105</v>
      </c>
      <c r="B555" s="18">
        <f>B554</f>
        <v>57883</v>
      </c>
      <c r="C555" s="18">
        <f>C554</f>
        <v>57883</v>
      </c>
      <c r="D555" s="83">
        <f>D554</f>
        <v>0</v>
      </c>
      <c r="E555" s="81" t="str">
        <f t="shared" si="10"/>
        <v/>
      </c>
      <c r="F555" s="81"/>
      <c r="G555" s="81"/>
      <c r="H555" s="81"/>
      <c r="I555" s="81"/>
      <c r="J555" s="81"/>
      <c r="K555" s="81"/>
      <c r="L555" s="81"/>
      <c r="M555" s="81"/>
      <c r="R555" s="3"/>
      <c r="S555" s="2"/>
      <c r="T555" s="2"/>
    </row>
    <row r="556" spans="1:20" x14ac:dyDescent="0.3">
      <c r="A556" s="76">
        <f>A555</f>
        <v>44105</v>
      </c>
      <c r="B556" s="17">
        <f>SUMIF(InputData!$C$2:$C$105,"&lt;="&amp;Production!A556,InputData!$D$2:$D$105)-$P$3</f>
        <v>57883</v>
      </c>
      <c r="C556" s="17">
        <f>SUMIF(InputData!$B$2:$B$105,"&lt;="&amp;Production!A556,InputData!$D$2:$D$105)-Production!$P$3</f>
        <v>57883</v>
      </c>
      <c r="D556" s="82">
        <f>C556-B556</f>
        <v>0</v>
      </c>
      <c r="E556" s="81" t="str">
        <f t="shared" si="10"/>
        <v/>
      </c>
      <c r="F556" s="81"/>
      <c r="G556" s="81"/>
      <c r="H556" s="81"/>
      <c r="I556" s="81"/>
      <c r="J556" s="81"/>
      <c r="K556" s="81"/>
      <c r="L556" s="81"/>
      <c r="M556" s="81"/>
      <c r="R556" s="3"/>
      <c r="S556" s="2"/>
      <c r="T556" s="2"/>
    </row>
    <row r="557" spans="1:20" x14ac:dyDescent="0.3">
      <c r="A557" s="77">
        <f>A556+1</f>
        <v>44106</v>
      </c>
      <c r="B557" s="18">
        <f>B556</f>
        <v>57883</v>
      </c>
      <c r="C557" s="18">
        <f>C556</f>
        <v>57883</v>
      </c>
      <c r="D557" s="83">
        <f>D556</f>
        <v>0</v>
      </c>
      <c r="E557" s="81" t="str">
        <f t="shared" si="10"/>
        <v/>
      </c>
      <c r="F557" s="81"/>
      <c r="G557" s="81"/>
      <c r="H557" s="81"/>
      <c r="I557" s="81"/>
      <c r="J557" s="81"/>
      <c r="K557" s="81"/>
      <c r="L557" s="81"/>
      <c r="M557" s="81"/>
      <c r="R557" s="3"/>
      <c r="S557" s="2"/>
      <c r="T557" s="2"/>
    </row>
    <row r="558" spans="1:20" x14ac:dyDescent="0.3">
      <c r="A558" s="76">
        <f>A557</f>
        <v>44106</v>
      </c>
      <c r="B558" s="17">
        <f>SUMIF(InputData!$C$2:$C$105,"&lt;="&amp;Production!A558,InputData!$D$2:$D$105)-$P$3</f>
        <v>57883</v>
      </c>
      <c r="C558" s="17">
        <f>SUMIF(InputData!$B$2:$B$105,"&lt;="&amp;Production!A558,InputData!$D$2:$D$105)-Production!$P$3</f>
        <v>59063</v>
      </c>
      <c r="D558" s="82">
        <f>C558-B558</f>
        <v>1180</v>
      </c>
      <c r="E558" s="81" t="str">
        <f t="shared" si="10"/>
        <v/>
      </c>
      <c r="F558" s="81"/>
      <c r="G558" s="81"/>
      <c r="H558" s="81"/>
      <c r="I558" s="81"/>
      <c r="J558" s="81"/>
      <c r="K558" s="81"/>
      <c r="L558" s="81"/>
      <c r="M558" s="81"/>
      <c r="R558" s="3"/>
      <c r="S558" s="2"/>
      <c r="T558" s="2"/>
    </row>
    <row r="559" spans="1:20" x14ac:dyDescent="0.3">
      <c r="A559" s="77">
        <f>A558+1</f>
        <v>44107</v>
      </c>
      <c r="B559" s="18">
        <f>B558</f>
        <v>57883</v>
      </c>
      <c r="C559" s="18">
        <f>C558</f>
        <v>59063</v>
      </c>
      <c r="D559" s="83">
        <f>D558</f>
        <v>1180</v>
      </c>
      <c r="E559" s="81" t="str">
        <f t="shared" si="10"/>
        <v/>
      </c>
      <c r="F559" s="81"/>
      <c r="G559" s="81"/>
      <c r="H559" s="81"/>
      <c r="I559" s="81"/>
      <c r="J559" s="81"/>
      <c r="K559" s="81"/>
      <c r="L559" s="81"/>
      <c r="M559" s="81"/>
      <c r="R559" s="3"/>
      <c r="S559" s="2"/>
      <c r="T559" s="2"/>
    </row>
    <row r="560" spans="1:20" x14ac:dyDescent="0.3">
      <c r="A560" s="76">
        <f>A559</f>
        <v>44107</v>
      </c>
      <c r="B560" s="17">
        <f>SUMIF(InputData!$C$2:$C$105,"&lt;="&amp;Production!A560,InputData!$D$2:$D$105)-$P$3</f>
        <v>57883</v>
      </c>
      <c r="C560" s="17">
        <f>SUMIF(InputData!$B$2:$B$105,"&lt;="&amp;Production!A560,InputData!$D$2:$D$105)-Production!$P$3</f>
        <v>59063</v>
      </c>
      <c r="D560" s="82">
        <f>C560-B560</f>
        <v>1180</v>
      </c>
      <c r="E560" s="81" t="str">
        <f t="shared" si="10"/>
        <v/>
      </c>
      <c r="F560" s="81"/>
      <c r="G560" s="81"/>
      <c r="H560" s="81"/>
      <c r="I560" s="81"/>
      <c r="J560" s="81"/>
      <c r="K560" s="81"/>
      <c r="L560" s="81"/>
      <c r="M560" s="81"/>
      <c r="R560" s="3"/>
      <c r="S560" s="2"/>
      <c r="T560" s="2"/>
    </row>
    <row r="561" spans="1:20" x14ac:dyDescent="0.3">
      <c r="A561" s="77">
        <f>A560+1</f>
        <v>44108</v>
      </c>
      <c r="B561" s="18">
        <f>B560</f>
        <v>57883</v>
      </c>
      <c r="C561" s="18">
        <f>C560</f>
        <v>59063</v>
      </c>
      <c r="D561" s="83">
        <f>D560</f>
        <v>1180</v>
      </c>
      <c r="E561" s="81" t="str">
        <f t="shared" si="10"/>
        <v/>
      </c>
      <c r="F561" s="81"/>
      <c r="G561" s="81"/>
      <c r="H561" s="81"/>
      <c r="I561" s="81"/>
      <c r="J561" s="81"/>
      <c r="K561" s="81"/>
      <c r="L561" s="81"/>
      <c r="M561" s="81"/>
      <c r="R561" s="3"/>
      <c r="S561" s="2"/>
      <c r="T561" s="2"/>
    </row>
    <row r="562" spans="1:20" x14ac:dyDescent="0.3">
      <c r="A562" s="76">
        <f>A561</f>
        <v>44108</v>
      </c>
      <c r="B562" s="17">
        <f>SUMIF(InputData!$C$2:$C$105,"&lt;="&amp;Production!A562,InputData!$D$2:$D$105)-$P$3</f>
        <v>57883</v>
      </c>
      <c r="C562" s="17">
        <f>SUMIF(InputData!$B$2:$B$105,"&lt;="&amp;Production!A562,InputData!$D$2:$D$105)-Production!$P$3</f>
        <v>59855</v>
      </c>
      <c r="D562" s="82">
        <f>C562-B562</f>
        <v>1972</v>
      </c>
      <c r="E562" s="81" t="str">
        <f t="shared" si="10"/>
        <v/>
      </c>
      <c r="F562" s="81"/>
      <c r="G562" s="81"/>
      <c r="H562" s="81"/>
      <c r="I562" s="81"/>
      <c r="J562" s="81"/>
      <c r="K562" s="81"/>
      <c r="L562" s="81"/>
      <c r="M562" s="81"/>
      <c r="R562" s="3"/>
      <c r="S562" s="2"/>
      <c r="T562" s="2"/>
    </row>
    <row r="563" spans="1:20" x14ac:dyDescent="0.3">
      <c r="A563" s="77">
        <f>A562+1</f>
        <v>44109</v>
      </c>
      <c r="B563" s="18">
        <f>B562</f>
        <v>57883</v>
      </c>
      <c r="C563" s="18">
        <f>C562</f>
        <v>59855</v>
      </c>
      <c r="D563" s="83">
        <f>D562</f>
        <v>1972</v>
      </c>
      <c r="E563" s="81" t="str">
        <f t="shared" si="10"/>
        <v/>
      </c>
      <c r="F563" s="81"/>
      <c r="G563" s="81"/>
      <c r="H563" s="81"/>
      <c r="I563" s="81"/>
      <c r="J563" s="81"/>
      <c r="K563" s="81"/>
      <c r="L563" s="81"/>
      <c r="M563" s="81"/>
      <c r="R563" s="3"/>
      <c r="S563" s="2"/>
      <c r="T563" s="2"/>
    </row>
    <row r="564" spans="1:20" x14ac:dyDescent="0.3">
      <c r="A564" s="76">
        <f>A563</f>
        <v>44109</v>
      </c>
      <c r="B564" s="17">
        <f>SUMIF(InputData!$C$2:$C$105,"&lt;="&amp;Production!A564,InputData!$D$2:$D$105)-$P$3</f>
        <v>57883</v>
      </c>
      <c r="C564" s="17">
        <f>SUMIF(InputData!$B$2:$B$105,"&lt;="&amp;Production!A564,InputData!$D$2:$D$105)-Production!$P$3</f>
        <v>59855</v>
      </c>
      <c r="D564" s="82">
        <f>C564-B564</f>
        <v>1972</v>
      </c>
      <c r="E564" s="81" t="str">
        <f t="shared" si="10"/>
        <v/>
      </c>
      <c r="F564" s="81"/>
      <c r="G564" s="81"/>
      <c r="H564" s="81"/>
      <c r="I564" s="81"/>
      <c r="J564" s="81"/>
      <c r="K564" s="81"/>
      <c r="L564" s="81"/>
      <c r="M564" s="81"/>
      <c r="R564" s="3"/>
      <c r="S564" s="2"/>
      <c r="T564" s="2"/>
    </row>
    <row r="565" spans="1:20" x14ac:dyDescent="0.3">
      <c r="A565" s="77">
        <f>A564+1</f>
        <v>44110</v>
      </c>
      <c r="B565" s="18">
        <f>B564</f>
        <v>57883</v>
      </c>
      <c r="C565" s="18">
        <f>C564</f>
        <v>59855</v>
      </c>
      <c r="D565" s="83">
        <f>D564</f>
        <v>1972</v>
      </c>
      <c r="E565" s="81" t="str">
        <f t="shared" si="10"/>
        <v/>
      </c>
      <c r="F565" s="81"/>
      <c r="G565" s="81"/>
      <c r="H565" s="81"/>
      <c r="I565" s="81"/>
      <c r="J565" s="81"/>
      <c r="K565" s="81"/>
      <c r="L565" s="81"/>
      <c r="M565" s="81"/>
      <c r="R565" s="3"/>
      <c r="S565" s="2"/>
      <c r="T565" s="2"/>
    </row>
    <row r="566" spans="1:20" x14ac:dyDescent="0.3">
      <c r="A566" s="76">
        <f>A565</f>
        <v>44110</v>
      </c>
      <c r="B566" s="17">
        <f>SUMIF(InputData!$C$2:$C$105,"&lt;="&amp;Production!A566,InputData!$D$2:$D$105)-$P$3</f>
        <v>57883</v>
      </c>
      <c r="C566" s="17">
        <f>SUMIF(InputData!$B$2:$B$105,"&lt;="&amp;Production!A566,InputData!$D$2:$D$105)-Production!$P$3</f>
        <v>59855</v>
      </c>
      <c r="D566" s="82">
        <f>C566-B566</f>
        <v>1972</v>
      </c>
      <c r="E566" s="81" t="str">
        <f t="shared" si="10"/>
        <v/>
      </c>
      <c r="F566" s="81"/>
      <c r="G566" s="81"/>
      <c r="H566" s="81"/>
      <c r="I566" s="81"/>
      <c r="J566" s="81"/>
      <c r="K566" s="81"/>
      <c r="L566" s="81"/>
      <c r="M566" s="81"/>
      <c r="R566" s="3"/>
      <c r="S566" s="2"/>
      <c r="T566" s="2"/>
    </row>
    <row r="567" spans="1:20" x14ac:dyDescent="0.3">
      <c r="A567" s="77">
        <f>A566+1</f>
        <v>44111</v>
      </c>
      <c r="B567" s="18">
        <f>B566</f>
        <v>57883</v>
      </c>
      <c r="C567" s="18">
        <f>C566</f>
        <v>59855</v>
      </c>
      <c r="D567" s="83">
        <f>D566</f>
        <v>1972</v>
      </c>
      <c r="E567" s="81" t="str">
        <f t="shared" si="10"/>
        <v/>
      </c>
      <c r="F567" s="81"/>
      <c r="G567" s="81"/>
      <c r="H567" s="81"/>
      <c r="I567" s="81"/>
      <c r="J567" s="81"/>
      <c r="K567" s="81"/>
      <c r="L567" s="81"/>
      <c r="M567" s="81"/>
      <c r="R567" s="3"/>
      <c r="S567" s="2"/>
      <c r="T567" s="2"/>
    </row>
    <row r="568" spans="1:20" x14ac:dyDescent="0.3">
      <c r="A568" s="76">
        <f>A567</f>
        <v>44111</v>
      </c>
      <c r="B568" s="17">
        <f>SUMIF(InputData!$C$2:$C$105,"&lt;="&amp;Production!A568,InputData!$D$2:$D$105)-$P$3</f>
        <v>59855</v>
      </c>
      <c r="C568" s="17">
        <f>SUMIF(InputData!$B$2:$B$105,"&lt;="&amp;Production!A568,InputData!$D$2:$D$105)-Production!$P$3</f>
        <v>59855</v>
      </c>
      <c r="D568" s="82">
        <f>C568-B568</f>
        <v>0</v>
      </c>
      <c r="E568" s="81">
        <f t="shared" si="10"/>
        <v>1972</v>
      </c>
      <c r="F568" s="81"/>
      <c r="G568" s="81"/>
      <c r="H568" s="81"/>
      <c r="I568" s="81"/>
      <c r="J568" s="81"/>
      <c r="K568" s="81"/>
      <c r="L568" s="81"/>
      <c r="M568" s="81"/>
      <c r="R568" s="3"/>
      <c r="S568" s="2"/>
      <c r="T568" s="2"/>
    </row>
    <row r="569" spans="1:20" x14ac:dyDescent="0.3">
      <c r="A569" s="77">
        <f>A568+1</f>
        <v>44112</v>
      </c>
      <c r="B569" s="18">
        <f>B568</f>
        <v>59855</v>
      </c>
      <c r="C569" s="18">
        <f>C568</f>
        <v>59855</v>
      </c>
      <c r="D569" s="83">
        <f>D568</f>
        <v>0</v>
      </c>
      <c r="E569" s="81" t="str">
        <f t="shared" si="10"/>
        <v/>
      </c>
      <c r="F569" s="81"/>
      <c r="G569" s="81"/>
      <c r="H569" s="81"/>
      <c r="I569" s="81"/>
      <c r="J569" s="81"/>
      <c r="K569" s="81"/>
      <c r="L569" s="81"/>
      <c r="M569" s="81"/>
      <c r="R569" s="3"/>
      <c r="S569" s="2"/>
      <c r="T569" s="2"/>
    </row>
    <row r="570" spans="1:20" x14ac:dyDescent="0.3">
      <c r="A570" s="76">
        <f>A569</f>
        <v>44112</v>
      </c>
      <c r="B570" s="17">
        <f>SUMIF(InputData!$C$2:$C$105,"&lt;="&amp;Production!A570,InputData!$D$2:$D$105)-$P$3</f>
        <v>59855</v>
      </c>
      <c r="C570" s="17">
        <f>SUMIF(InputData!$B$2:$B$105,"&lt;="&amp;Production!A570,InputData!$D$2:$D$105)-Production!$P$3</f>
        <v>59855</v>
      </c>
      <c r="D570" s="82">
        <f>C570-B570</f>
        <v>0</v>
      </c>
      <c r="E570" s="81" t="str">
        <f t="shared" si="10"/>
        <v/>
      </c>
      <c r="F570" s="81"/>
      <c r="G570" s="81"/>
      <c r="H570" s="81"/>
      <c r="I570" s="81"/>
      <c r="J570" s="81"/>
      <c r="K570" s="81"/>
      <c r="L570" s="81"/>
      <c r="M570" s="81"/>
      <c r="R570" s="3"/>
      <c r="S570" s="2"/>
      <c r="T570" s="2"/>
    </row>
    <row r="571" spans="1:20" x14ac:dyDescent="0.3">
      <c r="A571" s="77">
        <f>A570+1</f>
        <v>44113</v>
      </c>
      <c r="B571" s="18">
        <f>B570</f>
        <v>59855</v>
      </c>
      <c r="C571" s="18">
        <f>C570</f>
        <v>59855</v>
      </c>
      <c r="D571" s="83">
        <f>D570</f>
        <v>0</v>
      </c>
      <c r="E571" s="81" t="str">
        <f t="shared" si="10"/>
        <v/>
      </c>
      <c r="F571" s="81"/>
      <c r="G571" s="81"/>
      <c r="H571" s="81"/>
      <c r="I571" s="81"/>
      <c r="J571" s="81"/>
      <c r="K571" s="81"/>
      <c r="L571" s="81"/>
      <c r="M571" s="81"/>
      <c r="R571" s="3"/>
      <c r="S571" s="2"/>
      <c r="T571" s="2"/>
    </row>
    <row r="572" spans="1:20" x14ac:dyDescent="0.3">
      <c r="A572" s="76">
        <f>A571</f>
        <v>44113</v>
      </c>
      <c r="B572" s="17">
        <f>SUMIF(InputData!$C$2:$C$105,"&lt;="&amp;Production!A572,InputData!$D$2:$D$105)-$P$3</f>
        <v>59855</v>
      </c>
      <c r="C572" s="17">
        <f>SUMIF(InputData!$B$2:$B$105,"&lt;="&amp;Production!A572,InputData!$D$2:$D$105)-Production!$P$3</f>
        <v>61045</v>
      </c>
      <c r="D572" s="82">
        <f>C572-B572</f>
        <v>1190</v>
      </c>
      <c r="E572" s="81" t="str">
        <f t="shared" si="10"/>
        <v/>
      </c>
      <c r="F572" s="81"/>
      <c r="G572" s="81"/>
      <c r="H572" s="81"/>
      <c r="I572" s="81"/>
      <c r="J572" s="81"/>
      <c r="K572" s="81"/>
      <c r="L572" s="81"/>
      <c r="M572" s="81"/>
      <c r="R572" s="3"/>
      <c r="S572" s="2"/>
      <c r="T572" s="2"/>
    </row>
    <row r="573" spans="1:20" x14ac:dyDescent="0.3">
      <c r="A573" s="77">
        <f>A572+1</f>
        <v>44114</v>
      </c>
      <c r="B573" s="18">
        <f>B572</f>
        <v>59855</v>
      </c>
      <c r="C573" s="18">
        <f>C572</f>
        <v>61045</v>
      </c>
      <c r="D573" s="83">
        <f>D572</f>
        <v>1190</v>
      </c>
      <c r="E573" s="81" t="str">
        <f t="shared" si="10"/>
        <v/>
      </c>
      <c r="F573" s="81"/>
      <c r="G573" s="81"/>
      <c r="H573" s="81"/>
      <c r="I573" s="81"/>
      <c r="J573" s="81"/>
      <c r="K573" s="81"/>
      <c r="L573" s="81"/>
      <c r="M573" s="81"/>
      <c r="R573" s="3"/>
      <c r="S573" s="2"/>
      <c r="T573" s="2"/>
    </row>
    <row r="574" spans="1:20" x14ac:dyDescent="0.3">
      <c r="A574" s="76">
        <f>A573</f>
        <v>44114</v>
      </c>
      <c r="B574" s="17">
        <f>SUMIF(InputData!$C$2:$C$105,"&lt;="&amp;Production!A574,InputData!$D$2:$D$105)-$P$3</f>
        <v>59855</v>
      </c>
      <c r="C574" s="17">
        <f>SUMIF(InputData!$B$2:$B$105,"&lt;="&amp;Production!A574,InputData!$D$2:$D$105)-Production!$P$3</f>
        <v>61045</v>
      </c>
      <c r="D574" s="82">
        <f>C574-B574</f>
        <v>1190</v>
      </c>
      <c r="E574" s="81" t="str">
        <f t="shared" si="10"/>
        <v/>
      </c>
      <c r="F574" s="81"/>
      <c r="G574" s="81"/>
      <c r="H574" s="81"/>
      <c r="I574" s="81"/>
      <c r="J574" s="81"/>
      <c r="K574" s="81"/>
      <c r="L574" s="81"/>
      <c r="M574" s="81"/>
      <c r="R574" s="3"/>
      <c r="S574" s="2"/>
      <c r="T574" s="2"/>
    </row>
    <row r="575" spans="1:20" x14ac:dyDescent="0.3">
      <c r="A575" s="77">
        <f>A574+1</f>
        <v>44115</v>
      </c>
      <c r="B575" s="18">
        <f>B574</f>
        <v>59855</v>
      </c>
      <c r="C575" s="18">
        <f>C574</f>
        <v>61045</v>
      </c>
      <c r="D575" s="83">
        <f>D574</f>
        <v>1190</v>
      </c>
      <c r="E575" s="81" t="str">
        <f t="shared" si="10"/>
        <v/>
      </c>
      <c r="F575" s="81"/>
      <c r="G575" s="81"/>
      <c r="H575" s="81"/>
      <c r="I575" s="81"/>
      <c r="J575" s="81"/>
      <c r="K575" s="81"/>
      <c r="L575" s="81"/>
      <c r="M575" s="81"/>
      <c r="R575" s="3"/>
      <c r="S575" s="2"/>
      <c r="T575" s="2"/>
    </row>
    <row r="576" spans="1:20" x14ac:dyDescent="0.3">
      <c r="A576" s="76">
        <f>A575</f>
        <v>44115</v>
      </c>
      <c r="B576" s="17">
        <f>SUMIF(InputData!$C$2:$C$105,"&lt;="&amp;Production!A576,InputData!$D$2:$D$105)-$P$3</f>
        <v>59855</v>
      </c>
      <c r="C576" s="17">
        <f>SUMIF(InputData!$B$2:$B$105,"&lt;="&amp;Production!A576,InputData!$D$2:$D$105)-Production!$P$3</f>
        <v>61707</v>
      </c>
      <c r="D576" s="82">
        <f>C576-B576</f>
        <v>1852</v>
      </c>
      <c r="E576" s="81" t="str">
        <f t="shared" si="10"/>
        <v/>
      </c>
      <c r="F576" s="81"/>
      <c r="G576" s="81"/>
      <c r="H576" s="81"/>
      <c r="I576" s="81"/>
      <c r="J576" s="81"/>
      <c r="K576" s="81"/>
      <c r="L576" s="81"/>
      <c r="M576" s="81"/>
      <c r="R576" s="3"/>
      <c r="S576" s="2"/>
      <c r="T576" s="2"/>
    </row>
    <row r="577" spans="1:20" x14ac:dyDescent="0.3">
      <c r="A577" s="77">
        <f>A576+1</f>
        <v>44116</v>
      </c>
      <c r="B577" s="18">
        <f>B576</f>
        <v>59855</v>
      </c>
      <c r="C577" s="18">
        <f>C576</f>
        <v>61707</v>
      </c>
      <c r="D577" s="83">
        <f>D576</f>
        <v>1852</v>
      </c>
      <c r="E577" s="81" t="str">
        <f t="shared" si="10"/>
        <v/>
      </c>
      <c r="F577" s="81"/>
      <c r="G577" s="81"/>
      <c r="H577" s="81"/>
      <c r="I577" s="81"/>
      <c r="J577" s="81"/>
      <c r="K577" s="81"/>
      <c r="L577" s="81"/>
      <c r="M577" s="81"/>
      <c r="R577" s="3"/>
      <c r="S577" s="2"/>
      <c r="T577" s="2"/>
    </row>
    <row r="578" spans="1:20" x14ac:dyDescent="0.3">
      <c r="A578" s="76">
        <f>A577</f>
        <v>44116</v>
      </c>
      <c r="B578" s="17">
        <f>SUMIF(InputData!$C$2:$C$105,"&lt;="&amp;Production!A578,InputData!$D$2:$D$105)-$P$3</f>
        <v>59855</v>
      </c>
      <c r="C578" s="17">
        <f>SUMIF(InputData!$B$2:$B$105,"&lt;="&amp;Production!A578,InputData!$D$2:$D$105)-Production!$P$3</f>
        <v>61707</v>
      </c>
      <c r="D578" s="82">
        <f>C578-B578</f>
        <v>1852</v>
      </c>
      <c r="E578" s="81" t="str">
        <f t="shared" si="10"/>
        <v/>
      </c>
      <c r="F578" s="81"/>
      <c r="G578" s="81"/>
      <c r="H578" s="81"/>
      <c r="I578" s="81"/>
      <c r="J578" s="81"/>
      <c r="K578" s="81"/>
      <c r="L578" s="81"/>
      <c r="M578" s="81"/>
      <c r="R578" s="3"/>
      <c r="S578" s="2"/>
      <c r="T578" s="2"/>
    </row>
    <row r="579" spans="1:20" x14ac:dyDescent="0.3">
      <c r="A579" s="77">
        <f>A578+1</f>
        <v>44117</v>
      </c>
      <c r="B579" s="18">
        <f>B578</f>
        <v>59855</v>
      </c>
      <c r="C579" s="18">
        <f>C578</f>
        <v>61707</v>
      </c>
      <c r="D579" s="83">
        <f>D578</f>
        <v>1852</v>
      </c>
      <c r="E579" s="81" t="str">
        <f t="shared" si="10"/>
        <v/>
      </c>
      <c r="F579" s="81"/>
      <c r="G579" s="81"/>
      <c r="H579" s="81"/>
      <c r="I579" s="81"/>
      <c r="J579" s="81"/>
      <c r="K579" s="81"/>
      <c r="L579" s="81"/>
      <c r="M579" s="81"/>
      <c r="R579" s="3"/>
      <c r="S579" s="2"/>
      <c r="T579" s="2"/>
    </row>
    <row r="580" spans="1:20" x14ac:dyDescent="0.3">
      <c r="A580" s="76">
        <f>A579</f>
        <v>44117</v>
      </c>
      <c r="B580" s="17">
        <f>SUMIF(InputData!$C$2:$C$105,"&lt;="&amp;Production!A580,InputData!$D$2:$D$105)-$P$3</f>
        <v>59855</v>
      </c>
      <c r="C580" s="17">
        <f>SUMIF(InputData!$B$2:$B$105,"&lt;="&amp;Production!A580,InputData!$D$2:$D$105)-Production!$P$3</f>
        <v>61707</v>
      </c>
      <c r="D580" s="82">
        <f>C580-B580</f>
        <v>1852</v>
      </c>
      <c r="E580" s="81" t="str">
        <f t="shared" ref="E580:E643" si="11">IF(B580-B579=0,"",B580-B579)</f>
        <v/>
      </c>
      <c r="F580" s="81"/>
      <c r="G580" s="81"/>
      <c r="H580" s="81"/>
      <c r="I580" s="81"/>
      <c r="J580" s="81"/>
      <c r="K580" s="81"/>
      <c r="L580" s="81"/>
      <c r="M580" s="81"/>
      <c r="R580" s="3"/>
      <c r="S580" s="2"/>
      <c r="T580" s="2"/>
    </row>
    <row r="581" spans="1:20" x14ac:dyDescent="0.3">
      <c r="A581" s="77">
        <f>A580+1</f>
        <v>44118</v>
      </c>
      <c r="B581" s="18">
        <f>B580</f>
        <v>59855</v>
      </c>
      <c r="C581" s="18">
        <f>C580</f>
        <v>61707</v>
      </c>
      <c r="D581" s="83">
        <f>D580</f>
        <v>1852</v>
      </c>
      <c r="E581" s="81" t="str">
        <f t="shared" si="11"/>
        <v/>
      </c>
      <c r="F581" s="81"/>
      <c r="G581" s="81"/>
      <c r="H581" s="81"/>
      <c r="I581" s="81"/>
      <c r="J581" s="81"/>
      <c r="K581" s="81"/>
      <c r="L581" s="81"/>
      <c r="M581" s="81"/>
      <c r="R581" s="3"/>
      <c r="S581" s="2"/>
      <c r="T581" s="2"/>
    </row>
    <row r="582" spans="1:20" x14ac:dyDescent="0.3">
      <c r="A582" s="76">
        <f>A581</f>
        <v>44118</v>
      </c>
      <c r="B582" s="17">
        <f>SUMIF(InputData!$C$2:$C$105,"&lt;="&amp;Production!A582,InputData!$D$2:$D$105)-$P$3</f>
        <v>61707</v>
      </c>
      <c r="C582" s="17">
        <f>SUMIF(InputData!$B$2:$B$105,"&lt;="&amp;Production!A582,InputData!$D$2:$D$105)-Production!$P$3</f>
        <v>61707</v>
      </c>
      <c r="D582" s="82">
        <f>C582-B582</f>
        <v>0</v>
      </c>
      <c r="E582" s="81">
        <f t="shared" si="11"/>
        <v>1852</v>
      </c>
      <c r="F582" s="81"/>
      <c r="G582" s="81"/>
      <c r="H582" s="81"/>
      <c r="I582" s="81"/>
      <c r="J582" s="81"/>
      <c r="K582" s="81"/>
      <c r="L582" s="81"/>
      <c r="M582" s="81"/>
      <c r="R582" s="3"/>
      <c r="S582" s="2"/>
      <c r="T582" s="2"/>
    </row>
    <row r="583" spans="1:20" x14ac:dyDescent="0.3">
      <c r="A583" s="77">
        <f>A582+1</f>
        <v>44119</v>
      </c>
      <c r="B583" s="18">
        <f>B582</f>
        <v>61707</v>
      </c>
      <c r="C583" s="18">
        <f>C582</f>
        <v>61707</v>
      </c>
      <c r="D583" s="83">
        <f>D582</f>
        <v>0</v>
      </c>
      <c r="E583" s="81" t="str">
        <f t="shared" si="11"/>
        <v/>
      </c>
      <c r="F583" s="81"/>
      <c r="G583" s="81"/>
      <c r="H583" s="81"/>
      <c r="I583" s="81"/>
      <c r="J583" s="81"/>
      <c r="K583" s="81"/>
      <c r="L583" s="81"/>
      <c r="M583" s="81"/>
      <c r="R583" s="3"/>
      <c r="S583" s="2"/>
      <c r="T583" s="2"/>
    </row>
    <row r="584" spans="1:20" x14ac:dyDescent="0.3">
      <c r="A584" s="76">
        <f>A583</f>
        <v>44119</v>
      </c>
      <c r="B584" s="17">
        <f>SUMIF(InputData!$C$2:$C$105,"&lt;="&amp;Production!A584,InputData!$D$2:$D$105)-$P$3</f>
        <v>61707</v>
      </c>
      <c r="C584" s="17">
        <f>SUMIF(InputData!$B$2:$B$105,"&lt;="&amp;Production!A584,InputData!$D$2:$D$105)-Production!$P$3</f>
        <v>61707</v>
      </c>
      <c r="D584" s="82">
        <f>C584-B584</f>
        <v>0</v>
      </c>
      <c r="E584" s="81" t="str">
        <f t="shared" si="11"/>
        <v/>
      </c>
      <c r="F584" s="81"/>
      <c r="G584" s="81"/>
      <c r="H584" s="81"/>
      <c r="I584" s="81"/>
      <c r="J584" s="81"/>
      <c r="K584" s="81"/>
      <c r="L584" s="81"/>
      <c r="M584" s="81"/>
      <c r="R584" s="3"/>
      <c r="S584" s="2"/>
      <c r="T584" s="2"/>
    </row>
    <row r="585" spans="1:20" x14ac:dyDescent="0.3">
      <c r="A585" s="77">
        <f>A584+1</f>
        <v>44120</v>
      </c>
      <c r="B585" s="18">
        <f>B584</f>
        <v>61707</v>
      </c>
      <c r="C585" s="18">
        <f>C584</f>
        <v>61707</v>
      </c>
      <c r="D585" s="83">
        <f>D584</f>
        <v>0</v>
      </c>
      <c r="E585" s="81" t="str">
        <f t="shared" si="11"/>
        <v/>
      </c>
      <c r="F585" s="81"/>
      <c r="G585" s="81"/>
      <c r="H585" s="81"/>
      <c r="I585" s="81"/>
      <c r="J585" s="81"/>
      <c r="K585" s="81"/>
      <c r="L585" s="81"/>
      <c r="M585" s="81"/>
      <c r="R585" s="3"/>
      <c r="S585" s="2"/>
      <c r="T585" s="2"/>
    </row>
    <row r="586" spans="1:20" x14ac:dyDescent="0.3">
      <c r="A586" s="76">
        <f>A585</f>
        <v>44120</v>
      </c>
      <c r="B586" s="17">
        <f>SUMIF(InputData!$C$2:$C$105,"&lt;="&amp;Production!A586,InputData!$D$2:$D$105)-$P$3</f>
        <v>61707</v>
      </c>
      <c r="C586" s="17">
        <f>SUMIF(InputData!$B$2:$B$105,"&lt;="&amp;Production!A586,InputData!$D$2:$D$105)-Production!$P$3</f>
        <v>63087</v>
      </c>
      <c r="D586" s="82">
        <f>C586-B586</f>
        <v>1380</v>
      </c>
      <c r="E586" s="81" t="str">
        <f t="shared" si="11"/>
        <v/>
      </c>
      <c r="F586" s="81"/>
      <c r="G586" s="81"/>
      <c r="H586" s="81"/>
      <c r="I586" s="81"/>
      <c r="J586" s="81"/>
      <c r="K586" s="81"/>
      <c r="L586" s="81"/>
      <c r="M586" s="81"/>
      <c r="R586" s="3"/>
      <c r="S586" s="2"/>
      <c r="T586" s="2"/>
    </row>
    <row r="587" spans="1:20" x14ac:dyDescent="0.3">
      <c r="A587" s="77">
        <f>A586+1</f>
        <v>44121</v>
      </c>
      <c r="B587" s="18">
        <f>B586</f>
        <v>61707</v>
      </c>
      <c r="C587" s="18">
        <f>C586</f>
        <v>63087</v>
      </c>
      <c r="D587" s="83">
        <f>D586</f>
        <v>1380</v>
      </c>
      <c r="E587" s="81" t="str">
        <f t="shared" si="11"/>
        <v/>
      </c>
      <c r="F587" s="81"/>
      <c r="G587" s="81"/>
      <c r="H587" s="81"/>
      <c r="I587" s="81"/>
      <c r="J587" s="81"/>
      <c r="K587" s="81"/>
      <c r="L587" s="81"/>
      <c r="M587" s="81"/>
      <c r="R587" s="3"/>
      <c r="S587" s="2"/>
      <c r="T587" s="2"/>
    </row>
    <row r="588" spans="1:20" x14ac:dyDescent="0.3">
      <c r="A588" s="76">
        <f>A587</f>
        <v>44121</v>
      </c>
      <c r="B588" s="17">
        <f>SUMIF(InputData!$C$2:$C$105,"&lt;="&amp;Production!A588,InputData!$D$2:$D$105)-$P$3</f>
        <v>61707</v>
      </c>
      <c r="C588" s="17">
        <f>SUMIF(InputData!$B$2:$B$105,"&lt;="&amp;Production!A588,InputData!$D$2:$D$105)-Production!$P$3</f>
        <v>63087</v>
      </c>
      <c r="D588" s="82">
        <f>C588-B588</f>
        <v>1380</v>
      </c>
      <c r="E588" s="81" t="str">
        <f t="shared" si="11"/>
        <v/>
      </c>
      <c r="F588" s="81"/>
      <c r="G588" s="81"/>
      <c r="H588" s="81"/>
      <c r="I588" s="81"/>
      <c r="J588" s="81"/>
      <c r="K588" s="81"/>
      <c r="L588" s="81"/>
      <c r="M588" s="81"/>
      <c r="R588" s="3"/>
      <c r="S588" s="2"/>
      <c r="T588" s="2"/>
    </row>
    <row r="589" spans="1:20" x14ac:dyDescent="0.3">
      <c r="A589" s="77">
        <f>A588+1</f>
        <v>44122</v>
      </c>
      <c r="B589" s="18">
        <f>B588</f>
        <v>61707</v>
      </c>
      <c r="C589" s="18">
        <f>C588</f>
        <v>63087</v>
      </c>
      <c r="D589" s="83">
        <f>D588</f>
        <v>1380</v>
      </c>
      <c r="E589" s="81" t="str">
        <f t="shared" si="11"/>
        <v/>
      </c>
      <c r="F589" s="81"/>
      <c r="G589" s="81"/>
      <c r="H589" s="81"/>
      <c r="I589" s="81"/>
      <c r="J589" s="81"/>
      <c r="K589" s="81"/>
      <c r="L589" s="81"/>
      <c r="M589" s="81"/>
      <c r="R589" s="3"/>
      <c r="S589" s="2"/>
      <c r="T589" s="2"/>
    </row>
    <row r="590" spans="1:20" x14ac:dyDescent="0.3">
      <c r="A590" s="76">
        <f>A589</f>
        <v>44122</v>
      </c>
      <c r="B590" s="17">
        <f>SUMIF(InputData!$C$2:$C$105,"&lt;="&amp;Production!A590,InputData!$D$2:$D$105)-$P$3</f>
        <v>61707</v>
      </c>
      <c r="C590" s="17">
        <f>SUMIF(InputData!$B$2:$B$105,"&lt;="&amp;Production!A590,InputData!$D$2:$D$105)-Production!$P$3</f>
        <v>63767</v>
      </c>
      <c r="D590" s="82">
        <f>C590-B590</f>
        <v>2060</v>
      </c>
      <c r="E590" s="81" t="str">
        <f t="shared" si="11"/>
        <v/>
      </c>
      <c r="F590" s="81"/>
      <c r="G590" s="81"/>
      <c r="H590" s="81"/>
      <c r="I590" s="81"/>
      <c r="J590" s="81"/>
      <c r="K590" s="81"/>
      <c r="L590" s="81"/>
      <c r="M590" s="81"/>
      <c r="R590" s="3"/>
      <c r="S590" s="2"/>
      <c r="T590" s="2"/>
    </row>
    <row r="591" spans="1:20" x14ac:dyDescent="0.3">
      <c r="A591" s="77">
        <f>A590+1</f>
        <v>44123</v>
      </c>
      <c r="B591" s="18">
        <f>B590</f>
        <v>61707</v>
      </c>
      <c r="C591" s="18">
        <f>C590</f>
        <v>63767</v>
      </c>
      <c r="D591" s="83">
        <f>D590</f>
        <v>2060</v>
      </c>
      <c r="E591" s="81" t="str">
        <f t="shared" si="11"/>
        <v/>
      </c>
      <c r="F591" s="81"/>
      <c r="G591" s="81"/>
      <c r="H591" s="81"/>
      <c r="I591" s="81"/>
      <c r="J591" s="81"/>
      <c r="K591" s="81"/>
      <c r="L591" s="81"/>
      <c r="M591" s="81"/>
      <c r="R591" s="3"/>
      <c r="S591" s="2"/>
      <c r="T591" s="2"/>
    </row>
    <row r="592" spans="1:20" x14ac:dyDescent="0.3">
      <c r="A592" s="76">
        <f>A591</f>
        <v>44123</v>
      </c>
      <c r="B592" s="17">
        <f>SUMIF(InputData!$C$2:$C$105,"&lt;="&amp;Production!A592,InputData!$D$2:$D$105)-$P$3</f>
        <v>61707</v>
      </c>
      <c r="C592" s="17">
        <f>SUMIF(InputData!$B$2:$B$105,"&lt;="&amp;Production!A592,InputData!$D$2:$D$105)-Production!$P$3</f>
        <v>63767</v>
      </c>
      <c r="D592" s="82">
        <f>C592-B592</f>
        <v>2060</v>
      </c>
      <c r="E592" s="81" t="str">
        <f t="shared" si="11"/>
        <v/>
      </c>
      <c r="F592" s="81"/>
      <c r="G592" s="81"/>
      <c r="H592" s="81"/>
      <c r="I592" s="81"/>
      <c r="J592" s="81"/>
      <c r="K592" s="81"/>
      <c r="L592" s="81"/>
      <c r="M592" s="81"/>
      <c r="R592" s="3"/>
      <c r="S592" s="2"/>
      <c r="T592" s="2"/>
    </row>
    <row r="593" spans="1:20" x14ac:dyDescent="0.3">
      <c r="A593" s="77">
        <f>A592+1</f>
        <v>44124</v>
      </c>
      <c r="B593" s="18">
        <f>B592</f>
        <v>61707</v>
      </c>
      <c r="C593" s="18">
        <f>C592</f>
        <v>63767</v>
      </c>
      <c r="D593" s="83">
        <f>D592</f>
        <v>2060</v>
      </c>
      <c r="E593" s="81" t="str">
        <f t="shared" si="11"/>
        <v/>
      </c>
      <c r="F593" s="81"/>
      <c r="G593" s="81"/>
      <c r="H593" s="81"/>
      <c r="I593" s="81"/>
      <c r="J593" s="81"/>
      <c r="K593" s="81"/>
      <c r="L593" s="81"/>
      <c r="M593" s="81"/>
      <c r="R593" s="3"/>
      <c r="S593" s="2"/>
      <c r="T593" s="2"/>
    </row>
    <row r="594" spans="1:20" x14ac:dyDescent="0.3">
      <c r="A594" s="76">
        <f>A593</f>
        <v>44124</v>
      </c>
      <c r="B594" s="17">
        <f>SUMIF(InputData!$C$2:$C$105,"&lt;="&amp;Production!A594,InputData!$D$2:$D$105)-$P$3</f>
        <v>61707</v>
      </c>
      <c r="C594" s="17">
        <f>SUMIF(InputData!$B$2:$B$105,"&lt;="&amp;Production!A594,InputData!$D$2:$D$105)-Production!$P$3</f>
        <v>63767</v>
      </c>
      <c r="D594" s="82">
        <f>C594-B594</f>
        <v>2060</v>
      </c>
      <c r="E594" s="81" t="str">
        <f t="shared" si="11"/>
        <v/>
      </c>
      <c r="F594" s="81"/>
      <c r="G594" s="81"/>
      <c r="H594" s="81"/>
      <c r="I594" s="81"/>
      <c r="J594" s="81"/>
      <c r="K594" s="81"/>
      <c r="L594" s="81"/>
      <c r="M594" s="81"/>
      <c r="R594" s="3"/>
      <c r="S594" s="2"/>
      <c r="T594" s="2"/>
    </row>
    <row r="595" spans="1:20" x14ac:dyDescent="0.3">
      <c r="A595" s="77">
        <f>A594+1</f>
        <v>44125</v>
      </c>
      <c r="B595" s="18">
        <f>B594</f>
        <v>61707</v>
      </c>
      <c r="C595" s="18">
        <f>C594</f>
        <v>63767</v>
      </c>
      <c r="D595" s="83">
        <f>D594</f>
        <v>2060</v>
      </c>
      <c r="E595" s="81" t="str">
        <f t="shared" si="11"/>
        <v/>
      </c>
      <c r="F595" s="81"/>
      <c r="G595" s="81"/>
      <c r="H595" s="81"/>
      <c r="I595" s="81"/>
      <c r="J595" s="81"/>
      <c r="K595" s="81"/>
      <c r="L595" s="81"/>
      <c r="M595" s="81"/>
      <c r="R595" s="3"/>
      <c r="S595" s="2"/>
      <c r="T595" s="2"/>
    </row>
    <row r="596" spans="1:20" x14ac:dyDescent="0.3">
      <c r="A596" s="76">
        <f>A595</f>
        <v>44125</v>
      </c>
      <c r="B596" s="17">
        <f>SUMIF(InputData!$C$2:$C$105,"&lt;="&amp;Production!A596,InputData!$D$2:$D$105)-$P$3</f>
        <v>63767</v>
      </c>
      <c r="C596" s="17">
        <f>SUMIF(InputData!$B$2:$B$105,"&lt;="&amp;Production!A596,InputData!$D$2:$D$105)-Production!$P$3</f>
        <v>63767</v>
      </c>
      <c r="D596" s="82">
        <f>C596-B596</f>
        <v>0</v>
      </c>
      <c r="E596" s="81">
        <f t="shared" si="11"/>
        <v>2060</v>
      </c>
      <c r="F596" s="81"/>
      <c r="G596" s="81"/>
      <c r="H596" s="81"/>
      <c r="I596" s="81"/>
      <c r="J596" s="81"/>
      <c r="K596" s="81"/>
      <c r="L596" s="81"/>
      <c r="M596" s="81"/>
      <c r="R596" s="3"/>
      <c r="S596" s="2"/>
      <c r="T596" s="2"/>
    </row>
    <row r="597" spans="1:20" x14ac:dyDescent="0.3">
      <c r="A597" s="77">
        <f>A596+1</f>
        <v>44126</v>
      </c>
      <c r="B597" s="18">
        <f>B596</f>
        <v>63767</v>
      </c>
      <c r="C597" s="18">
        <f>C596</f>
        <v>63767</v>
      </c>
      <c r="D597" s="83">
        <f>D596</f>
        <v>0</v>
      </c>
      <c r="E597" s="81" t="str">
        <f t="shared" si="11"/>
        <v/>
      </c>
      <c r="F597" s="81"/>
      <c r="G597" s="81"/>
      <c r="H597" s="81"/>
      <c r="I597" s="81"/>
      <c r="J597" s="81"/>
      <c r="K597" s="81"/>
      <c r="L597" s="81"/>
      <c r="M597" s="81"/>
      <c r="R597" s="3"/>
      <c r="S597" s="2"/>
      <c r="T597" s="2"/>
    </row>
    <row r="598" spans="1:20" x14ac:dyDescent="0.3">
      <c r="A598" s="76">
        <f>A597</f>
        <v>44126</v>
      </c>
      <c r="B598" s="17">
        <f>SUMIF(InputData!$C$2:$C$105,"&lt;="&amp;Production!A598,InputData!$D$2:$D$105)-$P$3</f>
        <v>63767</v>
      </c>
      <c r="C598" s="17">
        <f>SUMIF(InputData!$B$2:$B$105,"&lt;="&amp;Production!A598,InputData!$D$2:$D$105)-Production!$P$3</f>
        <v>63767</v>
      </c>
      <c r="D598" s="82">
        <f>C598-B598</f>
        <v>0</v>
      </c>
      <c r="E598" s="81" t="str">
        <f t="shared" si="11"/>
        <v/>
      </c>
      <c r="F598" s="81"/>
      <c r="G598" s="81"/>
      <c r="H598" s="81"/>
      <c r="I598" s="81"/>
      <c r="J598" s="81"/>
      <c r="K598" s="81"/>
      <c r="L598" s="81"/>
      <c r="M598" s="81"/>
      <c r="R598" s="3"/>
      <c r="S598" s="2"/>
      <c r="T598" s="2"/>
    </row>
    <row r="599" spans="1:20" x14ac:dyDescent="0.3">
      <c r="A599" s="77">
        <f>A598+1</f>
        <v>44127</v>
      </c>
      <c r="B599" s="18">
        <f>B598</f>
        <v>63767</v>
      </c>
      <c r="C599" s="18">
        <f>C598</f>
        <v>63767</v>
      </c>
      <c r="D599" s="83">
        <f>D598</f>
        <v>0</v>
      </c>
      <c r="E599" s="81" t="str">
        <f t="shared" si="11"/>
        <v/>
      </c>
      <c r="F599" s="81"/>
      <c r="G599" s="81"/>
      <c r="H599" s="81"/>
      <c r="I599" s="81"/>
      <c r="J599" s="81"/>
      <c r="K599" s="81"/>
      <c r="L599" s="81"/>
      <c r="M599" s="81"/>
      <c r="R599" s="3"/>
      <c r="S599" s="2"/>
      <c r="T599" s="2"/>
    </row>
    <row r="600" spans="1:20" x14ac:dyDescent="0.3">
      <c r="A600" s="76">
        <f>A599</f>
        <v>44127</v>
      </c>
      <c r="B600" s="17">
        <f>SUMIF(InputData!$C$2:$C$105,"&lt;="&amp;Production!A600,InputData!$D$2:$D$105)-$P$3</f>
        <v>63767</v>
      </c>
      <c r="C600" s="17">
        <f>SUMIF(InputData!$B$2:$B$105,"&lt;="&amp;Production!A600,InputData!$D$2:$D$105)-Production!$P$3</f>
        <v>65082</v>
      </c>
      <c r="D600" s="82">
        <f>C600-B600</f>
        <v>1315</v>
      </c>
      <c r="E600" s="81" t="str">
        <f t="shared" si="11"/>
        <v/>
      </c>
      <c r="F600" s="81"/>
      <c r="G600" s="81"/>
      <c r="H600" s="81"/>
      <c r="I600" s="81"/>
      <c r="J600" s="81"/>
      <c r="K600" s="81"/>
      <c r="L600" s="81"/>
      <c r="M600" s="81"/>
      <c r="R600" s="3"/>
      <c r="S600" s="2"/>
      <c r="T600" s="2"/>
    </row>
    <row r="601" spans="1:20" x14ac:dyDescent="0.3">
      <c r="A601" s="77">
        <f>A600+1</f>
        <v>44128</v>
      </c>
      <c r="B601" s="18">
        <f>B600</f>
        <v>63767</v>
      </c>
      <c r="C601" s="18">
        <f>C600</f>
        <v>65082</v>
      </c>
      <c r="D601" s="83">
        <f>D600</f>
        <v>1315</v>
      </c>
      <c r="E601" s="81" t="str">
        <f t="shared" si="11"/>
        <v/>
      </c>
      <c r="F601" s="81"/>
      <c r="G601" s="81"/>
      <c r="H601" s="81"/>
      <c r="I601" s="81"/>
      <c r="J601" s="81"/>
      <c r="K601" s="81"/>
      <c r="L601" s="81"/>
      <c r="M601" s="81"/>
      <c r="R601" s="3"/>
      <c r="S601" s="2"/>
      <c r="T601" s="2"/>
    </row>
    <row r="602" spans="1:20" x14ac:dyDescent="0.3">
      <c r="A602" s="76">
        <f>A601</f>
        <v>44128</v>
      </c>
      <c r="B602" s="17">
        <f>SUMIF(InputData!$C$2:$C$105,"&lt;="&amp;Production!A602,InputData!$D$2:$D$105)-$P$3</f>
        <v>63767</v>
      </c>
      <c r="C602" s="17">
        <f>SUMIF(InputData!$B$2:$B$105,"&lt;="&amp;Production!A602,InputData!$D$2:$D$105)-Production!$P$3</f>
        <v>65082</v>
      </c>
      <c r="D602" s="82">
        <f>C602-B602</f>
        <v>1315</v>
      </c>
      <c r="E602" s="81" t="str">
        <f t="shared" si="11"/>
        <v/>
      </c>
      <c r="F602" s="81"/>
      <c r="G602" s="81"/>
      <c r="H602" s="81"/>
      <c r="I602" s="81"/>
      <c r="J602" s="81"/>
      <c r="K602" s="81"/>
      <c r="L602" s="81"/>
      <c r="M602" s="81"/>
      <c r="R602" s="3"/>
      <c r="S602" s="2"/>
      <c r="T602" s="2"/>
    </row>
    <row r="603" spans="1:20" x14ac:dyDescent="0.3">
      <c r="A603" s="77">
        <f>A602+1</f>
        <v>44129</v>
      </c>
      <c r="B603" s="18">
        <f>B602</f>
        <v>63767</v>
      </c>
      <c r="C603" s="18">
        <f>C602</f>
        <v>65082</v>
      </c>
      <c r="D603" s="83">
        <f>D602</f>
        <v>1315</v>
      </c>
      <c r="E603" s="81" t="str">
        <f t="shared" si="11"/>
        <v/>
      </c>
      <c r="F603" s="81"/>
      <c r="G603" s="81"/>
      <c r="H603" s="81"/>
      <c r="I603" s="81"/>
      <c r="J603" s="81"/>
      <c r="K603" s="81"/>
      <c r="L603" s="81"/>
      <c r="M603" s="81"/>
      <c r="R603" s="3"/>
      <c r="S603" s="2"/>
      <c r="T603" s="2"/>
    </row>
    <row r="604" spans="1:20" x14ac:dyDescent="0.3">
      <c r="A604" s="76">
        <f>A603</f>
        <v>44129</v>
      </c>
      <c r="B604" s="17">
        <f>SUMIF(InputData!$C$2:$C$105,"&lt;="&amp;Production!A604,InputData!$D$2:$D$105)-$P$3</f>
        <v>63767</v>
      </c>
      <c r="C604" s="17">
        <f>SUMIF(InputData!$B$2:$B$105,"&lt;="&amp;Production!A604,InputData!$D$2:$D$105)-Production!$P$3</f>
        <v>65082</v>
      </c>
      <c r="D604" s="82">
        <f>C604-B604</f>
        <v>1315</v>
      </c>
      <c r="E604" s="81" t="str">
        <f t="shared" si="11"/>
        <v/>
      </c>
      <c r="F604" s="81"/>
      <c r="G604" s="81"/>
      <c r="H604" s="81"/>
      <c r="I604" s="81"/>
      <c r="J604" s="81"/>
      <c r="K604" s="81"/>
      <c r="L604" s="81"/>
      <c r="M604" s="81"/>
      <c r="R604" s="3"/>
      <c r="S604" s="2"/>
      <c r="T604" s="2"/>
    </row>
    <row r="605" spans="1:20" x14ac:dyDescent="0.3">
      <c r="A605" s="77">
        <f>A604+1</f>
        <v>44130</v>
      </c>
      <c r="B605" s="18">
        <f>B604</f>
        <v>63767</v>
      </c>
      <c r="C605" s="18">
        <f>C604</f>
        <v>65082</v>
      </c>
      <c r="D605" s="83">
        <f>D604</f>
        <v>1315</v>
      </c>
      <c r="E605" s="81" t="str">
        <f t="shared" si="11"/>
        <v/>
      </c>
      <c r="F605" s="81"/>
      <c r="G605" s="81"/>
      <c r="H605" s="81"/>
      <c r="I605" s="81"/>
      <c r="J605" s="81"/>
      <c r="K605" s="81"/>
      <c r="L605" s="81"/>
      <c r="M605" s="81"/>
      <c r="R605" s="3"/>
      <c r="S605" s="2"/>
      <c r="T605" s="2"/>
    </row>
    <row r="606" spans="1:20" x14ac:dyDescent="0.3">
      <c r="A606" s="76">
        <f>A605</f>
        <v>44130</v>
      </c>
      <c r="B606" s="17">
        <f>SUMIF(InputData!$C$2:$C$105,"&lt;="&amp;Production!A606,InputData!$D$2:$D$105)-$P$3</f>
        <v>63767</v>
      </c>
      <c r="C606" s="17">
        <f>SUMIF(InputData!$B$2:$B$105,"&lt;="&amp;Production!A606,InputData!$D$2:$D$105)-Production!$P$3</f>
        <v>65684</v>
      </c>
      <c r="D606" s="82">
        <f>C606-B606</f>
        <v>1917</v>
      </c>
      <c r="E606" s="81" t="str">
        <f t="shared" si="11"/>
        <v/>
      </c>
      <c r="F606" s="81"/>
      <c r="G606" s="81"/>
      <c r="H606" s="81"/>
      <c r="I606" s="81"/>
      <c r="J606" s="81"/>
      <c r="K606" s="81"/>
      <c r="L606" s="81"/>
      <c r="M606" s="81"/>
      <c r="R606" s="3"/>
      <c r="S606" s="2"/>
      <c r="T606" s="2"/>
    </row>
    <row r="607" spans="1:20" x14ac:dyDescent="0.3">
      <c r="A607" s="77">
        <f>A606+1</f>
        <v>44131</v>
      </c>
      <c r="B607" s="18">
        <f>B606</f>
        <v>63767</v>
      </c>
      <c r="C607" s="18">
        <f>C606</f>
        <v>65684</v>
      </c>
      <c r="D607" s="83">
        <f>D606</f>
        <v>1917</v>
      </c>
      <c r="E607" s="81" t="str">
        <f t="shared" si="11"/>
        <v/>
      </c>
      <c r="F607" s="81"/>
      <c r="G607" s="81"/>
      <c r="H607" s="81"/>
      <c r="I607" s="81"/>
      <c r="J607" s="81"/>
      <c r="K607" s="81"/>
      <c r="L607" s="81"/>
      <c r="M607" s="81"/>
      <c r="R607" s="3"/>
      <c r="S607" s="2"/>
      <c r="T607" s="2"/>
    </row>
    <row r="608" spans="1:20" x14ac:dyDescent="0.3">
      <c r="A608" s="76">
        <f>A607</f>
        <v>44131</v>
      </c>
      <c r="B608" s="17">
        <f>SUMIF(InputData!$C$2:$C$105,"&lt;="&amp;Production!A608,InputData!$D$2:$D$105)-$P$3</f>
        <v>63767</v>
      </c>
      <c r="C608" s="17">
        <f>SUMIF(InputData!$B$2:$B$105,"&lt;="&amp;Production!A608,InputData!$D$2:$D$105)-Production!$P$3</f>
        <v>65684</v>
      </c>
      <c r="D608" s="82">
        <f>C608-B608</f>
        <v>1917</v>
      </c>
      <c r="E608" s="81" t="str">
        <f t="shared" si="11"/>
        <v/>
      </c>
      <c r="F608" s="81"/>
      <c r="G608" s="81"/>
      <c r="H608" s="81"/>
      <c r="I608" s="81"/>
      <c r="J608" s="81"/>
      <c r="K608" s="81"/>
      <c r="L608" s="81"/>
      <c r="M608" s="81"/>
      <c r="R608" s="3"/>
      <c r="S608" s="2"/>
      <c r="T608" s="2"/>
    </row>
    <row r="609" spans="1:20" x14ac:dyDescent="0.3">
      <c r="A609" s="77">
        <f>A608+1</f>
        <v>44132</v>
      </c>
      <c r="B609" s="18">
        <f>B608</f>
        <v>63767</v>
      </c>
      <c r="C609" s="18">
        <f>C608</f>
        <v>65684</v>
      </c>
      <c r="D609" s="83">
        <f>D608</f>
        <v>1917</v>
      </c>
      <c r="E609" s="81" t="str">
        <f t="shared" si="11"/>
        <v/>
      </c>
      <c r="F609" s="81"/>
      <c r="G609" s="81"/>
      <c r="H609" s="81"/>
      <c r="I609" s="81"/>
      <c r="J609" s="81"/>
      <c r="K609" s="81"/>
      <c r="L609" s="81"/>
      <c r="M609" s="81"/>
      <c r="R609" s="3"/>
      <c r="S609" s="2"/>
      <c r="T609" s="2"/>
    </row>
    <row r="610" spans="1:20" x14ac:dyDescent="0.3">
      <c r="A610" s="76">
        <f>A609</f>
        <v>44132</v>
      </c>
      <c r="B610" s="17">
        <f>SUMIF(InputData!$C$2:$C$105,"&lt;="&amp;Production!A610,InputData!$D$2:$D$105)-$P$3</f>
        <v>65684</v>
      </c>
      <c r="C610" s="17">
        <f>SUMIF(InputData!$B$2:$B$105,"&lt;="&amp;Production!A610,InputData!$D$2:$D$105)-Production!$P$3</f>
        <v>65684</v>
      </c>
      <c r="D610" s="82">
        <f>C610-B610</f>
        <v>0</v>
      </c>
      <c r="E610" s="81">
        <f t="shared" si="11"/>
        <v>1917</v>
      </c>
      <c r="F610" s="81"/>
      <c r="G610" s="81"/>
      <c r="H610" s="81"/>
      <c r="I610" s="81"/>
      <c r="J610" s="81"/>
      <c r="K610" s="81"/>
      <c r="L610" s="81"/>
      <c r="M610" s="81"/>
      <c r="R610" s="3"/>
      <c r="S610" s="2"/>
      <c r="T610" s="2"/>
    </row>
    <row r="611" spans="1:20" x14ac:dyDescent="0.3">
      <c r="A611" s="77">
        <f>A610+1</f>
        <v>44133</v>
      </c>
      <c r="B611" s="18">
        <f>B610</f>
        <v>65684</v>
      </c>
      <c r="C611" s="18">
        <f>C610</f>
        <v>65684</v>
      </c>
      <c r="D611" s="83">
        <f>D610</f>
        <v>0</v>
      </c>
      <c r="E611" s="81" t="str">
        <f t="shared" si="11"/>
        <v/>
      </c>
      <c r="F611" s="81"/>
      <c r="G611" s="81"/>
      <c r="H611" s="81"/>
      <c r="I611" s="81"/>
      <c r="J611" s="81"/>
      <c r="K611" s="81"/>
      <c r="L611" s="81"/>
      <c r="M611" s="81"/>
      <c r="R611" s="3"/>
      <c r="S611" s="2"/>
      <c r="T611" s="2"/>
    </row>
    <row r="612" spans="1:20" x14ac:dyDescent="0.3">
      <c r="A612" s="76">
        <f>A611</f>
        <v>44133</v>
      </c>
      <c r="B612" s="17">
        <f>SUMIF(InputData!$C$2:$C$105,"&lt;="&amp;Production!A612,InputData!$D$2:$D$105)-$P$3</f>
        <v>65684</v>
      </c>
      <c r="C612" s="17">
        <f>SUMIF(InputData!$B$2:$B$105,"&lt;="&amp;Production!A612,InputData!$D$2:$D$105)-Production!$P$3</f>
        <v>65684</v>
      </c>
      <c r="D612" s="82">
        <f>C612-B612</f>
        <v>0</v>
      </c>
      <c r="E612" s="81" t="str">
        <f t="shared" si="11"/>
        <v/>
      </c>
      <c r="F612" s="81"/>
      <c r="G612" s="81"/>
      <c r="H612" s="81"/>
      <c r="I612" s="81"/>
      <c r="J612" s="81"/>
      <c r="K612" s="81"/>
      <c r="L612" s="81"/>
      <c r="M612" s="81"/>
      <c r="R612" s="3"/>
      <c r="S612" s="2"/>
      <c r="T612" s="2"/>
    </row>
    <row r="613" spans="1:20" x14ac:dyDescent="0.3">
      <c r="A613" s="77">
        <f>A612+1</f>
        <v>44134</v>
      </c>
      <c r="B613" s="18">
        <f>B612</f>
        <v>65684</v>
      </c>
      <c r="C613" s="18">
        <f>C612</f>
        <v>65684</v>
      </c>
      <c r="D613" s="83">
        <f>D612</f>
        <v>0</v>
      </c>
      <c r="E613" s="81" t="str">
        <f t="shared" si="11"/>
        <v/>
      </c>
      <c r="F613" s="81"/>
      <c r="G613" s="81"/>
      <c r="H613" s="81"/>
      <c r="I613" s="81"/>
      <c r="J613" s="81"/>
      <c r="K613" s="81"/>
      <c r="L613" s="81"/>
      <c r="M613" s="81"/>
      <c r="R613" s="3"/>
      <c r="S613" s="2"/>
      <c r="T613" s="2"/>
    </row>
    <row r="614" spans="1:20" x14ac:dyDescent="0.3">
      <c r="A614" s="76">
        <f>A613</f>
        <v>44134</v>
      </c>
      <c r="B614" s="17">
        <f>SUMIF(InputData!$C$2:$C$105,"&lt;="&amp;Production!A614,InputData!$D$2:$D$105)-$P$3</f>
        <v>65684</v>
      </c>
      <c r="C614" s="17">
        <f>SUMIF(InputData!$B$2:$B$105,"&lt;="&amp;Production!A614,InputData!$D$2:$D$105)-Production!$P$3</f>
        <v>66944</v>
      </c>
      <c r="D614" s="82">
        <f>C614-B614</f>
        <v>1260</v>
      </c>
      <c r="E614" s="81" t="str">
        <f t="shared" si="11"/>
        <v/>
      </c>
      <c r="F614" s="81"/>
      <c r="G614" s="81"/>
      <c r="H614" s="81"/>
      <c r="I614" s="81"/>
      <c r="J614" s="81"/>
      <c r="K614" s="81"/>
      <c r="L614" s="81"/>
      <c r="M614" s="81"/>
      <c r="R614" s="3"/>
      <c r="S614" s="2"/>
      <c r="T614" s="2"/>
    </row>
    <row r="615" spans="1:20" x14ac:dyDescent="0.3">
      <c r="A615" s="77">
        <f>A614+1</f>
        <v>44135</v>
      </c>
      <c r="B615" s="18">
        <f>B614</f>
        <v>65684</v>
      </c>
      <c r="C615" s="18">
        <f>C614</f>
        <v>66944</v>
      </c>
      <c r="D615" s="83">
        <f>D614</f>
        <v>1260</v>
      </c>
      <c r="E615" s="81" t="str">
        <f t="shared" si="11"/>
        <v/>
      </c>
      <c r="F615" s="81"/>
      <c r="G615" s="81"/>
      <c r="H615" s="81"/>
      <c r="I615" s="81"/>
      <c r="J615" s="81"/>
      <c r="K615" s="81"/>
      <c r="L615" s="81"/>
      <c r="M615" s="81"/>
      <c r="R615" s="3"/>
      <c r="S615" s="2"/>
      <c r="T615" s="2"/>
    </row>
    <row r="616" spans="1:20" x14ac:dyDescent="0.3">
      <c r="A616" s="76">
        <f>A615</f>
        <v>44135</v>
      </c>
      <c r="B616" s="17">
        <f>SUMIF(InputData!$C$2:$C$105,"&lt;="&amp;Production!A616,InputData!$D$2:$D$105)-$P$3</f>
        <v>65684</v>
      </c>
      <c r="C616" s="17">
        <f>SUMIF(InputData!$B$2:$B$105,"&lt;="&amp;Production!A616,InputData!$D$2:$D$105)-Production!$P$3</f>
        <v>66944</v>
      </c>
      <c r="D616" s="82">
        <f>C616-B616</f>
        <v>1260</v>
      </c>
      <c r="E616" s="81" t="str">
        <f t="shared" si="11"/>
        <v/>
      </c>
      <c r="F616" s="81"/>
      <c r="G616" s="81"/>
      <c r="H616" s="81"/>
      <c r="I616" s="81"/>
      <c r="J616" s="81"/>
      <c r="K616" s="81"/>
      <c r="L616" s="81"/>
      <c r="M616" s="81"/>
      <c r="R616" s="3"/>
      <c r="S616" s="2"/>
      <c r="T616" s="2"/>
    </row>
    <row r="617" spans="1:20" x14ac:dyDescent="0.3">
      <c r="A617" s="77">
        <f>A616+1</f>
        <v>44136</v>
      </c>
      <c r="B617" s="18">
        <f>B616</f>
        <v>65684</v>
      </c>
      <c r="C617" s="18">
        <f>C616</f>
        <v>66944</v>
      </c>
      <c r="D617" s="83">
        <f>D616</f>
        <v>1260</v>
      </c>
      <c r="E617" s="81" t="str">
        <f t="shared" si="11"/>
        <v/>
      </c>
      <c r="F617" s="81"/>
      <c r="G617" s="81"/>
      <c r="H617" s="81"/>
      <c r="I617" s="81"/>
      <c r="J617" s="81"/>
      <c r="K617" s="81"/>
      <c r="L617" s="81"/>
      <c r="M617" s="81"/>
      <c r="R617" s="3"/>
      <c r="S617" s="2"/>
      <c r="T617" s="2"/>
    </row>
    <row r="618" spans="1:20" x14ac:dyDescent="0.3">
      <c r="A618" s="76">
        <f>A617</f>
        <v>44136</v>
      </c>
      <c r="B618" s="17">
        <f>SUMIF(InputData!$C$2:$C$105,"&lt;="&amp;Production!A618,InputData!$D$2:$D$105)-$P$3</f>
        <v>65684</v>
      </c>
      <c r="C618" s="17">
        <f>SUMIF(InputData!$B$2:$B$105,"&lt;="&amp;Production!A618,InputData!$D$2:$D$105)-Production!$P$3</f>
        <v>67628</v>
      </c>
      <c r="D618" s="82">
        <f>C618-B618</f>
        <v>1944</v>
      </c>
      <c r="E618" s="81" t="str">
        <f t="shared" si="11"/>
        <v/>
      </c>
      <c r="F618" s="81"/>
      <c r="G618" s="81"/>
      <c r="H618" s="81"/>
      <c r="I618" s="81"/>
      <c r="J618" s="81"/>
      <c r="K618" s="81"/>
      <c r="L618" s="81"/>
      <c r="M618" s="81"/>
      <c r="R618" s="3"/>
      <c r="S618" s="2"/>
      <c r="T618" s="2"/>
    </row>
    <row r="619" spans="1:20" x14ac:dyDescent="0.3">
      <c r="A619" s="77">
        <f>A618+1</f>
        <v>44137</v>
      </c>
      <c r="B619" s="18">
        <f>B618</f>
        <v>65684</v>
      </c>
      <c r="C619" s="18">
        <f>C618</f>
        <v>67628</v>
      </c>
      <c r="D619" s="83">
        <f>D618</f>
        <v>1944</v>
      </c>
      <c r="E619" s="81" t="str">
        <f t="shared" si="11"/>
        <v/>
      </c>
      <c r="F619" s="81"/>
      <c r="G619" s="81"/>
      <c r="H619" s="81"/>
      <c r="I619" s="81"/>
      <c r="J619" s="81"/>
      <c r="K619" s="81"/>
      <c r="L619" s="81"/>
      <c r="M619" s="81"/>
      <c r="R619" s="3"/>
      <c r="S619" s="2"/>
      <c r="T619" s="2"/>
    </row>
    <row r="620" spans="1:20" x14ac:dyDescent="0.3">
      <c r="A620" s="76">
        <f>A619</f>
        <v>44137</v>
      </c>
      <c r="B620" s="17">
        <f>SUMIF(InputData!$C$2:$C$105,"&lt;="&amp;Production!A620,InputData!$D$2:$D$105)-$P$3</f>
        <v>65684</v>
      </c>
      <c r="C620" s="17">
        <f>SUMIF(InputData!$B$2:$B$105,"&lt;="&amp;Production!A620,InputData!$D$2:$D$105)-Production!$P$3</f>
        <v>67628</v>
      </c>
      <c r="D620" s="82">
        <f>C620-B620</f>
        <v>1944</v>
      </c>
      <c r="E620" s="81" t="str">
        <f t="shared" si="11"/>
        <v/>
      </c>
      <c r="F620" s="81"/>
      <c r="G620" s="81"/>
      <c r="H620" s="81"/>
      <c r="I620" s="81"/>
      <c r="J620" s="81"/>
      <c r="K620" s="81"/>
      <c r="L620" s="81"/>
      <c r="M620" s="81"/>
      <c r="R620" s="3"/>
      <c r="S620" s="2"/>
      <c r="T620" s="2"/>
    </row>
    <row r="621" spans="1:20" x14ac:dyDescent="0.3">
      <c r="A621" s="77">
        <f>A620+1</f>
        <v>44138</v>
      </c>
      <c r="B621" s="18">
        <f>B620</f>
        <v>65684</v>
      </c>
      <c r="C621" s="18">
        <f>C620</f>
        <v>67628</v>
      </c>
      <c r="D621" s="83">
        <f>D620</f>
        <v>1944</v>
      </c>
      <c r="E621" s="81" t="str">
        <f t="shared" si="11"/>
        <v/>
      </c>
      <c r="F621" s="81"/>
      <c r="G621" s="81"/>
      <c r="H621" s="81"/>
      <c r="I621" s="81"/>
      <c r="J621" s="81"/>
      <c r="K621" s="81"/>
      <c r="L621" s="81"/>
      <c r="M621" s="81"/>
      <c r="R621" s="3"/>
      <c r="S621" s="2"/>
      <c r="T621" s="2"/>
    </row>
    <row r="622" spans="1:20" x14ac:dyDescent="0.3">
      <c r="A622" s="76">
        <f>A621</f>
        <v>44138</v>
      </c>
      <c r="B622" s="17">
        <f>SUMIF(InputData!$C$2:$C$105,"&lt;="&amp;Production!A622,InputData!$D$2:$D$105)-$P$3</f>
        <v>65684</v>
      </c>
      <c r="C622" s="17">
        <f>SUMIF(InputData!$B$2:$B$105,"&lt;="&amp;Production!A622,InputData!$D$2:$D$105)-Production!$P$3</f>
        <v>67628</v>
      </c>
      <c r="D622" s="82">
        <f>C622-B622</f>
        <v>1944</v>
      </c>
      <c r="E622" s="81" t="str">
        <f t="shared" si="11"/>
        <v/>
      </c>
      <c r="F622" s="81"/>
      <c r="G622" s="81"/>
      <c r="H622" s="81"/>
      <c r="I622" s="81"/>
      <c r="J622" s="81"/>
      <c r="K622" s="81"/>
      <c r="L622" s="81"/>
      <c r="M622" s="81"/>
      <c r="R622" s="3"/>
      <c r="S622" s="2"/>
      <c r="T622" s="2"/>
    </row>
    <row r="623" spans="1:20" x14ac:dyDescent="0.3">
      <c r="A623" s="77">
        <f>A622+1</f>
        <v>44139</v>
      </c>
      <c r="B623" s="18">
        <f>B622</f>
        <v>65684</v>
      </c>
      <c r="C623" s="18">
        <f>C622</f>
        <v>67628</v>
      </c>
      <c r="D623" s="83">
        <f>D622</f>
        <v>1944</v>
      </c>
      <c r="E623" s="81" t="str">
        <f t="shared" si="11"/>
        <v/>
      </c>
      <c r="F623" s="81"/>
      <c r="G623" s="81"/>
      <c r="H623" s="81"/>
      <c r="I623" s="81"/>
      <c r="J623" s="81"/>
      <c r="K623" s="81"/>
      <c r="L623" s="81"/>
      <c r="M623" s="81"/>
      <c r="R623" s="3"/>
      <c r="S623" s="2"/>
      <c r="T623" s="2"/>
    </row>
    <row r="624" spans="1:20" x14ac:dyDescent="0.3">
      <c r="A624" s="76">
        <f>A623</f>
        <v>44139</v>
      </c>
      <c r="B624" s="17">
        <f>SUMIF(InputData!$C$2:$C$105,"&lt;="&amp;Production!A624,InputData!$D$2:$D$105)-$P$3</f>
        <v>67628</v>
      </c>
      <c r="C624" s="17">
        <f>SUMIF(InputData!$B$2:$B$105,"&lt;="&amp;Production!A624,InputData!$D$2:$D$105)-Production!$P$3</f>
        <v>67628</v>
      </c>
      <c r="D624" s="82">
        <f>C624-B624</f>
        <v>0</v>
      </c>
      <c r="E624" s="81">
        <f t="shared" si="11"/>
        <v>1944</v>
      </c>
      <c r="F624" s="81"/>
      <c r="G624" s="81"/>
      <c r="H624" s="81"/>
      <c r="I624" s="81"/>
      <c r="J624" s="81"/>
      <c r="K624" s="81"/>
      <c r="L624" s="81"/>
      <c r="M624" s="81"/>
      <c r="R624" s="3"/>
      <c r="S624" s="2"/>
      <c r="T624" s="2"/>
    </row>
    <row r="625" spans="1:20" x14ac:dyDescent="0.3">
      <c r="A625" s="77">
        <f>A624+1</f>
        <v>44140</v>
      </c>
      <c r="B625" s="18">
        <f>B624</f>
        <v>67628</v>
      </c>
      <c r="C625" s="18">
        <f>C624</f>
        <v>67628</v>
      </c>
      <c r="D625" s="83">
        <f>D624</f>
        <v>0</v>
      </c>
      <c r="E625" s="81" t="str">
        <f t="shared" si="11"/>
        <v/>
      </c>
      <c r="F625" s="81"/>
      <c r="G625" s="81"/>
      <c r="H625" s="81"/>
      <c r="I625" s="81"/>
      <c r="J625" s="81"/>
      <c r="K625" s="81"/>
      <c r="L625" s="81"/>
      <c r="M625" s="81"/>
      <c r="R625" s="3"/>
      <c r="S625" s="2"/>
      <c r="T625" s="2"/>
    </row>
    <row r="626" spans="1:20" x14ac:dyDescent="0.3">
      <c r="A626" s="76">
        <f>A625</f>
        <v>44140</v>
      </c>
      <c r="B626" s="17">
        <f>SUMIF(InputData!$C$2:$C$105,"&lt;="&amp;Production!A626,InputData!$D$2:$D$105)-$P$3</f>
        <v>67628</v>
      </c>
      <c r="C626" s="17">
        <f>SUMIF(InputData!$B$2:$B$105,"&lt;="&amp;Production!A626,InputData!$D$2:$D$105)-Production!$P$3</f>
        <v>67628</v>
      </c>
      <c r="D626" s="82">
        <f>C626-B626</f>
        <v>0</v>
      </c>
      <c r="E626" s="81" t="str">
        <f t="shared" si="11"/>
        <v/>
      </c>
      <c r="F626" s="81"/>
      <c r="G626" s="81"/>
      <c r="H626" s="81"/>
      <c r="I626" s="81"/>
      <c r="J626" s="81"/>
      <c r="K626" s="81"/>
      <c r="L626" s="81"/>
      <c r="M626" s="81"/>
      <c r="R626" s="3"/>
      <c r="S626" s="2"/>
      <c r="T626" s="2"/>
    </row>
    <row r="627" spans="1:20" x14ac:dyDescent="0.3">
      <c r="A627" s="77">
        <f>A626+1</f>
        <v>44141</v>
      </c>
      <c r="B627" s="18">
        <f>B626</f>
        <v>67628</v>
      </c>
      <c r="C627" s="18">
        <f>C626</f>
        <v>67628</v>
      </c>
      <c r="D627" s="83">
        <f>D626</f>
        <v>0</v>
      </c>
      <c r="E627" s="81" t="str">
        <f t="shared" si="11"/>
        <v/>
      </c>
      <c r="F627" s="81"/>
      <c r="G627" s="81"/>
      <c r="H627" s="81"/>
      <c r="I627" s="81"/>
      <c r="J627" s="81"/>
      <c r="K627" s="81"/>
      <c r="L627" s="81"/>
      <c r="M627" s="81"/>
      <c r="R627" s="3"/>
      <c r="S627" s="2"/>
      <c r="T627" s="2"/>
    </row>
    <row r="628" spans="1:20" x14ac:dyDescent="0.3">
      <c r="A628" s="76">
        <f>A627</f>
        <v>44141</v>
      </c>
      <c r="B628" s="17">
        <f>SUMIF(InputData!$C$2:$C$105,"&lt;="&amp;Production!A628,InputData!$D$2:$D$105)-$P$3</f>
        <v>67628</v>
      </c>
      <c r="C628" s="17">
        <f>SUMIF(InputData!$B$2:$B$105,"&lt;="&amp;Production!A628,InputData!$D$2:$D$105)-Production!$P$3</f>
        <v>68838</v>
      </c>
      <c r="D628" s="82">
        <f>C628-B628</f>
        <v>1210</v>
      </c>
      <c r="E628" s="81" t="str">
        <f t="shared" si="11"/>
        <v/>
      </c>
      <c r="F628" s="81"/>
      <c r="G628" s="81"/>
      <c r="H628" s="81"/>
      <c r="I628" s="81"/>
      <c r="J628" s="81"/>
      <c r="K628" s="81"/>
      <c r="L628" s="81"/>
      <c r="M628" s="81"/>
      <c r="R628" s="3"/>
      <c r="S628" s="2"/>
      <c r="T628" s="2"/>
    </row>
    <row r="629" spans="1:20" x14ac:dyDescent="0.3">
      <c r="A629" s="77">
        <f>A628+1</f>
        <v>44142</v>
      </c>
      <c r="B629" s="18">
        <f>B628</f>
        <v>67628</v>
      </c>
      <c r="C629" s="18">
        <f>C628</f>
        <v>68838</v>
      </c>
      <c r="D629" s="83">
        <f>D628</f>
        <v>1210</v>
      </c>
      <c r="E629" s="81" t="str">
        <f t="shared" si="11"/>
        <v/>
      </c>
      <c r="F629" s="81"/>
      <c r="G629" s="81"/>
      <c r="H629" s="81"/>
      <c r="I629" s="81"/>
      <c r="J629" s="81"/>
      <c r="K629" s="81"/>
      <c r="L629" s="81"/>
      <c r="M629" s="81"/>
      <c r="R629" s="3"/>
      <c r="S629" s="2"/>
      <c r="T629" s="2"/>
    </row>
    <row r="630" spans="1:20" x14ac:dyDescent="0.3">
      <c r="A630" s="76">
        <f>A629</f>
        <v>44142</v>
      </c>
      <c r="B630" s="17">
        <f>SUMIF(InputData!$C$2:$C$105,"&lt;="&amp;Production!A630,InputData!$D$2:$D$105)-$P$3</f>
        <v>67628</v>
      </c>
      <c r="C630" s="17">
        <f>SUMIF(InputData!$B$2:$B$105,"&lt;="&amp;Production!A630,InputData!$D$2:$D$105)-Production!$P$3</f>
        <v>68838</v>
      </c>
      <c r="D630" s="82">
        <f>C630-B630</f>
        <v>1210</v>
      </c>
      <c r="E630" s="81" t="str">
        <f t="shared" si="11"/>
        <v/>
      </c>
      <c r="F630" s="81"/>
      <c r="G630" s="81"/>
      <c r="H630" s="81"/>
      <c r="I630" s="81"/>
      <c r="J630" s="81"/>
      <c r="K630" s="81"/>
      <c r="L630" s="81"/>
      <c r="M630" s="81"/>
      <c r="R630" s="3"/>
      <c r="S630" s="2"/>
      <c r="T630" s="2"/>
    </row>
    <row r="631" spans="1:20" x14ac:dyDescent="0.3">
      <c r="A631" s="77">
        <f>A630+1</f>
        <v>44143</v>
      </c>
      <c r="B631" s="18">
        <f>B630</f>
        <v>67628</v>
      </c>
      <c r="C631" s="18">
        <f>C630</f>
        <v>68838</v>
      </c>
      <c r="D631" s="83">
        <f>D630</f>
        <v>1210</v>
      </c>
      <c r="E631" s="81" t="str">
        <f t="shared" si="11"/>
        <v/>
      </c>
      <c r="F631" s="81"/>
      <c r="G631" s="81"/>
      <c r="H631" s="81"/>
      <c r="I631" s="81"/>
      <c r="J631" s="81"/>
      <c r="K631" s="81"/>
      <c r="L631" s="81"/>
      <c r="M631" s="81"/>
      <c r="R631" s="3"/>
      <c r="S631" s="2"/>
      <c r="T631" s="2"/>
    </row>
    <row r="632" spans="1:20" x14ac:dyDescent="0.3">
      <c r="A632" s="76">
        <f>A631</f>
        <v>44143</v>
      </c>
      <c r="B632" s="17">
        <f>SUMIF(InputData!$C$2:$C$105,"&lt;="&amp;Production!A632,InputData!$D$2:$D$105)-$P$3</f>
        <v>67628</v>
      </c>
      <c r="C632" s="17">
        <f>SUMIF(InputData!$B$2:$B$105,"&lt;="&amp;Production!A632,InputData!$D$2:$D$105)-Production!$P$3</f>
        <v>69554</v>
      </c>
      <c r="D632" s="82">
        <f>C632-B632</f>
        <v>1926</v>
      </c>
      <c r="E632" s="81" t="str">
        <f t="shared" si="11"/>
        <v/>
      </c>
      <c r="F632" s="81"/>
      <c r="G632" s="81"/>
      <c r="H632" s="81"/>
      <c r="I632" s="81"/>
      <c r="J632" s="81"/>
      <c r="K632" s="81"/>
      <c r="L632" s="81"/>
      <c r="M632" s="81"/>
      <c r="R632" s="3"/>
      <c r="S632" s="2"/>
      <c r="T632" s="2"/>
    </row>
    <row r="633" spans="1:20" x14ac:dyDescent="0.3">
      <c r="A633" s="77">
        <f>A632+1</f>
        <v>44144</v>
      </c>
      <c r="B633" s="18">
        <f>B632</f>
        <v>67628</v>
      </c>
      <c r="C633" s="18">
        <f>C632</f>
        <v>69554</v>
      </c>
      <c r="D633" s="83">
        <f>D632</f>
        <v>1926</v>
      </c>
      <c r="E633" s="81" t="str">
        <f t="shared" si="11"/>
        <v/>
      </c>
      <c r="F633" s="81"/>
      <c r="G633" s="81"/>
      <c r="H633" s="81"/>
      <c r="I633" s="81"/>
      <c r="J633" s="81"/>
      <c r="K633" s="81"/>
      <c r="L633" s="81"/>
      <c r="M633" s="81"/>
      <c r="R633" s="3"/>
      <c r="S633" s="2"/>
      <c r="T633" s="2"/>
    </row>
    <row r="634" spans="1:20" x14ac:dyDescent="0.3">
      <c r="A634" s="76">
        <f>A633</f>
        <v>44144</v>
      </c>
      <c r="B634" s="17">
        <f>SUMIF(InputData!$C$2:$C$105,"&lt;="&amp;Production!A634,InputData!$D$2:$D$105)-$P$3</f>
        <v>67628</v>
      </c>
      <c r="C634" s="17">
        <f>SUMIF(InputData!$B$2:$B$105,"&lt;="&amp;Production!A634,InputData!$D$2:$D$105)-Production!$P$3</f>
        <v>69554</v>
      </c>
      <c r="D634" s="82">
        <f>C634-B634</f>
        <v>1926</v>
      </c>
      <c r="E634" s="81" t="str">
        <f t="shared" si="11"/>
        <v/>
      </c>
      <c r="F634" s="81"/>
      <c r="G634" s="81"/>
      <c r="H634" s="81"/>
      <c r="I634" s="81"/>
      <c r="J634" s="81"/>
      <c r="K634" s="81"/>
      <c r="L634" s="81"/>
      <c r="M634" s="81"/>
      <c r="R634" s="3"/>
      <c r="S634" s="2"/>
      <c r="T634" s="2"/>
    </row>
    <row r="635" spans="1:20" x14ac:dyDescent="0.3">
      <c r="A635" s="77">
        <f>A634+1</f>
        <v>44145</v>
      </c>
      <c r="B635" s="18">
        <f>B634</f>
        <v>67628</v>
      </c>
      <c r="C635" s="18">
        <f>C634</f>
        <v>69554</v>
      </c>
      <c r="D635" s="83">
        <f>D634</f>
        <v>1926</v>
      </c>
      <c r="E635" s="81" t="str">
        <f t="shared" si="11"/>
        <v/>
      </c>
      <c r="F635" s="81"/>
      <c r="G635" s="81"/>
      <c r="H635" s="81"/>
      <c r="I635" s="81"/>
      <c r="J635" s="81"/>
      <c r="K635" s="81"/>
      <c r="L635" s="81"/>
      <c r="M635" s="81"/>
      <c r="R635" s="3"/>
      <c r="S635" s="2"/>
      <c r="T635" s="2"/>
    </row>
    <row r="636" spans="1:20" x14ac:dyDescent="0.3">
      <c r="A636" s="76">
        <f>A635</f>
        <v>44145</v>
      </c>
      <c r="B636" s="17">
        <f>SUMIF(InputData!$C$2:$C$105,"&lt;="&amp;Production!A636,InputData!$D$2:$D$105)-$P$3</f>
        <v>67628</v>
      </c>
      <c r="C636" s="17">
        <f>SUMIF(InputData!$B$2:$B$105,"&lt;="&amp;Production!A636,InputData!$D$2:$D$105)-Production!$P$3</f>
        <v>69554</v>
      </c>
      <c r="D636" s="82">
        <f>C636-B636</f>
        <v>1926</v>
      </c>
      <c r="E636" s="81" t="str">
        <f t="shared" si="11"/>
        <v/>
      </c>
      <c r="F636" s="81"/>
      <c r="G636" s="81"/>
      <c r="H636" s="81"/>
      <c r="I636" s="81"/>
      <c r="J636" s="81"/>
      <c r="K636" s="81"/>
      <c r="L636" s="81"/>
      <c r="M636" s="81"/>
      <c r="R636" s="3"/>
      <c r="S636" s="2"/>
      <c r="T636" s="2"/>
    </row>
    <row r="637" spans="1:20" x14ac:dyDescent="0.3">
      <c r="A637" s="77">
        <f>A636+1</f>
        <v>44146</v>
      </c>
      <c r="B637" s="18">
        <f>B636</f>
        <v>67628</v>
      </c>
      <c r="C637" s="18">
        <f>C636</f>
        <v>69554</v>
      </c>
      <c r="D637" s="83">
        <f>D636</f>
        <v>1926</v>
      </c>
      <c r="E637" s="81" t="str">
        <f t="shared" si="11"/>
        <v/>
      </c>
      <c r="F637" s="81"/>
      <c r="G637" s="81"/>
      <c r="H637" s="81"/>
      <c r="I637" s="81"/>
      <c r="J637" s="81"/>
      <c r="K637" s="81"/>
      <c r="L637" s="81"/>
      <c r="M637" s="81"/>
      <c r="R637" s="3"/>
      <c r="S637" s="2"/>
      <c r="T637" s="2"/>
    </row>
    <row r="638" spans="1:20" x14ac:dyDescent="0.3">
      <c r="A638" s="76">
        <f>A637</f>
        <v>44146</v>
      </c>
      <c r="B638" s="17">
        <f>SUMIF(InputData!$C$2:$C$105,"&lt;="&amp;Production!A638,InputData!$D$2:$D$105)-$P$3</f>
        <v>69554</v>
      </c>
      <c r="C638" s="17">
        <f>SUMIF(InputData!$B$2:$B$105,"&lt;="&amp;Production!A638,InputData!$D$2:$D$105)-Production!$P$3</f>
        <v>69554</v>
      </c>
      <c r="D638" s="82">
        <f>C638-B638</f>
        <v>0</v>
      </c>
      <c r="E638" s="81">
        <f t="shared" si="11"/>
        <v>1926</v>
      </c>
      <c r="F638" s="81"/>
      <c r="G638" s="81"/>
      <c r="H638" s="81"/>
      <c r="I638" s="81"/>
      <c r="J638" s="81"/>
      <c r="K638" s="81"/>
      <c r="L638" s="81"/>
      <c r="M638" s="81"/>
      <c r="R638" s="3"/>
      <c r="S638" s="2"/>
      <c r="T638" s="2"/>
    </row>
    <row r="639" spans="1:20" x14ac:dyDescent="0.3">
      <c r="A639" s="77">
        <f>A638+1</f>
        <v>44147</v>
      </c>
      <c r="B639" s="18">
        <f>B638</f>
        <v>69554</v>
      </c>
      <c r="C639" s="18">
        <f>C638</f>
        <v>69554</v>
      </c>
      <c r="D639" s="83">
        <f>D638</f>
        <v>0</v>
      </c>
      <c r="E639" s="81" t="str">
        <f t="shared" si="11"/>
        <v/>
      </c>
      <c r="F639" s="81"/>
      <c r="G639" s="81"/>
      <c r="H639" s="81"/>
      <c r="I639" s="81"/>
      <c r="J639" s="81"/>
      <c r="K639" s="81"/>
      <c r="L639" s="81"/>
      <c r="M639" s="81"/>
      <c r="R639" s="3"/>
      <c r="S639" s="2"/>
      <c r="T639" s="2"/>
    </row>
    <row r="640" spans="1:20" x14ac:dyDescent="0.3">
      <c r="A640" s="76">
        <f>A639</f>
        <v>44147</v>
      </c>
      <c r="B640" s="17">
        <f>SUMIF(InputData!$C$2:$C$105,"&lt;="&amp;Production!A640,InputData!$D$2:$D$105)-$P$3</f>
        <v>69554</v>
      </c>
      <c r="C640" s="17">
        <f>SUMIF(InputData!$B$2:$B$105,"&lt;="&amp;Production!A640,InputData!$D$2:$D$105)-Production!$P$3</f>
        <v>69554</v>
      </c>
      <c r="D640" s="82">
        <f>C640-B640</f>
        <v>0</v>
      </c>
      <c r="E640" s="81" t="str">
        <f t="shared" si="11"/>
        <v/>
      </c>
      <c r="F640" s="81"/>
      <c r="G640" s="81"/>
      <c r="H640" s="81"/>
      <c r="I640" s="81"/>
      <c r="J640" s="81"/>
      <c r="K640" s="81"/>
      <c r="L640" s="81"/>
      <c r="M640" s="81"/>
      <c r="R640" s="3"/>
      <c r="S640" s="2"/>
      <c r="T640" s="2"/>
    </row>
    <row r="641" spans="1:20" x14ac:dyDescent="0.3">
      <c r="A641" s="77">
        <f>A640+1</f>
        <v>44148</v>
      </c>
      <c r="B641" s="18">
        <f>B640</f>
        <v>69554</v>
      </c>
      <c r="C641" s="18">
        <f>C640</f>
        <v>69554</v>
      </c>
      <c r="D641" s="83">
        <f>D640</f>
        <v>0</v>
      </c>
      <c r="E641" s="81" t="str">
        <f t="shared" si="11"/>
        <v/>
      </c>
      <c r="F641" s="81"/>
      <c r="G641" s="81"/>
      <c r="H641" s="81"/>
      <c r="I641" s="81"/>
      <c r="J641" s="81"/>
      <c r="K641" s="81"/>
      <c r="L641" s="81"/>
      <c r="M641" s="81"/>
      <c r="R641" s="3"/>
      <c r="S641" s="2"/>
      <c r="T641" s="2"/>
    </row>
    <row r="642" spans="1:20" x14ac:dyDescent="0.3">
      <c r="A642" s="76">
        <f>A641</f>
        <v>44148</v>
      </c>
      <c r="B642" s="17">
        <f>SUMIF(InputData!$C$2:$C$105,"&lt;="&amp;Production!A642,InputData!$D$2:$D$105)-$P$3</f>
        <v>69554</v>
      </c>
      <c r="C642" s="17">
        <f>SUMIF(InputData!$B$2:$B$105,"&lt;="&amp;Production!A642,InputData!$D$2:$D$105)-Production!$P$3</f>
        <v>70749</v>
      </c>
      <c r="D642" s="82">
        <f>C642-B642</f>
        <v>1195</v>
      </c>
      <c r="E642" s="81" t="str">
        <f t="shared" si="11"/>
        <v/>
      </c>
      <c r="F642" s="81"/>
      <c r="G642" s="81"/>
      <c r="H642" s="81"/>
      <c r="I642" s="81"/>
      <c r="J642" s="81"/>
      <c r="K642" s="81"/>
      <c r="L642" s="81"/>
      <c r="M642" s="81"/>
      <c r="R642" s="3"/>
      <c r="S642" s="2"/>
      <c r="T642" s="2"/>
    </row>
    <row r="643" spans="1:20" x14ac:dyDescent="0.3">
      <c r="A643" s="77">
        <f>A642+1</f>
        <v>44149</v>
      </c>
      <c r="B643" s="18">
        <f>B642</f>
        <v>69554</v>
      </c>
      <c r="C643" s="18">
        <f>C642</f>
        <v>70749</v>
      </c>
      <c r="D643" s="83">
        <f>D642</f>
        <v>1195</v>
      </c>
      <c r="E643" s="81" t="str">
        <f t="shared" si="11"/>
        <v/>
      </c>
      <c r="F643" s="81"/>
      <c r="G643" s="81"/>
      <c r="H643" s="81"/>
      <c r="I643" s="81"/>
      <c r="J643" s="81"/>
      <c r="K643" s="81"/>
      <c r="L643" s="81"/>
      <c r="M643" s="81"/>
      <c r="R643" s="3"/>
      <c r="S643" s="2"/>
      <c r="T643" s="2"/>
    </row>
    <row r="644" spans="1:20" x14ac:dyDescent="0.3">
      <c r="A644" s="76">
        <f>A643</f>
        <v>44149</v>
      </c>
      <c r="B644" s="17">
        <f>SUMIF(InputData!$C$2:$C$105,"&lt;="&amp;Production!A644,InputData!$D$2:$D$105)-$P$3</f>
        <v>69554</v>
      </c>
      <c r="C644" s="17">
        <f>SUMIF(InputData!$B$2:$B$105,"&lt;="&amp;Production!A644,InputData!$D$2:$D$105)-Production!$P$3</f>
        <v>70749</v>
      </c>
      <c r="D644" s="82">
        <f>C644-B644</f>
        <v>1195</v>
      </c>
      <c r="E644" s="81" t="str">
        <f t="shared" ref="E644:E707" si="12">IF(B644-B643=0,"",B644-B643)</f>
        <v/>
      </c>
      <c r="F644" s="81"/>
      <c r="G644" s="81"/>
      <c r="H644" s="81"/>
      <c r="I644" s="81"/>
      <c r="J644" s="81"/>
      <c r="K644" s="81"/>
      <c r="L644" s="81"/>
      <c r="M644" s="81"/>
      <c r="R644" s="3"/>
      <c r="S644" s="2"/>
      <c r="T644" s="2"/>
    </row>
    <row r="645" spans="1:20" x14ac:dyDescent="0.3">
      <c r="A645" s="77">
        <f>A644+1</f>
        <v>44150</v>
      </c>
      <c r="B645" s="18">
        <f>B644</f>
        <v>69554</v>
      </c>
      <c r="C645" s="18">
        <f>C644</f>
        <v>70749</v>
      </c>
      <c r="D645" s="83">
        <f>D644</f>
        <v>1195</v>
      </c>
      <c r="E645" s="81" t="str">
        <f t="shared" si="12"/>
        <v/>
      </c>
      <c r="F645" s="81"/>
      <c r="G645" s="81"/>
      <c r="H645" s="81"/>
      <c r="I645" s="81"/>
      <c r="J645" s="81"/>
      <c r="K645" s="81"/>
      <c r="L645" s="81"/>
      <c r="M645" s="81"/>
      <c r="R645" s="3"/>
      <c r="S645" s="2"/>
      <c r="T645" s="2"/>
    </row>
    <row r="646" spans="1:20" x14ac:dyDescent="0.3">
      <c r="A646" s="76">
        <f>A645</f>
        <v>44150</v>
      </c>
      <c r="B646" s="17">
        <f>SUMIF(InputData!$C$2:$C$105,"&lt;="&amp;Production!A646,InputData!$D$2:$D$105)-$P$3</f>
        <v>69554</v>
      </c>
      <c r="C646" s="17">
        <f>SUMIF(InputData!$B$2:$B$105,"&lt;="&amp;Production!A646,InputData!$D$2:$D$105)-Production!$P$3</f>
        <v>71461</v>
      </c>
      <c r="D646" s="82">
        <f>C646-B646</f>
        <v>1907</v>
      </c>
      <c r="E646" s="81" t="str">
        <f t="shared" si="12"/>
        <v/>
      </c>
      <c r="F646" s="81"/>
      <c r="G646" s="81"/>
      <c r="H646" s="81"/>
      <c r="I646" s="81"/>
      <c r="J646" s="81"/>
      <c r="K646" s="81"/>
      <c r="L646" s="81"/>
      <c r="M646" s="81"/>
      <c r="R646" s="3"/>
      <c r="S646" s="2"/>
      <c r="T646" s="2"/>
    </row>
    <row r="647" spans="1:20" x14ac:dyDescent="0.3">
      <c r="A647" s="77">
        <f>A646+1</f>
        <v>44151</v>
      </c>
      <c r="B647" s="18">
        <f>B646</f>
        <v>69554</v>
      </c>
      <c r="C647" s="18">
        <f>C646</f>
        <v>71461</v>
      </c>
      <c r="D647" s="83">
        <f>D646</f>
        <v>1907</v>
      </c>
      <c r="E647" s="81" t="str">
        <f t="shared" si="12"/>
        <v/>
      </c>
      <c r="F647" s="81"/>
      <c r="G647" s="81"/>
      <c r="H647" s="81"/>
      <c r="I647" s="81"/>
      <c r="J647" s="81"/>
      <c r="K647" s="81"/>
      <c r="L647" s="81"/>
      <c r="M647" s="81"/>
      <c r="R647" s="3"/>
      <c r="S647" s="2"/>
      <c r="T647" s="2"/>
    </row>
    <row r="648" spans="1:20" x14ac:dyDescent="0.3">
      <c r="A648" s="76">
        <f>A647</f>
        <v>44151</v>
      </c>
      <c r="B648" s="17">
        <f>SUMIF(InputData!$C$2:$C$105,"&lt;="&amp;Production!A648,InputData!$D$2:$D$105)-$P$3</f>
        <v>69554</v>
      </c>
      <c r="C648" s="17">
        <f>SUMIF(InputData!$B$2:$B$105,"&lt;="&amp;Production!A648,InputData!$D$2:$D$105)-Production!$P$3</f>
        <v>71461</v>
      </c>
      <c r="D648" s="82">
        <f>C648-B648</f>
        <v>1907</v>
      </c>
      <c r="E648" s="81" t="str">
        <f t="shared" si="12"/>
        <v/>
      </c>
      <c r="F648" s="81"/>
      <c r="G648" s="81"/>
      <c r="H648" s="81"/>
      <c r="I648" s="81"/>
      <c r="J648" s="81"/>
      <c r="K648" s="81"/>
      <c r="L648" s="81"/>
      <c r="M648" s="81"/>
      <c r="R648" s="3"/>
      <c r="S648" s="2"/>
      <c r="T648" s="2"/>
    </row>
    <row r="649" spans="1:20" x14ac:dyDescent="0.3">
      <c r="A649" s="77">
        <f>A648+1</f>
        <v>44152</v>
      </c>
      <c r="B649" s="18">
        <f>B648</f>
        <v>69554</v>
      </c>
      <c r="C649" s="18">
        <f>C648</f>
        <v>71461</v>
      </c>
      <c r="D649" s="83">
        <f>D648</f>
        <v>1907</v>
      </c>
      <c r="E649" s="81" t="str">
        <f t="shared" si="12"/>
        <v/>
      </c>
      <c r="F649" s="81"/>
      <c r="G649" s="81"/>
      <c r="H649" s="81"/>
      <c r="I649" s="81"/>
      <c r="J649" s="81"/>
      <c r="K649" s="81"/>
      <c r="L649" s="81"/>
      <c r="M649" s="81"/>
      <c r="R649" s="3"/>
      <c r="S649" s="2"/>
      <c r="T649" s="2"/>
    </row>
    <row r="650" spans="1:20" x14ac:dyDescent="0.3">
      <c r="A650" s="76">
        <f>A649</f>
        <v>44152</v>
      </c>
      <c r="B650" s="17">
        <f>SUMIF(InputData!$C$2:$C$105,"&lt;="&amp;Production!A650,InputData!$D$2:$D$105)-$P$3</f>
        <v>69554</v>
      </c>
      <c r="C650" s="17">
        <f>SUMIF(InputData!$B$2:$B$105,"&lt;="&amp;Production!A650,InputData!$D$2:$D$105)-Production!$P$3</f>
        <v>71461</v>
      </c>
      <c r="D650" s="82">
        <f>C650-B650</f>
        <v>1907</v>
      </c>
      <c r="E650" s="81" t="str">
        <f t="shared" si="12"/>
        <v/>
      </c>
      <c r="F650" s="81"/>
      <c r="G650" s="81"/>
      <c r="H650" s="81"/>
      <c r="I650" s="81"/>
      <c r="J650" s="81"/>
      <c r="K650" s="81"/>
      <c r="L650" s="81"/>
      <c r="M650" s="81"/>
      <c r="R650" s="3"/>
      <c r="S650" s="2"/>
      <c r="T650" s="2"/>
    </row>
    <row r="651" spans="1:20" x14ac:dyDescent="0.3">
      <c r="A651" s="77">
        <f>A650+1</f>
        <v>44153</v>
      </c>
      <c r="B651" s="18">
        <f>B650</f>
        <v>69554</v>
      </c>
      <c r="C651" s="18">
        <f>C650</f>
        <v>71461</v>
      </c>
      <c r="D651" s="83">
        <f>D650</f>
        <v>1907</v>
      </c>
      <c r="E651" s="81" t="str">
        <f t="shared" si="12"/>
        <v/>
      </c>
      <c r="F651" s="81"/>
      <c r="G651" s="81"/>
      <c r="H651" s="81"/>
      <c r="I651" s="81"/>
      <c r="J651" s="81"/>
      <c r="K651" s="81"/>
      <c r="L651" s="81"/>
      <c r="M651" s="81"/>
      <c r="R651" s="3"/>
      <c r="S651" s="2"/>
      <c r="T651" s="2"/>
    </row>
    <row r="652" spans="1:20" x14ac:dyDescent="0.3">
      <c r="A652" s="76">
        <f>A651</f>
        <v>44153</v>
      </c>
      <c r="B652" s="17">
        <f>SUMIF(InputData!$C$2:$C$105,"&lt;="&amp;Production!A652,InputData!$D$2:$D$105)-$P$3</f>
        <v>71461</v>
      </c>
      <c r="C652" s="17">
        <f>SUMIF(InputData!$B$2:$B$105,"&lt;="&amp;Production!A652,InputData!$D$2:$D$105)-Production!$P$3</f>
        <v>71461</v>
      </c>
      <c r="D652" s="82">
        <f>C652-B652</f>
        <v>0</v>
      </c>
      <c r="E652" s="81">
        <f t="shared" si="12"/>
        <v>1907</v>
      </c>
      <c r="F652" s="81"/>
      <c r="G652" s="81"/>
      <c r="H652" s="81"/>
      <c r="I652" s="81"/>
      <c r="J652" s="81"/>
      <c r="K652" s="81"/>
      <c r="L652" s="81"/>
      <c r="M652" s="81"/>
      <c r="R652" s="3"/>
      <c r="S652" s="2"/>
      <c r="T652" s="2"/>
    </row>
    <row r="653" spans="1:20" x14ac:dyDescent="0.3">
      <c r="A653" s="77">
        <f>A652+1</f>
        <v>44154</v>
      </c>
      <c r="B653" s="18">
        <f>B652</f>
        <v>71461</v>
      </c>
      <c r="C653" s="18">
        <f>C652</f>
        <v>71461</v>
      </c>
      <c r="D653" s="83">
        <f>D652</f>
        <v>0</v>
      </c>
      <c r="E653" s="81" t="str">
        <f t="shared" si="12"/>
        <v/>
      </c>
      <c r="F653" s="81"/>
      <c r="G653" s="81"/>
      <c r="H653" s="81"/>
      <c r="I653" s="81"/>
      <c r="J653" s="81"/>
      <c r="K653" s="81"/>
      <c r="L653" s="81"/>
      <c r="M653" s="81"/>
      <c r="R653" s="3"/>
      <c r="S653" s="2"/>
      <c r="T653" s="2"/>
    </row>
    <row r="654" spans="1:20" x14ac:dyDescent="0.3">
      <c r="A654" s="76">
        <f>A653</f>
        <v>44154</v>
      </c>
      <c r="B654" s="17">
        <f>SUMIF(InputData!$C$2:$C$105,"&lt;="&amp;Production!A654,InputData!$D$2:$D$105)-$P$3</f>
        <v>71461</v>
      </c>
      <c r="C654" s="17">
        <f>SUMIF(InputData!$B$2:$B$105,"&lt;="&amp;Production!A654,InputData!$D$2:$D$105)-Production!$P$3</f>
        <v>71461</v>
      </c>
      <c r="D654" s="82">
        <f>C654-B654</f>
        <v>0</v>
      </c>
      <c r="E654" s="81" t="str">
        <f t="shared" si="12"/>
        <v/>
      </c>
      <c r="F654" s="81"/>
      <c r="G654" s="81"/>
      <c r="H654" s="81"/>
      <c r="I654" s="81"/>
      <c r="J654" s="81"/>
      <c r="K654" s="81"/>
      <c r="L654" s="81"/>
      <c r="M654" s="81"/>
      <c r="R654" s="3"/>
      <c r="S654" s="2"/>
      <c r="T654" s="2"/>
    </row>
    <row r="655" spans="1:20" x14ac:dyDescent="0.3">
      <c r="A655" s="77">
        <f>A654+1</f>
        <v>44155</v>
      </c>
      <c r="B655" s="18">
        <f>B654</f>
        <v>71461</v>
      </c>
      <c r="C655" s="18">
        <f>C654</f>
        <v>71461</v>
      </c>
      <c r="D655" s="83">
        <f>D654</f>
        <v>0</v>
      </c>
      <c r="E655" s="81" t="str">
        <f t="shared" si="12"/>
        <v/>
      </c>
      <c r="F655" s="81"/>
      <c r="G655" s="81"/>
      <c r="H655" s="81"/>
      <c r="I655" s="81"/>
      <c r="J655" s="81"/>
      <c r="K655" s="81"/>
      <c r="L655" s="81"/>
      <c r="M655" s="81"/>
      <c r="R655" s="3"/>
      <c r="S655" s="2"/>
      <c r="T655" s="2"/>
    </row>
    <row r="656" spans="1:20" x14ac:dyDescent="0.3">
      <c r="A656" s="76">
        <f>A655</f>
        <v>44155</v>
      </c>
      <c r="B656" s="17">
        <f>SUMIF(InputData!$C$2:$C$105,"&lt;="&amp;Production!A656,InputData!$D$2:$D$105)-$P$3</f>
        <v>71461</v>
      </c>
      <c r="C656" s="17">
        <f>SUMIF(InputData!$B$2:$B$105,"&lt;="&amp;Production!A656,InputData!$D$2:$D$105)-Production!$P$3</f>
        <v>72676</v>
      </c>
      <c r="D656" s="82">
        <f>C656-B656</f>
        <v>1215</v>
      </c>
      <c r="E656" s="81" t="str">
        <f t="shared" si="12"/>
        <v/>
      </c>
      <c r="F656" s="81"/>
      <c r="G656" s="81"/>
      <c r="H656" s="81"/>
      <c r="I656" s="81"/>
      <c r="J656" s="81"/>
      <c r="K656" s="81"/>
      <c r="L656" s="81"/>
      <c r="M656" s="81"/>
      <c r="R656" s="3"/>
      <c r="S656" s="2"/>
      <c r="T656" s="2"/>
    </row>
    <row r="657" spans="1:20" x14ac:dyDescent="0.3">
      <c r="A657" s="77">
        <f>A656+1</f>
        <v>44156</v>
      </c>
      <c r="B657" s="18">
        <f>B656</f>
        <v>71461</v>
      </c>
      <c r="C657" s="18">
        <f>C656</f>
        <v>72676</v>
      </c>
      <c r="D657" s="83">
        <f>D656</f>
        <v>1215</v>
      </c>
      <c r="E657" s="81" t="str">
        <f t="shared" si="12"/>
        <v/>
      </c>
      <c r="F657" s="81"/>
      <c r="G657" s="81"/>
      <c r="H657" s="81"/>
      <c r="I657" s="81"/>
      <c r="J657" s="81"/>
      <c r="K657" s="81"/>
      <c r="L657" s="81"/>
      <c r="M657" s="81"/>
      <c r="R657" s="3"/>
      <c r="S657" s="2"/>
      <c r="T657" s="2"/>
    </row>
    <row r="658" spans="1:20" x14ac:dyDescent="0.3">
      <c r="A658" s="76">
        <f>A657</f>
        <v>44156</v>
      </c>
      <c r="B658" s="17">
        <f>SUMIF(InputData!$C$2:$C$105,"&lt;="&amp;Production!A658,InputData!$D$2:$D$105)-$P$3</f>
        <v>71461</v>
      </c>
      <c r="C658" s="17">
        <f>SUMIF(InputData!$B$2:$B$105,"&lt;="&amp;Production!A658,InputData!$D$2:$D$105)-Production!$P$3</f>
        <v>72676</v>
      </c>
      <c r="D658" s="82">
        <f>C658-B658</f>
        <v>1215</v>
      </c>
      <c r="E658" s="81" t="str">
        <f t="shared" si="12"/>
        <v/>
      </c>
      <c r="F658" s="81"/>
      <c r="G658" s="81"/>
      <c r="H658" s="81"/>
      <c r="I658" s="81"/>
      <c r="J658" s="81"/>
      <c r="K658" s="81"/>
      <c r="L658" s="81"/>
      <c r="M658" s="81"/>
      <c r="R658" s="3"/>
      <c r="S658" s="2"/>
      <c r="T658" s="2"/>
    </row>
    <row r="659" spans="1:20" x14ac:dyDescent="0.3">
      <c r="A659" s="77">
        <f>A658+1</f>
        <v>44157</v>
      </c>
      <c r="B659" s="18">
        <f>B658</f>
        <v>71461</v>
      </c>
      <c r="C659" s="18">
        <f>C658</f>
        <v>72676</v>
      </c>
      <c r="D659" s="83">
        <f>D658</f>
        <v>1215</v>
      </c>
      <c r="E659" s="81" t="str">
        <f t="shared" si="12"/>
        <v/>
      </c>
      <c r="F659" s="81"/>
      <c r="G659" s="81"/>
      <c r="H659" s="81"/>
      <c r="I659" s="81"/>
      <c r="J659" s="81"/>
      <c r="K659" s="81"/>
      <c r="L659" s="81"/>
      <c r="M659" s="81"/>
      <c r="R659" s="3"/>
      <c r="S659" s="2"/>
      <c r="T659" s="2"/>
    </row>
    <row r="660" spans="1:20" x14ac:dyDescent="0.3">
      <c r="A660" s="76">
        <f>A659</f>
        <v>44157</v>
      </c>
      <c r="B660" s="17">
        <f>SUMIF(InputData!$C$2:$C$105,"&lt;="&amp;Production!A660,InputData!$D$2:$D$105)-$P$3</f>
        <v>71461</v>
      </c>
      <c r="C660" s="17">
        <f>SUMIF(InputData!$B$2:$B$105,"&lt;="&amp;Production!A660,InputData!$D$2:$D$105)-Production!$P$3</f>
        <v>73444</v>
      </c>
      <c r="D660" s="82">
        <f>C660-B660</f>
        <v>1983</v>
      </c>
      <c r="E660" s="81" t="str">
        <f t="shared" si="12"/>
        <v/>
      </c>
      <c r="F660" s="81"/>
      <c r="G660" s="81"/>
      <c r="H660" s="81"/>
      <c r="I660" s="81"/>
      <c r="J660" s="81"/>
      <c r="K660" s="81"/>
      <c r="L660" s="81"/>
      <c r="M660" s="81"/>
      <c r="R660" s="3"/>
      <c r="S660" s="2"/>
      <c r="T660" s="2"/>
    </row>
    <row r="661" spans="1:20" x14ac:dyDescent="0.3">
      <c r="A661" s="77">
        <f>A660+1</f>
        <v>44158</v>
      </c>
      <c r="B661" s="18">
        <f>B660</f>
        <v>71461</v>
      </c>
      <c r="C661" s="18">
        <f>C660</f>
        <v>73444</v>
      </c>
      <c r="D661" s="83">
        <f>D660</f>
        <v>1983</v>
      </c>
      <c r="E661" s="81" t="str">
        <f t="shared" si="12"/>
        <v/>
      </c>
      <c r="F661" s="81"/>
      <c r="G661" s="81"/>
      <c r="H661" s="81"/>
      <c r="I661" s="81"/>
      <c r="J661" s="81"/>
      <c r="K661" s="81"/>
      <c r="L661" s="81"/>
      <c r="M661" s="81"/>
      <c r="R661" s="3"/>
      <c r="S661" s="2"/>
      <c r="T661" s="2"/>
    </row>
    <row r="662" spans="1:20" x14ac:dyDescent="0.3">
      <c r="A662" s="76">
        <f>A661</f>
        <v>44158</v>
      </c>
      <c r="B662" s="17">
        <f>SUMIF(InputData!$C$2:$C$105,"&lt;="&amp;Production!A662,InputData!$D$2:$D$105)-$P$3</f>
        <v>71461</v>
      </c>
      <c r="C662" s="17">
        <f>SUMIF(InputData!$B$2:$B$105,"&lt;="&amp;Production!A662,InputData!$D$2:$D$105)-Production!$P$3</f>
        <v>73444</v>
      </c>
      <c r="D662" s="82">
        <f>C662-B662</f>
        <v>1983</v>
      </c>
      <c r="E662" s="81" t="str">
        <f t="shared" si="12"/>
        <v/>
      </c>
      <c r="F662" s="81"/>
      <c r="G662" s="81"/>
      <c r="H662" s="81"/>
      <c r="I662" s="81"/>
      <c r="J662" s="81"/>
      <c r="K662" s="81"/>
      <c r="L662" s="81"/>
      <c r="M662" s="81"/>
      <c r="R662" s="3"/>
      <c r="S662" s="2"/>
      <c r="T662" s="2"/>
    </row>
    <row r="663" spans="1:20" x14ac:dyDescent="0.3">
      <c r="A663" s="77">
        <f>A662+1</f>
        <v>44159</v>
      </c>
      <c r="B663" s="18">
        <f>B662</f>
        <v>71461</v>
      </c>
      <c r="C663" s="18">
        <f>C662</f>
        <v>73444</v>
      </c>
      <c r="D663" s="83">
        <f>D662</f>
        <v>1983</v>
      </c>
      <c r="E663" s="81" t="str">
        <f t="shared" si="12"/>
        <v/>
      </c>
      <c r="F663" s="81"/>
      <c r="G663" s="81"/>
      <c r="H663" s="81"/>
      <c r="I663" s="81"/>
      <c r="J663" s="81"/>
      <c r="K663" s="81"/>
      <c r="L663" s="81"/>
      <c r="M663" s="81"/>
      <c r="R663" s="3"/>
      <c r="S663" s="2"/>
      <c r="T663" s="2"/>
    </row>
    <row r="664" spans="1:20" x14ac:dyDescent="0.3">
      <c r="A664" s="76">
        <f>A663</f>
        <v>44159</v>
      </c>
      <c r="B664" s="17">
        <f>SUMIF(InputData!$C$2:$C$105,"&lt;="&amp;Production!A664,InputData!$D$2:$D$105)-$P$3</f>
        <v>71461</v>
      </c>
      <c r="C664" s="17">
        <f>SUMIF(InputData!$B$2:$B$105,"&lt;="&amp;Production!A664,InputData!$D$2:$D$105)-Production!$P$3</f>
        <v>73444</v>
      </c>
      <c r="D664" s="82">
        <f>C664-B664</f>
        <v>1983</v>
      </c>
      <c r="E664" s="81" t="str">
        <f t="shared" si="12"/>
        <v/>
      </c>
      <c r="F664" s="81"/>
      <c r="G664" s="81"/>
      <c r="H664" s="81"/>
      <c r="I664" s="81"/>
      <c r="J664" s="81"/>
      <c r="K664" s="81"/>
      <c r="L664" s="81"/>
      <c r="M664" s="81"/>
      <c r="R664" s="3"/>
      <c r="S664" s="2"/>
      <c r="T664" s="2"/>
    </row>
    <row r="665" spans="1:20" x14ac:dyDescent="0.3">
      <c r="A665" s="77">
        <f>A664+1</f>
        <v>44160</v>
      </c>
      <c r="B665" s="18">
        <f>B664</f>
        <v>71461</v>
      </c>
      <c r="C665" s="18">
        <f>C664</f>
        <v>73444</v>
      </c>
      <c r="D665" s="83">
        <f>D664</f>
        <v>1983</v>
      </c>
      <c r="E665" s="81" t="str">
        <f t="shared" si="12"/>
        <v/>
      </c>
      <c r="F665" s="81"/>
      <c r="G665" s="81"/>
      <c r="H665" s="81"/>
      <c r="I665" s="81"/>
      <c r="J665" s="81"/>
      <c r="K665" s="81"/>
      <c r="L665" s="81"/>
      <c r="M665" s="81"/>
      <c r="R665" s="3"/>
      <c r="S665" s="2"/>
      <c r="T665" s="2"/>
    </row>
    <row r="666" spans="1:20" x14ac:dyDescent="0.3">
      <c r="A666" s="76">
        <f>A665</f>
        <v>44160</v>
      </c>
      <c r="B666" s="17">
        <f>SUMIF(InputData!$C$2:$C$105,"&lt;="&amp;Production!A666,InputData!$D$2:$D$105)-$P$3</f>
        <v>73444</v>
      </c>
      <c r="C666" s="17">
        <f>SUMIF(InputData!$B$2:$B$105,"&lt;="&amp;Production!A666,InputData!$D$2:$D$105)-Production!$P$3</f>
        <v>73444</v>
      </c>
      <c r="D666" s="82">
        <f>C666-B666</f>
        <v>0</v>
      </c>
      <c r="E666" s="81">
        <f t="shared" si="12"/>
        <v>1983</v>
      </c>
      <c r="F666" s="81"/>
      <c r="G666" s="81"/>
      <c r="H666" s="81"/>
      <c r="I666" s="81"/>
      <c r="J666" s="81"/>
      <c r="K666" s="81"/>
      <c r="L666" s="81"/>
      <c r="M666" s="81"/>
      <c r="R666" s="3"/>
      <c r="S666" s="2"/>
      <c r="T666" s="2"/>
    </row>
    <row r="667" spans="1:20" x14ac:dyDescent="0.3">
      <c r="A667" s="77">
        <f>A666+1</f>
        <v>44161</v>
      </c>
      <c r="B667" s="18">
        <f>B666</f>
        <v>73444</v>
      </c>
      <c r="C667" s="18">
        <f>C666</f>
        <v>73444</v>
      </c>
      <c r="D667" s="83">
        <f>D666</f>
        <v>0</v>
      </c>
      <c r="E667" s="81" t="str">
        <f t="shared" si="12"/>
        <v/>
      </c>
      <c r="F667" s="81"/>
      <c r="G667" s="81"/>
      <c r="H667" s="81"/>
      <c r="I667" s="81"/>
      <c r="J667" s="81"/>
      <c r="K667" s="81"/>
      <c r="L667" s="81"/>
      <c r="M667" s="81"/>
      <c r="R667" s="3"/>
      <c r="S667" s="2"/>
      <c r="T667" s="2"/>
    </row>
    <row r="668" spans="1:20" x14ac:dyDescent="0.3">
      <c r="A668" s="76">
        <f>A667</f>
        <v>44161</v>
      </c>
      <c r="B668" s="17">
        <f>SUMIF(InputData!$C$2:$C$105,"&lt;="&amp;Production!A668,InputData!$D$2:$D$105)-$P$3</f>
        <v>73444</v>
      </c>
      <c r="C668" s="17">
        <f>SUMIF(InputData!$B$2:$B$105,"&lt;="&amp;Production!A668,InputData!$D$2:$D$105)-Production!$P$3</f>
        <v>73444</v>
      </c>
      <c r="D668" s="82">
        <f>C668-B668</f>
        <v>0</v>
      </c>
      <c r="E668" s="81" t="str">
        <f t="shared" si="12"/>
        <v/>
      </c>
      <c r="F668" s="81"/>
      <c r="G668" s="81"/>
      <c r="H668" s="81"/>
      <c r="I668" s="81"/>
      <c r="J668" s="81"/>
      <c r="K668" s="81"/>
      <c r="L668" s="81"/>
      <c r="M668" s="81"/>
      <c r="R668" s="3"/>
      <c r="S668" s="2"/>
      <c r="T668" s="2"/>
    </row>
    <row r="669" spans="1:20" x14ac:dyDescent="0.3">
      <c r="A669" s="77">
        <f>A668+1</f>
        <v>44162</v>
      </c>
      <c r="B669" s="18">
        <f>B668</f>
        <v>73444</v>
      </c>
      <c r="C669" s="18">
        <f>C668</f>
        <v>73444</v>
      </c>
      <c r="D669" s="83">
        <f>D668</f>
        <v>0</v>
      </c>
      <c r="E669" s="81" t="str">
        <f t="shared" si="12"/>
        <v/>
      </c>
      <c r="F669" s="81"/>
      <c r="G669" s="81"/>
      <c r="H669" s="81"/>
      <c r="I669" s="81"/>
      <c r="J669" s="81"/>
      <c r="K669" s="81"/>
      <c r="L669" s="81"/>
      <c r="M669" s="81"/>
      <c r="R669" s="3"/>
      <c r="S669" s="2"/>
      <c r="T669" s="2"/>
    </row>
    <row r="670" spans="1:20" x14ac:dyDescent="0.3">
      <c r="A670" s="76">
        <f>A669</f>
        <v>44162</v>
      </c>
      <c r="B670" s="17">
        <f>SUMIF(InputData!$C$2:$C$105,"&lt;="&amp;Production!A670,InputData!$D$2:$D$105)-$P$3</f>
        <v>73444</v>
      </c>
      <c r="C670" s="17">
        <f>SUMIF(InputData!$B$2:$B$105,"&lt;="&amp;Production!A670,InputData!$D$2:$D$105)-Production!$P$3</f>
        <v>74799</v>
      </c>
      <c r="D670" s="82">
        <f>C670-B670</f>
        <v>1355</v>
      </c>
      <c r="E670" s="81" t="str">
        <f t="shared" si="12"/>
        <v/>
      </c>
      <c r="F670" s="81"/>
      <c r="G670" s="81"/>
      <c r="H670" s="81"/>
      <c r="I670" s="81"/>
      <c r="J670" s="81"/>
      <c r="K670" s="81"/>
      <c r="L670" s="81"/>
      <c r="M670" s="81"/>
      <c r="R670" s="3"/>
      <c r="S670" s="2"/>
      <c r="T670" s="2"/>
    </row>
    <row r="671" spans="1:20" x14ac:dyDescent="0.3">
      <c r="A671" s="77">
        <f>A670+1</f>
        <v>44163</v>
      </c>
      <c r="B671" s="18">
        <f>B670</f>
        <v>73444</v>
      </c>
      <c r="C671" s="18">
        <f>C670</f>
        <v>74799</v>
      </c>
      <c r="D671" s="83">
        <f>D670</f>
        <v>1355</v>
      </c>
      <c r="E671" s="81" t="str">
        <f t="shared" si="12"/>
        <v/>
      </c>
      <c r="F671" s="81"/>
      <c r="G671" s="81"/>
      <c r="H671" s="81"/>
      <c r="I671" s="81"/>
      <c r="J671" s="81"/>
      <c r="K671" s="81"/>
      <c r="L671" s="81"/>
      <c r="M671" s="81"/>
      <c r="R671" s="3"/>
      <c r="S671" s="2"/>
      <c r="T671" s="2"/>
    </row>
    <row r="672" spans="1:20" x14ac:dyDescent="0.3">
      <c r="A672" s="76">
        <f>A671</f>
        <v>44163</v>
      </c>
      <c r="B672" s="17">
        <f>SUMIF(InputData!$C$2:$C$105,"&lt;="&amp;Production!A672,InputData!$D$2:$D$105)-$P$3</f>
        <v>73444</v>
      </c>
      <c r="C672" s="17">
        <f>SUMIF(InputData!$B$2:$B$105,"&lt;="&amp;Production!A672,InputData!$D$2:$D$105)-Production!$P$3</f>
        <v>74799</v>
      </c>
      <c r="D672" s="82">
        <f>C672-B672</f>
        <v>1355</v>
      </c>
      <c r="E672" s="81" t="str">
        <f t="shared" si="12"/>
        <v/>
      </c>
      <c r="F672" s="81"/>
      <c r="G672" s="81"/>
      <c r="H672" s="81"/>
      <c r="I672" s="81"/>
      <c r="J672" s="81"/>
      <c r="K672" s="81"/>
      <c r="L672" s="81"/>
      <c r="M672" s="81"/>
      <c r="R672" s="3"/>
      <c r="S672" s="2"/>
      <c r="T672" s="2"/>
    </row>
    <row r="673" spans="1:20" x14ac:dyDescent="0.3">
      <c r="A673" s="77">
        <f>A672+1</f>
        <v>44164</v>
      </c>
      <c r="B673" s="18">
        <f>B672</f>
        <v>73444</v>
      </c>
      <c r="C673" s="18">
        <f>C672</f>
        <v>74799</v>
      </c>
      <c r="D673" s="83">
        <f>D672</f>
        <v>1355</v>
      </c>
      <c r="E673" s="81" t="str">
        <f t="shared" si="12"/>
        <v/>
      </c>
      <c r="F673" s="81"/>
      <c r="G673" s="81"/>
      <c r="H673" s="81"/>
      <c r="I673" s="81"/>
      <c r="J673" s="81"/>
      <c r="K673" s="81"/>
      <c r="L673" s="81"/>
      <c r="M673" s="81"/>
      <c r="R673" s="3"/>
      <c r="S673" s="2"/>
      <c r="T673" s="2"/>
    </row>
    <row r="674" spans="1:20" x14ac:dyDescent="0.3">
      <c r="A674" s="76">
        <f>A673</f>
        <v>44164</v>
      </c>
      <c r="B674" s="17">
        <f>SUMIF(InputData!$C$2:$C$105,"&lt;="&amp;Production!A674,InputData!$D$2:$D$105)-$P$3</f>
        <v>73444</v>
      </c>
      <c r="C674" s="17">
        <f>SUMIF(InputData!$B$2:$B$105,"&lt;="&amp;Production!A674,InputData!$D$2:$D$105)-Production!$P$3</f>
        <v>75583</v>
      </c>
      <c r="D674" s="82">
        <f>C674-B674</f>
        <v>2139</v>
      </c>
      <c r="E674" s="81" t="str">
        <f t="shared" si="12"/>
        <v/>
      </c>
      <c r="F674" s="81"/>
      <c r="G674" s="81"/>
      <c r="H674" s="81"/>
      <c r="I674" s="81"/>
      <c r="J674" s="81"/>
      <c r="K674" s="81"/>
      <c r="L674" s="81"/>
      <c r="M674" s="81"/>
      <c r="R674" s="3"/>
      <c r="S674" s="2"/>
      <c r="T674" s="2"/>
    </row>
    <row r="675" spans="1:20" x14ac:dyDescent="0.3">
      <c r="A675" s="77">
        <f>A674+1</f>
        <v>44165</v>
      </c>
      <c r="B675" s="18">
        <f>B674</f>
        <v>73444</v>
      </c>
      <c r="C675" s="18">
        <f>C674</f>
        <v>75583</v>
      </c>
      <c r="D675" s="83">
        <f>D674</f>
        <v>2139</v>
      </c>
      <c r="E675" s="81" t="str">
        <f t="shared" si="12"/>
        <v/>
      </c>
      <c r="F675" s="81"/>
      <c r="G675" s="81"/>
      <c r="H675" s="81"/>
      <c r="I675" s="81"/>
      <c r="J675" s="81"/>
      <c r="K675" s="81"/>
      <c r="L675" s="81"/>
      <c r="M675" s="81"/>
      <c r="R675" s="3"/>
      <c r="S675" s="2"/>
      <c r="T675" s="2"/>
    </row>
    <row r="676" spans="1:20" x14ac:dyDescent="0.3">
      <c r="A676" s="76">
        <f>A675</f>
        <v>44165</v>
      </c>
      <c r="B676" s="17">
        <f>SUMIF(InputData!$C$2:$C$105,"&lt;="&amp;Production!A676,InputData!$D$2:$D$105)-$P$3</f>
        <v>73444</v>
      </c>
      <c r="C676" s="17">
        <f>SUMIF(InputData!$B$2:$B$105,"&lt;="&amp;Production!A676,InputData!$D$2:$D$105)-Production!$P$3</f>
        <v>75583</v>
      </c>
      <c r="D676" s="82">
        <f>C676-B676</f>
        <v>2139</v>
      </c>
      <c r="E676" s="81" t="str">
        <f t="shared" si="12"/>
        <v/>
      </c>
      <c r="F676" s="81"/>
      <c r="G676" s="81"/>
      <c r="H676" s="81"/>
      <c r="I676" s="81"/>
      <c r="J676" s="81"/>
      <c r="K676" s="81"/>
      <c r="L676" s="81"/>
      <c r="M676" s="81"/>
      <c r="R676" s="3"/>
      <c r="S676" s="2"/>
      <c r="T676" s="2"/>
    </row>
    <row r="677" spans="1:20" x14ac:dyDescent="0.3">
      <c r="A677" s="77">
        <f>A676+1</f>
        <v>44166</v>
      </c>
      <c r="B677" s="18">
        <f>B676</f>
        <v>73444</v>
      </c>
      <c r="C677" s="18">
        <f>C676</f>
        <v>75583</v>
      </c>
      <c r="D677" s="83">
        <f>D676</f>
        <v>2139</v>
      </c>
      <c r="E677" s="81" t="str">
        <f t="shared" si="12"/>
        <v/>
      </c>
      <c r="F677" s="81"/>
      <c r="G677" s="81"/>
      <c r="H677" s="81"/>
      <c r="I677" s="81"/>
      <c r="J677" s="81"/>
      <c r="K677" s="81"/>
      <c r="L677" s="81"/>
      <c r="M677" s="81"/>
      <c r="R677" s="3"/>
      <c r="S677" s="2"/>
      <c r="T677" s="2"/>
    </row>
    <row r="678" spans="1:20" x14ac:dyDescent="0.3">
      <c r="A678" s="76">
        <f>A677</f>
        <v>44166</v>
      </c>
      <c r="B678" s="17">
        <f>SUMIF(InputData!$C$2:$C$105,"&lt;="&amp;Production!A678,InputData!$D$2:$D$105)-$P$3</f>
        <v>73444</v>
      </c>
      <c r="C678" s="17">
        <f>SUMIF(InputData!$B$2:$B$105,"&lt;="&amp;Production!A678,InputData!$D$2:$D$105)-Production!$P$3</f>
        <v>75583</v>
      </c>
      <c r="D678" s="82">
        <f>C678-B678</f>
        <v>2139</v>
      </c>
      <c r="E678" s="81" t="str">
        <f t="shared" si="12"/>
        <v/>
      </c>
      <c r="F678" s="81"/>
      <c r="G678" s="81"/>
      <c r="H678" s="81"/>
      <c r="I678" s="81"/>
      <c r="J678" s="81"/>
      <c r="K678" s="81"/>
      <c r="L678" s="81"/>
      <c r="M678" s="81"/>
      <c r="R678" s="3"/>
      <c r="S678" s="2"/>
      <c r="T678" s="2"/>
    </row>
    <row r="679" spans="1:20" x14ac:dyDescent="0.3">
      <c r="A679" s="77">
        <f>A678+1</f>
        <v>44167</v>
      </c>
      <c r="B679" s="18">
        <f>B678</f>
        <v>73444</v>
      </c>
      <c r="C679" s="18">
        <f>C678</f>
        <v>75583</v>
      </c>
      <c r="D679" s="83">
        <f>D678</f>
        <v>2139</v>
      </c>
      <c r="E679" s="81" t="str">
        <f t="shared" si="12"/>
        <v/>
      </c>
      <c r="F679" s="81"/>
      <c r="G679" s="81"/>
      <c r="H679" s="81"/>
      <c r="I679" s="81"/>
      <c r="J679" s="81"/>
      <c r="K679" s="81"/>
      <c r="L679" s="81"/>
      <c r="M679" s="81"/>
      <c r="R679" s="3"/>
      <c r="S679" s="2"/>
      <c r="T679" s="2"/>
    </row>
    <row r="680" spans="1:20" x14ac:dyDescent="0.3">
      <c r="A680" s="76">
        <f>A679</f>
        <v>44167</v>
      </c>
      <c r="B680" s="17">
        <f>SUMIF(InputData!$C$2:$C$105,"&lt;="&amp;Production!A680,InputData!$D$2:$D$105)-$P$3</f>
        <v>75583</v>
      </c>
      <c r="C680" s="17">
        <f>SUMIF(InputData!$B$2:$B$105,"&lt;="&amp;Production!A680,InputData!$D$2:$D$105)-Production!$P$3</f>
        <v>75583</v>
      </c>
      <c r="D680" s="82">
        <f>C680-B680</f>
        <v>0</v>
      </c>
      <c r="E680" s="81">
        <f t="shared" si="12"/>
        <v>2139</v>
      </c>
      <c r="F680" s="81"/>
      <c r="G680" s="81"/>
      <c r="H680" s="81"/>
      <c r="I680" s="81"/>
      <c r="J680" s="81"/>
      <c r="K680" s="81"/>
      <c r="L680" s="81"/>
      <c r="M680" s="81"/>
      <c r="R680" s="3"/>
      <c r="S680" s="2"/>
      <c r="T680" s="2"/>
    </row>
    <row r="681" spans="1:20" x14ac:dyDescent="0.3">
      <c r="A681" s="77">
        <f>A680+1</f>
        <v>44168</v>
      </c>
      <c r="B681" s="18">
        <f>B680</f>
        <v>75583</v>
      </c>
      <c r="C681" s="18">
        <f>C680</f>
        <v>75583</v>
      </c>
      <c r="D681" s="83">
        <f>D680</f>
        <v>0</v>
      </c>
      <c r="E681" s="81" t="str">
        <f t="shared" si="12"/>
        <v/>
      </c>
      <c r="F681" s="81"/>
      <c r="G681" s="81"/>
      <c r="H681" s="81"/>
      <c r="I681" s="81"/>
      <c r="J681" s="81"/>
      <c r="K681" s="81"/>
      <c r="L681" s="81"/>
      <c r="M681" s="81"/>
      <c r="R681" s="3"/>
      <c r="S681" s="2"/>
      <c r="T681" s="2"/>
    </row>
    <row r="682" spans="1:20" x14ac:dyDescent="0.3">
      <c r="A682" s="76">
        <f>A681</f>
        <v>44168</v>
      </c>
      <c r="B682" s="17">
        <f>SUMIF(InputData!$C$2:$C$105,"&lt;="&amp;Production!A682,InputData!$D$2:$D$105)-$P$3</f>
        <v>75583</v>
      </c>
      <c r="C682" s="17">
        <f>SUMIF(InputData!$B$2:$B$105,"&lt;="&amp;Production!A682,InputData!$D$2:$D$105)-Production!$P$3</f>
        <v>75583</v>
      </c>
      <c r="D682" s="82">
        <f>C682-B682</f>
        <v>0</v>
      </c>
      <c r="E682" s="81" t="str">
        <f t="shared" si="12"/>
        <v/>
      </c>
      <c r="F682" s="81"/>
      <c r="G682" s="81"/>
      <c r="H682" s="81"/>
      <c r="I682" s="81"/>
      <c r="J682" s="81"/>
      <c r="K682" s="81"/>
      <c r="L682" s="81"/>
      <c r="M682" s="81"/>
      <c r="R682" s="3"/>
      <c r="S682" s="2"/>
      <c r="T682" s="2"/>
    </row>
    <row r="683" spans="1:20" x14ac:dyDescent="0.3">
      <c r="A683" s="77">
        <f>A682+1</f>
        <v>44169</v>
      </c>
      <c r="B683" s="18">
        <f>B682</f>
        <v>75583</v>
      </c>
      <c r="C683" s="18">
        <f>C682</f>
        <v>75583</v>
      </c>
      <c r="D683" s="83">
        <f>D682</f>
        <v>0</v>
      </c>
      <c r="E683" s="81" t="str">
        <f t="shared" si="12"/>
        <v/>
      </c>
      <c r="F683" s="81"/>
      <c r="G683" s="81"/>
      <c r="H683" s="81"/>
      <c r="I683" s="81"/>
      <c r="J683" s="81"/>
      <c r="K683" s="81"/>
      <c r="L683" s="81"/>
      <c r="M683" s="81"/>
      <c r="R683" s="3"/>
      <c r="S683" s="2"/>
      <c r="T683" s="2"/>
    </row>
    <row r="684" spans="1:20" x14ac:dyDescent="0.3">
      <c r="A684" s="76">
        <f>A683</f>
        <v>44169</v>
      </c>
      <c r="B684" s="17">
        <f>SUMIF(InputData!$C$2:$C$105,"&lt;="&amp;Production!A684,InputData!$D$2:$D$105)-$P$3</f>
        <v>75583</v>
      </c>
      <c r="C684" s="17">
        <f>SUMIF(InputData!$B$2:$B$105,"&lt;="&amp;Production!A684,InputData!$D$2:$D$105)-Production!$P$3</f>
        <v>75583</v>
      </c>
      <c r="D684" s="82">
        <f>C684-B684</f>
        <v>0</v>
      </c>
      <c r="E684" s="81" t="str">
        <f t="shared" si="12"/>
        <v/>
      </c>
      <c r="F684" s="81"/>
      <c r="G684" s="81"/>
      <c r="H684" s="81"/>
      <c r="I684" s="81"/>
      <c r="J684" s="81"/>
      <c r="K684" s="81"/>
      <c r="L684" s="81"/>
      <c r="M684" s="81"/>
      <c r="R684" s="3"/>
      <c r="S684" s="2"/>
      <c r="T684" s="2"/>
    </row>
    <row r="685" spans="1:20" x14ac:dyDescent="0.3">
      <c r="A685" s="77">
        <f>A684+1</f>
        <v>44170</v>
      </c>
      <c r="B685" s="18">
        <f>B684</f>
        <v>75583</v>
      </c>
      <c r="C685" s="18">
        <f>C684</f>
        <v>75583</v>
      </c>
      <c r="D685" s="83">
        <f>D684</f>
        <v>0</v>
      </c>
      <c r="E685" s="81" t="str">
        <f t="shared" si="12"/>
        <v/>
      </c>
      <c r="F685" s="81"/>
      <c r="G685" s="81"/>
      <c r="H685" s="81"/>
      <c r="I685" s="81"/>
      <c r="J685" s="81"/>
      <c r="K685" s="81"/>
      <c r="L685" s="81"/>
      <c r="M685" s="81"/>
      <c r="R685" s="3"/>
      <c r="S685" s="2"/>
      <c r="T685" s="2"/>
    </row>
    <row r="686" spans="1:20" x14ac:dyDescent="0.3">
      <c r="A686" s="76">
        <f>A685</f>
        <v>44170</v>
      </c>
      <c r="B686" s="17">
        <f>SUMIF(InputData!$C$2:$C$105,"&lt;="&amp;Production!A686,InputData!$D$2:$D$105)-$P$3</f>
        <v>75583</v>
      </c>
      <c r="C686" s="17">
        <f>SUMIF(InputData!$B$2:$B$105,"&lt;="&amp;Production!A686,InputData!$D$2:$D$105)-Production!$P$3</f>
        <v>76688</v>
      </c>
      <c r="D686" s="82">
        <f>C686-B686</f>
        <v>1105</v>
      </c>
      <c r="E686" s="81" t="str">
        <f t="shared" si="12"/>
        <v/>
      </c>
      <c r="F686" s="81"/>
      <c r="G686" s="81"/>
      <c r="H686" s="81"/>
      <c r="I686" s="81"/>
      <c r="J686" s="81"/>
      <c r="K686" s="81"/>
      <c r="L686" s="81"/>
      <c r="M686" s="81"/>
      <c r="R686" s="3"/>
      <c r="S686" s="2"/>
      <c r="T686" s="2"/>
    </row>
    <row r="687" spans="1:20" x14ac:dyDescent="0.3">
      <c r="A687" s="77">
        <f>A686+1</f>
        <v>44171</v>
      </c>
      <c r="B687" s="18">
        <f>B686</f>
        <v>75583</v>
      </c>
      <c r="C687" s="18">
        <f>C686</f>
        <v>76688</v>
      </c>
      <c r="D687" s="83">
        <f>D686</f>
        <v>1105</v>
      </c>
      <c r="E687" s="81" t="str">
        <f t="shared" si="12"/>
        <v/>
      </c>
      <c r="F687" s="81"/>
      <c r="G687" s="81"/>
      <c r="H687" s="81"/>
      <c r="I687" s="81"/>
      <c r="J687" s="81"/>
      <c r="K687" s="81"/>
      <c r="L687" s="81"/>
      <c r="M687" s="81"/>
      <c r="R687" s="3"/>
      <c r="S687" s="2"/>
      <c r="T687" s="2"/>
    </row>
    <row r="688" spans="1:20" x14ac:dyDescent="0.3">
      <c r="A688" s="76">
        <f>A687</f>
        <v>44171</v>
      </c>
      <c r="B688" s="17">
        <f>SUMIF(InputData!$C$2:$C$105,"&lt;="&amp;Production!A688,InputData!$D$2:$D$105)-$P$3</f>
        <v>75583</v>
      </c>
      <c r="C688" s="17">
        <f>SUMIF(InputData!$B$2:$B$105,"&lt;="&amp;Production!A688,InputData!$D$2:$D$105)-Production!$P$3</f>
        <v>76688</v>
      </c>
      <c r="D688" s="82">
        <f>C688-B688</f>
        <v>1105</v>
      </c>
      <c r="E688" s="81" t="str">
        <f t="shared" si="12"/>
        <v/>
      </c>
      <c r="F688" s="81"/>
      <c r="G688" s="81"/>
      <c r="H688" s="81"/>
      <c r="I688" s="81"/>
      <c r="J688" s="81"/>
      <c r="K688" s="81"/>
      <c r="L688" s="81"/>
      <c r="M688" s="81"/>
      <c r="R688" s="3"/>
      <c r="S688" s="2"/>
      <c r="T688" s="2"/>
    </row>
    <row r="689" spans="1:20" x14ac:dyDescent="0.3">
      <c r="A689" s="77">
        <f>A688+1</f>
        <v>44172</v>
      </c>
      <c r="B689" s="18">
        <f>B688</f>
        <v>75583</v>
      </c>
      <c r="C689" s="18">
        <f>C688</f>
        <v>76688</v>
      </c>
      <c r="D689" s="83">
        <f>D688</f>
        <v>1105</v>
      </c>
      <c r="E689" s="81" t="str">
        <f t="shared" si="12"/>
        <v/>
      </c>
      <c r="F689" s="81"/>
      <c r="G689" s="81"/>
      <c r="H689" s="81"/>
      <c r="I689" s="81"/>
      <c r="J689" s="81"/>
      <c r="K689" s="81"/>
      <c r="L689" s="81"/>
      <c r="M689" s="81"/>
      <c r="R689" s="3"/>
      <c r="S689" s="2"/>
      <c r="T689" s="2"/>
    </row>
    <row r="690" spans="1:20" x14ac:dyDescent="0.3">
      <c r="A690" s="76">
        <f>A689</f>
        <v>44172</v>
      </c>
      <c r="B690" s="17">
        <f>SUMIF(InputData!$C$2:$C$105,"&lt;="&amp;Production!A690,InputData!$D$2:$D$105)-$P$3</f>
        <v>75583</v>
      </c>
      <c r="C690" s="17">
        <f>SUMIF(InputData!$B$2:$B$105,"&lt;="&amp;Production!A690,InputData!$D$2:$D$105)-Production!$P$3</f>
        <v>77334</v>
      </c>
      <c r="D690" s="82">
        <f>C690-B690</f>
        <v>1751</v>
      </c>
      <c r="E690" s="81" t="str">
        <f t="shared" si="12"/>
        <v/>
      </c>
      <c r="F690" s="81"/>
      <c r="G690" s="81"/>
      <c r="H690" s="81"/>
      <c r="I690" s="81"/>
      <c r="J690" s="81"/>
      <c r="K690" s="81"/>
      <c r="L690" s="81"/>
      <c r="M690" s="81"/>
      <c r="R690" s="3"/>
      <c r="S690" s="2"/>
      <c r="T690" s="2"/>
    </row>
    <row r="691" spans="1:20" x14ac:dyDescent="0.3">
      <c r="A691" s="77">
        <f>A690+1</f>
        <v>44173</v>
      </c>
      <c r="B691" s="18">
        <f>B690</f>
        <v>75583</v>
      </c>
      <c r="C691" s="18">
        <f>C690</f>
        <v>77334</v>
      </c>
      <c r="D691" s="83">
        <f>D690</f>
        <v>1751</v>
      </c>
      <c r="E691" s="81" t="str">
        <f t="shared" si="12"/>
        <v/>
      </c>
      <c r="F691" s="81"/>
      <c r="G691" s="81"/>
      <c r="H691" s="81"/>
      <c r="I691" s="81"/>
      <c r="J691" s="81"/>
      <c r="K691" s="81"/>
      <c r="L691" s="81"/>
      <c r="M691" s="81"/>
      <c r="R691" s="3"/>
      <c r="S691" s="2"/>
      <c r="T691" s="2"/>
    </row>
    <row r="692" spans="1:20" x14ac:dyDescent="0.3">
      <c r="A692" s="76">
        <f>A691</f>
        <v>44173</v>
      </c>
      <c r="B692" s="17">
        <f>SUMIF(InputData!$C$2:$C$105,"&lt;="&amp;Production!A692,InputData!$D$2:$D$105)-$P$3</f>
        <v>75583</v>
      </c>
      <c r="C692" s="17">
        <f>SUMIF(InputData!$B$2:$B$105,"&lt;="&amp;Production!A692,InputData!$D$2:$D$105)-Production!$P$3</f>
        <v>77334</v>
      </c>
      <c r="D692" s="82">
        <f>C692-B692</f>
        <v>1751</v>
      </c>
      <c r="E692" s="81" t="str">
        <f t="shared" si="12"/>
        <v/>
      </c>
      <c r="F692" s="81"/>
      <c r="G692" s="81"/>
      <c r="H692" s="81"/>
      <c r="I692" s="81"/>
      <c r="J692" s="81"/>
      <c r="K692" s="81"/>
      <c r="L692" s="81"/>
      <c r="M692" s="81"/>
      <c r="R692" s="3"/>
      <c r="S692" s="2"/>
      <c r="T692" s="2"/>
    </row>
    <row r="693" spans="1:20" x14ac:dyDescent="0.3">
      <c r="A693" s="77">
        <f>A692+1</f>
        <v>44174</v>
      </c>
      <c r="B693" s="18">
        <f>B692</f>
        <v>75583</v>
      </c>
      <c r="C693" s="18">
        <f>C692</f>
        <v>77334</v>
      </c>
      <c r="D693" s="83">
        <f>D692</f>
        <v>1751</v>
      </c>
      <c r="E693" s="81" t="str">
        <f t="shared" si="12"/>
        <v/>
      </c>
      <c r="F693" s="81"/>
      <c r="G693" s="81"/>
      <c r="H693" s="81"/>
      <c r="I693" s="81"/>
      <c r="J693" s="81"/>
      <c r="K693" s="81"/>
      <c r="L693" s="81"/>
      <c r="M693" s="81"/>
      <c r="R693" s="3"/>
      <c r="S693" s="2"/>
      <c r="T693" s="2"/>
    </row>
    <row r="694" spans="1:20" x14ac:dyDescent="0.3">
      <c r="A694" s="76">
        <f>A693</f>
        <v>44174</v>
      </c>
      <c r="B694" s="17">
        <f>SUMIF(InputData!$C$2:$C$105,"&lt;="&amp;Production!A694,InputData!$D$2:$D$105)-$P$3</f>
        <v>77334</v>
      </c>
      <c r="C694" s="17">
        <f>SUMIF(InputData!$B$2:$B$105,"&lt;="&amp;Production!A694,InputData!$D$2:$D$105)-Production!$P$3</f>
        <v>77334</v>
      </c>
      <c r="D694" s="82">
        <f>C694-B694</f>
        <v>0</v>
      </c>
      <c r="E694" s="81">
        <f t="shared" si="12"/>
        <v>1751</v>
      </c>
      <c r="F694" s="81"/>
      <c r="G694" s="81"/>
      <c r="H694" s="81"/>
      <c r="I694" s="81"/>
      <c r="J694" s="81"/>
      <c r="K694" s="81"/>
      <c r="L694" s="81"/>
      <c r="M694" s="81"/>
      <c r="R694" s="3"/>
      <c r="S694" s="2"/>
      <c r="T694" s="2"/>
    </row>
    <row r="695" spans="1:20" x14ac:dyDescent="0.3">
      <c r="A695" s="77">
        <f>A694+1</f>
        <v>44175</v>
      </c>
      <c r="B695" s="18">
        <f>B694</f>
        <v>77334</v>
      </c>
      <c r="C695" s="18">
        <f>C694</f>
        <v>77334</v>
      </c>
      <c r="D695" s="83">
        <f>D694</f>
        <v>0</v>
      </c>
      <c r="E695" s="81" t="str">
        <f t="shared" si="12"/>
        <v/>
      </c>
      <c r="F695" s="81"/>
      <c r="G695" s="81"/>
      <c r="H695" s="81"/>
      <c r="I695" s="81"/>
      <c r="J695" s="81"/>
      <c r="K695" s="81"/>
      <c r="L695" s="81"/>
      <c r="M695" s="81"/>
      <c r="R695" s="3"/>
      <c r="S695" s="2"/>
      <c r="T695" s="2"/>
    </row>
    <row r="696" spans="1:20" x14ac:dyDescent="0.3">
      <c r="A696" s="76">
        <f>A695</f>
        <v>44175</v>
      </c>
      <c r="B696" s="17">
        <f>SUMIF(InputData!$C$2:$C$105,"&lt;="&amp;Production!A696,InputData!$D$2:$D$105)-$P$3</f>
        <v>77334</v>
      </c>
      <c r="C696" s="17">
        <f>SUMIF(InputData!$B$2:$B$105,"&lt;="&amp;Production!A696,InputData!$D$2:$D$105)-Production!$P$3</f>
        <v>77334</v>
      </c>
      <c r="D696" s="82">
        <f>C696-B696</f>
        <v>0</v>
      </c>
      <c r="E696" s="81" t="str">
        <f t="shared" si="12"/>
        <v/>
      </c>
      <c r="F696" s="81"/>
      <c r="G696" s="81"/>
      <c r="H696" s="81"/>
      <c r="I696" s="81"/>
      <c r="J696" s="81"/>
      <c r="K696" s="81"/>
      <c r="L696" s="81"/>
      <c r="M696" s="81"/>
      <c r="R696" s="3"/>
      <c r="S696" s="2"/>
      <c r="T696" s="2"/>
    </row>
    <row r="697" spans="1:20" x14ac:dyDescent="0.3">
      <c r="A697" s="77">
        <f>A696+1</f>
        <v>44176</v>
      </c>
      <c r="B697" s="18">
        <f>B696</f>
        <v>77334</v>
      </c>
      <c r="C697" s="18">
        <f>C696</f>
        <v>77334</v>
      </c>
      <c r="D697" s="83">
        <f>D696</f>
        <v>0</v>
      </c>
      <c r="E697" s="81" t="str">
        <f t="shared" si="12"/>
        <v/>
      </c>
      <c r="F697" s="81"/>
      <c r="G697" s="81"/>
      <c r="H697" s="81"/>
      <c r="I697" s="81"/>
      <c r="J697" s="81"/>
      <c r="K697" s="81"/>
      <c r="L697" s="81"/>
      <c r="M697" s="81"/>
      <c r="R697" s="3"/>
      <c r="S697" s="2"/>
      <c r="T697" s="2"/>
    </row>
    <row r="698" spans="1:20" x14ac:dyDescent="0.3">
      <c r="A698" s="76">
        <f>A697</f>
        <v>44176</v>
      </c>
      <c r="B698" s="17">
        <f>SUMIF(InputData!$C$2:$C$105,"&lt;="&amp;Production!A698,InputData!$D$2:$D$105)-$P$3</f>
        <v>77334</v>
      </c>
      <c r="C698" s="17">
        <f>SUMIF(InputData!$B$2:$B$105,"&lt;="&amp;Production!A698,InputData!$D$2:$D$105)-Production!$P$3</f>
        <v>77334</v>
      </c>
      <c r="D698" s="82">
        <f>C698-B698</f>
        <v>0</v>
      </c>
      <c r="E698" s="81" t="str">
        <f t="shared" si="12"/>
        <v/>
      </c>
      <c r="F698" s="81"/>
      <c r="G698" s="81"/>
      <c r="H698" s="81"/>
      <c r="I698" s="81"/>
      <c r="J698" s="81"/>
      <c r="K698" s="81"/>
      <c r="L698" s="81"/>
      <c r="M698" s="81"/>
      <c r="R698" s="3"/>
      <c r="S698" s="2"/>
      <c r="T698" s="2"/>
    </row>
    <row r="699" spans="1:20" x14ac:dyDescent="0.3">
      <c r="A699" s="77">
        <f>A698+1</f>
        <v>44177</v>
      </c>
      <c r="B699" s="18">
        <f>B698</f>
        <v>77334</v>
      </c>
      <c r="C699" s="18">
        <f>C698</f>
        <v>77334</v>
      </c>
      <c r="D699" s="83">
        <f>D698</f>
        <v>0</v>
      </c>
      <c r="E699" s="81" t="str">
        <f t="shared" si="12"/>
        <v/>
      </c>
      <c r="F699" s="81"/>
      <c r="G699" s="81"/>
      <c r="H699" s="81"/>
      <c r="I699" s="81"/>
      <c r="J699" s="81"/>
      <c r="K699" s="81"/>
      <c r="L699" s="81"/>
      <c r="M699" s="81"/>
      <c r="R699" s="3"/>
      <c r="S699" s="2"/>
      <c r="T699" s="2"/>
    </row>
    <row r="700" spans="1:20" x14ac:dyDescent="0.3">
      <c r="A700" s="76">
        <f>A699</f>
        <v>44177</v>
      </c>
      <c r="B700" s="17">
        <f>SUMIF(InputData!$C$2:$C$105,"&lt;="&amp;Production!A700,InputData!$D$2:$D$105)-$P$3</f>
        <v>77334</v>
      </c>
      <c r="C700" s="17">
        <f>SUMIF(InputData!$B$2:$B$105,"&lt;="&amp;Production!A700,InputData!$D$2:$D$105)-Production!$P$3</f>
        <v>78434</v>
      </c>
      <c r="D700" s="82">
        <f>C700-B700</f>
        <v>1100</v>
      </c>
      <c r="E700" s="81" t="str">
        <f t="shared" si="12"/>
        <v/>
      </c>
      <c r="F700" s="81"/>
      <c r="G700" s="81"/>
      <c r="H700" s="81"/>
      <c r="I700" s="81"/>
      <c r="J700" s="81"/>
      <c r="K700" s="81"/>
      <c r="L700" s="81"/>
      <c r="M700" s="81"/>
      <c r="R700" s="3"/>
      <c r="S700" s="2"/>
      <c r="T700" s="2"/>
    </row>
    <row r="701" spans="1:20" x14ac:dyDescent="0.3">
      <c r="A701" s="77">
        <f>A700+1</f>
        <v>44178</v>
      </c>
      <c r="B701" s="18">
        <f>B700</f>
        <v>77334</v>
      </c>
      <c r="C701" s="18">
        <f>C700</f>
        <v>78434</v>
      </c>
      <c r="D701" s="83">
        <f>D700</f>
        <v>1100</v>
      </c>
      <c r="E701" s="81" t="str">
        <f t="shared" si="12"/>
        <v/>
      </c>
      <c r="F701" s="81"/>
      <c r="G701" s="81"/>
      <c r="H701" s="81"/>
      <c r="I701" s="81"/>
      <c r="J701" s="81"/>
      <c r="K701" s="81"/>
      <c r="L701" s="81"/>
      <c r="M701" s="81"/>
      <c r="R701" s="3"/>
      <c r="S701" s="2"/>
      <c r="T701" s="2"/>
    </row>
    <row r="702" spans="1:20" x14ac:dyDescent="0.3">
      <c r="A702" s="76">
        <f>A701</f>
        <v>44178</v>
      </c>
      <c r="B702" s="17">
        <f>SUMIF(InputData!$C$2:$C$105,"&lt;="&amp;Production!A702,InputData!$D$2:$D$105)-$P$3</f>
        <v>77334</v>
      </c>
      <c r="C702" s="17">
        <f>SUMIF(InputData!$B$2:$B$105,"&lt;="&amp;Production!A702,InputData!$D$2:$D$105)-Production!$P$3</f>
        <v>79082</v>
      </c>
      <c r="D702" s="82">
        <f>C702-B702</f>
        <v>1748</v>
      </c>
      <c r="E702" s="81" t="str">
        <f t="shared" si="12"/>
        <v/>
      </c>
      <c r="F702" s="81"/>
      <c r="G702" s="81"/>
      <c r="H702" s="81"/>
      <c r="I702" s="81"/>
      <c r="J702" s="81"/>
      <c r="K702" s="81"/>
      <c r="L702" s="81"/>
      <c r="M702" s="81"/>
      <c r="R702" s="3"/>
      <c r="S702" s="2"/>
      <c r="T702" s="2"/>
    </row>
    <row r="703" spans="1:20" x14ac:dyDescent="0.3">
      <c r="A703" s="77">
        <f>A702+1</f>
        <v>44179</v>
      </c>
      <c r="B703" s="18">
        <f>B702</f>
        <v>77334</v>
      </c>
      <c r="C703" s="18">
        <f>C702</f>
        <v>79082</v>
      </c>
      <c r="D703" s="83">
        <f>D702</f>
        <v>1748</v>
      </c>
      <c r="E703" s="81" t="str">
        <f t="shared" si="12"/>
        <v/>
      </c>
      <c r="F703" s="81"/>
      <c r="G703" s="81"/>
      <c r="H703" s="81"/>
      <c r="I703" s="81"/>
      <c r="J703" s="81"/>
      <c r="K703" s="81"/>
      <c r="L703" s="81"/>
      <c r="M703" s="81"/>
      <c r="R703" s="3"/>
      <c r="S703" s="2"/>
      <c r="T703" s="2"/>
    </row>
    <row r="704" spans="1:20" x14ac:dyDescent="0.3">
      <c r="A704" s="76">
        <f>A703</f>
        <v>44179</v>
      </c>
      <c r="B704" s="17">
        <f>SUMIF(InputData!$C$2:$C$105,"&lt;="&amp;Production!A704,InputData!$D$2:$D$105)-$P$3</f>
        <v>77334</v>
      </c>
      <c r="C704" s="17">
        <f>SUMIF(InputData!$B$2:$B$105,"&lt;="&amp;Production!A704,InputData!$D$2:$D$105)-Production!$P$3</f>
        <v>79082</v>
      </c>
      <c r="D704" s="82">
        <f>C704-B704</f>
        <v>1748</v>
      </c>
      <c r="E704" s="81" t="str">
        <f t="shared" si="12"/>
        <v/>
      </c>
      <c r="F704" s="81"/>
      <c r="G704" s="81"/>
      <c r="H704" s="81"/>
      <c r="I704" s="81"/>
      <c r="J704" s="81"/>
      <c r="K704" s="81"/>
      <c r="L704" s="81"/>
      <c r="M704" s="81"/>
      <c r="R704" s="3"/>
      <c r="S704" s="2"/>
      <c r="T704" s="2"/>
    </row>
    <row r="705" spans="1:20" x14ac:dyDescent="0.3">
      <c r="A705" s="77">
        <f>A704+1</f>
        <v>44180</v>
      </c>
      <c r="B705" s="18">
        <f>B704</f>
        <v>77334</v>
      </c>
      <c r="C705" s="18">
        <f>C704</f>
        <v>79082</v>
      </c>
      <c r="D705" s="83">
        <f>D704</f>
        <v>1748</v>
      </c>
      <c r="E705" s="81" t="str">
        <f t="shared" si="12"/>
        <v/>
      </c>
      <c r="F705" s="81"/>
      <c r="G705" s="81"/>
      <c r="H705" s="81"/>
      <c r="I705" s="81"/>
      <c r="J705" s="81"/>
      <c r="K705" s="81"/>
      <c r="L705" s="81"/>
      <c r="M705" s="81"/>
      <c r="R705" s="3"/>
      <c r="S705" s="2"/>
      <c r="T705" s="2"/>
    </row>
    <row r="706" spans="1:20" x14ac:dyDescent="0.3">
      <c r="A706" s="76">
        <f>A705</f>
        <v>44180</v>
      </c>
      <c r="B706" s="17">
        <f>SUMIF(InputData!$C$2:$C$105,"&lt;="&amp;Production!A706,InputData!$D$2:$D$105)-$P$3</f>
        <v>77334</v>
      </c>
      <c r="C706" s="17">
        <f>SUMIF(InputData!$B$2:$B$105,"&lt;="&amp;Production!A706,InputData!$D$2:$D$105)-Production!$P$3</f>
        <v>79082</v>
      </c>
      <c r="D706" s="82">
        <f>C706-B706</f>
        <v>1748</v>
      </c>
      <c r="E706" s="81" t="str">
        <f t="shared" si="12"/>
        <v/>
      </c>
      <c r="F706" s="81"/>
      <c r="G706" s="81"/>
      <c r="H706" s="81"/>
      <c r="I706" s="81"/>
      <c r="J706" s="81"/>
      <c r="K706" s="81"/>
      <c r="L706" s="81"/>
      <c r="M706" s="81"/>
      <c r="R706" s="3"/>
      <c r="S706" s="2"/>
      <c r="T706" s="2"/>
    </row>
    <row r="707" spans="1:20" x14ac:dyDescent="0.3">
      <c r="A707" s="77">
        <f>A706+1</f>
        <v>44181</v>
      </c>
      <c r="B707" s="18">
        <f>B706</f>
        <v>77334</v>
      </c>
      <c r="C707" s="18">
        <f>C706</f>
        <v>79082</v>
      </c>
      <c r="D707" s="83">
        <f>D706</f>
        <v>1748</v>
      </c>
      <c r="E707" s="81" t="str">
        <f t="shared" si="12"/>
        <v/>
      </c>
      <c r="F707" s="81"/>
      <c r="G707" s="81"/>
      <c r="H707" s="81"/>
      <c r="I707" s="81"/>
      <c r="J707" s="81"/>
      <c r="K707" s="81"/>
      <c r="L707" s="81"/>
      <c r="M707" s="81"/>
      <c r="R707" s="3"/>
      <c r="S707" s="2"/>
      <c r="T707" s="2"/>
    </row>
    <row r="708" spans="1:20" x14ac:dyDescent="0.3">
      <c r="A708" s="76">
        <f>A707</f>
        <v>44181</v>
      </c>
      <c r="B708" s="17">
        <f>SUMIF(InputData!$C$2:$C$105,"&lt;="&amp;Production!A708,InputData!$D$2:$D$105)-$P$3</f>
        <v>79082</v>
      </c>
      <c r="C708" s="17">
        <f>SUMIF(InputData!$B$2:$B$105,"&lt;="&amp;Production!A708,InputData!$D$2:$D$105)-Production!$P$3</f>
        <v>79082</v>
      </c>
      <c r="D708" s="82">
        <f>C708-B708</f>
        <v>0</v>
      </c>
      <c r="E708" s="81">
        <f t="shared" ref="E708:E771" si="13">IF(B708-B707=0,"",B708-B707)</f>
        <v>1748</v>
      </c>
      <c r="F708" s="81"/>
      <c r="G708" s="81"/>
      <c r="H708" s="81"/>
      <c r="I708" s="81"/>
      <c r="J708" s="81"/>
      <c r="K708" s="81"/>
      <c r="L708" s="81"/>
      <c r="M708" s="81"/>
      <c r="R708" s="3"/>
      <c r="S708" s="2"/>
      <c r="T708" s="2"/>
    </row>
    <row r="709" spans="1:20" x14ac:dyDescent="0.3">
      <c r="A709" s="77">
        <f>A708+1</f>
        <v>44182</v>
      </c>
      <c r="B709" s="18">
        <f>B708</f>
        <v>79082</v>
      </c>
      <c r="C709" s="18">
        <f>C708</f>
        <v>79082</v>
      </c>
      <c r="D709" s="83">
        <f>D708</f>
        <v>0</v>
      </c>
      <c r="E709" s="81" t="str">
        <f t="shared" si="13"/>
        <v/>
      </c>
      <c r="F709" s="81"/>
      <c r="G709" s="81"/>
      <c r="H709" s="81"/>
      <c r="I709" s="81"/>
      <c r="J709" s="81"/>
      <c r="K709" s="81"/>
      <c r="L709" s="81"/>
      <c r="M709" s="81"/>
      <c r="R709" s="3"/>
      <c r="S709" s="2"/>
      <c r="T709" s="2"/>
    </row>
    <row r="710" spans="1:20" x14ac:dyDescent="0.3">
      <c r="A710" s="76">
        <f>A709</f>
        <v>44182</v>
      </c>
      <c r="B710" s="17">
        <f>SUMIF(InputData!$C$2:$C$105,"&lt;="&amp;Production!A710,InputData!$D$2:$D$105)-$P$3</f>
        <v>79082</v>
      </c>
      <c r="C710" s="17">
        <f>SUMIF(InputData!$B$2:$B$105,"&lt;="&amp;Production!A710,InputData!$D$2:$D$105)-Production!$P$3</f>
        <v>79082</v>
      </c>
      <c r="D710" s="82">
        <f>C710-B710</f>
        <v>0</v>
      </c>
      <c r="E710" s="81" t="str">
        <f t="shared" si="13"/>
        <v/>
      </c>
      <c r="F710" s="81"/>
      <c r="G710" s="81"/>
      <c r="H710" s="81"/>
      <c r="I710" s="81"/>
      <c r="J710" s="81"/>
      <c r="K710" s="81"/>
      <c r="L710" s="81"/>
      <c r="M710" s="81"/>
      <c r="R710" s="3"/>
      <c r="S710" s="2"/>
      <c r="T710" s="2"/>
    </row>
    <row r="711" spans="1:20" x14ac:dyDescent="0.3">
      <c r="A711" s="77">
        <f>A710+1</f>
        <v>44183</v>
      </c>
      <c r="B711" s="18">
        <f>B710</f>
        <v>79082</v>
      </c>
      <c r="C711" s="18">
        <f>C710</f>
        <v>79082</v>
      </c>
      <c r="D711" s="83">
        <f>D710</f>
        <v>0</v>
      </c>
      <c r="E711" s="81" t="str">
        <f t="shared" si="13"/>
        <v/>
      </c>
      <c r="F711" s="81"/>
      <c r="G711" s="81"/>
      <c r="H711" s="81"/>
      <c r="I711" s="81"/>
      <c r="J711" s="81"/>
      <c r="K711" s="81"/>
      <c r="L711" s="81"/>
      <c r="M711" s="81"/>
      <c r="R711" s="3"/>
      <c r="S711" s="2"/>
      <c r="T711" s="2"/>
    </row>
    <row r="712" spans="1:20" x14ac:dyDescent="0.3">
      <c r="A712" s="76">
        <f>A711</f>
        <v>44183</v>
      </c>
      <c r="B712" s="17">
        <f>SUMIF(InputData!$C$2:$C$105,"&lt;="&amp;Production!A712,InputData!$D$2:$D$105)-$P$3</f>
        <v>79082</v>
      </c>
      <c r="C712" s="17">
        <f>SUMIF(InputData!$B$2:$B$105,"&lt;="&amp;Production!A712,InputData!$D$2:$D$105)-Production!$P$3</f>
        <v>79082</v>
      </c>
      <c r="D712" s="82">
        <f>C712-B712</f>
        <v>0</v>
      </c>
      <c r="E712" s="81" t="str">
        <f t="shared" si="13"/>
        <v/>
      </c>
      <c r="F712" s="81"/>
      <c r="G712" s="81"/>
      <c r="H712" s="81"/>
      <c r="I712" s="81"/>
      <c r="J712" s="81"/>
      <c r="K712" s="81"/>
      <c r="L712" s="81"/>
      <c r="M712" s="81"/>
      <c r="R712" s="3"/>
      <c r="S712" s="2"/>
      <c r="T712" s="2"/>
    </row>
    <row r="713" spans="1:20" x14ac:dyDescent="0.3">
      <c r="A713" s="77">
        <f>A712+1</f>
        <v>44184</v>
      </c>
      <c r="B713" s="18">
        <f>B712</f>
        <v>79082</v>
      </c>
      <c r="C713" s="18">
        <f>C712</f>
        <v>79082</v>
      </c>
      <c r="D713" s="83">
        <f>D712</f>
        <v>0</v>
      </c>
      <c r="E713" s="81" t="str">
        <f t="shared" si="13"/>
        <v/>
      </c>
      <c r="F713" s="81"/>
      <c r="G713" s="81"/>
      <c r="H713" s="81"/>
      <c r="I713" s="81"/>
      <c r="J713" s="81"/>
      <c r="K713" s="81"/>
      <c r="L713" s="81"/>
      <c r="M713" s="81"/>
      <c r="R713" s="3"/>
      <c r="S713" s="2"/>
      <c r="T713" s="2"/>
    </row>
    <row r="714" spans="1:20" x14ac:dyDescent="0.3">
      <c r="A714" s="76">
        <f>A713</f>
        <v>44184</v>
      </c>
      <c r="B714" s="17">
        <f>SUMIF(InputData!$C$2:$C$105,"&lt;="&amp;Production!A714,InputData!$D$2:$D$105)-$P$3</f>
        <v>79082</v>
      </c>
      <c r="C714" s="17">
        <f>SUMIF(InputData!$B$2:$B$105,"&lt;="&amp;Production!A714,InputData!$D$2:$D$105)-Production!$P$3</f>
        <v>79082</v>
      </c>
      <c r="D714" s="82">
        <f>C714-B714</f>
        <v>0</v>
      </c>
      <c r="E714" s="81" t="str">
        <f t="shared" si="13"/>
        <v/>
      </c>
      <c r="F714" s="81"/>
      <c r="G714" s="81"/>
      <c r="H714" s="81"/>
      <c r="I714" s="81"/>
      <c r="J714" s="81"/>
      <c r="K714" s="81"/>
      <c r="L714" s="81"/>
      <c r="M714" s="81"/>
      <c r="R714" s="3"/>
      <c r="S714" s="2"/>
      <c r="T714" s="2"/>
    </row>
    <row r="715" spans="1:20" x14ac:dyDescent="0.3">
      <c r="A715" s="77">
        <f>A714+1</f>
        <v>44185</v>
      </c>
      <c r="B715" s="18">
        <f>B714</f>
        <v>79082</v>
      </c>
      <c r="C715" s="18">
        <f>C714</f>
        <v>79082</v>
      </c>
      <c r="D715" s="83">
        <f>D714</f>
        <v>0</v>
      </c>
      <c r="E715" s="81" t="str">
        <f t="shared" si="13"/>
        <v/>
      </c>
      <c r="F715" s="81"/>
      <c r="G715" s="81"/>
      <c r="H715" s="81"/>
      <c r="I715" s="81"/>
      <c r="J715" s="81"/>
      <c r="K715" s="81"/>
      <c r="L715" s="81"/>
      <c r="M715" s="81"/>
      <c r="R715" s="3"/>
      <c r="S715" s="2"/>
      <c r="T715" s="2"/>
    </row>
    <row r="716" spans="1:20" x14ac:dyDescent="0.3">
      <c r="A716" s="76">
        <f>A715</f>
        <v>44185</v>
      </c>
      <c r="B716" s="17">
        <f>SUMIF(InputData!$C$2:$C$105,"&lt;="&amp;Production!A716,InputData!$D$2:$D$105)-$P$3</f>
        <v>79082</v>
      </c>
      <c r="C716" s="17">
        <f>SUMIF(InputData!$B$2:$B$105,"&lt;="&amp;Production!A716,InputData!$D$2:$D$105)-Production!$P$3</f>
        <v>80708</v>
      </c>
      <c r="D716" s="82">
        <f>C716-B716</f>
        <v>1626</v>
      </c>
      <c r="E716" s="81" t="str">
        <f t="shared" si="13"/>
        <v/>
      </c>
      <c r="F716" s="81"/>
      <c r="G716" s="81"/>
      <c r="H716" s="81"/>
      <c r="I716" s="81"/>
      <c r="J716" s="81"/>
      <c r="K716" s="81"/>
      <c r="L716" s="81"/>
      <c r="M716" s="81"/>
      <c r="R716" s="3"/>
      <c r="S716" s="2"/>
      <c r="T716" s="2"/>
    </row>
    <row r="717" spans="1:20" x14ac:dyDescent="0.3">
      <c r="A717" s="77">
        <f>A716+1</f>
        <v>44186</v>
      </c>
      <c r="B717" s="18">
        <f>B716</f>
        <v>79082</v>
      </c>
      <c r="C717" s="18">
        <f>C716</f>
        <v>80708</v>
      </c>
      <c r="D717" s="83">
        <f>D716</f>
        <v>1626</v>
      </c>
      <c r="E717" s="81" t="str">
        <f t="shared" si="13"/>
        <v/>
      </c>
      <c r="F717" s="81"/>
      <c r="G717" s="81"/>
      <c r="H717" s="81"/>
      <c r="I717" s="81"/>
      <c r="J717" s="81"/>
      <c r="K717" s="81"/>
      <c r="L717" s="81"/>
      <c r="M717" s="81"/>
      <c r="R717" s="3"/>
      <c r="S717" s="2"/>
      <c r="T717" s="2"/>
    </row>
    <row r="718" spans="1:20" x14ac:dyDescent="0.3">
      <c r="A718" s="76">
        <f>A717</f>
        <v>44186</v>
      </c>
      <c r="B718" s="17">
        <f>SUMIF(InputData!$C$2:$C$105,"&lt;="&amp;Production!A718,InputData!$D$2:$D$105)-$P$3</f>
        <v>79082</v>
      </c>
      <c r="C718" s="17">
        <f>SUMIF(InputData!$B$2:$B$105,"&lt;="&amp;Production!A718,InputData!$D$2:$D$105)-Production!$P$3</f>
        <v>80708</v>
      </c>
      <c r="D718" s="82">
        <f>C718-B718</f>
        <v>1626</v>
      </c>
      <c r="E718" s="81" t="str">
        <f t="shared" si="13"/>
        <v/>
      </c>
      <c r="F718" s="81"/>
      <c r="G718" s="81"/>
      <c r="H718" s="81"/>
      <c r="I718" s="81"/>
      <c r="J718" s="81"/>
      <c r="K718" s="81"/>
      <c r="L718" s="81"/>
      <c r="M718" s="81"/>
      <c r="R718" s="3"/>
      <c r="S718" s="2"/>
      <c r="T718" s="2"/>
    </row>
    <row r="719" spans="1:20" x14ac:dyDescent="0.3">
      <c r="A719" s="77">
        <f>A718+1</f>
        <v>44187</v>
      </c>
      <c r="B719" s="18">
        <f>B718</f>
        <v>79082</v>
      </c>
      <c r="C719" s="18">
        <f>C718</f>
        <v>80708</v>
      </c>
      <c r="D719" s="83">
        <f>D718</f>
        <v>1626</v>
      </c>
      <c r="E719" s="81" t="str">
        <f t="shared" si="13"/>
        <v/>
      </c>
      <c r="F719" s="81"/>
      <c r="G719" s="81"/>
      <c r="H719" s="81"/>
      <c r="I719" s="81"/>
      <c r="J719" s="81"/>
      <c r="K719" s="81"/>
      <c r="L719" s="81"/>
      <c r="M719" s="81"/>
      <c r="R719" s="3"/>
      <c r="S719" s="2"/>
      <c r="T719" s="2"/>
    </row>
    <row r="720" spans="1:20" x14ac:dyDescent="0.3">
      <c r="A720" s="76">
        <f>A719</f>
        <v>44187</v>
      </c>
      <c r="B720" s="17">
        <f>SUMIF(InputData!$C$2:$C$105,"&lt;="&amp;Production!A720,InputData!$D$2:$D$105)-$P$3</f>
        <v>79082</v>
      </c>
      <c r="C720" s="17">
        <f>SUMIF(InputData!$B$2:$B$105,"&lt;="&amp;Production!A720,InputData!$D$2:$D$105)-Production!$P$3</f>
        <v>80708</v>
      </c>
      <c r="D720" s="82">
        <f>C720-B720</f>
        <v>1626</v>
      </c>
      <c r="E720" s="81" t="str">
        <f t="shared" si="13"/>
        <v/>
      </c>
      <c r="F720" s="81"/>
      <c r="G720" s="81"/>
      <c r="H720" s="81"/>
      <c r="I720" s="81"/>
      <c r="J720" s="81"/>
      <c r="K720" s="81"/>
      <c r="L720" s="81"/>
      <c r="M720" s="81"/>
      <c r="R720" s="3"/>
      <c r="S720" s="2"/>
      <c r="T720" s="2"/>
    </row>
    <row r="721" spans="1:20" x14ac:dyDescent="0.3">
      <c r="A721" s="77">
        <f>A720+1</f>
        <v>44188</v>
      </c>
      <c r="B721" s="18">
        <f>B720</f>
        <v>79082</v>
      </c>
      <c r="C721" s="18">
        <f>C720</f>
        <v>80708</v>
      </c>
      <c r="D721" s="83">
        <f>D720</f>
        <v>1626</v>
      </c>
      <c r="E721" s="81" t="str">
        <f t="shared" si="13"/>
        <v/>
      </c>
      <c r="F721" s="81"/>
      <c r="G721" s="81"/>
      <c r="H721" s="81"/>
      <c r="I721" s="81"/>
      <c r="J721" s="81"/>
      <c r="K721" s="81"/>
      <c r="L721" s="81"/>
      <c r="M721" s="81"/>
      <c r="R721" s="3"/>
      <c r="S721" s="2"/>
      <c r="T721" s="2"/>
    </row>
    <row r="722" spans="1:20" x14ac:dyDescent="0.3">
      <c r="A722" s="76">
        <f>A721</f>
        <v>44188</v>
      </c>
      <c r="B722" s="17">
        <f>SUMIF(InputData!$C$2:$C$105,"&lt;="&amp;Production!A722,InputData!$D$2:$D$105)-$P$3</f>
        <v>80708</v>
      </c>
      <c r="C722" s="17">
        <f>SUMIF(InputData!$B$2:$B$105,"&lt;="&amp;Production!A722,InputData!$D$2:$D$105)-Production!$P$3</f>
        <v>80708</v>
      </c>
      <c r="D722" s="82">
        <f>C722-B722</f>
        <v>0</v>
      </c>
      <c r="E722" s="81">
        <f t="shared" si="13"/>
        <v>1626</v>
      </c>
      <c r="F722" s="81"/>
      <c r="G722" s="81"/>
      <c r="H722" s="81"/>
      <c r="I722" s="81"/>
      <c r="J722" s="81"/>
      <c r="K722" s="81"/>
      <c r="L722" s="81"/>
      <c r="M722" s="81"/>
      <c r="R722" s="3"/>
      <c r="S722" s="2"/>
      <c r="T722" s="2"/>
    </row>
    <row r="723" spans="1:20" x14ac:dyDescent="0.3">
      <c r="A723" s="77">
        <f>A722+1</f>
        <v>44189</v>
      </c>
      <c r="B723" s="18">
        <f>B722</f>
        <v>80708</v>
      </c>
      <c r="C723" s="18">
        <f>C722</f>
        <v>80708</v>
      </c>
      <c r="D723" s="83">
        <f>D722</f>
        <v>0</v>
      </c>
      <c r="E723" s="81" t="str">
        <f t="shared" si="13"/>
        <v/>
      </c>
      <c r="F723" s="81"/>
      <c r="G723" s="81"/>
      <c r="H723" s="81"/>
      <c r="I723" s="81"/>
      <c r="J723" s="81"/>
      <c r="K723" s="81"/>
      <c r="L723" s="81"/>
      <c r="M723" s="81"/>
      <c r="R723" s="3"/>
      <c r="S723" s="2"/>
      <c r="T723" s="2"/>
    </row>
    <row r="724" spans="1:20" x14ac:dyDescent="0.3">
      <c r="A724" s="76">
        <f>A723</f>
        <v>44189</v>
      </c>
      <c r="B724" s="17">
        <f>SUMIF(InputData!$C$2:$C$105,"&lt;="&amp;Production!A724,InputData!$D$2:$D$105)-$P$3</f>
        <v>80708</v>
      </c>
      <c r="C724" s="17">
        <f>SUMIF(InputData!$B$2:$B$105,"&lt;="&amp;Production!A724,InputData!$D$2:$D$105)-Production!$P$3</f>
        <v>80708</v>
      </c>
      <c r="D724" s="82">
        <f>C724-B724</f>
        <v>0</v>
      </c>
      <c r="E724" s="81" t="str">
        <f t="shared" si="13"/>
        <v/>
      </c>
      <c r="F724" s="81"/>
      <c r="G724" s="81"/>
      <c r="H724" s="81"/>
      <c r="I724" s="81"/>
      <c r="J724" s="81"/>
      <c r="K724" s="81"/>
      <c r="L724" s="81"/>
      <c r="M724" s="81"/>
      <c r="R724" s="3"/>
      <c r="S724" s="2"/>
      <c r="T724" s="2"/>
    </row>
    <row r="725" spans="1:20" x14ac:dyDescent="0.3">
      <c r="A725" s="77">
        <f>A724+1</f>
        <v>44190</v>
      </c>
      <c r="B725" s="18">
        <f>B724</f>
        <v>80708</v>
      </c>
      <c r="C725" s="18">
        <f>C724</f>
        <v>80708</v>
      </c>
      <c r="D725" s="83">
        <f>D724</f>
        <v>0</v>
      </c>
      <c r="E725" s="81" t="str">
        <f t="shared" si="13"/>
        <v/>
      </c>
      <c r="F725" s="81"/>
      <c r="G725" s="81"/>
      <c r="H725" s="81"/>
      <c r="I725" s="81"/>
      <c r="J725" s="81"/>
      <c r="K725" s="81"/>
      <c r="L725" s="81"/>
      <c r="M725" s="81"/>
      <c r="R725" s="3"/>
      <c r="S725" s="2"/>
      <c r="T725" s="2"/>
    </row>
    <row r="726" spans="1:20" x14ac:dyDescent="0.3">
      <c r="A726" s="76">
        <f>A725</f>
        <v>44190</v>
      </c>
      <c r="B726" s="17">
        <f>SUMIF(InputData!$C$2:$C$105,"&lt;="&amp;Production!A726,InputData!$D$2:$D$105)-$P$3</f>
        <v>80708</v>
      </c>
      <c r="C726" s="17">
        <f>SUMIF(InputData!$B$2:$B$105,"&lt;="&amp;Production!A726,InputData!$D$2:$D$105)-Production!$P$3</f>
        <v>80708</v>
      </c>
      <c r="D726" s="82">
        <f>C726-B726</f>
        <v>0</v>
      </c>
      <c r="E726" s="81" t="str">
        <f t="shared" si="13"/>
        <v/>
      </c>
      <c r="F726" s="81"/>
      <c r="G726" s="81"/>
      <c r="H726" s="81"/>
      <c r="I726" s="81"/>
      <c r="J726" s="81"/>
      <c r="K726" s="81"/>
      <c r="L726" s="81"/>
      <c r="M726" s="81"/>
      <c r="R726" s="3"/>
      <c r="S726" s="2"/>
      <c r="T726" s="2"/>
    </row>
    <row r="727" spans="1:20" x14ac:dyDescent="0.3">
      <c r="A727" s="77">
        <f>A726+1</f>
        <v>44191</v>
      </c>
      <c r="B727" s="18">
        <f>B726</f>
        <v>80708</v>
      </c>
      <c r="C727" s="18">
        <f>C726</f>
        <v>80708</v>
      </c>
      <c r="D727" s="83">
        <f>D726</f>
        <v>0</v>
      </c>
      <c r="E727" s="81" t="str">
        <f t="shared" si="13"/>
        <v/>
      </c>
      <c r="F727" s="81"/>
      <c r="G727" s="81"/>
      <c r="H727" s="81"/>
      <c r="I727" s="81"/>
      <c r="J727" s="81"/>
      <c r="K727" s="81"/>
      <c r="L727" s="81"/>
      <c r="M727" s="81"/>
      <c r="R727" s="3"/>
      <c r="S727" s="2"/>
      <c r="T727" s="2"/>
    </row>
    <row r="728" spans="1:20" x14ac:dyDescent="0.3">
      <c r="A728" s="76">
        <f>A727</f>
        <v>44191</v>
      </c>
      <c r="B728" s="17">
        <f>SUMIF(InputData!$C$2:$C$105,"&lt;="&amp;Production!A728,InputData!$D$2:$D$105)-$P$3</f>
        <v>80708</v>
      </c>
      <c r="C728" s="17">
        <f>SUMIF(InputData!$B$2:$B$105,"&lt;="&amp;Production!A728,InputData!$D$2:$D$105)-Production!$P$3</f>
        <v>81648</v>
      </c>
      <c r="D728" s="82">
        <f>C728-B728</f>
        <v>940</v>
      </c>
      <c r="E728" s="81" t="str">
        <f t="shared" si="13"/>
        <v/>
      </c>
      <c r="F728" s="81"/>
      <c r="G728" s="81"/>
      <c r="H728" s="81"/>
      <c r="I728" s="81"/>
      <c r="J728" s="81"/>
      <c r="K728" s="81"/>
      <c r="L728" s="81"/>
      <c r="M728" s="81"/>
      <c r="R728" s="3"/>
      <c r="S728" s="2"/>
      <c r="T728" s="2"/>
    </row>
    <row r="729" spans="1:20" x14ac:dyDescent="0.3">
      <c r="A729" s="77">
        <f>A728+1</f>
        <v>44192</v>
      </c>
      <c r="B729" s="18">
        <f>B728</f>
        <v>80708</v>
      </c>
      <c r="C729" s="18">
        <f>C728</f>
        <v>81648</v>
      </c>
      <c r="D729" s="83">
        <f>D728</f>
        <v>940</v>
      </c>
      <c r="E729" s="81" t="str">
        <f t="shared" si="13"/>
        <v/>
      </c>
      <c r="F729" s="81"/>
      <c r="G729" s="81"/>
      <c r="H729" s="81"/>
      <c r="I729" s="81"/>
      <c r="J729" s="81"/>
      <c r="K729" s="81"/>
      <c r="L729" s="81"/>
      <c r="M729" s="81"/>
      <c r="R729" s="3"/>
      <c r="S729" s="2"/>
      <c r="T729" s="2"/>
    </row>
    <row r="730" spans="1:20" x14ac:dyDescent="0.3">
      <c r="A730" s="76">
        <f>A729</f>
        <v>44192</v>
      </c>
      <c r="B730" s="17">
        <f>SUMIF(InputData!$C$2:$C$105,"&lt;="&amp;Production!A730,InputData!$D$2:$D$105)-$P$3</f>
        <v>80708</v>
      </c>
      <c r="C730" s="17">
        <f>SUMIF(InputData!$B$2:$B$105,"&lt;="&amp;Production!A730,InputData!$D$2:$D$105)-Production!$P$3</f>
        <v>81648</v>
      </c>
      <c r="D730" s="82">
        <f>C730-B730</f>
        <v>940</v>
      </c>
      <c r="E730" s="81" t="str">
        <f t="shared" si="13"/>
        <v/>
      </c>
      <c r="F730" s="81"/>
      <c r="G730" s="81"/>
      <c r="H730" s="81"/>
      <c r="I730" s="81"/>
      <c r="J730" s="81"/>
      <c r="K730" s="81"/>
      <c r="L730" s="81"/>
      <c r="M730" s="81"/>
      <c r="R730" s="3"/>
      <c r="S730" s="2"/>
      <c r="T730" s="2"/>
    </row>
    <row r="731" spans="1:20" x14ac:dyDescent="0.3">
      <c r="A731" s="77">
        <f>A730+1</f>
        <v>44193</v>
      </c>
      <c r="B731" s="18">
        <f>B730</f>
        <v>80708</v>
      </c>
      <c r="C731" s="18">
        <f>C730</f>
        <v>81648</v>
      </c>
      <c r="D731" s="83">
        <f>D730</f>
        <v>940</v>
      </c>
      <c r="E731" s="81" t="str">
        <f t="shared" si="13"/>
        <v/>
      </c>
      <c r="F731" s="81"/>
      <c r="G731" s="81"/>
      <c r="H731" s="81"/>
      <c r="I731" s="81"/>
      <c r="J731" s="81"/>
      <c r="K731" s="81"/>
      <c r="L731" s="81"/>
      <c r="M731" s="81"/>
      <c r="R731" s="3"/>
      <c r="S731" s="2"/>
      <c r="T731" s="2"/>
    </row>
    <row r="732" spans="1:20" x14ac:dyDescent="0.3">
      <c r="A732" s="76">
        <f>A731</f>
        <v>44193</v>
      </c>
      <c r="B732" s="17">
        <f>SUMIF(InputData!$C$2:$C$105,"&lt;="&amp;Production!A732,InputData!$D$2:$D$105)-$P$3</f>
        <v>80708</v>
      </c>
      <c r="C732" s="17">
        <f>SUMIF(InputData!$B$2:$B$105,"&lt;="&amp;Production!A732,InputData!$D$2:$D$105)-Production!$P$3</f>
        <v>82278</v>
      </c>
      <c r="D732" s="82">
        <f>C732-B732</f>
        <v>1570</v>
      </c>
      <c r="E732" s="81" t="str">
        <f t="shared" si="13"/>
        <v/>
      </c>
      <c r="F732" s="81"/>
      <c r="G732" s="81"/>
      <c r="H732" s="81"/>
      <c r="I732" s="81"/>
      <c r="J732" s="81"/>
      <c r="K732" s="81"/>
      <c r="L732" s="81"/>
      <c r="M732" s="81"/>
      <c r="R732" s="3"/>
      <c r="S732" s="2"/>
      <c r="T732" s="2"/>
    </row>
    <row r="733" spans="1:20" x14ac:dyDescent="0.3">
      <c r="A733" s="77">
        <f>A732+1</f>
        <v>44194</v>
      </c>
      <c r="B733" s="18">
        <f>B732</f>
        <v>80708</v>
      </c>
      <c r="C733" s="18">
        <f>C732</f>
        <v>82278</v>
      </c>
      <c r="D733" s="83">
        <f>D732</f>
        <v>1570</v>
      </c>
      <c r="E733" s="81" t="str">
        <f t="shared" si="13"/>
        <v/>
      </c>
      <c r="F733" s="81"/>
      <c r="G733" s="81"/>
      <c r="H733" s="81"/>
      <c r="I733" s="81"/>
      <c r="J733" s="81"/>
      <c r="K733" s="81"/>
      <c r="L733" s="81"/>
      <c r="M733" s="81"/>
      <c r="R733" s="3"/>
      <c r="S733" s="2"/>
      <c r="T733" s="2"/>
    </row>
    <row r="734" spans="1:20" x14ac:dyDescent="0.3">
      <c r="A734" s="76">
        <f>A733</f>
        <v>44194</v>
      </c>
      <c r="B734" s="17">
        <f>SUMIF(InputData!$C$2:$C$105,"&lt;="&amp;Production!A734,InputData!$D$2:$D$105)-$P$3</f>
        <v>80708</v>
      </c>
      <c r="C734" s="17">
        <f>SUMIF(InputData!$B$2:$B$105,"&lt;="&amp;Production!A734,InputData!$D$2:$D$105)-Production!$P$3</f>
        <v>82278</v>
      </c>
      <c r="D734" s="82">
        <f>C734-B734</f>
        <v>1570</v>
      </c>
      <c r="E734" s="81" t="str">
        <f t="shared" si="13"/>
        <v/>
      </c>
      <c r="F734" s="81"/>
      <c r="G734" s="81"/>
      <c r="H734" s="81"/>
      <c r="I734" s="81"/>
      <c r="J734" s="81"/>
      <c r="K734" s="81"/>
      <c r="L734" s="81"/>
      <c r="M734" s="81"/>
      <c r="R734" s="3"/>
      <c r="S734" s="2"/>
      <c r="T734" s="2"/>
    </row>
    <row r="735" spans="1:20" x14ac:dyDescent="0.3">
      <c r="A735" s="77">
        <f>A734+1</f>
        <v>44195</v>
      </c>
      <c r="B735" s="18">
        <f>B734</f>
        <v>80708</v>
      </c>
      <c r="C735" s="18">
        <f>C734</f>
        <v>82278</v>
      </c>
      <c r="D735" s="83">
        <f>D734</f>
        <v>1570</v>
      </c>
      <c r="E735" s="81" t="str">
        <f t="shared" si="13"/>
        <v/>
      </c>
      <c r="F735" s="81"/>
      <c r="G735" s="81"/>
      <c r="H735" s="81"/>
      <c r="I735" s="81"/>
      <c r="J735" s="81"/>
      <c r="K735" s="81"/>
      <c r="L735" s="81"/>
      <c r="M735" s="81"/>
      <c r="R735" s="3"/>
      <c r="S735" s="2"/>
      <c r="T735" s="2"/>
    </row>
    <row r="736" spans="1:20" x14ac:dyDescent="0.3">
      <c r="A736" s="76">
        <f>A735</f>
        <v>44195</v>
      </c>
      <c r="B736" s="17">
        <f>SUMIF(InputData!$C$2:$C$105,"&lt;="&amp;Production!A736,InputData!$D$2:$D$105)-$P$3</f>
        <v>82278</v>
      </c>
      <c r="C736" s="17">
        <f>SUMIF(InputData!$B$2:$B$105,"&lt;="&amp;Production!A736,InputData!$D$2:$D$105)-Production!$P$3</f>
        <v>82278</v>
      </c>
      <c r="D736" s="82">
        <f>C736-B736</f>
        <v>0</v>
      </c>
      <c r="E736" s="81">
        <f t="shared" si="13"/>
        <v>1570</v>
      </c>
      <c r="F736" s="81"/>
      <c r="G736" s="81"/>
      <c r="H736" s="81"/>
      <c r="I736" s="81"/>
      <c r="J736" s="81"/>
      <c r="K736" s="81"/>
      <c r="L736" s="81"/>
      <c r="M736" s="81"/>
      <c r="R736" s="3"/>
      <c r="S736" s="2"/>
      <c r="T736" s="2"/>
    </row>
    <row r="737" spans="1:20" x14ac:dyDescent="0.3">
      <c r="A737" s="77">
        <f>A736+1</f>
        <v>44196</v>
      </c>
      <c r="B737" s="18">
        <f>B736</f>
        <v>82278</v>
      </c>
      <c r="C737" s="18">
        <f>C736</f>
        <v>82278</v>
      </c>
      <c r="D737" s="83">
        <f>D736</f>
        <v>0</v>
      </c>
      <c r="E737" s="81" t="str">
        <f t="shared" si="13"/>
        <v/>
      </c>
      <c r="F737" s="81"/>
      <c r="G737" s="81"/>
      <c r="H737" s="81"/>
      <c r="I737" s="81"/>
      <c r="J737" s="81"/>
      <c r="K737" s="81"/>
      <c r="L737" s="81"/>
      <c r="M737" s="81"/>
      <c r="R737" s="3"/>
      <c r="S737" s="2"/>
      <c r="T737" s="2"/>
    </row>
    <row r="738" spans="1:20" x14ac:dyDescent="0.3">
      <c r="A738" s="76">
        <f>A737</f>
        <v>44196</v>
      </c>
      <c r="B738" s="17">
        <f>SUMIF(InputData!$C$2:$C$105,"&lt;="&amp;Production!A738,InputData!$D$2:$D$105)-$P$3</f>
        <v>82278</v>
      </c>
      <c r="C738" s="17">
        <f>SUMIF(InputData!$B$2:$B$105,"&lt;="&amp;Production!A738,InputData!$D$2:$D$105)-Production!$P$3</f>
        <v>82278</v>
      </c>
      <c r="D738" s="82">
        <f>C738-B738</f>
        <v>0</v>
      </c>
      <c r="E738" s="81" t="str">
        <f t="shared" si="13"/>
        <v/>
      </c>
      <c r="F738" s="81"/>
      <c r="G738" s="81"/>
      <c r="H738" s="81"/>
      <c r="I738" s="81"/>
      <c r="J738" s="81"/>
      <c r="K738" s="81"/>
      <c r="L738" s="81"/>
      <c r="M738" s="81"/>
      <c r="R738" s="3"/>
      <c r="S738" s="2"/>
      <c r="T738" s="2"/>
    </row>
    <row r="739" spans="1:20" x14ac:dyDescent="0.3">
      <c r="A739" s="77">
        <f>A738+1</f>
        <v>44197</v>
      </c>
      <c r="B739" s="18">
        <f>B738</f>
        <v>82278</v>
      </c>
      <c r="C739" s="18">
        <f>C738</f>
        <v>82278</v>
      </c>
      <c r="D739" s="83">
        <f>D738</f>
        <v>0</v>
      </c>
      <c r="E739" s="81" t="str">
        <f t="shared" si="13"/>
        <v/>
      </c>
      <c r="F739" s="81"/>
      <c r="G739" s="81"/>
      <c r="H739" s="81"/>
      <c r="I739" s="81"/>
      <c r="J739" s="81"/>
      <c r="K739" s="81"/>
      <c r="L739" s="81"/>
      <c r="M739" s="81"/>
      <c r="R739" s="3"/>
      <c r="S739" s="2"/>
      <c r="T739" s="2"/>
    </row>
    <row r="740" spans="1:20" x14ac:dyDescent="0.3">
      <c r="A740" s="76">
        <f>A739</f>
        <v>44197</v>
      </c>
      <c r="B740" s="17">
        <f>SUMIF(InputData!$C$2:$C$105,"&lt;="&amp;Production!A740,InputData!$D$2:$D$105)-$P$3</f>
        <v>82278</v>
      </c>
      <c r="C740" s="17">
        <f>SUMIF(InputData!$B$2:$B$105,"&lt;="&amp;Production!A740,InputData!$D$2:$D$105)-Production!$P$3</f>
        <v>82278</v>
      </c>
      <c r="D740" s="82">
        <f>C740-B740</f>
        <v>0</v>
      </c>
      <c r="E740" s="81" t="str">
        <f t="shared" si="13"/>
        <v/>
      </c>
      <c r="F740" s="81"/>
      <c r="G740" s="81"/>
      <c r="H740" s="81"/>
      <c r="I740" s="81"/>
      <c r="J740" s="81"/>
      <c r="K740" s="81"/>
      <c r="L740" s="81"/>
      <c r="M740" s="81"/>
      <c r="R740" s="3"/>
      <c r="S740" s="2"/>
      <c r="T740" s="2"/>
    </row>
    <row r="741" spans="1:20" x14ac:dyDescent="0.3">
      <c r="A741" s="77">
        <f>A740+1</f>
        <v>44198</v>
      </c>
      <c r="B741" s="18">
        <f>B740</f>
        <v>82278</v>
      </c>
      <c r="C741" s="18">
        <f>C740</f>
        <v>82278</v>
      </c>
      <c r="D741" s="83">
        <f>D740</f>
        <v>0</v>
      </c>
      <c r="E741" s="81" t="str">
        <f t="shared" si="13"/>
        <v/>
      </c>
      <c r="F741" s="81"/>
      <c r="G741" s="81"/>
      <c r="H741" s="81"/>
      <c r="I741" s="81"/>
      <c r="J741" s="81"/>
      <c r="K741" s="81"/>
      <c r="L741" s="81"/>
      <c r="M741" s="81"/>
      <c r="R741" s="3"/>
      <c r="S741" s="2"/>
      <c r="T741" s="2"/>
    </row>
    <row r="742" spans="1:20" x14ac:dyDescent="0.3">
      <c r="A742" s="76">
        <f>A741</f>
        <v>44198</v>
      </c>
      <c r="B742" s="17">
        <f>SUMIF(InputData!$C$2:$C$105,"&lt;="&amp;Production!A742,InputData!$D$2:$D$105)-$P$3</f>
        <v>82278</v>
      </c>
      <c r="C742" s="17">
        <f>SUMIF(InputData!$B$2:$B$105,"&lt;="&amp;Production!A742,InputData!$D$2:$D$105)-Production!$P$3</f>
        <v>82278</v>
      </c>
      <c r="D742" s="82">
        <f>C742-B742</f>
        <v>0</v>
      </c>
      <c r="E742" s="81" t="str">
        <f t="shared" si="13"/>
        <v/>
      </c>
      <c r="F742" s="81"/>
      <c r="G742" s="81"/>
      <c r="H742" s="81"/>
      <c r="I742" s="81"/>
      <c r="J742" s="81"/>
      <c r="K742" s="81"/>
      <c r="L742" s="81"/>
      <c r="M742" s="81"/>
      <c r="R742" s="3"/>
      <c r="S742" s="2"/>
      <c r="T742" s="2"/>
    </row>
    <row r="743" spans="1:20" x14ac:dyDescent="0.3">
      <c r="A743" s="77">
        <f>A742+1</f>
        <v>44199</v>
      </c>
      <c r="B743" s="18">
        <f>B742</f>
        <v>82278</v>
      </c>
      <c r="C743" s="18">
        <f>C742</f>
        <v>82278</v>
      </c>
      <c r="D743" s="83">
        <f>D742</f>
        <v>0</v>
      </c>
      <c r="E743" s="81" t="str">
        <f t="shared" si="13"/>
        <v/>
      </c>
      <c r="F743" s="81"/>
      <c r="G743" s="81"/>
      <c r="H743" s="81"/>
      <c r="I743" s="81"/>
      <c r="J743" s="81"/>
      <c r="K743" s="81"/>
      <c r="L743" s="81"/>
      <c r="M743" s="81"/>
      <c r="R743" s="3"/>
      <c r="S743" s="2"/>
      <c r="T743" s="2"/>
    </row>
    <row r="744" spans="1:20" x14ac:dyDescent="0.3">
      <c r="A744" s="76">
        <f>A743</f>
        <v>44199</v>
      </c>
      <c r="B744" s="17">
        <f>SUMIF(InputData!$C$2:$C$105,"&lt;="&amp;Production!A744,InputData!$D$2:$D$105)-$P$3</f>
        <v>82278</v>
      </c>
      <c r="C744" s="17">
        <f>SUMIF(InputData!$B$2:$B$105,"&lt;="&amp;Production!A744,InputData!$D$2:$D$105)-Production!$P$3</f>
        <v>82278</v>
      </c>
      <c r="D744" s="82">
        <f>C744-B744</f>
        <v>0</v>
      </c>
      <c r="E744" s="81" t="str">
        <f t="shared" si="13"/>
        <v/>
      </c>
      <c r="F744" s="81"/>
      <c r="G744" s="81"/>
      <c r="H744" s="81"/>
      <c r="I744" s="81"/>
      <c r="J744" s="81"/>
      <c r="K744" s="81"/>
      <c r="L744" s="81"/>
      <c r="M744" s="81"/>
      <c r="R744" s="3"/>
      <c r="S744" s="2"/>
      <c r="T744" s="2"/>
    </row>
    <row r="745" spans="1:20" x14ac:dyDescent="0.3">
      <c r="A745" s="77">
        <f>A744+1</f>
        <v>44200</v>
      </c>
      <c r="B745" s="18">
        <f>B744</f>
        <v>82278</v>
      </c>
      <c r="C745" s="18">
        <f>C744</f>
        <v>82278</v>
      </c>
      <c r="D745" s="83">
        <f>D744</f>
        <v>0</v>
      </c>
      <c r="E745" s="81" t="str">
        <f t="shared" si="13"/>
        <v/>
      </c>
      <c r="F745" s="81"/>
      <c r="G745" s="81"/>
      <c r="H745" s="81"/>
      <c r="I745" s="81"/>
      <c r="J745" s="81"/>
      <c r="K745" s="81"/>
      <c r="L745" s="81"/>
      <c r="M745" s="81"/>
      <c r="R745" s="3"/>
      <c r="S745" s="2"/>
      <c r="T745" s="2"/>
    </row>
    <row r="746" spans="1:20" x14ac:dyDescent="0.3">
      <c r="A746" s="76">
        <f>A745</f>
        <v>44200</v>
      </c>
      <c r="B746" s="17">
        <f>SUMIF(InputData!$C$2:$C$105,"&lt;="&amp;Production!A746,InputData!$D$2:$D$105)-$P$3</f>
        <v>82278</v>
      </c>
      <c r="C746" s="17">
        <f>SUMIF(InputData!$B$2:$B$105,"&lt;="&amp;Production!A746,InputData!$D$2:$D$105)-Production!$P$3</f>
        <v>82278</v>
      </c>
      <c r="D746" s="82">
        <f>C746-B746</f>
        <v>0</v>
      </c>
      <c r="E746" s="81" t="str">
        <f t="shared" si="13"/>
        <v/>
      </c>
      <c r="F746" s="81"/>
      <c r="G746" s="81"/>
      <c r="H746" s="81"/>
      <c r="I746" s="81"/>
      <c r="J746" s="81"/>
      <c r="K746" s="81"/>
      <c r="L746" s="81"/>
      <c r="M746" s="81"/>
      <c r="R746" s="3"/>
      <c r="S746" s="2"/>
      <c r="T746" s="2"/>
    </row>
    <row r="747" spans="1:20" x14ac:dyDescent="0.3">
      <c r="A747" s="77">
        <f>A746+1</f>
        <v>44201</v>
      </c>
      <c r="B747" s="18">
        <f>B746</f>
        <v>82278</v>
      </c>
      <c r="C747" s="18">
        <f>C746</f>
        <v>82278</v>
      </c>
      <c r="D747" s="83">
        <f>D746</f>
        <v>0</v>
      </c>
      <c r="E747" s="81" t="str">
        <f t="shared" si="13"/>
        <v/>
      </c>
      <c r="F747" s="81"/>
      <c r="G747" s="81"/>
      <c r="H747" s="81"/>
      <c r="I747" s="81"/>
      <c r="J747" s="81"/>
      <c r="K747" s="81"/>
      <c r="L747" s="81"/>
      <c r="M747" s="81"/>
      <c r="R747" s="3"/>
      <c r="S747" s="2"/>
      <c r="T747" s="2"/>
    </row>
    <row r="748" spans="1:20" x14ac:dyDescent="0.3">
      <c r="A748" s="76">
        <f>A747</f>
        <v>44201</v>
      </c>
      <c r="B748" s="17">
        <f>SUMIF(InputData!$C$2:$C$105,"&lt;="&amp;Production!A748,InputData!$D$2:$D$105)-$P$3</f>
        <v>82278</v>
      </c>
      <c r="C748" s="17">
        <f>SUMIF(InputData!$B$2:$B$105,"&lt;="&amp;Production!A748,InputData!$D$2:$D$105)-Production!$P$3</f>
        <v>82278</v>
      </c>
      <c r="D748" s="82">
        <f>C748-B748</f>
        <v>0</v>
      </c>
      <c r="E748" s="81" t="str">
        <f t="shared" si="13"/>
        <v/>
      </c>
      <c r="F748" s="81"/>
      <c r="G748" s="81"/>
      <c r="H748" s="81"/>
      <c r="I748" s="81"/>
      <c r="J748" s="81"/>
      <c r="K748" s="81"/>
      <c r="L748" s="81"/>
      <c r="M748" s="81"/>
      <c r="R748" s="3"/>
      <c r="S748" s="2"/>
      <c r="T748" s="2"/>
    </row>
    <row r="749" spans="1:20" x14ac:dyDescent="0.3">
      <c r="A749" s="77">
        <f>A748+1</f>
        <v>44202</v>
      </c>
      <c r="B749" s="18">
        <f>B748</f>
        <v>82278</v>
      </c>
      <c r="C749" s="18">
        <f>C748</f>
        <v>82278</v>
      </c>
      <c r="D749" s="83">
        <f>D748</f>
        <v>0</v>
      </c>
      <c r="E749" s="81" t="str">
        <f t="shared" si="13"/>
        <v/>
      </c>
      <c r="F749" s="81"/>
      <c r="G749" s="81"/>
      <c r="H749" s="81"/>
      <c r="I749" s="81"/>
      <c r="J749" s="81"/>
      <c r="K749" s="81"/>
      <c r="L749" s="81"/>
      <c r="M749" s="81"/>
      <c r="R749" s="3"/>
      <c r="S749" s="2"/>
      <c r="T749" s="2"/>
    </row>
    <row r="750" spans="1:20" x14ac:dyDescent="0.3">
      <c r="A750" s="76">
        <f>A749</f>
        <v>44202</v>
      </c>
      <c r="B750" s="17">
        <f>SUMIF(InputData!$C$2:$C$105,"&lt;="&amp;Production!A750,InputData!$D$2:$D$105)-$P$3</f>
        <v>82278</v>
      </c>
      <c r="C750" s="17">
        <f>SUMIF(InputData!$B$2:$B$105,"&lt;="&amp;Production!A750,InputData!$D$2:$D$105)-Production!$P$3</f>
        <v>82278</v>
      </c>
      <c r="D750" s="82">
        <f>C750-B750</f>
        <v>0</v>
      </c>
      <c r="E750" s="81" t="str">
        <f t="shared" si="13"/>
        <v/>
      </c>
      <c r="F750" s="81"/>
      <c r="G750" s="81"/>
      <c r="H750" s="81"/>
      <c r="I750" s="81"/>
      <c r="J750" s="81"/>
      <c r="K750" s="81"/>
      <c r="L750" s="81"/>
      <c r="M750" s="81"/>
      <c r="R750" s="3"/>
      <c r="S750" s="2"/>
      <c r="T750" s="2"/>
    </row>
    <row r="751" spans="1:20" x14ac:dyDescent="0.3">
      <c r="A751" s="77">
        <f>A750+1</f>
        <v>44203</v>
      </c>
      <c r="B751" s="18">
        <f>B750</f>
        <v>82278</v>
      </c>
      <c r="C751" s="18">
        <f>C750</f>
        <v>82278</v>
      </c>
      <c r="D751" s="83">
        <f>D750</f>
        <v>0</v>
      </c>
      <c r="E751" s="81" t="str">
        <f t="shared" si="13"/>
        <v/>
      </c>
      <c r="F751" s="81"/>
      <c r="G751" s="81"/>
      <c r="H751" s="81"/>
      <c r="I751" s="81"/>
      <c r="J751" s="81"/>
      <c r="K751" s="81"/>
      <c r="L751" s="81"/>
      <c r="M751" s="81"/>
      <c r="R751" s="3"/>
      <c r="S751" s="2"/>
      <c r="T751" s="2"/>
    </row>
    <row r="752" spans="1:20" x14ac:dyDescent="0.3">
      <c r="A752" s="76">
        <f>A751</f>
        <v>44203</v>
      </c>
      <c r="B752" s="17">
        <f>SUMIF(InputData!$C$2:$C$105,"&lt;="&amp;Production!A752,InputData!$D$2:$D$105)-$P$3</f>
        <v>82278</v>
      </c>
      <c r="C752" s="17">
        <f>SUMIF(InputData!$B$2:$B$105,"&lt;="&amp;Production!A752,InputData!$D$2:$D$105)-Production!$P$3</f>
        <v>82278</v>
      </c>
      <c r="D752" s="82">
        <f>C752-B752</f>
        <v>0</v>
      </c>
      <c r="E752" s="81" t="str">
        <f t="shared" si="13"/>
        <v/>
      </c>
      <c r="F752" s="81"/>
      <c r="G752" s="81"/>
      <c r="H752" s="81"/>
      <c r="I752" s="81"/>
      <c r="J752" s="81"/>
      <c r="K752" s="81"/>
      <c r="L752" s="81"/>
      <c r="M752" s="81"/>
      <c r="R752" s="3"/>
      <c r="S752" s="2"/>
      <c r="T752" s="2"/>
    </row>
    <row r="753" spans="1:20" x14ac:dyDescent="0.3">
      <c r="A753" s="77">
        <f>A752+1</f>
        <v>44204</v>
      </c>
      <c r="B753" s="18">
        <f>B752</f>
        <v>82278</v>
      </c>
      <c r="C753" s="18">
        <f>C752</f>
        <v>82278</v>
      </c>
      <c r="D753" s="83">
        <f>D752</f>
        <v>0</v>
      </c>
      <c r="E753" s="81" t="str">
        <f t="shared" si="13"/>
        <v/>
      </c>
      <c r="F753" s="81"/>
      <c r="G753" s="81"/>
      <c r="H753" s="81"/>
      <c r="I753" s="81"/>
      <c r="J753" s="81"/>
      <c r="K753" s="81"/>
      <c r="L753" s="81"/>
      <c r="M753" s="81"/>
      <c r="R753" s="3"/>
      <c r="S753" s="2"/>
      <c r="T753" s="2"/>
    </row>
    <row r="754" spans="1:20" x14ac:dyDescent="0.3">
      <c r="A754" s="76">
        <f>A753</f>
        <v>44204</v>
      </c>
      <c r="B754" s="17">
        <f>SUMIF(InputData!$C$2:$C$105,"&lt;="&amp;Production!A754,InputData!$D$2:$D$105)-$P$3</f>
        <v>82278</v>
      </c>
      <c r="C754" s="17">
        <f>SUMIF(InputData!$B$2:$B$105,"&lt;="&amp;Production!A754,InputData!$D$2:$D$105)-Production!$P$3</f>
        <v>82278</v>
      </c>
      <c r="D754" s="82">
        <f>C754-B754</f>
        <v>0</v>
      </c>
      <c r="E754" s="81" t="str">
        <f t="shared" si="13"/>
        <v/>
      </c>
      <c r="F754" s="81"/>
      <c r="G754" s="81"/>
      <c r="H754" s="81"/>
      <c r="I754" s="81"/>
      <c r="J754" s="81"/>
      <c r="K754" s="81"/>
      <c r="L754" s="81"/>
      <c r="M754" s="81"/>
      <c r="R754" s="3"/>
      <c r="S754" s="2"/>
      <c r="T754" s="2"/>
    </row>
    <row r="755" spans="1:20" x14ac:dyDescent="0.3">
      <c r="A755" s="77">
        <f>A754+1</f>
        <v>44205</v>
      </c>
      <c r="B755" s="18">
        <f>B754</f>
        <v>82278</v>
      </c>
      <c r="C755" s="18">
        <f>C754</f>
        <v>82278</v>
      </c>
      <c r="D755" s="83">
        <f>D754</f>
        <v>0</v>
      </c>
      <c r="E755" s="81" t="str">
        <f t="shared" si="13"/>
        <v/>
      </c>
      <c r="F755" s="81"/>
      <c r="G755" s="81"/>
      <c r="H755" s="81"/>
      <c r="I755" s="81"/>
      <c r="J755" s="81"/>
      <c r="K755" s="81"/>
      <c r="L755" s="81"/>
      <c r="M755" s="81"/>
      <c r="R755" s="3"/>
      <c r="S755" s="2"/>
      <c r="T755" s="2"/>
    </row>
    <row r="756" spans="1:20" x14ac:dyDescent="0.3">
      <c r="A756" s="76">
        <f>A755</f>
        <v>44205</v>
      </c>
      <c r="B756" s="17">
        <f>SUMIF(InputData!$C$2:$C$105,"&lt;="&amp;Production!A756,InputData!$D$2:$D$105)-$P$3</f>
        <v>82278</v>
      </c>
      <c r="C756" s="17">
        <f>SUMIF(InputData!$B$2:$B$105,"&lt;="&amp;Production!A756,InputData!$D$2:$D$105)-Production!$P$3</f>
        <v>82278</v>
      </c>
      <c r="D756" s="82">
        <f>C756-B756</f>
        <v>0</v>
      </c>
      <c r="E756" s="81" t="str">
        <f t="shared" si="13"/>
        <v/>
      </c>
      <c r="F756" s="81"/>
      <c r="G756" s="81"/>
      <c r="H756" s="81"/>
      <c r="I756" s="81"/>
      <c r="J756" s="81"/>
      <c r="K756" s="81"/>
      <c r="L756" s="81"/>
      <c r="M756" s="81"/>
      <c r="R756" s="3"/>
      <c r="S756" s="2"/>
      <c r="T756" s="2"/>
    </row>
    <row r="757" spans="1:20" x14ac:dyDescent="0.3">
      <c r="A757" s="77">
        <f>A756+1</f>
        <v>44206</v>
      </c>
      <c r="B757" s="18">
        <f>B756</f>
        <v>82278</v>
      </c>
      <c r="C757" s="18">
        <f>C756</f>
        <v>82278</v>
      </c>
      <c r="D757" s="83">
        <f>D756</f>
        <v>0</v>
      </c>
      <c r="E757" s="81" t="str">
        <f t="shared" si="13"/>
        <v/>
      </c>
      <c r="F757" s="81"/>
      <c r="G757" s="81"/>
      <c r="H757" s="81"/>
      <c r="I757" s="81"/>
      <c r="J757" s="81"/>
      <c r="K757" s="81"/>
      <c r="L757" s="81"/>
      <c r="M757" s="81"/>
      <c r="R757" s="3"/>
      <c r="S757" s="2"/>
      <c r="T757" s="2"/>
    </row>
    <row r="758" spans="1:20" x14ac:dyDescent="0.3">
      <c r="A758" s="76">
        <f>A757</f>
        <v>44206</v>
      </c>
      <c r="B758" s="17">
        <f>SUMIF(InputData!$C$2:$C$105,"&lt;="&amp;Production!A758,InputData!$D$2:$D$105)-$P$3</f>
        <v>82278</v>
      </c>
      <c r="C758" s="17">
        <f>SUMIF(InputData!$B$2:$B$105,"&lt;="&amp;Production!A758,InputData!$D$2:$D$105)-Production!$P$3</f>
        <v>82278</v>
      </c>
      <c r="D758" s="82">
        <f>C758-B758</f>
        <v>0</v>
      </c>
      <c r="E758" s="81" t="str">
        <f t="shared" si="13"/>
        <v/>
      </c>
      <c r="F758" s="81"/>
      <c r="G758" s="81"/>
      <c r="H758" s="81"/>
      <c r="I758" s="81"/>
      <c r="J758" s="81"/>
      <c r="K758" s="81"/>
      <c r="L758" s="81"/>
      <c r="M758" s="81"/>
      <c r="R758" s="3"/>
      <c r="S758" s="2"/>
      <c r="T758" s="2"/>
    </row>
    <row r="759" spans="1:20" x14ac:dyDescent="0.3">
      <c r="A759" s="77">
        <f>A758+1</f>
        <v>44207</v>
      </c>
      <c r="B759" s="18">
        <f>B758</f>
        <v>82278</v>
      </c>
      <c r="C759" s="18">
        <f>C758</f>
        <v>82278</v>
      </c>
      <c r="D759" s="83">
        <f>D758</f>
        <v>0</v>
      </c>
      <c r="E759" s="81" t="str">
        <f t="shared" si="13"/>
        <v/>
      </c>
      <c r="F759" s="81"/>
      <c r="G759" s="81"/>
      <c r="H759" s="81"/>
      <c r="I759" s="81"/>
      <c r="J759" s="81"/>
      <c r="K759" s="81"/>
      <c r="L759" s="81"/>
      <c r="M759" s="81"/>
      <c r="R759" s="3"/>
      <c r="S759" s="2"/>
      <c r="T759" s="2"/>
    </row>
    <row r="760" spans="1:20" x14ac:dyDescent="0.3">
      <c r="A760" s="76">
        <f>A759</f>
        <v>44207</v>
      </c>
      <c r="B760" s="17">
        <f>SUMIF(InputData!$C$2:$C$105,"&lt;="&amp;Production!A760,InputData!$D$2:$D$105)-$P$3</f>
        <v>82278</v>
      </c>
      <c r="C760" s="17">
        <f>SUMIF(InputData!$B$2:$B$105,"&lt;="&amp;Production!A760,InputData!$D$2:$D$105)-Production!$P$3</f>
        <v>82278</v>
      </c>
      <c r="D760" s="82">
        <f>C760-B760</f>
        <v>0</v>
      </c>
      <c r="E760" s="81" t="str">
        <f t="shared" si="13"/>
        <v/>
      </c>
      <c r="F760" s="81"/>
      <c r="G760" s="81"/>
      <c r="H760" s="81"/>
      <c r="I760" s="81"/>
      <c r="J760" s="81"/>
      <c r="K760" s="81"/>
      <c r="L760" s="81"/>
      <c r="M760" s="81"/>
      <c r="R760" s="3"/>
      <c r="S760" s="2"/>
      <c r="T760" s="2"/>
    </row>
    <row r="761" spans="1:20" x14ac:dyDescent="0.3">
      <c r="A761" s="77">
        <f>A760+1</f>
        <v>44208</v>
      </c>
      <c r="B761" s="18">
        <f>B760</f>
        <v>82278</v>
      </c>
      <c r="C761" s="18">
        <f>C760</f>
        <v>82278</v>
      </c>
      <c r="D761" s="83">
        <f>D760</f>
        <v>0</v>
      </c>
      <c r="E761" s="81" t="str">
        <f t="shared" si="13"/>
        <v/>
      </c>
      <c r="F761" s="81"/>
      <c r="G761" s="81"/>
      <c r="H761" s="81"/>
      <c r="I761" s="81"/>
      <c r="J761" s="81"/>
      <c r="K761" s="81"/>
      <c r="L761" s="81"/>
      <c r="M761" s="81"/>
      <c r="R761" s="3"/>
      <c r="S761" s="2"/>
      <c r="T761" s="2"/>
    </row>
    <row r="762" spans="1:20" x14ac:dyDescent="0.3">
      <c r="A762" s="76">
        <f>A761</f>
        <v>44208</v>
      </c>
      <c r="B762" s="17">
        <f>SUMIF(InputData!$C$2:$C$105,"&lt;="&amp;Production!A762,InputData!$D$2:$D$105)-$P$3</f>
        <v>82278</v>
      </c>
      <c r="C762" s="17">
        <f>SUMIF(InputData!$B$2:$B$105,"&lt;="&amp;Production!A762,InputData!$D$2:$D$105)-Production!$P$3</f>
        <v>82278</v>
      </c>
      <c r="D762" s="82">
        <f>C762-B762</f>
        <v>0</v>
      </c>
      <c r="E762" s="81" t="str">
        <f t="shared" si="13"/>
        <v/>
      </c>
      <c r="F762" s="81"/>
      <c r="G762" s="81"/>
      <c r="H762" s="81"/>
      <c r="I762" s="81"/>
      <c r="J762" s="81"/>
      <c r="K762" s="81"/>
      <c r="L762" s="81"/>
      <c r="M762" s="81"/>
      <c r="R762" s="3"/>
      <c r="S762" s="2"/>
      <c r="T762" s="2"/>
    </row>
    <row r="763" spans="1:20" x14ac:dyDescent="0.3">
      <c r="A763" s="77">
        <f>A762+1</f>
        <v>44209</v>
      </c>
      <c r="B763" s="18">
        <f>B762</f>
        <v>82278</v>
      </c>
      <c r="C763" s="18">
        <f>C762</f>
        <v>82278</v>
      </c>
      <c r="D763" s="83">
        <f>D762</f>
        <v>0</v>
      </c>
      <c r="E763" s="81" t="str">
        <f t="shared" si="13"/>
        <v/>
      </c>
      <c r="F763" s="81"/>
      <c r="G763" s="81"/>
      <c r="H763" s="81"/>
      <c r="I763" s="81"/>
      <c r="J763" s="81"/>
      <c r="K763" s="81"/>
      <c r="L763" s="81"/>
      <c r="M763" s="81"/>
      <c r="R763" s="3"/>
      <c r="S763" s="2"/>
      <c r="T763" s="2"/>
    </row>
    <row r="764" spans="1:20" x14ac:dyDescent="0.3">
      <c r="A764" s="76">
        <f>A763</f>
        <v>44209</v>
      </c>
      <c r="B764" s="17">
        <f>SUMIF(InputData!$C$2:$C$105,"&lt;="&amp;Production!A764,InputData!$D$2:$D$105)-$P$3</f>
        <v>82278</v>
      </c>
      <c r="C764" s="17">
        <f>SUMIF(InputData!$B$2:$B$105,"&lt;="&amp;Production!A764,InputData!$D$2:$D$105)-Production!$P$3</f>
        <v>82278</v>
      </c>
      <c r="D764" s="82">
        <f>C764-B764</f>
        <v>0</v>
      </c>
      <c r="E764" s="81" t="str">
        <f t="shared" si="13"/>
        <v/>
      </c>
      <c r="F764" s="81"/>
      <c r="G764" s="81"/>
      <c r="H764" s="81"/>
      <c r="I764" s="81"/>
      <c r="J764" s="81"/>
      <c r="K764" s="81"/>
      <c r="L764" s="81"/>
      <c r="M764" s="81"/>
      <c r="R764" s="3"/>
      <c r="S764" s="2"/>
      <c r="T764" s="2"/>
    </row>
    <row r="765" spans="1:20" x14ac:dyDescent="0.3">
      <c r="A765" s="77">
        <f>A764+1</f>
        <v>44210</v>
      </c>
      <c r="B765" s="18">
        <f>B764</f>
        <v>82278</v>
      </c>
      <c r="C765" s="18">
        <f>C764</f>
        <v>82278</v>
      </c>
      <c r="D765" s="83">
        <f>D764</f>
        <v>0</v>
      </c>
      <c r="E765" s="81" t="str">
        <f t="shared" si="13"/>
        <v/>
      </c>
      <c r="F765" s="81"/>
      <c r="G765" s="81"/>
      <c r="H765" s="81"/>
      <c r="I765" s="81"/>
      <c r="J765" s="81"/>
      <c r="K765" s="81"/>
      <c r="L765" s="81"/>
      <c r="M765" s="81"/>
      <c r="R765" s="3"/>
      <c r="S765" s="2"/>
      <c r="T765" s="2"/>
    </row>
    <row r="766" spans="1:20" x14ac:dyDescent="0.3">
      <c r="A766" s="76">
        <f>A765</f>
        <v>44210</v>
      </c>
      <c r="B766" s="17">
        <f>SUMIF(InputData!$C$2:$C$105,"&lt;="&amp;Production!A766,InputData!$D$2:$D$105)-$P$3</f>
        <v>82278</v>
      </c>
      <c r="C766" s="17">
        <f>SUMIF(InputData!$B$2:$B$105,"&lt;="&amp;Production!A766,InputData!$D$2:$D$105)-Production!$P$3</f>
        <v>82278</v>
      </c>
      <c r="D766" s="82">
        <f>C766-B766</f>
        <v>0</v>
      </c>
      <c r="E766" s="81" t="str">
        <f t="shared" si="13"/>
        <v/>
      </c>
      <c r="F766" s="81"/>
      <c r="G766" s="81"/>
      <c r="H766" s="81"/>
      <c r="I766" s="81"/>
      <c r="J766" s="81"/>
      <c r="K766" s="81"/>
      <c r="L766" s="81"/>
      <c r="M766" s="81"/>
      <c r="R766" s="3"/>
      <c r="S766" s="2"/>
      <c r="T766" s="2"/>
    </row>
    <row r="767" spans="1:20" x14ac:dyDescent="0.3">
      <c r="A767" s="77">
        <f>A766+1</f>
        <v>44211</v>
      </c>
      <c r="B767" s="18">
        <f>B766</f>
        <v>82278</v>
      </c>
      <c r="C767" s="18">
        <f>C766</f>
        <v>82278</v>
      </c>
      <c r="D767" s="83">
        <f>D766</f>
        <v>0</v>
      </c>
      <c r="E767" s="81" t="str">
        <f t="shared" si="13"/>
        <v/>
      </c>
      <c r="F767" s="81"/>
      <c r="G767" s="81"/>
      <c r="H767" s="81"/>
      <c r="I767" s="81"/>
      <c r="J767" s="81"/>
      <c r="K767" s="81"/>
      <c r="L767" s="81"/>
      <c r="M767" s="81"/>
      <c r="R767" s="3"/>
      <c r="S767" s="2"/>
      <c r="T767" s="2"/>
    </row>
    <row r="768" spans="1:20" x14ac:dyDescent="0.3">
      <c r="A768" s="76">
        <f>A767</f>
        <v>44211</v>
      </c>
      <c r="B768" s="17">
        <f>SUMIF(InputData!$C$2:$C$105,"&lt;="&amp;Production!A768,InputData!$D$2:$D$105)-$P$3</f>
        <v>82278</v>
      </c>
      <c r="C768" s="17">
        <f>SUMIF(InputData!$B$2:$B$105,"&lt;="&amp;Production!A768,InputData!$D$2:$D$105)-Production!$P$3</f>
        <v>82278</v>
      </c>
      <c r="D768" s="82">
        <f>C768-B768</f>
        <v>0</v>
      </c>
      <c r="E768" s="81" t="str">
        <f t="shared" si="13"/>
        <v/>
      </c>
      <c r="F768" s="81"/>
      <c r="G768" s="81"/>
      <c r="H768" s="81"/>
      <c r="I768" s="81"/>
      <c r="J768" s="81"/>
      <c r="K768" s="81"/>
      <c r="L768" s="81"/>
      <c r="M768" s="81"/>
      <c r="R768" s="3"/>
      <c r="S768" s="2"/>
      <c r="T768" s="2"/>
    </row>
    <row r="769" spans="1:20" x14ac:dyDescent="0.3">
      <c r="A769" s="77">
        <f>A768+1</f>
        <v>44212</v>
      </c>
      <c r="B769" s="18">
        <f>B768</f>
        <v>82278</v>
      </c>
      <c r="C769" s="18">
        <f>C768</f>
        <v>82278</v>
      </c>
      <c r="D769" s="83">
        <f>D768</f>
        <v>0</v>
      </c>
      <c r="E769" s="81" t="str">
        <f t="shared" si="13"/>
        <v/>
      </c>
      <c r="F769" s="81"/>
      <c r="G769" s="81"/>
      <c r="H769" s="81"/>
      <c r="I769" s="81"/>
      <c r="J769" s="81"/>
      <c r="K769" s="81"/>
      <c r="L769" s="81"/>
      <c r="M769" s="81"/>
      <c r="R769" s="3"/>
      <c r="S769" s="2"/>
      <c r="T769" s="2"/>
    </row>
    <row r="770" spans="1:20" x14ac:dyDescent="0.3">
      <c r="A770" s="76">
        <f>A769</f>
        <v>44212</v>
      </c>
      <c r="B770" s="17">
        <f>SUMIF(InputData!$C$2:$C$105,"&lt;="&amp;Production!A770,InputData!$D$2:$D$105)-$P$3</f>
        <v>82278</v>
      </c>
      <c r="C770" s="17">
        <f>SUMIF(InputData!$B$2:$B$105,"&lt;="&amp;Production!A770,InputData!$D$2:$D$105)-Production!$P$3</f>
        <v>82278</v>
      </c>
      <c r="D770" s="82">
        <f>C770-B770</f>
        <v>0</v>
      </c>
      <c r="E770" s="81" t="str">
        <f t="shared" si="13"/>
        <v/>
      </c>
      <c r="F770" s="81"/>
      <c r="G770" s="81"/>
      <c r="H770" s="81"/>
      <c r="I770" s="81"/>
      <c r="J770" s="81"/>
      <c r="K770" s="81"/>
      <c r="L770" s="81"/>
      <c r="M770" s="81"/>
      <c r="R770" s="3"/>
      <c r="S770" s="2"/>
      <c r="T770" s="2"/>
    </row>
    <row r="771" spans="1:20" x14ac:dyDescent="0.3">
      <c r="A771" s="77">
        <f>A770+1</f>
        <v>44213</v>
      </c>
      <c r="B771" s="18">
        <f>B770</f>
        <v>82278</v>
      </c>
      <c r="C771" s="18">
        <f>C770</f>
        <v>82278</v>
      </c>
      <c r="D771" s="83">
        <f>D770</f>
        <v>0</v>
      </c>
      <c r="E771" s="81" t="str">
        <f t="shared" si="13"/>
        <v/>
      </c>
      <c r="F771" s="81"/>
      <c r="G771" s="81"/>
      <c r="H771" s="81"/>
      <c r="I771" s="81"/>
      <c r="J771" s="81"/>
      <c r="K771" s="81"/>
      <c r="L771" s="81"/>
      <c r="M771" s="81"/>
      <c r="R771" s="3"/>
      <c r="S771" s="2"/>
      <c r="T771" s="2"/>
    </row>
    <row r="772" spans="1:20" x14ac:dyDescent="0.3">
      <c r="A772" s="76">
        <f>A771</f>
        <v>44213</v>
      </c>
      <c r="B772" s="17">
        <f>SUMIF(InputData!$C$2:$C$105,"&lt;="&amp;Production!A772,InputData!$D$2:$D$105)-$P$3</f>
        <v>82278</v>
      </c>
      <c r="C772" s="17">
        <f>SUMIF(InputData!$B$2:$B$105,"&lt;="&amp;Production!A772,InputData!$D$2:$D$105)-Production!$P$3</f>
        <v>82278</v>
      </c>
      <c r="D772" s="82">
        <f>C772-B772</f>
        <v>0</v>
      </c>
      <c r="E772" s="81" t="str">
        <f t="shared" ref="E772:E774" si="14">IF(B772-B771=0,"",B772-B771)</f>
        <v/>
      </c>
      <c r="F772" s="81"/>
      <c r="G772" s="81"/>
      <c r="H772" s="81"/>
      <c r="I772" s="81"/>
      <c r="J772" s="81"/>
      <c r="K772" s="81"/>
      <c r="L772" s="81"/>
      <c r="M772" s="81"/>
      <c r="R772" s="3"/>
      <c r="S772" s="2"/>
      <c r="T772" s="2"/>
    </row>
    <row r="773" spans="1:20" x14ac:dyDescent="0.3">
      <c r="A773" s="77">
        <f>A772+1</f>
        <v>44214</v>
      </c>
      <c r="B773" s="18">
        <f>B772</f>
        <v>82278</v>
      </c>
      <c r="C773" s="18">
        <f>C772</f>
        <v>82278</v>
      </c>
      <c r="D773" s="83">
        <f>D772</f>
        <v>0</v>
      </c>
      <c r="E773" s="81" t="str">
        <f t="shared" si="14"/>
        <v/>
      </c>
      <c r="F773" s="81"/>
      <c r="G773" s="81"/>
      <c r="H773" s="81"/>
      <c r="I773" s="81"/>
      <c r="J773" s="81"/>
      <c r="K773" s="81"/>
      <c r="L773" s="81"/>
      <c r="M773" s="81"/>
      <c r="R773" s="3"/>
      <c r="S773" s="2"/>
      <c r="T773" s="2"/>
    </row>
    <row r="774" spans="1:20" x14ac:dyDescent="0.3">
      <c r="A774" s="76">
        <f>A773</f>
        <v>44214</v>
      </c>
      <c r="B774" s="17">
        <f>SUMIF(InputData!$C$2:$C$105,"&lt;="&amp;Production!A774,InputData!$D$2:$D$105)-$P$3</f>
        <v>82278</v>
      </c>
      <c r="C774" s="17">
        <f>SUMIF(InputData!$B$2:$B$105,"&lt;="&amp;Production!A774,InputData!$D$2:$D$105)-Production!$P$3</f>
        <v>82278</v>
      </c>
      <c r="D774" s="82">
        <f>C774-B774</f>
        <v>0</v>
      </c>
      <c r="E774" s="81" t="str">
        <f t="shared" si="14"/>
        <v/>
      </c>
      <c r="F774" s="81"/>
      <c r="G774" s="81"/>
      <c r="H774" s="81"/>
      <c r="I774" s="81"/>
      <c r="J774" s="81"/>
      <c r="K774" s="81"/>
      <c r="L774" s="81"/>
      <c r="M774" s="81"/>
      <c r="R774" s="3"/>
      <c r="S774" s="2"/>
      <c r="T774" s="2"/>
    </row>
    <row r="775" spans="1:20" x14ac:dyDescent="0.3">
      <c r="R775" s="3"/>
      <c r="S775" s="2"/>
      <c r="T775" s="2"/>
    </row>
    <row r="776" spans="1:20" x14ac:dyDescent="0.3">
      <c r="R776" s="3"/>
      <c r="S776" s="2"/>
      <c r="T776" s="2"/>
    </row>
    <row r="777" spans="1:20" x14ac:dyDescent="0.3">
      <c r="R777" s="3"/>
      <c r="S777" s="2"/>
      <c r="T777" s="2"/>
    </row>
    <row r="778" spans="1:20" x14ac:dyDescent="0.3">
      <c r="R778" s="3"/>
      <c r="S778" s="2"/>
      <c r="T778" s="2"/>
    </row>
    <row r="779" spans="1:20" x14ac:dyDescent="0.3">
      <c r="R779" s="3"/>
      <c r="S779" s="2"/>
      <c r="T779" s="2"/>
    </row>
    <row r="780" spans="1:20" x14ac:dyDescent="0.3">
      <c r="R780" s="3"/>
      <c r="S780" s="2"/>
      <c r="T780" s="2"/>
    </row>
    <row r="781" spans="1:20" x14ac:dyDescent="0.3">
      <c r="R781" s="3"/>
      <c r="S781" s="2"/>
      <c r="T781" s="2"/>
    </row>
    <row r="782" spans="1:20" x14ac:dyDescent="0.3">
      <c r="R782" s="3"/>
      <c r="S782" s="2"/>
      <c r="T782" s="2"/>
    </row>
    <row r="783" spans="1:20" x14ac:dyDescent="0.3">
      <c r="R783" s="3"/>
      <c r="S783" s="2"/>
      <c r="T783" s="2"/>
    </row>
    <row r="784" spans="1:20" x14ac:dyDescent="0.3">
      <c r="R784" s="3"/>
      <c r="S784" s="2"/>
      <c r="T784" s="2"/>
    </row>
    <row r="785" spans="18:20" x14ac:dyDescent="0.3">
      <c r="R785" s="3"/>
      <c r="S785" s="2"/>
      <c r="T785" s="2"/>
    </row>
    <row r="786" spans="18:20" x14ac:dyDescent="0.3">
      <c r="R786" s="3"/>
      <c r="S786" s="2"/>
      <c r="T786" s="2"/>
    </row>
    <row r="787" spans="18:20" x14ac:dyDescent="0.3">
      <c r="R787" s="3"/>
      <c r="S787" s="2"/>
      <c r="T787" s="2"/>
    </row>
    <row r="788" spans="18:20" x14ac:dyDescent="0.3">
      <c r="R788" s="3"/>
      <c r="S788" s="2"/>
      <c r="T788" s="2"/>
    </row>
    <row r="789" spans="18:20" x14ac:dyDescent="0.3">
      <c r="R789" s="3"/>
      <c r="S789" s="2"/>
      <c r="T789" s="2"/>
    </row>
    <row r="790" spans="18:20" x14ac:dyDescent="0.3">
      <c r="R790" s="3"/>
      <c r="S790" s="2"/>
      <c r="T790" s="2"/>
    </row>
    <row r="791" spans="18:20" x14ac:dyDescent="0.3">
      <c r="R791" s="3"/>
      <c r="S791" s="2"/>
      <c r="T791" s="2"/>
    </row>
    <row r="792" spans="18:20" x14ac:dyDescent="0.3">
      <c r="R792" s="3"/>
      <c r="S792" s="2"/>
      <c r="T792" s="2"/>
    </row>
    <row r="793" spans="18:20" x14ac:dyDescent="0.3">
      <c r="R793" s="3"/>
      <c r="S793" s="2"/>
      <c r="T793" s="2"/>
    </row>
    <row r="794" spans="18:20" x14ac:dyDescent="0.3">
      <c r="R794" s="3"/>
      <c r="S794" s="2"/>
      <c r="T794" s="2"/>
    </row>
    <row r="795" spans="18:20" x14ac:dyDescent="0.3">
      <c r="R795" s="3"/>
      <c r="S795" s="2"/>
      <c r="T795" s="2"/>
    </row>
    <row r="796" spans="18:20" x14ac:dyDescent="0.3">
      <c r="R796" s="3"/>
      <c r="S796" s="2"/>
      <c r="T796" s="2"/>
    </row>
    <row r="797" spans="18:20" x14ac:dyDescent="0.3">
      <c r="R797" s="3"/>
      <c r="S797" s="2"/>
      <c r="T797" s="2"/>
    </row>
    <row r="798" spans="18:20" x14ac:dyDescent="0.3">
      <c r="R798" s="3"/>
      <c r="S798" s="2"/>
      <c r="T798" s="2"/>
    </row>
    <row r="799" spans="18:20" x14ac:dyDescent="0.3">
      <c r="R799" s="3"/>
      <c r="S799" s="2"/>
      <c r="T799" s="2"/>
    </row>
    <row r="800" spans="18:20" x14ac:dyDescent="0.3">
      <c r="R800" s="3"/>
      <c r="S800" s="2"/>
      <c r="T800" s="2"/>
    </row>
    <row r="801" spans="18:20" x14ac:dyDescent="0.3">
      <c r="R801" s="3"/>
      <c r="S801" s="2"/>
      <c r="T801" s="2"/>
    </row>
    <row r="802" spans="18:20" x14ac:dyDescent="0.3">
      <c r="R802" s="3"/>
      <c r="S802" s="2"/>
      <c r="T802" s="2"/>
    </row>
    <row r="803" spans="18:20" x14ac:dyDescent="0.3">
      <c r="R803" s="3"/>
      <c r="S803" s="2"/>
      <c r="T803" s="2"/>
    </row>
    <row r="804" spans="18:20" x14ac:dyDescent="0.3">
      <c r="R804" s="3"/>
      <c r="S804" s="2"/>
      <c r="T804" s="2"/>
    </row>
    <row r="805" spans="18:20" x14ac:dyDescent="0.3">
      <c r="R805" s="3"/>
      <c r="S805" s="2"/>
      <c r="T805" s="2"/>
    </row>
    <row r="806" spans="18:20" x14ac:dyDescent="0.3">
      <c r="R806" s="3"/>
      <c r="S806" s="2"/>
      <c r="T806" s="2"/>
    </row>
    <row r="807" spans="18:20" x14ac:dyDescent="0.3">
      <c r="R807" s="3"/>
      <c r="S807" s="2"/>
      <c r="T807" s="2"/>
    </row>
    <row r="808" spans="18:20" x14ac:dyDescent="0.3">
      <c r="R808" s="3"/>
      <c r="S808" s="2"/>
      <c r="T808" s="2"/>
    </row>
    <row r="809" spans="18:20" x14ac:dyDescent="0.3">
      <c r="R809" s="3"/>
      <c r="S809" s="2"/>
      <c r="T809" s="2"/>
    </row>
    <row r="810" spans="18:20" x14ac:dyDescent="0.3">
      <c r="R810" s="3"/>
      <c r="S810" s="2"/>
      <c r="T810" s="2"/>
    </row>
    <row r="811" spans="18:20" x14ac:dyDescent="0.3">
      <c r="R811" s="3"/>
      <c r="S811" s="2"/>
      <c r="T811" s="2"/>
    </row>
    <row r="812" spans="18:20" x14ac:dyDescent="0.3">
      <c r="R812" s="3"/>
      <c r="S812" s="2"/>
      <c r="T812" s="2"/>
    </row>
    <row r="813" spans="18:20" x14ac:dyDescent="0.3">
      <c r="R813" s="3"/>
      <c r="S813" s="2"/>
      <c r="T813" s="2"/>
    </row>
    <row r="814" spans="18:20" x14ac:dyDescent="0.3">
      <c r="R814" s="3"/>
      <c r="S814" s="2"/>
      <c r="T814" s="2"/>
    </row>
    <row r="815" spans="18:20" x14ac:dyDescent="0.3">
      <c r="R815" s="3"/>
      <c r="S815" s="2"/>
      <c r="T815" s="2"/>
    </row>
    <row r="816" spans="18:20" x14ac:dyDescent="0.3">
      <c r="R816" s="3"/>
      <c r="S816" s="2"/>
      <c r="T816" s="2"/>
    </row>
    <row r="817" spans="18:20" x14ac:dyDescent="0.3">
      <c r="R817" s="3"/>
      <c r="S817" s="2"/>
      <c r="T817" s="2"/>
    </row>
    <row r="818" spans="18:20" x14ac:dyDescent="0.3">
      <c r="R818" s="3"/>
      <c r="S818" s="2"/>
      <c r="T818" s="2"/>
    </row>
    <row r="819" spans="18:20" x14ac:dyDescent="0.3">
      <c r="R819" s="3"/>
      <c r="S819" s="2"/>
      <c r="T819" s="2"/>
    </row>
    <row r="820" spans="18:20" x14ac:dyDescent="0.3">
      <c r="R820" s="3"/>
      <c r="S820" s="2"/>
      <c r="T820" s="2"/>
    </row>
    <row r="821" spans="18:20" x14ac:dyDescent="0.3">
      <c r="R821" s="3"/>
      <c r="S821" s="2"/>
      <c r="T821" s="2"/>
    </row>
    <row r="822" spans="18:20" x14ac:dyDescent="0.3">
      <c r="R822" s="3"/>
      <c r="S822" s="2"/>
      <c r="T822" s="2"/>
    </row>
    <row r="823" spans="18:20" x14ac:dyDescent="0.3">
      <c r="R823" s="3"/>
      <c r="S823" s="2"/>
      <c r="T823" s="2"/>
    </row>
    <row r="824" spans="18:20" x14ac:dyDescent="0.3">
      <c r="R824" s="3"/>
      <c r="S824" s="2"/>
      <c r="T824" s="2"/>
    </row>
    <row r="825" spans="18:20" x14ac:dyDescent="0.3">
      <c r="R825" s="3"/>
      <c r="S825" s="2"/>
      <c r="T825" s="2"/>
    </row>
    <row r="826" spans="18:20" x14ac:dyDescent="0.3">
      <c r="R826" s="3"/>
      <c r="S826" s="2"/>
      <c r="T826" s="2"/>
    </row>
    <row r="827" spans="18:20" x14ac:dyDescent="0.3">
      <c r="R827" s="3"/>
      <c r="S827" s="2"/>
      <c r="T827" s="2"/>
    </row>
    <row r="828" spans="18:20" x14ac:dyDescent="0.3">
      <c r="R828" s="3"/>
      <c r="S828" s="2"/>
      <c r="T828" s="2"/>
    </row>
    <row r="829" spans="18:20" x14ac:dyDescent="0.3">
      <c r="R829" s="3"/>
      <c r="S829" s="2"/>
      <c r="T829" s="2"/>
    </row>
    <row r="830" spans="18:20" x14ac:dyDescent="0.3">
      <c r="R830" s="3"/>
      <c r="S830" s="2"/>
      <c r="T830" s="2"/>
    </row>
    <row r="831" spans="18:20" x14ac:dyDescent="0.3">
      <c r="R831" s="3"/>
      <c r="S831" s="2"/>
      <c r="T831" s="2"/>
    </row>
    <row r="832" spans="18:20" x14ac:dyDescent="0.3">
      <c r="R832" s="3"/>
      <c r="S832" s="2"/>
      <c r="T832" s="2"/>
    </row>
    <row r="833" spans="18:20" x14ac:dyDescent="0.3">
      <c r="R833" s="3"/>
      <c r="S833" s="2"/>
      <c r="T833" s="2"/>
    </row>
    <row r="834" spans="18:20" x14ac:dyDescent="0.3">
      <c r="R834" s="3"/>
      <c r="S834" s="2"/>
      <c r="T834" s="2"/>
    </row>
    <row r="835" spans="18:20" x14ac:dyDescent="0.3">
      <c r="R835" s="3"/>
      <c r="S835" s="2"/>
      <c r="T835" s="2"/>
    </row>
    <row r="836" spans="18:20" x14ac:dyDescent="0.3">
      <c r="R836" s="3"/>
      <c r="S836" s="2"/>
      <c r="T836" s="2"/>
    </row>
    <row r="837" spans="18:20" x14ac:dyDescent="0.3">
      <c r="R837" s="3"/>
      <c r="S837" s="2"/>
      <c r="T837" s="2"/>
    </row>
    <row r="838" spans="18:20" x14ac:dyDescent="0.3">
      <c r="R838" s="3"/>
      <c r="S838" s="2"/>
      <c r="T838" s="2"/>
    </row>
    <row r="839" spans="18:20" x14ac:dyDescent="0.3">
      <c r="R839" s="3"/>
      <c r="S839" s="2"/>
      <c r="T839" s="2"/>
    </row>
    <row r="840" spans="18:20" x14ac:dyDescent="0.3">
      <c r="R840" s="3"/>
      <c r="S840" s="2"/>
      <c r="T840" s="2"/>
    </row>
    <row r="841" spans="18:20" x14ac:dyDescent="0.3">
      <c r="R841" s="3"/>
      <c r="S841" s="2"/>
      <c r="T841" s="2"/>
    </row>
    <row r="842" spans="18:20" x14ac:dyDescent="0.3">
      <c r="R842" s="3"/>
      <c r="S842" s="2"/>
      <c r="T842" s="2"/>
    </row>
    <row r="843" spans="18:20" x14ac:dyDescent="0.3">
      <c r="R843" s="3"/>
      <c r="S843" s="2"/>
      <c r="T843" s="2"/>
    </row>
    <row r="844" spans="18:20" x14ac:dyDescent="0.3">
      <c r="R844" s="3"/>
      <c r="S844" s="2"/>
      <c r="T844" s="2"/>
    </row>
    <row r="845" spans="18:20" x14ac:dyDescent="0.3">
      <c r="R845" s="3"/>
      <c r="S845" s="2"/>
      <c r="T845" s="2"/>
    </row>
    <row r="846" spans="18:20" x14ac:dyDescent="0.3">
      <c r="R846" s="3"/>
      <c r="S846" s="2"/>
      <c r="T846" s="2"/>
    </row>
    <row r="847" spans="18:20" x14ac:dyDescent="0.3">
      <c r="R847" s="3"/>
      <c r="S847" s="2"/>
      <c r="T847" s="2"/>
    </row>
    <row r="848" spans="18:20" x14ac:dyDescent="0.3">
      <c r="R848" s="3"/>
      <c r="S848" s="2"/>
      <c r="T848" s="2"/>
    </row>
    <row r="849" spans="18:20" x14ac:dyDescent="0.3">
      <c r="R849" s="3"/>
      <c r="S849" s="2"/>
      <c r="T849" s="2"/>
    </row>
    <row r="850" spans="18:20" x14ac:dyDescent="0.3">
      <c r="R850" s="3"/>
      <c r="S850" s="2"/>
      <c r="T850" s="2"/>
    </row>
    <row r="851" spans="18:20" x14ac:dyDescent="0.3">
      <c r="R851" s="3"/>
      <c r="S851" s="2"/>
      <c r="T851" s="2"/>
    </row>
    <row r="852" spans="18:20" x14ac:dyDescent="0.3">
      <c r="R852" s="3"/>
      <c r="S852" s="2"/>
      <c r="T852" s="2"/>
    </row>
    <row r="853" spans="18:20" x14ac:dyDescent="0.3">
      <c r="R853" s="3"/>
      <c r="S853" s="2"/>
      <c r="T853" s="2"/>
    </row>
    <row r="854" spans="18:20" x14ac:dyDescent="0.3">
      <c r="R854" s="3"/>
      <c r="S854" s="2"/>
      <c r="T854" s="2"/>
    </row>
    <row r="855" spans="18:20" x14ac:dyDescent="0.3">
      <c r="R855" s="3"/>
      <c r="S855" s="2"/>
      <c r="T855" s="2"/>
    </row>
    <row r="856" spans="18:20" x14ac:dyDescent="0.3">
      <c r="R856" s="3"/>
      <c r="S856" s="2"/>
      <c r="T856" s="2"/>
    </row>
    <row r="857" spans="18:20" x14ac:dyDescent="0.3">
      <c r="R857" s="3"/>
      <c r="S857" s="2"/>
      <c r="T857" s="2"/>
    </row>
    <row r="858" spans="18:20" x14ac:dyDescent="0.3">
      <c r="R858" s="3"/>
      <c r="S858" s="2"/>
      <c r="T858" s="2"/>
    </row>
    <row r="859" spans="18:20" x14ac:dyDescent="0.3">
      <c r="R859" s="3"/>
      <c r="S859" s="2"/>
      <c r="T859" s="2"/>
    </row>
    <row r="860" spans="18:20" x14ac:dyDescent="0.3">
      <c r="R860" s="3"/>
      <c r="S860" s="2"/>
      <c r="T860" s="2"/>
    </row>
    <row r="861" spans="18:20" x14ac:dyDescent="0.3">
      <c r="R861" s="3"/>
      <c r="S861" s="2"/>
      <c r="T861" s="2"/>
    </row>
    <row r="862" spans="18:20" x14ac:dyDescent="0.3">
      <c r="R862" s="3"/>
      <c r="S862" s="2"/>
      <c r="T862" s="2"/>
    </row>
    <row r="863" spans="18:20" x14ac:dyDescent="0.3">
      <c r="R863" s="3"/>
      <c r="S863" s="2"/>
      <c r="T863" s="2"/>
    </row>
    <row r="864" spans="18:20" x14ac:dyDescent="0.3">
      <c r="R864" s="3"/>
      <c r="S864" s="2"/>
      <c r="T864" s="2"/>
    </row>
    <row r="865" spans="18:20" x14ac:dyDescent="0.3">
      <c r="R865" s="3"/>
      <c r="S865" s="2"/>
      <c r="T865" s="2"/>
    </row>
    <row r="866" spans="18:20" x14ac:dyDescent="0.3">
      <c r="R866" s="3"/>
      <c r="S866" s="2"/>
      <c r="T866" s="2"/>
    </row>
    <row r="867" spans="18:20" x14ac:dyDescent="0.3">
      <c r="R867" s="3"/>
      <c r="S867" s="2"/>
      <c r="T867" s="2"/>
    </row>
    <row r="868" spans="18:20" x14ac:dyDescent="0.3">
      <c r="R868" s="3"/>
      <c r="S868" s="2"/>
      <c r="T868" s="2"/>
    </row>
    <row r="869" spans="18:20" x14ac:dyDescent="0.3">
      <c r="R869" s="3"/>
      <c r="S869" s="2"/>
      <c r="T869" s="2"/>
    </row>
    <row r="870" spans="18:20" x14ac:dyDescent="0.3">
      <c r="R870" s="3"/>
      <c r="S870" s="2"/>
      <c r="T870" s="2"/>
    </row>
    <row r="871" spans="18:20" x14ac:dyDescent="0.3">
      <c r="R871" s="3"/>
      <c r="S871" s="2"/>
      <c r="T871" s="2"/>
    </row>
    <row r="872" spans="18:20" x14ac:dyDescent="0.3">
      <c r="R872" s="3"/>
      <c r="S872" s="2"/>
      <c r="T872" s="2"/>
    </row>
    <row r="873" spans="18:20" x14ac:dyDescent="0.3">
      <c r="R873" s="3"/>
      <c r="S873" s="2"/>
      <c r="T873" s="2"/>
    </row>
    <row r="874" spans="18:20" x14ac:dyDescent="0.3">
      <c r="R874" s="3"/>
      <c r="S874" s="2"/>
      <c r="T874" s="2"/>
    </row>
    <row r="875" spans="18:20" x14ac:dyDescent="0.3">
      <c r="R875" s="3"/>
      <c r="S875" s="2"/>
      <c r="T875" s="2"/>
    </row>
    <row r="876" spans="18:20" x14ac:dyDescent="0.3">
      <c r="R876" s="3"/>
      <c r="S876" s="2"/>
      <c r="T876" s="2"/>
    </row>
    <row r="877" spans="18:20" x14ac:dyDescent="0.3">
      <c r="R877" s="3"/>
      <c r="S877" s="2"/>
      <c r="T877" s="2"/>
    </row>
    <row r="878" spans="18:20" x14ac:dyDescent="0.3">
      <c r="R878" s="3"/>
      <c r="S878" s="2"/>
      <c r="T878" s="2"/>
    </row>
    <row r="879" spans="18:20" x14ac:dyDescent="0.3">
      <c r="R879" s="3"/>
      <c r="S879" s="2"/>
      <c r="T879" s="2"/>
    </row>
    <row r="880" spans="18:20" x14ac:dyDescent="0.3">
      <c r="R880" s="3"/>
      <c r="S880" s="2"/>
      <c r="T880" s="2"/>
    </row>
    <row r="881" spans="18:20" x14ac:dyDescent="0.3">
      <c r="R881" s="3"/>
      <c r="S881" s="2"/>
      <c r="T881" s="2"/>
    </row>
    <row r="882" spans="18:20" x14ac:dyDescent="0.3">
      <c r="R882" s="3"/>
      <c r="S882" s="2"/>
      <c r="T882" s="2"/>
    </row>
    <row r="883" spans="18:20" x14ac:dyDescent="0.3">
      <c r="R883" s="3"/>
      <c r="S883" s="2"/>
      <c r="T883" s="2"/>
    </row>
    <row r="884" spans="18:20" x14ac:dyDescent="0.3">
      <c r="R884" s="3"/>
      <c r="S884" s="2"/>
      <c r="T884" s="2"/>
    </row>
    <row r="885" spans="18:20" x14ac:dyDescent="0.3">
      <c r="R885" s="3"/>
      <c r="S885" s="2"/>
      <c r="T885" s="2"/>
    </row>
    <row r="886" spans="18:20" x14ac:dyDescent="0.3">
      <c r="R886" s="3"/>
      <c r="S886" s="2"/>
      <c r="T886" s="2"/>
    </row>
    <row r="887" spans="18:20" x14ac:dyDescent="0.3">
      <c r="R887" s="3"/>
      <c r="S887" s="2"/>
      <c r="T887" s="2"/>
    </row>
    <row r="888" spans="18:20" x14ac:dyDescent="0.3">
      <c r="R888" s="3"/>
      <c r="S888" s="2"/>
      <c r="T888" s="2"/>
    </row>
    <row r="889" spans="18:20" x14ac:dyDescent="0.3">
      <c r="R889" s="3"/>
      <c r="S889" s="2"/>
      <c r="T889" s="2"/>
    </row>
    <row r="890" spans="18:20" x14ac:dyDescent="0.3">
      <c r="R890" s="3"/>
      <c r="S890" s="2"/>
      <c r="T890" s="2"/>
    </row>
    <row r="891" spans="18:20" x14ac:dyDescent="0.3">
      <c r="R891" s="3"/>
      <c r="S891" s="2"/>
      <c r="T891" s="2"/>
    </row>
    <row r="892" spans="18:20" x14ac:dyDescent="0.3">
      <c r="R892" s="3"/>
      <c r="S892" s="2"/>
      <c r="T892" s="2"/>
    </row>
    <row r="893" spans="18:20" x14ac:dyDescent="0.3">
      <c r="R893" s="3"/>
      <c r="S893" s="2"/>
      <c r="T893" s="2"/>
    </row>
    <row r="894" spans="18:20" x14ac:dyDescent="0.3">
      <c r="R894" s="3"/>
      <c r="S894" s="2"/>
      <c r="T894" s="2"/>
    </row>
    <row r="895" spans="18:20" x14ac:dyDescent="0.3">
      <c r="R895" s="3"/>
      <c r="S895" s="2"/>
      <c r="T895" s="2"/>
    </row>
    <row r="896" spans="18:20" x14ac:dyDescent="0.3">
      <c r="R896" s="3"/>
      <c r="S896" s="2"/>
      <c r="T896" s="2"/>
    </row>
    <row r="897" spans="18:20" x14ac:dyDescent="0.3">
      <c r="R897" s="3"/>
      <c r="S897" s="2"/>
      <c r="T897" s="2"/>
    </row>
    <row r="898" spans="18:20" x14ac:dyDescent="0.3">
      <c r="R898" s="3"/>
      <c r="S898" s="2"/>
      <c r="T898" s="2"/>
    </row>
    <row r="899" spans="18:20" x14ac:dyDescent="0.3">
      <c r="R899" s="3"/>
      <c r="S899" s="2"/>
      <c r="T899" s="2"/>
    </row>
    <row r="900" spans="18:20" x14ac:dyDescent="0.3">
      <c r="R900" s="3"/>
      <c r="S900" s="2"/>
      <c r="T900" s="2"/>
    </row>
    <row r="901" spans="18:20" x14ac:dyDescent="0.3">
      <c r="R901" s="3"/>
      <c r="S901" s="2"/>
      <c r="T901" s="2"/>
    </row>
    <row r="902" spans="18:20" x14ac:dyDescent="0.3">
      <c r="R902" s="3"/>
      <c r="S902" s="2"/>
      <c r="T902" s="2"/>
    </row>
    <row r="903" spans="18:20" x14ac:dyDescent="0.3">
      <c r="R903" s="3"/>
      <c r="S903" s="2"/>
      <c r="T903" s="2"/>
    </row>
    <row r="904" spans="18:20" x14ac:dyDescent="0.3">
      <c r="R904" s="3"/>
      <c r="S904" s="2"/>
      <c r="T904" s="2"/>
    </row>
    <row r="905" spans="18:20" x14ac:dyDescent="0.3">
      <c r="R905" s="3"/>
      <c r="S905" s="2"/>
      <c r="T905" s="2"/>
    </row>
    <row r="906" spans="18:20" x14ac:dyDescent="0.3">
      <c r="R906" s="3"/>
      <c r="S906" s="2"/>
      <c r="T906" s="2"/>
    </row>
    <row r="907" spans="18:20" x14ac:dyDescent="0.3">
      <c r="R907" s="3"/>
      <c r="S907" s="2"/>
      <c r="T907" s="2"/>
    </row>
    <row r="908" spans="18:20" x14ac:dyDescent="0.3">
      <c r="R908" s="3"/>
      <c r="S908" s="2"/>
      <c r="T908" s="2"/>
    </row>
    <row r="909" spans="18:20" x14ac:dyDescent="0.3">
      <c r="R909" s="3"/>
      <c r="S909" s="2"/>
      <c r="T909" s="2"/>
    </row>
    <row r="910" spans="18:20" x14ac:dyDescent="0.3">
      <c r="R910" s="3"/>
      <c r="S910" s="2"/>
      <c r="T910" s="2"/>
    </row>
    <row r="911" spans="18:20" x14ac:dyDescent="0.3">
      <c r="R911" s="3"/>
      <c r="S911" s="2"/>
      <c r="T911" s="2"/>
    </row>
    <row r="912" spans="18:20" x14ac:dyDescent="0.3">
      <c r="R912" s="3"/>
      <c r="S912" s="2"/>
      <c r="T912" s="2"/>
    </row>
    <row r="913" spans="18:20" x14ac:dyDescent="0.3">
      <c r="R913" s="3"/>
      <c r="S913" s="2"/>
      <c r="T913" s="2"/>
    </row>
    <row r="914" spans="18:20" x14ac:dyDescent="0.3">
      <c r="R914" s="3"/>
      <c r="S914" s="2"/>
      <c r="T914" s="2"/>
    </row>
    <row r="915" spans="18:20" x14ac:dyDescent="0.3">
      <c r="R915" s="3"/>
      <c r="S915" s="2"/>
      <c r="T915" s="2"/>
    </row>
    <row r="916" spans="18:20" x14ac:dyDescent="0.3">
      <c r="R916" s="3"/>
      <c r="S916" s="2"/>
      <c r="T916" s="2"/>
    </row>
    <row r="917" spans="18:20" x14ac:dyDescent="0.3">
      <c r="R917" s="3"/>
      <c r="S917" s="2"/>
      <c r="T917" s="2"/>
    </row>
    <row r="918" spans="18:20" x14ac:dyDescent="0.3">
      <c r="R918" s="3"/>
      <c r="S918" s="2"/>
      <c r="T918" s="2"/>
    </row>
    <row r="919" spans="18:20" x14ac:dyDescent="0.3">
      <c r="R919" s="3"/>
      <c r="S919" s="2"/>
      <c r="T919" s="2"/>
    </row>
    <row r="920" spans="18:20" x14ac:dyDescent="0.3">
      <c r="R920" s="3"/>
      <c r="S920" s="2"/>
      <c r="T920" s="2"/>
    </row>
    <row r="921" spans="18:20" x14ac:dyDescent="0.3">
      <c r="R921" s="3"/>
      <c r="S921" s="2"/>
      <c r="T921" s="2"/>
    </row>
    <row r="922" spans="18:20" x14ac:dyDescent="0.3">
      <c r="R922" s="3"/>
      <c r="S922" s="2"/>
      <c r="T922" s="2"/>
    </row>
    <row r="923" spans="18:20" x14ac:dyDescent="0.3">
      <c r="R923" s="3"/>
      <c r="S923" s="2"/>
      <c r="T923" s="2"/>
    </row>
    <row r="924" spans="18:20" x14ac:dyDescent="0.3">
      <c r="R924" s="3"/>
      <c r="S924" s="2"/>
      <c r="T924" s="2"/>
    </row>
    <row r="925" spans="18:20" x14ac:dyDescent="0.3">
      <c r="R925" s="3"/>
      <c r="S925" s="2"/>
      <c r="T925" s="2"/>
    </row>
    <row r="926" spans="18:20" x14ac:dyDescent="0.3">
      <c r="R926" s="3"/>
      <c r="S926" s="2"/>
      <c r="T926" s="2"/>
    </row>
    <row r="927" spans="18:20" x14ac:dyDescent="0.3">
      <c r="R927" s="3"/>
      <c r="S927" s="2"/>
      <c r="T927" s="2"/>
    </row>
    <row r="928" spans="18:20" x14ac:dyDescent="0.3">
      <c r="R928" s="3"/>
      <c r="S928" s="2"/>
      <c r="T928" s="2"/>
    </row>
    <row r="929" spans="18:20" x14ac:dyDescent="0.3">
      <c r="R929" s="3"/>
      <c r="S929" s="2"/>
      <c r="T929" s="2"/>
    </row>
    <row r="930" spans="18:20" x14ac:dyDescent="0.3">
      <c r="R930" s="3"/>
      <c r="S930" s="2"/>
      <c r="T930" s="2"/>
    </row>
    <row r="931" spans="18:20" x14ac:dyDescent="0.3">
      <c r="R931" s="3"/>
      <c r="S931" s="2"/>
      <c r="T931" s="2"/>
    </row>
    <row r="932" spans="18:20" x14ac:dyDescent="0.3">
      <c r="R932" s="3"/>
      <c r="S932" s="2"/>
      <c r="T932" s="2"/>
    </row>
    <row r="933" spans="18:20" x14ac:dyDescent="0.3">
      <c r="R933" s="3"/>
      <c r="S933" s="2"/>
      <c r="T933" s="2"/>
    </row>
    <row r="934" spans="18:20" x14ac:dyDescent="0.3">
      <c r="R934" s="3"/>
      <c r="S934" s="2"/>
      <c r="T934" s="2"/>
    </row>
    <row r="935" spans="18:20" x14ac:dyDescent="0.3">
      <c r="R935" s="3"/>
      <c r="S935" s="2"/>
      <c r="T935" s="2"/>
    </row>
    <row r="936" spans="18:20" x14ac:dyDescent="0.3">
      <c r="R936" s="3"/>
      <c r="S936" s="2"/>
      <c r="T936" s="2"/>
    </row>
    <row r="937" spans="18:20" x14ac:dyDescent="0.3">
      <c r="R937" s="3"/>
      <c r="S937" s="2"/>
      <c r="T937" s="2"/>
    </row>
    <row r="938" spans="18:20" x14ac:dyDescent="0.3">
      <c r="R938" s="3"/>
      <c r="S938" s="2"/>
      <c r="T938" s="2"/>
    </row>
    <row r="939" spans="18:20" x14ac:dyDescent="0.3">
      <c r="R939" s="3"/>
      <c r="S939" s="2"/>
      <c r="T939" s="2"/>
    </row>
    <row r="940" spans="18:20" x14ac:dyDescent="0.3">
      <c r="R940" s="3"/>
      <c r="S940" s="2"/>
      <c r="T940" s="2"/>
    </row>
    <row r="941" spans="18:20" x14ac:dyDescent="0.3">
      <c r="R941" s="3"/>
      <c r="S941" s="2"/>
      <c r="T941" s="2"/>
    </row>
    <row r="942" spans="18:20" x14ac:dyDescent="0.3">
      <c r="R942" s="3"/>
      <c r="S942" s="2"/>
      <c r="T942" s="2"/>
    </row>
    <row r="943" spans="18:20" x14ac:dyDescent="0.3">
      <c r="R943" s="3"/>
      <c r="S943" s="2"/>
      <c r="T943" s="2"/>
    </row>
    <row r="944" spans="18:20" x14ac:dyDescent="0.3">
      <c r="R944" s="3"/>
      <c r="S944" s="2"/>
      <c r="T944" s="2"/>
    </row>
    <row r="945" spans="18:20" x14ac:dyDescent="0.3">
      <c r="R945" s="3"/>
      <c r="S945" s="2"/>
      <c r="T945" s="2"/>
    </row>
    <row r="946" spans="18:20" x14ac:dyDescent="0.3">
      <c r="R946" s="3"/>
      <c r="S946" s="2"/>
      <c r="T946" s="2"/>
    </row>
    <row r="947" spans="18:20" x14ac:dyDescent="0.3">
      <c r="R947" s="3"/>
      <c r="S947" s="2"/>
      <c r="T947" s="2"/>
    </row>
    <row r="948" spans="18:20" x14ac:dyDescent="0.3">
      <c r="R948" s="3"/>
      <c r="S948" s="2"/>
      <c r="T948" s="2"/>
    </row>
    <row r="949" spans="18:20" x14ac:dyDescent="0.3">
      <c r="R949" s="3"/>
      <c r="S949" s="2"/>
      <c r="T949" s="2"/>
    </row>
    <row r="950" spans="18:20" x14ac:dyDescent="0.3">
      <c r="R950" s="3"/>
      <c r="S950" s="2"/>
      <c r="T950" s="2"/>
    </row>
    <row r="951" spans="18:20" x14ac:dyDescent="0.3">
      <c r="R951" s="3"/>
      <c r="S951" s="2"/>
      <c r="T951" s="2"/>
    </row>
    <row r="952" spans="18:20" x14ac:dyDescent="0.3">
      <c r="R952" s="3"/>
      <c r="S952" s="2"/>
      <c r="T952" s="2"/>
    </row>
    <row r="953" spans="18:20" x14ac:dyDescent="0.3">
      <c r="R953" s="3"/>
      <c r="S953" s="2"/>
      <c r="T953" s="2"/>
    </row>
    <row r="954" spans="18:20" x14ac:dyDescent="0.3">
      <c r="R954" s="3"/>
      <c r="S954" s="2"/>
      <c r="T954" s="2"/>
    </row>
    <row r="955" spans="18:20" x14ac:dyDescent="0.3">
      <c r="R955" s="3"/>
      <c r="S955" s="2"/>
      <c r="T955" s="2"/>
    </row>
    <row r="956" spans="18:20" x14ac:dyDescent="0.3">
      <c r="R956" s="3"/>
      <c r="S956" s="2"/>
      <c r="T956" s="2"/>
    </row>
    <row r="957" spans="18:20" x14ac:dyDescent="0.3">
      <c r="R957" s="3"/>
      <c r="S957" s="2"/>
      <c r="T957" s="2"/>
    </row>
    <row r="958" spans="18:20" x14ac:dyDescent="0.3">
      <c r="R958" s="3"/>
      <c r="S958" s="2"/>
      <c r="T958" s="2"/>
    </row>
    <row r="959" spans="18:20" x14ac:dyDescent="0.3">
      <c r="R959" s="3"/>
      <c r="S959" s="2"/>
      <c r="T959" s="2"/>
    </row>
    <row r="960" spans="18:20" x14ac:dyDescent="0.3">
      <c r="R960" s="3"/>
      <c r="S960" s="2"/>
      <c r="T960" s="2"/>
    </row>
    <row r="961" spans="18:20" x14ac:dyDescent="0.3">
      <c r="R961" s="3"/>
      <c r="S961" s="2"/>
      <c r="T961" s="2"/>
    </row>
    <row r="962" spans="18:20" x14ac:dyDescent="0.3">
      <c r="R962" s="3"/>
      <c r="S962" s="2"/>
      <c r="T962" s="2"/>
    </row>
    <row r="963" spans="18:20" x14ac:dyDescent="0.3">
      <c r="R963" s="3"/>
      <c r="S963" s="2"/>
      <c r="T963" s="2"/>
    </row>
    <row r="964" spans="18:20" x14ac:dyDescent="0.3">
      <c r="R964" s="3"/>
      <c r="S964" s="2"/>
      <c r="T964" s="2"/>
    </row>
    <row r="965" spans="18:20" x14ac:dyDescent="0.3">
      <c r="R965" s="3"/>
      <c r="S965" s="2"/>
      <c r="T965" s="2"/>
    </row>
    <row r="966" spans="18:20" x14ac:dyDescent="0.3">
      <c r="R966" s="3"/>
      <c r="S966" s="2"/>
      <c r="T966" s="2"/>
    </row>
    <row r="967" spans="18:20" x14ac:dyDescent="0.3">
      <c r="R967" s="3"/>
      <c r="S967" s="2"/>
      <c r="T967" s="2"/>
    </row>
    <row r="968" spans="18:20" x14ac:dyDescent="0.3">
      <c r="R968" s="3"/>
      <c r="S968" s="2"/>
      <c r="T968" s="2"/>
    </row>
    <row r="969" spans="18:20" x14ac:dyDescent="0.3">
      <c r="R969" s="3"/>
      <c r="S969" s="2"/>
      <c r="T969" s="2"/>
    </row>
    <row r="970" spans="18:20" x14ac:dyDescent="0.3">
      <c r="R970" s="3"/>
      <c r="S970" s="2"/>
      <c r="T970" s="2"/>
    </row>
    <row r="971" spans="18:20" x14ac:dyDescent="0.3">
      <c r="R971" s="3"/>
      <c r="S971" s="2"/>
      <c r="T971" s="2"/>
    </row>
    <row r="972" spans="18:20" x14ac:dyDescent="0.3">
      <c r="R972" s="3"/>
      <c r="S972" s="2"/>
      <c r="T972" s="2"/>
    </row>
    <row r="973" spans="18:20" x14ac:dyDescent="0.3">
      <c r="R973" s="3"/>
      <c r="S973" s="2"/>
      <c r="T973" s="2"/>
    </row>
    <row r="974" spans="18:20" x14ac:dyDescent="0.3">
      <c r="R974" s="3"/>
      <c r="S974" s="2"/>
      <c r="T974" s="2"/>
    </row>
    <row r="975" spans="18:20" x14ac:dyDescent="0.3">
      <c r="R975" s="3"/>
      <c r="S975" s="2"/>
      <c r="T975" s="2"/>
    </row>
    <row r="976" spans="18:20" x14ac:dyDescent="0.3">
      <c r="R976" s="3"/>
      <c r="S976" s="2"/>
      <c r="T976" s="2"/>
    </row>
    <row r="977" spans="18:20" x14ac:dyDescent="0.3">
      <c r="R977" s="3"/>
      <c r="S977" s="2"/>
      <c r="T977" s="2"/>
    </row>
    <row r="978" spans="18:20" x14ac:dyDescent="0.3">
      <c r="R978" s="3"/>
      <c r="S978" s="2"/>
      <c r="T978" s="2"/>
    </row>
    <row r="979" spans="18:20" x14ac:dyDescent="0.3">
      <c r="R979" s="3"/>
      <c r="S979" s="2"/>
      <c r="T979" s="2"/>
    </row>
    <row r="980" spans="18:20" x14ac:dyDescent="0.3">
      <c r="R980" s="3"/>
      <c r="S980" s="2"/>
      <c r="T980" s="2"/>
    </row>
    <row r="981" spans="18:20" x14ac:dyDescent="0.3">
      <c r="R981" s="3"/>
      <c r="S981" s="2"/>
      <c r="T981" s="2"/>
    </row>
    <row r="982" spans="18:20" x14ac:dyDescent="0.3">
      <c r="R982" s="3"/>
      <c r="S982" s="2"/>
      <c r="T982" s="2"/>
    </row>
    <row r="983" spans="18:20" x14ac:dyDescent="0.3">
      <c r="R983" s="3"/>
      <c r="S983" s="2"/>
      <c r="T983" s="2"/>
    </row>
    <row r="984" spans="18:20" x14ac:dyDescent="0.3">
      <c r="R984" s="3"/>
      <c r="S984" s="2"/>
      <c r="T984" s="2"/>
    </row>
    <row r="985" spans="18:20" x14ac:dyDescent="0.3">
      <c r="R985" s="3"/>
      <c r="S985" s="2"/>
      <c r="T985" s="2"/>
    </row>
    <row r="986" spans="18:20" x14ac:dyDescent="0.3">
      <c r="R986" s="3"/>
      <c r="S986" s="2"/>
      <c r="T986" s="2"/>
    </row>
    <row r="987" spans="18:20" x14ac:dyDescent="0.3">
      <c r="R987" s="3"/>
      <c r="S987" s="2"/>
      <c r="T987" s="2"/>
    </row>
    <row r="988" spans="18:20" x14ac:dyDescent="0.3">
      <c r="R988" s="3"/>
      <c r="S988" s="2"/>
      <c r="T988" s="2"/>
    </row>
    <row r="989" spans="18:20" x14ac:dyDescent="0.3">
      <c r="R989" s="3"/>
      <c r="S989" s="2"/>
      <c r="T989" s="2"/>
    </row>
    <row r="990" spans="18:20" x14ac:dyDescent="0.3">
      <c r="R990" s="3"/>
      <c r="S990" s="2"/>
      <c r="T990" s="2"/>
    </row>
    <row r="991" spans="18:20" x14ac:dyDescent="0.3">
      <c r="R991" s="3"/>
      <c r="S991" s="2"/>
      <c r="T991" s="2"/>
    </row>
    <row r="992" spans="18:20" x14ac:dyDescent="0.3">
      <c r="R992" s="3"/>
      <c r="S992" s="2"/>
      <c r="T992" s="2"/>
    </row>
    <row r="993" spans="18:20" x14ac:dyDescent="0.3">
      <c r="R993" s="3"/>
      <c r="S993" s="2"/>
      <c r="T993" s="2"/>
    </row>
    <row r="994" spans="18:20" x14ac:dyDescent="0.3">
      <c r="R994" s="3"/>
      <c r="S994" s="2"/>
      <c r="T994" s="2"/>
    </row>
    <row r="995" spans="18:20" x14ac:dyDescent="0.3">
      <c r="R995" s="3"/>
      <c r="S995" s="2"/>
      <c r="T995" s="2"/>
    </row>
    <row r="996" spans="18:20" x14ac:dyDescent="0.3">
      <c r="R996" s="3"/>
      <c r="S996" s="2"/>
      <c r="T996" s="2"/>
    </row>
    <row r="997" spans="18:20" x14ac:dyDescent="0.3">
      <c r="R997" s="3"/>
      <c r="S997" s="2"/>
      <c r="T997" s="2"/>
    </row>
    <row r="998" spans="18:20" x14ac:dyDescent="0.3">
      <c r="R998" s="3"/>
      <c r="S998" s="2"/>
      <c r="T998" s="2"/>
    </row>
    <row r="999" spans="18:20" x14ac:dyDescent="0.3">
      <c r="R999" s="3"/>
      <c r="S999" s="2"/>
      <c r="T999" s="2"/>
    </row>
    <row r="1000" spans="18:20" x14ac:dyDescent="0.3">
      <c r="R1000" s="3"/>
      <c r="S1000" s="2"/>
      <c r="T1000" s="2"/>
    </row>
    <row r="1001" spans="18:20" x14ac:dyDescent="0.3">
      <c r="R1001" s="3"/>
      <c r="S1001" s="2"/>
      <c r="T1001" s="2"/>
    </row>
    <row r="1002" spans="18:20" x14ac:dyDescent="0.3">
      <c r="R1002" s="3"/>
      <c r="S1002" s="2"/>
      <c r="T1002" s="2"/>
    </row>
    <row r="1003" spans="18:20" x14ac:dyDescent="0.3">
      <c r="R1003" s="3"/>
      <c r="S1003" s="2"/>
      <c r="T1003" s="2"/>
    </row>
    <row r="1004" spans="18:20" x14ac:dyDescent="0.3">
      <c r="R1004" s="3"/>
      <c r="S1004" s="2"/>
      <c r="T1004" s="2"/>
    </row>
    <row r="1005" spans="18:20" x14ac:dyDescent="0.3">
      <c r="R1005" s="3"/>
      <c r="S1005" s="2"/>
      <c r="T1005" s="2"/>
    </row>
    <row r="1006" spans="18:20" x14ac:dyDescent="0.3">
      <c r="R1006" s="3"/>
      <c r="S1006" s="2"/>
      <c r="T1006" s="2"/>
    </row>
    <row r="1007" spans="18:20" x14ac:dyDescent="0.3">
      <c r="R1007" s="3"/>
      <c r="S1007" s="2"/>
      <c r="T1007" s="2"/>
    </row>
    <row r="1008" spans="18:20" x14ac:dyDescent="0.3">
      <c r="R1008" s="3"/>
      <c r="S1008" s="2"/>
      <c r="T1008" s="2"/>
    </row>
    <row r="1009" spans="18:20" x14ac:dyDescent="0.3">
      <c r="R1009" s="3"/>
      <c r="S1009" s="2"/>
      <c r="T1009" s="2"/>
    </row>
    <row r="1010" spans="18:20" x14ac:dyDescent="0.3">
      <c r="R1010" s="3"/>
      <c r="S1010" s="2"/>
      <c r="T1010" s="2"/>
    </row>
    <row r="1011" spans="18:20" x14ac:dyDescent="0.3">
      <c r="R1011" s="3"/>
      <c r="S1011" s="2"/>
      <c r="T1011" s="2"/>
    </row>
    <row r="1012" spans="18:20" x14ac:dyDescent="0.3">
      <c r="R1012" s="3"/>
      <c r="S1012" s="2"/>
      <c r="T1012" s="2"/>
    </row>
    <row r="1013" spans="18:20" x14ac:dyDescent="0.3">
      <c r="R1013" s="3"/>
      <c r="S1013" s="2"/>
      <c r="T1013" s="2"/>
    </row>
    <row r="1014" spans="18:20" x14ac:dyDescent="0.3">
      <c r="R1014" s="3"/>
      <c r="S1014" s="2"/>
      <c r="T1014" s="2"/>
    </row>
    <row r="1015" spans="18:20" x14ac:dyDescent="0.3">
      <c r="R1015" s="3"/>
      <c r="S1015" s="2"/>
      <c r="T1015" s="2"/>
    </row>
    <row r="1016" spans="18:20" x14ac:dyDescent="0.3">
      <c r="R1016" s="3"/>
      <c r="S1016" s="2"/>
      <c r="T1016" s="2"/>
    </row>
    <row r="1017" spans="18:20" x14ac:dyDescent="0.3">
      <c r="R1017" s="3"/>
      <c r="S1017" s="2"/>
      <c r="T1017" s="2"/>
    </row>
    <row r="1018" spans="18:20" x14ac:dyDescent="0.3">
      <c r="R1018" s="3"/>
      <c r="S1018" s="2"/>
      <c r="T1018" s="2"/>
    </row>
    <row r="1019" spans="18:20" x14ac:dyDescent="0.3">
      <c r="R1019" s="3"/>
      <c r="S1019" s="2"/>
      <c r="T1019" s="2"/>
    </row>
    <row r="1020" spans="18:20" x14ac:dyDescent="0.3">
      <c r="R1020" s="3"/>
      <c r="S1020" s="2"/>
      <c r="T1020" s="2"/>
    </row>
    <row r="1021" spans="18:20" x14ac:dyDescent="0.3">
      <c r="R1021" s="3"/>
      <c r="S1021" s="2"/>
      <c r="T1021" s="2"/>
    </row>
    <row r="1022" spans="18:20" x14ac:dyDescent="0.3">
      <c r="R1022" s="3"/>
      <c r="S1022" s="2"/>
      <c r="T1022" s="2"/>
    </row>
    <row r="1023" spans="18:20" x14ac:dyDescent="0.3">
      <c r="R1023" s="3"/>
      <c r="S1023" s="2"/>
      <c r="T1023" s="2"/>
    </row>
    <row r="1024" spans="18:20" x14ac:dyDescent="0.3">
      <c r="R1024" s="3"/>
      <c r="S1024" s="2"/>
      <c r="T1024" s="2"/>
    </row>
    <row r="1025" spans="18:20" x14ac:dyDescent="0.3">
      <c r="R1025" s="3"/>
      <c r="S1025" s="2"/>
      <c r="T1025" s="2"/>
    </row>
    <row r="1026" spans="18:20" x14ac:dyDescent="0.3">
      <c r="R1026" s="3"/>
      <c r="S1026" s="2"/>
      <c r="T1026" s="2"/>
    </row>
    <row r="1027" spans="18:20" x14ac:dyDescent="0.3">
      <c r="R1027" s="3"/>
      <c r="S1027" s="2"/>
      <c r="T1027" s="2"/>
    </row>
    <row r="1028" spans="18:20" x14ac:dyDescent="0.3">
      <c r="R1028" s="3"/>
      <c r="S1028" s="2"/>
      <c r="T1028" s="2"/>
    </row>
    <row r="1029" spans="18:20" x14ac:dyDescent="0.3">
      <c r="R1029" s="3"/>
      <c r="S1029" s="2"/>
      <c r="T1029" s="2"/>
    </row>
    <row r="1030" spans="18:20" x14ac:dyDescent="0.3">
      <c r="R1030" s="3"/>
      <c r="S1030" s="2"/>
      <c r="T1030" s="2"/>
    </row>
    <row r="1031" spans="18:20" x14ac:dyDescent="0.3">
      <c r="R1031" s="3"/>
      <c r="S1031" s="2"/>
      <c r="T1031" s="2"/>
    </row>
    <row r="1032" spans="18:20" x14ac:dyDescent="0.3">
      <c r="R1032" s="3"/>
      <c r="S1032" s="2"/>
      <c r="T1032" s="2"/>
    </row>
    <row r="1033" spans="18:20" x14ac:dyDescent="0.3">
      <c r="R1033" s="3"/>
      <c r="S1033" s="2"/>
      <c r="T1033" s="2"/>
    </row>
    <row r="1034" spans="18:20" x14ac:dyDescent="0.3">
      <c r="R1034" s="3"/>
      <c r="S1034" s="2"/>
      <c r="T1034" s="2"/>
    </row>
    <row r="1035" spans="18:20" x14ac:dyDescent="0.3">
      <c r="R1035" s="3"/>
      <c r="S1035" s="2"/>
      <c r="T1035" s="2"/>
    </row>
    <row r="1036" spans="18:20" x14ac:dyDescent="0.3">
      <c r="R1036" s="3"/>
      <c r="S1036" s="2"/>
      <c r="T1036" s="2"/>
    </row>
    <row r="1037" spans="18:20" x14ac:dyDescent="0.3">
      <c r="R1037" s="3"/>
      <c r="S1037" s="2"/>
      <c r="T1037" s="2"/>
    </row>
    <row r="1038" spans="18:20" x14ac:dyDescent="0.3">
      <c r="R1038" s="3"/>
      <c r="S1038" s="2"/>
      <c r="T1038" s="2"/>
    </row>
    <row r="1039" spans="18:20" x14ac:dyDescent="0.3">
      <c r="R1039" s="3"/>
      <c r="S1039" s="2"/>
      <c r="T1039" s="2"/>
    </row>
    <row r="1040" spans="18:20" x14ac:dyDescent="0.3">
      <c r="R1040" s="3"/>
      <c r="S1040" s="2"/>
      <c r="T1040" s="2"/>
    </row>
    <row r="1041" spans="18:20" x14ac:dyDescent="0.3">
      <c r="R1041" s="3"/>
      <c r="S1041" s="2"/>
      <c r="T1041" s="2"/>
    </row>
    <row r="1042" spans="18:20" x14ac:dyDescent="0.3">
      <c r="R1042" s="3"/>
      <c r="S1042" s="2"/>
      <c r="T1042" s="2"/>
    </row>
    <row r="1043" spans="18:20" x14ac:dyDescent="0.3">
      <c r="R1043" s="3"/>
      <c r="S1043" s="2"/>
      <c r="T1043" s="2"/>
    </row>
    <row r="1044" spans="18:20" x14ac:dyDescent="0.3">
      <c r="R1044" s="3"/>
      <c r="S1044" s="2"/>
      <c r="T1044" s="2"/>
    </row>
    <row r="1045" spans="18:20" x14ac:dyDescent="0.3">
      <c r="R1045" s="3"/>
      <c r="S1045" s="2"/>
      <c r="T1045" s="2"/>
    </row>
    <row r="1046" spans="18:20" x14ac:dyDescent="0.3">
      <c r="R1046" s="3"/>
      <c r="S1046" s="2"/>
      <c r="T1046" s="2"/>
    </row>
    <row r="1047" spans="18:20" x14ac:dyDescent="0.3">
      <c r="R1047" s="3"/>
      <c r="S1047" s="2"/>
      <c r="T1047" s="2"/>
    </row>
    <row r="1048" spans="18:20" x14ac:dyDescent="0.3">
      <c r="R1048" s="3"/>
      <c r="S1048" s="2"/>
      <c r="T1048" s="2"/>
    </row>
    <row r="1049" spans="18:20" x14ac:dyDescent="0.3">
      <c r="R1049" s="3"/>
      <c r="S1049" s="2"/>
      <c r="T1049" s="2"/>
    </row>
    <row r="1050" spans="18:20" x14ac:dyDescent="0.3">
      <c r="R1050" s="3"/>
      <c r="S1050" s="2"/>
      <c r="T1050" s="2"/>
    </row>
    <row r="1051" spans="18:20" x14ac:dyDescent="0.3">
      <c r="R1051" s="3"/>
      <c r="S1051" s="2"/>
      <c r="T1051" s="2"/>
    </row>
    <row r="1052" spans="18:20" x14ac:dyDescent="0.3">
      <c r="R1052" s="3"/>
      <c r="S1052" s="2"/>
      <c r="T1052" s="2"/>
    </row>
    <row r="1053" spans="18:20" x14ac:dyDescent="0.3">
      <c r="R1053" s="3"/>
      <c r="S1053" s="2"/>
      <c r="T1053" s="2"/>
    </row>
    <row r="1054" spans="18:20" x14ac:dyDescent="0.3">
      <c r="R1054" s="3"/>
      <c r="S1054" s="2"/>
      <c r="T1054" s="2"/>
    </row>
    <row r="1055" spans="18:20" x14ac:dyDescent="0.3">
      <c r="R1055" s="3"/>
      <c r="S1055" s="2"/>
      <c r="T1055" s="2"/>
    </row>
    <row r="1056" spans="18:20" x14ac:dyDescent="0.3">
      <c r="R1056" s="3"/>
      <c r="S1056" s="2"/>
      <c r="T1056" s="2"/>
    </row>
    <row r="1057" spans="18:20" x14ac:dyDescent="0.3">
      <c r="R1057" s="3"/>
      <c r="S1057" s="2"/>
      <c r="T1057" s="2"/>
    </row>
    <row r="1058" spans="18:20" x14ac:dyDescent="0.3">
      <c r="R1058" s="3"/>
      <c r="S1058" s="2"/>
      <c r="T1058" s="2"/>
    </row>
    <row r="1059" spans="18:20" x14ac:dyDescent="0.3">
      <c r="R1059" s="3"/>
      <c r="S1059" s="2"/>
      <c r="T1059" s="2"/>
    </row>
    <row r="1060" spans="18:20" x14ac:dyDescent="0.3">
      <c r="R1060" s="3"/>
      <c r="S1060" s="2"/>
      <c r="T1060" s="2"/>
    </row>
    <row r="1061" spans="18:20" x14ac:dyDescent="0.3">
      <c r="R1061" s="3"/>
      <c r="S1061" s="2"/>
      <c r="T1061" s="2"/>
    </row>
    <row r="1062" spans="18:20" x14ac:dyDescent="0.3">
      <c r="R1062" s="3"/>
      <c r="S1062" s="2"/>
      <c r="T1062" s="2"/>
    </row>
    <row r="1063" spans="18:20" x14ac:dyDescent="0.3">
      <c r="R1063" s="3"/>
      <c r="S1063" s="2"/>
      <c r="T1063" s="2"/>
    </row>
    <row r="1064" spans="18:20" x14ac:dyDescent="0.3">
      <c r="R1064" s="3"/>
      <c r="S1064" s="2"/>
      <c r="T1064" s="2"/>
    </row>
    <row r="1065" spans="18:20" x14ac:dyDescent="0.3">
      <c r="R1065" s="3"/>
      <c r="S1065" s="2"/>
      <c r="T1065" s="2"/>
    </row>
    <row r="1066" spans="18:20" x14ac:dyDescent="0.3">
      <c r="R1066" s="3"/>
      <c r="S1066" s="2"/>
      <c r="T1066" s="2"/>
    </row>
    <row r="1067" spans="18:20" x14ac:dyDescent="0.3">
      <c r="R1067" s="3"/>
      <c r="S1067" s="2"/>
      <c r="T1067" s="2"/>
    </row>
    <row r="1068" spans="18:20" x14ac:dyDescent="0.3">
      <c r="R1068" s="3"/>
      <c r="S1068" s="2"/>
      <c r="T1068" s="2"/>
    </row>
    <row r="1069" spans="18:20" x14ac:dyDescent="0.3">
      <c r="R1069" s="3"/>
      <c r="S1069" s="2"/>
      <c r="T1069" s="2"/>
    </row>
    <row r="1070" spans="18:20" x14ac:dyDescent="0.3">
      <c r="R1070" s="3"/>
      <c r="S1070" s="2"/>
      <c r="T1070" s="2"/>
    </row>
    <row r="1071" spans="18:20" x14ac:dyDescent="0.3">
      <c r="R1071" s="3"/>
      <c r="S1071" s="2"/>
      <c r="T1071" s="2"/>
    </row>
    <row r="1072" spans="18:20" x14ac:dyDescent="0.3">
      <c r="R1072" s="3"/>
      <c r="S1072" s="2"/>
      <c r="T1072" s="2"/>
    </row>
    <row r="1073" spans="18:20" x14ac:dyDescent="0.3">
      <c r="R1073" s="3"/>
      <c r="S1073" s="2"/>
      <c r="T1073" s="2"/>
    </row>
    <row r="1074" spans="18:20" x14ac:dyDescent="0.3">
      <c r="R1074" s="3"/>
      <c r="S1074" s="2"/>
      <c r="T1074" s="2"/>
    </row>
    <row r="1075" spans="18:20" x14ac:dyDescent="0.3">
      <c r="R1075" s="3"/>
      <c r="S1075" s="2"/>
      <c r="T1075" s="2"/>
    </row>
    <row r="1076" spans="18:20" x14ac:dyDescent="0.3">
      <c r="R1076" s="3"/>
      <c r="S1076" s="2"/>
      <c r="T1076" s="2"/>
    </row>
    <row r="1077" spans="18:20" x14ac:dyDescent="0.3">
      <c r="R1077" s="3"/>
      <c r="S1077" s="2"/>
      <c r="T1077" s="2"/>
    </row>
    <row r="1078" spans="18:20" x14ac:dyDescent="0.3">
      <c r="R1078" s="3"/>
      <c r="S1078" s="2"/>
      <c r="T1078" s="2"/>
    </row>
    <row r="1079" spans="18:20" x14ac:dyDescent="0.3">
      <c r="R1079" s="3"/>
      <c r="S1079" s="2"/>
      <c r="T1079" s="2"/>
    </row>
    <row r="1080" spans="18:20" x14ac:dyDescent="0.3">
      <c r="R1080" s="3"/>
      <c r="S1080" s="2"/>
      <c r="T1080" s="2"/>
    </row>
    <row r="1081" spans="18:20" x14ac:dyDescent="0.3">
      <c r="R1081" s="3"/>
      <c r="S1081" s="2"/>
      <c r="T1081" s="2"/>
    </row>
    <row r="1082" spans="18:20" x14ac:dyDescent="0.3">
      <c r="R1082" s="3"/>
      <c r="S1082" s="2"/>
      <c r="T1082" s="2"/>
    </row>
    <row r="1083" spans="18:20" x14ac:dyDescent="0.3">
      <c r="R1083" s="3"/>
      <c r="S1083" s="2"/>
      <c r="T1083" s="2"/>
    </row>
    <row r="1084" spans="18:20" x14ac:dyDescent="0.3">
      <c r="R1084" s="3"/>
      <c r="S1084" s="2"/>
      <c r="T1084" s="2"/>
    </row>
    <row r="1085" spans="18:20" x14ac:dyDescent="0.3">
      <c r="R1085" s="3"/>
      <c r="S1085" s="2"/>
      <c r="T1085" s="2"/>
    </row>
    <row r="1086" spans="18:20" x14ac:dyDescent="0.3">
      <c r="R1086" s="3"/>
      <c r="S1086" s="2"/>
      <c r="T1086" s="2"/>
    </row>
    <row r="1087" spans="18:20" x14ac:dyDescent="0.3">
      <c r="R1087" s="3"/>
      <c r="S1087" s="2"/>
      <c r="T1087" s="2"/>
    </row>
    <row r="1088" spans="18:20" x14ac:dyDescent="0.3">
      <c r="R1088" s="3"/>
      <c r="S1088" s="2"/>
      <c r="T1088" s="2"/>
    </row>
    <row r="1089" spans="18:20" x14ac:dyDescent="0.3">
      <c r="R1089" s="3"/>
      <c r="S1089" s="2"/>
      <c r="T1089" s="2"/>
    </row>
    <row r="1090" spans="18:20" x14ac:dyDescent="0.3">
      <c r="R1090" s="3"/>
      <c r="S1090" s="2"/>
      <c r="T1090" s="2"/>
    </row>
    <row r="1091" spans="18:20" x14ac:dyDescent="0.3">
      <c r="R1091" s="3"/>
      <c r="S1091" s="2"/>
      <c r="T1091" s="2"/>
    </row>
    <row r="1092" spans="18:20" x14ac:dyDescent="0.3">
      <c r="R1092" s="3"/>
      <c r="S1092" s="2"/>
      <c r="T1092" s="2"/>
    </row>
    <row r="1093" spans="18:20" x14ac:dyDescent="0.3">
      <c r="R1093" s="3"/>
      <c r="S1093" s="2"/>
      <c r="T1093" s="2"/>
    </row>
    <row r="1094" spans="18:20" x14ac:dyDescent="0.3">
      <c r="R1094" s="3"/>
      <c r="S1094" s="2"/>
      <c r="T1094" s="2"/>
    </row>
    <row r="1095" spans="18:20" x14ac:dyDescent="0.3">
      <c r="R1095" s="3"/>
      <c r="S1095" s="2"/>
      <c r="T1095" s="2"/>
    </row>
    <row r="1096" spans="18:20" x14ac:dyDescent="0.3">
      <c r="R1096" s="3"/>
      <c r="S1096" s="2"/>
      <c r="T1096" s="2"/>
    </row>
    <row r="1097" spans="18:20" x14ac:dyDescent="0.3">
      <c r="R1097" s="3"/>
      <c r="S1097" s="2"/>
      <c r="T1097" s="2"/>
    </row>
    <row r="1098" spans="18:20" x14ac:dyDescent="0.3">
      <c r="R1098" s="3"/>
      <c r="S1098" s="2"/>
      <c r="T1098" s="2"/>
    </row>
    <row r="1099" spans="18:20" x14ac:dyDescent="0.3">
      <c r="R1099" s="3"/>
      <c r="S1099" s="2"/>
      <c r="T1099" s="2"/>
    </row>
    <row r="1100" spans="18:20" x14ac:dyDescent="0.3">
      <c r="R1100" s="3"/>
      <c r="S1100" s="2"/>
      <c r="T1100" s="2"/>
    </row>
    <row r="1101" spans="18:20" x14ac:dyDescent="0.3">
      <c r="R1101" s="3"/>
      <c r="S1101" s="2"/>
      <c r="T1101" s="2"/>
    </row>
    <row r="1102" spans="18:20" x14ac:dyDescent="0.3">
      <c r="R1102" s="3"/>
      <c r="S1102" s="2"/>
      <c r="T1102" s="2"/>
    </row>
    <row r="1103" spans="18:20" x14ac:dyDescent="0.3">
      <c r="R1103" s="3"/>
      <c r="S1103" s="2"/>
      <c r="T1103" s="2"/>
    </row>
    <row r="1104" spans="18:20" x14ac:dyDescent="0.3">
      <c r="R1104" s="3"/>
      <c r="S1104" s="2"/>
      <c r="T1104" s="2"/>
    </row>
    <row r="1105" spans="18:20" x14ac:dyDescent="0.3">
      <c r="R1105" s="3"/>
      <c r="S1105" s="2"/>
      <c r="T1105" s="2"/>
    </row>
    <row r="1106" spans="18:20" x14ac:dyDescent="0.3">
      <c r="R1106" s="3"/>
      <c r="S1106" s="2"/>
      <c r="T1106" s="2"/>
    </row>
    <row r="1107" spans="18:20" x14ac:dyDescent="0.3">
      <c r="R1107" s="3"/>
      <c r="S1107" s="2"/>
      <c r="T1107" s="2"/>
    </row>
    <row r="1108" spans="18:20" x14ac:dyDescent="0.3">
      <c r="R1108" s="3"/>
      <c r="S1108" s="2"/>
      <c r="T1108" s="2"/>
    </row>
    <row r="1109" spans="18:20" x14ac:dyDescent="0.3">
      <c r="R1109" s="3"/>
      <c r="S1109" s="2"/>
      <c r="T1109" s="2"/>
    </row>
    <row r="1110" spans="18:20" x14ac:dyDescent="0.3">
      <c r="R1110" s="3"/>
      <c r="S1110" s="2"/>
      <c r="T1110" s="2"/>
    </row>
    <row r="1111" spans="18:20" x14ac:dyDescent="0.3">
      <c r="R1111" s="3"/>
      <c r="S1111" s="2"/>
      <c r="T1111" s="2"/>
    </row>
    <row r="1112" spans="18:20" x14ac:dyDescent="0.3">
      <c r="R1112" s="3"/>
      <c r="S1112" s="2"/>
      <c r="T1112" s="2"/>
    </row>
    <row r="1113" spans="18:20" x14ac:dyDescent="0.3">
      <c r="R1113" s="3"/>
      <c r="S1113" s="2"/>
      <c r="T1113" s="2"/>
    </row>
    <row r="1114" spans="18:20" x14ac:dyDescent="0.3">
      <c r="R1114" s="3"/>
      <c r="S1114" s="2"/>
      <c r="T1114" s="2"/>
    </row>
    <row r="1115" spans="18:20" x14ac:dyDescent="0.3">
      <c r="R1115" s="3"/>
      <c r="S1115" s="2"/>
      <c r="T1115" s="2"/>
    </row>
    <row r="1116" spans="18:20" x14ac:dyDescent="0.3">
      <c r="R1116" s="3"/>
      <c r="S1116" s="2"/>
      <c r="T1116" s="2"/>
    </row>
    <row r="1117" spans="18:20" x14ac:dyDescent="0.3">
      <c r="R1117" s="3"/>
      <c r="S1117" s="2"/>
      <c r="T1117" s="2"/>
    </row>
    <row r="1118" spans="18:20" x14ac:dyDescent="0.3">
      <c r="R1118" s="3"/>
      <c r="S1118" s="2"/>
      <c r="T1118" s="2"/>
    </row>
    <row r="1119" spans="18:20" x14ac:dyDescent="0.3">
      <c r="R1119" s="3"/>
      <c r="S1119" s="2"/>
      <c r="T1119" s="2"/>
    </row>
    <row r="1120" spans="18:20" x14ac:dyDescent="0.3">
      <c r="R1120" s="3"/>
      <c r="S1120" s="2"/>
      <c r="T1120" s="2"/>
    </row>
    <row r="1121" spans="18:20" x14ac:dyDescent="0.3">
      <c r="R1121" s="3"/>
      <c r="S1121" s="2"/>
      <c r="T1121" s="2"/>
    </row>
    <row r="1122" spans="18:20" x14ac:dyDescent="0.3">
      <c r="R1122" s="3"/>
      <c r="S1122" s="2"/>
      <c r="T1122" s="2"/>
    </row>
    <row r="1123" spans="18:20" x14ac:dyDescent="0.3">
      <c r="R1123" s="3"/>
      <c r="S1123" s="2"/>
      <c r="T1123" s="2"/>
    </row>
    <row r="1124" spans="18:20" x14ac:dyDescent="0.3">
      <c r="R1124" s="3"/>
      <c r="S1124" s="2"/>
      <c r="T1124" s="2"/>
    </row>
    <row r="1125" spans="18:20" x14ac:dyDescent="0.3">
      <c r="R1125" s="3"/>
      <c r="S1125" s="2"/>
      <c r="T1125" s="2"/>
    </row>
    <row r="1126" spans="18:20" x14ac:dyDescent="0.3">
      <c r="R1126" s="3"/>
      <c r="S1126" s="2"/>
      <c r="T1126" s="2"/>
    </row>
    <row r="1127" spans="18:20" x14ac:dyDescent="0.3">
      <c r="R1127" s="3"/>
      <c r="S1127" s="2"/>
      <c r="T1127" s="2"/>
    </row>
    <row r="1128" spans="18:20" x14ac:dyDescent="0.3">
      <c r="R1128" s="3"/>
      <c r="S1128" s="2"/>
      <c r="T1128" s="2"/>
    </row>
    <row r="1129" spans="18:20" x14ac:dyDescent="0.3">
      <c r="R1129" s="3"/>
      <c r="S1129" s="2"/>
      <c r="T1129" s="2"/>
    </row>
    <row r="1130" spans="18:20" x14ac:dyDescent="0.3">
      <c r="R1130" s="3"/>
      <c r="S1130" s="2"/>
      <c r="T1130" s="2"/>
    </row>
    <row r="1131" spans="18:20" x14ac:dyDescent="0.3">
      <c r="R1131" s="3"/>
      <c r="S1131" s="2"/>
      <c r="T1131" s="2"/>
    </row>
    <row r="1132" spans="18:20" x14ac:dyDescent="0.3">
      <c r="R1132" s="3"/>
      <c r="S1132" s="2"/>
      <c r="T1132" s="2"/>
    </row>
    <row r="1133" spans="18:20" x14ac:dyDescent="0.3">
      <c r="R1133" s="3"/>
      <c r="S1133" s="2"/>
      <c r="T1133" s="2"/>
    </row>
    <row r="1134" spans="18:20" x14ac:dyDescent="0.3">
      <c r="R1134" s="3"/>
      <c r="S1134" s="2"/>
      <c r="T1134" s="2"/>
    </row>
    <row r="1135" spans="18:20" x14ac:dyDescent="0.3">
      <c r="R1135" s="3"/>
      <c r="S1135" s="2"/>
      <c r="T1135" s="2"/>
    </row>
    <row r="1136" spans="18:20" x14ac:dyDescent="0.3">
      <c r="R1136" s="3"/>
      <c r="S1136" s="2"/>
      <c r="T1136" s="2"/>
    </row>
    <row r="1137" spans="18:20" x14ac:dyDescent="0.3">
      <c r="R1137" s="3"/>
      <c r="S1137" s="2"/>
      <c r="T1137" s="2"/>
    </row>
    <row r="1138" spans="18:20" x14ac:dyDescent="0.3">
      <c r="R1138" s="3"/>
      <c r="S1138" s="2"/>
      <c r="T1138" s="2"/>
    </row>
    <row r="1139" spans="18:20" x14ac:dyDescent="0.3">
      <c r="R1139" s="3"/>
      <c r="S1139" s="2"/>
      <c r="T1139" s="2"/>
    </row>
    <row r="1140" spans="18:20" x14ac:dyDescent="0.3">
      <c r="R1140" s="3"/>
      <c r="S1140" s="2"/>
      <c r="T1140" s="2"/>
    </row>
    <row r="1141" spans="18:20" x14ac:dyDescent="0.3">
      <c r="R1141" s="3"/>
      <c r="S1141" s="2"/>
      <c r="T1141" s="2"/>
    </row>
    <row r="1142" spans="18:20" x14ac:dyDescent="0.3">
      <c r="R1142" s="3"/>
      <c r="S1142" s="2"/>
      <c r="T1142" s="2"/>
    </row>
    <row r="1143" spans="18:20" x14ac:dyDescent="0.3">
      <c r="R1143" s="3"/>
      <c r="S1143" s="2"/>
      <c r="T1143" s="2"/>
    </row>
    <row r="1144" spans="18:20" x14ac:dyDescent="0.3">
      <c r="R1144" s="3"/>
      <c r="S1144" s="2"/>
      <c r="T1144" s="2"/>
    </row>
    <row r="1145" spans="18:20" x14ac:dyDescent="0.3">
      <c r="R1145" s="3"/>
      <c r="S1145" s="2"/>
      <c r="T1145" s="2"/>
    </row>
    <row r="1146" spans="18:20" x14ac:dyDescent="0.3">
      <c r="R1146" s="3"/>
      <c r="S1146" s="2"/>
      <c r="T1146" s="2"/>
    </row>
    <row r="1147" spans="18:20" x14ac:dyDescent="0.3">
      <c r="R1147" s="3"/>
      <c r="S1147" s="2"/>
      <c r="T1147" s="2"/>
    </row>
    <row r="1148" spans="18:20" x14ac:dyDescent="0.3">
      <c r="R1148" s="3"/>
      <c r="S1148" s="2"/>
      <c r="T1148" s="2"/>
    </row>
    <row r="1149" spans="18:20" x14ac:dyDescent="0.3">
      <c r="R1149" s="3"/>
      <c r="S1149" s="2"/>
      <c r="T1149" s="2"/>
    </row>
    <row r="1150" spans="18:20" x14ac:dyDescent="0.3">
      <c r="R1150" s="3"/>
      <c r="S1150" s="2"/>
      <c r="T1150" s="2"/>
    </row>
    <row r="1151" spans="18:20" x14ac:dyDescent="0.3">
      <c r="R1151" s="3"/>
      <c r="S1151" s="2"/>
      <c r="T1151" s="2"/>
    </row>
    <row r="1152" spans="18:20" x14ac:dyDescent="0.3">
      <c r="R1152" s="3"/>
      <c r="S1152" s="2"/>
      <c r="T1152" s="2"/>
    </row>
    <row r="1153" spans="18:20" x14ac:dyDescent="0.3">
      <c r="R1153" s="3"/>
      <c r="S1153" s="2"/>
      <c r="T1153" s="2"/>
    </row>
    <row r="1154" spans="18:20" x14ac:dyDescent="0.3">
      <c r="R1154" s="3"/>
      <c r="S1154" s="2"/>
      <c r="T1154" s="2"/>
    </row>
    <row r="1155" spans="18:20" x14ac:dyDescent="0.3">
      <c r="R1155" s="3"/>
      <c r="S1155" s="2"/>
      <c r="T1155" s="2"/>
    </row>
    <row r="1156" spans="18:20" x14ac:dyDescent="0.3">
      <c r="R1156" s="3"/>
      <c r="S1156" s="2"/>
      <c r="T1156" s="2"/>
    </row>
    <row r="1157" spans="18:20" x14ac:dyDescent="0.3">
      <c r="R1157" s="3"/>
      <c r="S1157" s="2"/>
      <c r="T1157" s="2"/>
    </row>
    <row r="1158" spans="18:20" x14ac:dyDescent="0.3">
      <c r="R1158" s="3"/>
      <c r="S1158" s="2"/>
      <c r="T1158" s="2"/>
    </row>
    <row r="1159" spans="18:20" x14ac:dyDescent="0.3">
      <c r="R1159" s="3"/>
      <c r="S1159" s="2"/>
      <c r="T1159" s="2"/>
    </row>
    <row r="1160" spans="18:20" x14ac:dyDescent="0.3">
      <c r="R1160" s="3"/>
      <c r="S1160" s="2"/>
      <c r="T1160" s="2"/>
    </row>
    <row r="1161" spans="18:20" x14ac:dyDescent="0.3">
      <c r="R1161" s="3"/>
      <c r="S1161" s="2"/>
      <c r="T1161" s="2"/>
    </row>
    <row r="1162" spans="18:20" x14ac:dyDescent="0.3">
      <c r="R1162" s="3"/>
      <c r="S1162" s="2"/>
      <c r="T1162" s="2"/>
    </row>
    <row r="1163" spans="18:20" x14ac:dyDescent="0.3">
      <c r="R1163" s="3"/>
      <c r="S1163" s="2"/>
      <c r="T1163" s="2"/>
    </row>
    <row r="1164" spans="18:20" x14ac:dyDescent="0.3">
      <c r="R1164" s="3"/>
      <c r="S1164" s="2"/>
      <c r="T1164" s="2"/>
    </row>
    <row r="1165" spans="18:20" x14ac:dyDescent="0.3">
      <c r="R1165" s="3"/>
      <c r="S1165" s="2"/>
      <c r="T1165" s="2"/>
    </row>
    <row r="1166" spans="18:20" x14ac:dyDescent="0.3">
      <c r="R1166" s="3"/>
      <c r="S1166" s="2"/>
      <c r="T1166" s="2"/>
    </row>
    <row r="1167" spans="18:20" x14ac:dyDescent="0.3">
      <c r="R1167" s="3"/>
      <c r="S1167" s="2"/>
      <c r="T1167" s="2"/>
    </row>
    <row r="1168" spans="18:20" x14ac:dyDescent="0.3">
      <c r="R1168" s="3"/>
      <c r="S1168" s="2"/>
      <c r="T1168" s="2"/>
    </row>
    <row r="1169" spans="18:20" x14ac:dyDescent="0.3">
      <c r="R1169" s="3"/>
      <c r="S1169" s="2"/>
      <c r="T1169" s="2"/>
    </row>
    <row r="1170" spans="18:20" x14ac:dyDescent="0.3">
      <c r="R1170" s="3"/>
      <c r="S1170" s="2"/>
      <c r="T1170" s="2"/>
    </row>
    <row r="1171" spans="18:20" x14ac:dyDescent="0.3">
      <c r="R1171" s="3"/>
      <c r="S1171" s="2"/>
      <c r="T1171" s="2"/>
    </row>
    <row r="1172" spans="18:20" x14ac:dyDescent="0.3">
      <c r="R1172" s="3"/>
      <c r="S1172" s="2"/>
      <c r="T1172" s="2"/>
    </row>
    <row r="1173" spans="18:20" x14ac:dyDescent="0.3">
      <c r="R1173" s="3"/>
      <c r="S1173" s="2"/>
      <c r="T1173" s="2"/>
    </row>
    <row r="1174" spans="18:20" x14ac:dyDescent="0.3">
      <c r="R1174" s="3"/>
      <c r="S1174" s="2"/>
      <c r="T1174" s="2"/>
    </row>
    <row r="1175" spans="18:20" x14ac:dyDescent="0.3">
      <c r="R1175" s="3"/>
      <c r="S1175" s="2"/>
      <c r="T1175" s="2"/>
    </row>
    <row r="1176" spans="18:20" x14ac:dyDescent="0.3">
      <c r="R1176" s="3"/>
      <c r="S1176" s="2"/>
      <c r="T1176" s="2"/>
    </row>
    <row r="1177" spans="18:20" x14ac:dyDescent="0.3">
      <c r="R1177" s="3"/>
      <c r="S1177" s="2"/>
      <c r="T1177" s="2"/>
    </row>
    <row r="1178" spans="18:20" x14ac:dyDescent="0.3">
      <c r="R1178" s="3"/>
      <c r="S1178" s="2"/>
      <c r="T1178" s="2"/>
    </row>
    <row r="1179" spans="18:20" x14ac:dyDescent="0.3">
      <c r="R1179" s="3"/>
      <c r="S1179" s="2"/>
      <c r="T1179" s="2"/>
    </row>
    <row r="1180" spans="18:20" x14ac:dyDescent="0.3">
      <c r="R1180" s="3"/>
      <c r="S1180" s="2"/>
      <c r="T1180" s="2"/>
    </row>
    <row r="1181" spans="18:20" x14ac:dyDescent="0.3">
      <c r="R1181" s="3"/>
      <c r="S1181" s="2"/>
      <c r="T1181" s="2"/>
    </row>
    <row r="1182" spans="18:20" x14ac:dyDescent="0.3">
      <c r="R1182" s="3"/>
      <c r="S1182" s="2"/>
      <c r="T1182" s="2"/>
    </row>
    <row r="1183" spans="18:20" x14ac:dyDescent="0.3">
      <c r="R1183" s="3"/>
      <c r="S1183" s="2"/>
      <c r="T1183" s="2"/>
    </row>
    <row r="1184" spans="18:20" x14ac:dyDescent="0.3">
      <c r="R1184" s="3"/>
      <c r="S1184" s="2"/>
      <c r="T1184" s="2"/>
    </row>
    <row r="1185" spans="18:20" x14ac:dyDescent="0.3">
      <c r="R1185" s="3"/>
      <c r="S1185" s="2"/>
      <c r="T1185" s="2"/>
    </row>
    <row r="1186" spans="18:20" x14ac:dyDescent="0.3">
      <c r="R1186" s="3"/>
      <c r="S1186" s="2"/>
      <c r="T1186" s="2"/>
    </row>
    <row r="1187" spans="18:20" x14ac:dyDescent="0.3">
      <c r="R1187" s="3"/>
      <c r="S1187" s="2"/>
      <c r="T1187" s="2"/>
    </row>
    <row r="1188" spans="18:20" x14ac:dyDescent="0.3">
      <c r="R1188" s="3"/>
      <c r="S1188" s="2"/>
      <c r="T1188" s="2"/>
    </row>
    <row r="1189" spans="18:20" x14ac:dyDescent="0.3">
      <c r="R1189" s="3"/>
      <c r="S1189" s="2"/>
      <c r="T1189" s="2"/>
    </row>
    <row r="1190" spans="18:20" x14ac:dyDescent="0.3">
      <c r="R1190" s="3"/>
      <c r="S1190" s="2"/>
      <c r="T1190" s="2"/>
    </row>
    <row r="1191" spans="18:20" x14ac:dyDescent="0.3">
      <c r="R1191" s="3"/>
      <c r="S1191" s="2"/>
      <c r="T1191" s="2"/>
    </row>
    <row r="1192" spans="18:20" x14ac:dyDescent="0.3">
      <c r="R1192" s="3"/>
      <c r="S1192" s="2"/>
      <c r="T1192" s="2"/>
    </row>
    <row r="1193" spans="18:20" x14ac:dyDescent="0.3">
      <c r="R1193" s="3"/>
      <c r="S1193" s="2"/>
      <c r="T1193" s="2"/>
    </row>
    <row r="1194" spans="18:20" x14ac:dyDescent="0.3">
      <c r="R1194" s="3"/>
      <c r="S1194" s="2"/>
      <c r="T1194" s="2"/>
    </row>
    <row r="1195" spans="18:20" x14ac:dyDescent="0.3">
      <c r="R1195" s="3"/>
      <c r="S1195" s="2"/>
      <c r="T1195" s="2"/>
    </row>
    <row r="1196" spans="18:20" x14ac:dyDescent="0.3">
      <c r="R1196" s="3"/>
      <c r="S1196" s="2"/>
      <c r="T1196" s="2"/>
    </row>
    <row r="1197" spans="18:20" x14ac:dyDescent="0.3">
      <c r="R1197" s="3"/>
      <c r="S1197" s="2"/>
      <c r="T1197" s="2"/>
    </row>
    <row r="1198" spans="18:20" x14ac:dyDescent="0.3">
      <c r="R1198" s="3"/>
      <c r="S1198" s="2"/>
      <c r="T1198" s="2"/>
    </row>
    <row r="1199" spans="18:20" x14ac:dyDescent="0.3">
      <c r="R1199" s="3"/>
      <c r="S1199" s="2"/>
      <c r="T1199" s="2"/>
    </row>
    <row r="1200" spans="18:20" x14ac:dyDescent="0.3">
      <c r="R1200" s="3"/>
      <c r="S1200" s="2"/>
      <c r="T1200" s="2"/>
    </row>
    <row r="1201" spans="18:20" x14ac:dyDescent="0.3">
      <c r="R1201" s="3"/>
      <c r="S1201" s="2"/>
      <c r="T1201" s="2"/>
    </row>
    <row r="1202" spans="18:20" x14ac:dyDescent="0.3">
      <c r="R1202" s="3"/>
      <c r="S1202" s="2"/>
      <c r="T1202" s="2"/>
    </row>
    <row r="1203" spans="18:20" x14ac:dyDescent="0.3">
      <c r="R1203" s="3"/>
      <c r="S1203" s="2"/>
      <c r="T1203" s="2"/>
    </row>
    <row r="1204" spans="18:20" x14ac:dyDescent="0.3">
      <c r="R1204" s="3"/>
      <c r="S1204" s="2"/>
      <c r="T1204" s="2"/>
    </row>
    <row r="1205" spans="18:20" x14ac:dyDescent="0.3">
      <c r="R1205" s="3"/>
      <c r="S1205" s="2"/>
      <c r="T1205" s="2"/>
    </row>
    <row r="1206" spans="18:20" x14ac:dyDescent="0.3">
      <c r="R1206" s="3"/>
      <c r="S1206" s="2"/>
      <c r="T1206" s="2"/>
    </row>
    <row r="1207" spans="18:20" x14ac:dyDescent="0.3">
      <c r="R1207" s="3"/>
      <c r="S1207" s="2"/>
      <c r="T1207" s="2"/>
    </row>
    <row r="1208" spans="18:20" x14ac:dyDescent="0.3">
      <c r="R1208" s="3"/>
      <c r="S1208" s="2"/>
      <c r="T1208" s="2"/>
    </row>
    <row r="1209" spans="18:20" x14ac:dyDescent="0.3">
      <c r="R1209" s="3"/>
      <c r="S1209" s="2"/>
      <c r="T1209" s="2"/>
    </row>
    <row r="1210" spans="18:20" x14ac:dyDescent="0.3">
      <c r="R1210" s="3"/>
      <c r="S1210" s="2"/>
      <c r="T1210" s="2"/>
    </row>
    <row r="1211" spans="18:20" x14ac:dyDescent="0.3">
      <c r="R1211" s="3"/>
      <c r="S1211" s="2"/>
      <c r="T1211" s="2"/>
    </row>
    <row r="1212" spans="18:20" x14ac:dyDescent="0.3">
      <c r="R1212" s="3"/>
      <c r="S1212" s="2"/>
      <c r="T1212" s="2"/>
    </row>
    <row r="1213" spans="18:20" x14ac:dyDescent="0.3">
      <c r="R1213" s="3"/>
      <c r="S1213" s="2"/>
      <c r="T1213" s="2"/>
    </row>
    <row r="1214" spans="18:20" x14ac:dyDescent="0.3">
      <c r="R1214" s="3"/>
      <c r="S1214" s="2"/>
      <c r="T1214" s="2"/>
    </row>
    <row r="1215" spans="18:20" x14ac:dyDescent="0.3">
      <c r="R1215" s="3"/>
      <c r="S1215" s="2"/>
      <c r="T1215" s="2"/>
    </row>
    <row r="1216" spans="18:20" x14ac:dyDescent="0.3">
      <c r="R1216" s="3"/>
      <c r="S1216" s="2"/>
      <c r="T1216" s="2"/>
    </row>
    <row r="1217" spans="18:20" x14ac:dyDescent="0.3">
      <c r="R1217" s="3"/>
      <c r="S1217" s="2"/>
      <c r="T1217" s="2"/>
    </row>
    <row r="1218" spans="18:20" x14ac:dyDescent="0.3">
      <c r="R1218" s="3"/>
      <c r="S1218" s="2"/>
      <c r="T1218" s="2"/>
    </row>
    <row r="1219" spans="18:20" x14ac:dyDescent="0.3">
      <c r="R1219" s="3"/>
      <c r="S1219" s="2"/>
      <c r="T1219" s="2"/>
    </row>
    <row r="1220" spans="18:20" x14ac:dyDescent="0.3">
      <c r="R1220" s="3"/>
      <c r="S1220" s="2"/>
      <c r="T1220" s="2"/>
    </row>
    <row r="1221" spans="18:20" x14ac:dyDescent="0.3">
      <c r="R1221" s="3"/>
      <c r="S1221" s="2"/>
      <c r="T1221" s="2"/>
    </row>
    <row r="1222" spans="18:20" x14ac:dyDescent="0.3">
      <c r="R1222" s="3"/>
      <c r="S1222" s="2"/>
      <c r="T1222" s="2"/>
    </row>
    <row r="1223" spans="18:20" x14ac:dyDescent="0.3">
      <c r="R1223" s="3"/>
      <c r="S1223" s="2"/>
      <c r="T1223" s="2"/>
    </row>
    <row r="1224" spans="18:20" x14ac:dyDescent="0.3">
      <c r="R1224" s="3"/>
      <c r="S1224" s="2"/>
      <c r="T1224" s="2"/>
    </row>
    <row r="1225" spans="18:20" x14ac:dyDescent="0.3">
      <c r="R1225" s="3"/>
      <c r="S1225" s="2"/>
      <c r="T1225" s="2"/>
    </row>
    <row r="1226" spans="18:20" x14ac:dyDescent="0.3">
      <c r="R1226" s="3"/>
      <c r="S1226" s="2"/>
      <c r="T1226" s="2"/>
    </row>
    <row r="1227" spans="18:20" x14ac:dyDescent="0.3">
      <c r="R1227" s="3"/>
      <c r="S1227" s="2"/>
      <c r="T1227" s="2"/>
    </row>
    <row r="1228" spans="18:20" x14ac:dyDescent="0.3">
      <c r="R1228" s="3"/>
      <c r="S1228" s="2"/>
      <c r="T1228" s="2"/>
    </row>
    <row r="1229" spans="18:20" x14ac:dyDescent="0.3">
      <c r="R1229" s="3"/>
      <c r="S1229" s="2"/>
      <c r="T1229" s="2"/>
    </row>
    <row r="1230" spans="18:20" x14ac:dyDescent="0.3">
      <c r="R1230" s="3"/>
      <c r="S1230" s="2"/>
      <c r="T1230" s="2"/>
    </row>
    <row r="1231" spans="18:20" x14ac:dyDescent="0.3">
      <c r="R1231" s="3"/>
      <c r="S1231" s="2"/>
      <c r="T1231" s="2"/>
    </row>
    <row r="1232" spans="18:20" x14ac:dyDescent="0.3">
      <c r="R1232" s="3"/>
      <c r="S1232" s="2"/>
      <c r="T1232" s="2"/>
    </row>
    <row r="1233" spans="18:20" x14ac:dyDescent="0.3">
      <c r="R1233" s="3"/>
      <c r="S1233" s="2"/>
      <c r="T1233" s="2"/>
    </row>
    <row r="1234" spans="18:20" x14ac:dyDescent="0.3">
      <c r="R1234" s="3"/>
      <c r="S1234" s="2"/>
      <c r="T1234" s="2"/>
    </row>
    <row r="1235" spans="18:20" x14ac:dyDescent="0.3">
      <c r="R1235" s="3"/>
      <c r="S1235" s="2"/>
      <c r="T1235" s="2"/>
    </row>
    <row r="1236" spans="18:20" x14ac:dyDescent="0.3">
      <c r="R1236" s="3"/>
      <c r="S1236" s="2"/>
      <c r="T1236" s="2"/>
    </row>
    <row r="1237" spans="18:20" x14ac:dyDescent="0.3">
      <c r="R1237" s="3"/>
      <c r="S1237" s="2"/>
      <c r="T1237" s="2"/>
    </row>
    <row r="1238" spans="18:20" x14ac:dyDescent="0.3">
      <c r="R1238" s="3"/>
      <c r="S1238" s="2"/>
      <c r="T1238" s="2"/>
    </row>
    <row r="1239" spans="18:20" x14ac:dyDescent="0.3">
      <c r="R1239" s="3"/>
      <c r="S1239" s="2"/>
      <c r="T1239" s="2"/>
    </row>
    <row r="1240" spans="18:20" x14ac:dyDescent="0.3">
      <c r="R1240" s="3"/>
      <c r="S1240" s="2"/>
      <c r="T1240" s="2"/>
    </row>
    <row r="1241" spans="18:20" x14ac:dyDescent="0.3">
      <c r="R1241" s="3"/>
      <c r="S1241" s="2"/>
      <c r="T1241" s="2"/>
    </row>
    <row r="1242" spans="18:20" x14ac:dyDescent="0.3">
      <c r="R1242" s="3"/>
      <c r="S1242" s="2"/>
      <c r="T1242" s="2"/>
    </row>
    <row r="1243" spans="18:20" x14ac:dyDescent="0.3">
      <c r="R1243" s="3"/>
      <c r="S1243" s="2"/>
      <c r="T1243" s="2"/>
    </row>
    <row r="1244" spans="18:20" x14ac:dyDescent="0.3">
      <c r="R1244" s="3"/>
      <c r="S1244" s="2"/>
      <c r="T1244" s="2"/>
    </row>
    <row r="1245" spans="18:20" x14ac:dyDescent="0.3">
      <c r="R1245" s="3"/>
      <c r="S1245" s="2"/>
      <c r="T1245" s="2"/>
    </row>
    <row r="1246" spans="18:20" x14ac:dyDescent="0.3">
      <c r="R1246" s="3"/>
      <c r="S1246" s="2"/>
      <c r="T1246" s="2"/>
    </row>
    <row r="1247" spans="18:20" x14ac:dyDescent="0.3">
      <c r="R1247" s="3"/>
      <c r="S1247" s="2"/>
      <c r="T1247" s="2"/>
    </row>
    <row r="1248" spans="18:20" x14ac:dyDescent="0.3">
      <c r="R1248" s="3"/>
      <c r="S1248" s="2"/>
      <c r="T1248" s="2"/>
    </row>
    <row r="1249" spans="18:20" x14ac:dyDescent="0.3">
      <c r="R1249" s="3"/>
      <c r="S1249" s="2"/>
      <c r="T1249" s="2"/>
    </row>
    <row r="1250" spans="18:20" x14ac:dyDescent="0.3">
      <c r="R1250" s="3"/>
      <c r="S1250" s="2"/>
      <c r="T1250" s="2"/>
    </row>
    <row r="1251" spans="18:20" x14ac:dyDescent="0.3">
      <c r="R1251" s="3"/>
      <c r="S1251" s="2"/>
      <c r="T1251" s="2"/>
    </row>
    <row r="1252" spans="18:20" x14ac:dyDescent="0.3">
      <c r="R1252" s="3"/>
      <c r="S1252" s="2"/>
      <c r="T1252" s="2"/>
    </row>
    <row r="1253" spans="18:20" x14ac:dyDescent="0.3">
      <c r="R1253" s="3"/>
      <c r="S1253" s="2"/>
      <c r="T1253" s="2"/>
    </row>
    <row r="1254" spans="18:20" x14ac:dyDescent="0.3">
      <c r="R1254" s="3"/>
      <c r="S1254" s="2"/>
      <c r="T1254" s="2"/>
    </row>
    <row r="1255" spans="18:20" x14ac:dyDescent="0.3">
      <c r="R1255" s="3"/>
      <c r="S1255" s="2"/>
      <c r="T1255" s="2"/>
    </row>
    <row r="1256" spans="18:20" x14ac:dyDescent="0.3">
      <c r="R1256" s="3"/>
      <c r="S1256" s="2"/>
      <c r="T1256" s="2"/>
    </row>
    <row r="1257" spans="18:20" x14ac:dyDescent="0.3">
      <c r="R1257" s="3"/>
      <c r="S1257" s="2"/>
      <c r="T1257" s="2"/>
    </row>
    <row r="1258" spans="18:20" x14ac:dyDescent="0.3">
      <c r="R1258" s="3"/>
      <c r="S1258" s="2"/>
      <c r="T1258" s="2"/>
    </row>
    <row r="1259" spans="18:20" x14ac:dyDescent="0.3">
      <c r="R1259" s="3"/>
      <c r="S1259" s="2"/>
      <c r="T1259" s="2"/>
    </row>
    <row r="1260" spans="18:20" x14ac:dyDescent="0.3">
      <c r="R1260" s="3"/>
      <c r="S1260" s="2"/>
      <c r="T1260" s="2"/>
    </row>
    <row r="1261" spans="18:20" x14ac:dyDescent="0.3">
      <c r="R1261" s="3"/>
      <c r="S1261" s="2"/>
      <c r="T1261" s="2"/>
    </row>
    <row r="1262" spans="18:20" x14ac:dyDescent="0.3">
      <c r="R1262" s="3"/>
      <c r="S1262" s="2"/>
      <c r="T1262" s="2"/>
    </row>
    <row r="1263" spans="18:20" x14ac:dyDescent="0.3">
      <c r="R1263" s="3"/>
      <c r="S1263" s="2"/>
      <c r="T1263" s="2"/>
    </row>
    <row r="1264" spans="18:20" x14ac:dyDescent="0.3">
      <c r="R1264" s="3"/>
      <c r="S1264" s="2"/>
      <c r="T1264" s="2"/>
    </row>
    <row r="1265" spans="18:20" x14ac:dyDescent="0.3">
      <c r="R1265" s="3"/>
      <c r="S1265" s="2"/>
      <c r="T1265" s="2"/>
    </row>
    <row r="1266" spans="18:20" x14ac:dyDescent="0.3">
      <c r="R1266" s="3"/>
      <c r="S1266" s="2"/>
      <c r="T1266" s="2"/>
    </row>
    <row r="1267" spans="18:20" x14ac:dyDescent="0.3">
      <c r="R1267" s="3"/>
      <c r="S1267" s="2"/>
      <c r="T1267" s="2"/>
    </row>
    <row r="1268" spans="18:20" x14ac:dyDescent="0.3">
      <c r="R1268" s="3"/>
      <c r="S1268" s="2"/>
      <c r="T1268" s="2"/>
    </row>
    <row r="1269" spans="18:20" x14ac:dyDescent="0.3">
      <c r="R1269" s="3"/>
      <c r="S1269" s="2"/>
      <c r="T1269" s="2"/>
    </row>
    <row r="1270" spans="18:20" x14ac:dyDescent="0.3">
      <c r="R1270" s="3"/>
      <c r="S1270" s="2"/>
      <c r="T1270" s="2"/>
    </row>
    <row r="1271" spans="18:20" x14ac:dyDescent="0.3">
      <c r="R1271" s="3"/>
      <c r="S1271" s="2"/>
      <c r="T1271" s="2"/>
    </row>
    <row r="1272" spans="18:20" x14ac:dyDescent="0.3">
      <c r="R1272" s="3"/>
      <c r="S1272" s="2"/>
      <c r="T1272" s="2"/>
    </row>
    <row r="1273" spans="18:20" x14ac:dyDescent="0.3">
      <c r="R1273" s="3"/>
      <c r="S1273" s="2"/>
      <c r="T1273" s="2"/>
    </row>
    <row r="1274" spans="18:20" x14ac:dyDescent="0.3">
      <c r="R1274" s="3"/>
      <c r="S1274" s="2"/>
      <c r="T1274" s="2"/>
    </row>
    <row r="1275" spans="18:20" x14ac:dyDescent="0.3">
      <c r="R1275" s="3"/>
      <c r="S1275" s="2"/>
      <c r="T1275" s="2"/>
    </row>
    <row r="1276" spans="18:20" x14ac:dyDescent="0.3">
      <c r="R1276" s="3"/>
      <c r="S1276" s="2"/>
      <c r="T1276" s="2"/>
    </row>
    <row r="1277" spans="18:20" x14ac:dyDescent="0.3">
      <c r="R1277" s="3"/>
      <c r="S1277" s="2"/>
      <c r="T1277" s="2"/>
    </row>
    <row r="1278" spans="18:20" x14ac:dyDescent="0.3">
      <c r="R1278" s="3"/>
      <c r="S1278" s="2"/>
      <c r="T1278" s="2"/>
    </row>
    <row r="1279" spans="18:20" x14ac:dyDescent="0.3">
      <c r="R1279" s="3"/>
      <c r="S1279" s="2"/>
      <c r="T1279" s="2"/>
    </row>
    <row r="1280" spans="18:20" x14ac:dyDescent="0.3">
      <c r="R1280" s="3"/>
      <c r="S1280" s="2"/>
      <c r="T1280" s="2"/>
    </row>
    <row r="1281" spans="18:20" x14ac:dyDescent="0.3">
      <c r="R1281" s="3"/>
      <c r="S1281" s="2"/>
      <c r="T1281" s="2"/>
    </row>
    <row r="1282" spans="18:20" x14ac:dyDescent="0.3">
      <c r="R1282" s="3"/>
      <c r="S1282" s="2"/>
      <c r="T1282" s="2"/>
    </row>
    <row r="1283" spans="18:20" x14ac:dyDescent="0.3">
      <c r="R1283" s="3"/>
      <c r="S1283" s="2"/>
      <c r="T1283" s="2"/>
    </row>
    <row r="1284" spans="18:20" x14ac:dyDescent="0.3">
      <c r="R1284" s="3"/>
      <c r="S1284" s="2"/>
      <c r="T1284" s="2"/>
    </row>
    <row r="1285" spans="18:20" x14ac:dyDescent="0.3">
      <c r="R1285" s="3"/>
      <c r="S1285" s="2"/>
      <c r="T1285" s="2"/>
    </row>
    <row r="1286" spans="18:20" x14ac:dyDescent="0.3">
      <c r="R1286" s="3"/>
      <c r="S1286" s="2"/>
      <c r="T1286" s="2"/>
    </row>
    <row r="1287" spans="18:20" x14ac:dyDescent="0.3">
      <c r="R1287" s="3"/>
      <c r="S1287" s="2"/>
      <c r="T1287" s="2"/>
    </row>
    <row r="1288" spans="18:20" x14ac:dyDescent="0.3">
      <c r="R1288" s="3"/>
      <c r="S1288" s="2"/>
      <c r="T1288" s="2"/>
    </row>
    <row r="1289" spans="18:20" x14ac:dyDescent="0.3">
      <c r="R1289" s="3"/>
      <c r="S1289" s="2"/>
      <c r="T1289" s="2"/>
    </row>
    <row r="1290" spans="18:20" x14ac:dyDescent="0.3">
      <c r="R1290" s="3"/>
      <c r="S1290" s="2"/>
      <c r="T1290" s="2"/>
    </row>
    <row r="1291" spans="18:20" x14ac:dyDescent="0.3">
      <c r="R1291" s="3"/>
      <c r="S1291" s="2"/>
      <c r="T1291" s="2"/>
    </row>
    <row r="1292" spans="18:20" x14ac:dyDescent="0.3">
      <c r="R1292" s="3"/>
      <c r="S1292" s="2"/>
      <c r="T1292" s="2"/>
    </row>
    <row r="1293" spans="18:20" x14ac:dyDescent="0.3">
      <c r="R1293" s="3"/>
      <c r="S1293" s="2"/>
      <c r="T1293" s="2"/>
    </row>
    <row r="1294" spans="18:20" x14ac:dyDescent="0.3">
      <c r="R1294" s="3"/>
      <c r="S1294" s="2"/>
      <c r="T1294" s="2"/>
    </row>
    <row r="1295" spans="18:20" x14ac:dyDescent="0.3">
      <c r="R1295" s="3"/>
      <c r="S1295" s="2"/>
      <c r="T1295" s="2"/>
    </row>
    <row r="1296" spans="18:20" x14ac:dyDescent="0.3">
      <c r="R1296" s="3"/>
      <c r="S1296" s="2"/>
      <c r="T1296" s="2"/>
    </row>
    <row r="1297" spans="18:20" x14ac:dyDescent="0.3">
      <c r="R1297" s="3"/>
      <c r="S1297" s="2"/>
      <c r="T1297" s="2"/>
    </row>
    <row r="1298" spans="18:20" x14ac:dyDescent="0.3">
      <c r="R1298" s="3"/>
      <c r="S1298" s="2"/>
      <c r="T1298" s="2"/>
    </row>
    <row r="1299" spans="18:20" x14ac:dyDescent="0.3">
      <c r="R1299" s="3"/>
      <c r="S1299" s="2"/>
      <c r="T1299" s="2"/>
    </row>
    <row r="1300" spans="18:20" x14ac:dyDescent="0.3">
      <c r="R1300" s="3"/>
      <c r="S1300" s="2"/>
      <c r="T1300" s="2"/>
    </row>
    <row r="1301" spans="18:20" x14ac:dyDescent="0.3">
      <c r="R1301" s="3"/>
      <c r="S1301" s="2"/>
      <c r="T1301" s="2"/>
    </row>
    <row r="1302" spans="18:20" x14ac:dyDescent="0.3">
      <c r="R1302" s="3"/>
      <c r="S1302" s="2"/>
      <c r="T1302" s="2"/>
    </row>
    <row r="1303" spans="18:20" x14ac:dyDescent="0.3">
      <c r="R1303" s="3"/>
      <c r="S1303" s="2"/>
      <c r="T1303" s="2"/>
    </row>
    <row r="1304" spans="18:20" x14ac:dyDescent="0.3">
      <c r="R1304" s="3"/>
      <c r="S1304" s="2"/>
      <c r="T1304" s="2"/>
    </row>
    <row r="1305" spans="18:20" x14ac:dyDescent="0.3">
      <c r="R1305" s="3"/>
      <c r="S1305" s="2"/>
      <c r="T1305" s="2"/>
    </row>
    <row r="1306" spans="18:20" x14ac:dyDescent="0.3">
      <c r="R1306" s="3"/>
      <c r="S1306" s="2"/>
      <c r="T1306" s="2"/>
    </row>
    <row r="1307" spans="18:20" x14ac:dyDescent="0.3">
      <c r="R1307" s="3"/>
      <c r="S1307" s="2"/>
      <c r="T1307" s="2"/>
    </row>
    <row r="1308" spans="18:20" x14ac:dyDescent="0.3">
      <c r="R1308" s="3"/>
      <c r="S1308" s="2"/>
      <c r="T1308" s="2"/>
    </row>
    <row r="1309" spans="18:20" x14ac:dyDescent="0.3">
      <c r="R1309" s="3"/>
      <c r="S1309" s="2"/>
      <c r="T1309" s="2"/>
    </row>
    <row r="1310" spans="18:20" x14ac:dyDescent="0.3">
      <c r="R1310" s="3"/>
      <c r="S1310" s="2"/>
      <c r="T1310" s="2"/>
    </row>
    <row r="1311" spans="18:20" x14ac:dyDescent="0.3">
      <c r="R1311" s="3"/>
      <c r="S1311" s="2"/>
      <c r="T1311" s="2"/>
    </row>
    <row r="1312" spans="18:20" x14ac:dyDescent="0.3">
      <c r="R1312" s="3"/>
      <c r="S1312" s="2"/>
      <c r="T1312" s="2"/>
    </row>
    <row r="1313" spans="18:20" x14ac:dyDescent="0.3">
      <c r="R1313" s="3"/>
      <c r="S1313" s="2"/>
      <c r="T1313" s="2"/>
    </row>
    <row r="1314" spans="18:20" x14ac:dyDescent="0.3">
      <c r="R1314" s="3"/>
      <c r="S1314" s="2"/>
      <c r="T1314" s="2"/>
    </row>
    <row r="1315" spans="18:20" x14ac:dyDescent="0.3">
      <c r="R1315" s="3"/>
      <c r="S1315" s="2"/>
      <c r="T1315" s="2"/>
    </row>
    <row r="1316" spans="18:20" x14ac:dyDescent="0.3">
      <c r="R1316" s="3"/>
      <c r="S1316" s="2"/>
      <c r="T1316" s="2"/>
    </row>
    <row r="1317" spans="18:20" x14ac:dyDescent="0.3">
      <c r="R1317" s="3"/>
      <c r="S1317" s="2"/>
      <c r="T1317" s="2"/>
    </row>
    <row r="1318" spans="18:20" x14ac:dyDescent="0.3">
      <c r="R1318" s="3"/>
      <c r="S1318" s="2"/>
      <c r="T1318" s="2"/>
    </row>
    <row r="1319" spans="18:20" x14ac:dyDescent="0.3">
      <c r="R1319" s="3"/>
      <c r="S1319" s="2"/>
      <c r="T1319" s="2"/>
    </row>
    <row r="1320" spans="18:20" x14ac:dyDescent="0.3">
      <c r="R1320" s="3"/>
      <c r="S1320" s="2"/>
      <c r="T1320" s="2"/>
    </row>
    <row r="1321" spans="18:20" x14ac:dyDescent="0.3">
      <c r="R1321" s="3"/>
      <c r="S1321" s="2"/>
      <c r="T1321" s="2"/>
    </row>
    <row r="1322" spans="18:20" x14ac:dyDescent="0.3">
      <c r="R1322" s="3"/>
      <c r="S1322" s="2"/>
      <c r="T1322" s="2"/>
    </row>
    <row r="1323" spans="18:20" x14ac:dyDescent="0.3">
      <c r="R1323" s="3"/>
      <c r="S1323" s="2"/>
      <c r="T1323" s="2"/>
    </row>
    <row r="1324" spans="18:20" x14ac:dyDescent="0.3">
      <c r="R1324" s="3"/>
      <c r="S1324" s="2"/>
      <c r="T1324" s="2"/>
    </row>
    <row r="1325" spans="18:20" x14ac:dyDescent="0.3">
      <c r="R1325" s="3"/>
      <c r="S1325" s="2"/>
      <c r="T1325" s="2"/>
    </row>
    <row r="1326" spans="18:20" x14ac:dyDescent="0.3">
      <c r="R1326" s="3"/>
      <c r="S1326" s="2"/>
      <c r="T1326" s="2"/>
    </row>
    <row r="1327" spans="18:20" x14ac:dyDescent="0.3">
      <c r="R1327" s="3"/>
      <c r="S1327" s="2"/>
      <c r="T1327" s="2"/>
    </row>
    <row r="1328" spans="18:20" x14ac:dyDescent="0.3">
      <c r="R1328" s="3"/>
      <c r="S1328" s="2"/>
      <c r="T1328" s="2"/>
    </row>
    <row r="1329" spans="18:20" x14ac:dyDescent="0.3">
      <c r="R1329" s="3"/>
      <c r="S1329" s="2"/>
      <c r="T1329" s="2"/>
    </row>
    <row r="1330" spans="18:20" x14ac:dyDescent="0.3">
      <c r="R1330" s="3"/>
      <c r="S1330" s="2"/>
      <c r="T1330" s="2"/>
    </row>
    <row r="1331" spans="18:20" x14ac:dyDescent="0.3">
      <c r="R1331" s="3"/>
      <c r="S1331" s="2"/>
      <c r="T1331" s="2"/>
    </row>
    <row r="1332" spans="18:20" x14ac:dyDescent="0.3">
      <c r="R1332" s="3"/>
      <c r="S1332" s="2"/>
      <c r="T1332" s="2"/>
    </row>
    <row r="1333" spans="18:20" x14ac:dyDescent="0.3">
      <c r="R1333" s="3"/>
      <c r="S1333" s="2"/>
      <c r="T1333" s="2"/>
    </row>
    <row r="1334" spans="18:20" x14ac:dyDescent="0.3">
      <c r="R1334" s="3"/>
      <c r="S1334" s="2"/>
      <c r="T1334" s="2"/>
    </row>
    <row r="1335" spans="18:20" x14ac:dyDescent="0.3">
      <c r="R1335" s="3"/>
      <c r="S1335" s="2"/>
      <c r="T1335" s="2"/>
    </row>
    <row r="1336" spans="18:20" x14ac:dyDescent="0.3">
      <c r="R1336" s="3"/>
      <c r="S1336" s="2"/>
      <c r="T1336" s="2"/>
    </row>
    <row r="1337" spans="18:20" x14ac:dyDescent="0.3">
      <c r="R1337" s="3"/>
      <c r="S1337" s="2"/>
      <c r="T1337" s="2"/>
    </row>
    <row r="1338" spans="18:20" x14ac:dyDescent="0.3">
      <c r="R1338" s="3"/>
      <c r="S1338" s="2"/>
      <c r="T1338" s="2"/>
    </row>
    <row r="1339" spans="18:20" x14ac:dyDescent="0.3">
      <c r="R1339" s="3"/>
      <c r="S1339" s="2"/>
      <c r="T1339" s="2"/>
    </row>
    <row r="1340" spans="18:20" x14ac:dyDescent="0.3">
      <c r="R1340" s="3"/>
      <c r="S1340" s="2"/>
      <c r="T1340" s="2"/>
    </row>
    <row r="1341" spans="18:20" x14ac:dyDescent="0.3">
      <c r="R1341" s="3"/>
      <c r="S1341" s="2"/>
      <c r="T1341" s="2"/>
    </row>
    <row r="1342" spans="18:20" x14ac:dyDescent="0.3">
      <c r="R1342" s="3"/>
      <c r="S1342" s="2"/>
      <c r="T1342" s="2"/>
    </row>
    <row r="1343" spans="18:20" x14ac:dyDescent="0.3">
      <c r="R1343" s="3"/>
      <c r="S1343" s="2"/>
      <c r="T1343" s="2"/>
    </row>
    <row r="1344" spans="18:20" x14ac:dyDescent="0.3">
      <c r="R1344" s="3"/>
      <c r="S1344" s="2"/>
      <c r="T1344" s="2"/>
    </row>
    <row r="1345" spans="18:20" x14ac:dyDescent="0.3">
      <c r="R1345" s="3"/>
      <c r="S1345" s="2"/>
      <c r="T1345" s="2"/>
    </row>
    <row r="1346" spans="18:20" x14ac:dyDescent="0.3">
      <c r="R1346" s="3"/>
      <c r="S1346" s="2"/>
      <c r="T1346" s="2"/>
    </row>
    <row r="1347" spans="18:20" x14ac:dyDescent="0.3">
      <c r="R1347" s="3"/>
      <c r="S1347" s="2"/>
      <c r="T1347" s="2"/>
    </row>
    <row r="1348" spans="18:20" x14ac:dyDescent="0.3">
      <c r="R1348" s="3"/>
      <c r="S1348" s="2"/>
      <c r="T1348" s="2"/>
    </row>
    <row r="1349" spans="18:20" x14ac:dyDescent="0.3">
      <c r="R1349" s="3"/>
      <c r="S1349" s="2"/>
      <c r="T1349" s="2"/>
    </row>
    <row r="1350" spans="18:20" x14ac:dyDescent="0.3">
      <c r="R1350" s="3"/>
      <c r="S1350" s="2"/>
      <c r="T1350" s="2"/>
    </row>
    <row r="1351" spans="18:20" x14ac:dyDescent="0.3">
      <c r="R1351" s="3"/>
      <c r="S1351" s="2"/>
      <c r="T1351" s="2"/>
    </row>
    <row r="1352" spans="18:20" x14ac:dyDescent="0.3">
      <c r="R1352" s="3"/>
      <c r="S1352" s="2"/>
      <c r="T1352" s="2"/>
    </row>
    <row r="1353" spans="18:20" x14ac:dyDescent="0.3">
      <c r="R1353" s="3"/>
      <c r="S1353" s="2"/>
      <c r="T1353" s="2"/>
    </row>
    <row r="1354" spans="18:20" x14ac:dyDescent="0.3">
      <c r="R1354" s="3"/>
      <c r="S1354" s="2"/>
      <c r="T1354" s="2"/>
    </row>
    <row r="1355" spans="18:20" x14ac:dyDescent="0.3">
      <c r="R1355" s="3"/>
      <c r="S1355" s="2"/>
      <c r="T1355" s="2"/>
    </row>
    <row r="1356" spans="18:20" x14ac:dyDescent="0.3">
      <c r="R1356" s="3"/>
      <c r="S1356" s="2"/>
      <c r="T1356" s="2"/>
    </row>
    <row r="1357" spans="18:20" x14ac:dyDescent="0.3">
      <c r="R1357" s="3"/>
      <c r="S1357" s="2"/>
      <c r="T1357" s="2"/>
    </row>
    <row r="1358" spans="18:20" x14ac:dyDescent="0.3">
      <c r="R1358" s="3"/>
      <c r="S1358" s="2"/>
      <c r="T1358" s="2"/>
    </row>
    <row r="1359" spans="18:20" x14ac:dyDescent="0.3">
      <c r="R1359" s="3"/>
      <c r="S1359" s="2"/>
      <c r="T1359" s="2"/>
    </row>
    <row r="1360" spans="18:20" x14ac:dyDescent="0.3">
      <c r="R1360" s="3"/>
      <c r="S1360" s="2"/>
      <c r="T1360" s="2"/>
    </row>
    <row r="1361" spans="18:20" x14ac:dyDescent="0.3">
      <c r="R1361" s="3"/>
      <c r="S1361" s="2"/>
      <c r="T1361" s="2"/>
    </row>
    <row r="1362" spans="18:20" x14ac:dyDescent="0.3">
      <c r="R1362" s="3"/>
      <c r="S1362" s="2"/>
      <c r="T1362" s="2"/>
    </row>
    <row r="1363" spans="18:20" x14ac:dyDescent="0.3">
      <c r="R1363" s="3"/>
      <c r="S1363" s="2"/>
      <c r="T1363" s="2"/>
    </row>
    <row r="1364" spans="18:20" x14ac:dyDescent="0.3">
      <c r="R1364" s="3"/>
      <c r="S1364" s="2"/>
      <c r="T1364" s="2"/>
    </row>
    <row r="1365" spans="18:20" x14ac:dyDescent="0.3">
      <c r="R1365" s="3"/>
      <c r="S1365" s="2"/>
      <c r="T1365" s="2"/>
    </row>
    <row r="1366" spans="18:20" x14ac:dyDescent="0.3">
      <c r="R1366" s="3"/>
      <c r="S1366" s="2"/>
      <c r="T1366" s="2"/>
    </row>
    <row r="1367" spans="18:20" x14ac:dyDescent="0.3">
      <c r="R1367" s="3"/>
      <c r="S1367" s="2"/>
      <c r="T1367" s="2"/>
    </row>
    <row r="1368" spans="18:20" x14ac:dyDescent="0.3">
      <c r="R1368" s="3"/>
      <c r="S1368" s="2"/>
      <c r="T1368" s="2"/>
    </row>
    <row r="1369" spans="18:20" x14ac:dyDescent="0.3">
      <c r="R1369" s="3"/>
      <c r="S1369" s="2"/>
      <c r="T1369" s="2"/>
    </row>
    <row r="1370" spans="18:20" x14ac:dyDescent="0.3">
      <c r="R1370" s="3"/>
      <c r="S1370" s="2"/>
      <c r="T1370" s="2"/>
    </row>
    <row r="1371" spans="18:20" x14ac:dyDescent="0.3">
      <c r="R1371" s="3"/>
      <c r="S1371" s="2"/>
      <c r="T1371" s="2"/>
    </row>
    <row r="1372" spans="18:20" x14ac:dyDescent="0.3">
      <c r="R1372" s="3"/>
      <c r="S1372" s="2"/>
      <c r="T1372" s="2"/>
    </row>
    <row r="1373" spans="18:20" x14ac:dyDescent="0.3">
      <c r="R1373" s="3"/>
      <c r="S1373" s="2"/>
      <c r="T1373" s="2"/>
    </row>
    <row r="1374" spans="18:20" x14ac:dyDescent="0.3">
      <c r="R1374" s="3"/>
      <c r="S1374" s="2"/>
      <c r="T1374" s="2"/>
    </row>
    <row r="1375" spans="18:20" x14ac:dyDescent="0.3">
      <c r="R1375" s="3"/>
      <c r="S1375" s="2"/>
      <c r="T1375" s="2"/>
    </row>
    <row r="1376" spans="18:20" x14ac:dyDescent="0.3">
      <c r="R1376" s="3"/>
      <c r="S1376" s="2"/>
      <c r="T1376" s="2"/>
    </row>
    <row r="1377" spans="18:20" x14ac:dyDescent="0.3">
      <c r="R1377" s="3"/>
      <c r="S1377" s="2"/>
      <c r="T1377" s="2"/>
    </row>
    <row r="1378" spans="18:20" x14ac:dyDescent="0.3">
      <c r="R1378" s="3"/>
      <c r="S1378" s="2"/>
      <c r="T1378" s="2"/>
    </row>
    <row r="1379" spans="18:20" x14ac:dyDescent="0.3">
      <c r="R1379" s="3"/>
      <c r="S1379" s="2"/>
      <c r="T1379" s="2"/>
    </row>
    <row r="1380" spans="18:20" x14ac:dyDescent="0.3">
      <c r="R1380" s="3"/>
      <c r="S1380" s="2"/>
      <c r="T1380" s="2"/>
    </row>
    <row r="1381" spans="18:20" x14ac:dyDescent="0.3">
      <c r="R1381" s="3"/>
      <c r="S1381" s="2"/>
      <c r="T1381" s="2"/>
    </row>
    <row r="1382" spans="18:20" x14ac:dyDescent="0.3">
      <c r="R1382" s="3"/>
      <c r="S1382" s="2"/>
      <c r="T1382" s="2"/>
    </row>
    <row r="1383" spans="18:20" x14ac:dyDescent="0.3">
      <c r="R1383" s="3"/>
      <c r="S1383" s="2"/>
      <c r="T1383" s="2"/>
    </row>
    <row r="1384" spans="18:20" x14ac:dyDescent="0.3">
      <c r="R1384" s="3"/>
      <c r="S1384" s="2"/>
      <c r="T1384" s="2"/>
    </row>
    <row r="1385" spans="18:20" x14ac:dyDescent="0.3">
      <c r="R1385" s="3"/>
      <c r="S1385" s="2"/>
      <c r="T1385" s="2"/>
    </row>
    <row r="1386" spans="18:20" x14ac:dyDescent="0.3">
      <c r="R1386" s="3"/>
      <c r="S1386" s="2"/>
      <c r="T1386" s="2"/>
    </row>
    <row r="1387" spans="18:20" x14ac:dyDescent="0.3">
      <c r="R1387" s="3"/>
      <c r="S1387" s="2"/>
      <c r="T1387" s="2"/>
    </row>
    <row r="1388" spans="18:20" x14ac:dyDescent="0.3">
      <c r="R1388" s="3"/>
      <c r="S1388" s="2"/>
      <c r="T1388" s="2"/>
    </row>
    <row r="1389" spans="18:20" x14ac:dyDescent="0.3">
      <c r="R1389" s="3"/>
      <c r="S1389" s="2"/>
      <c r="T1389" s="2"/>
    </row>
    <row r="1390" spans="18:20" x14ac:dyDescent="0.3">
      <c r="R1390" s="3"/>
      <c r="S1390" s="2"/>
      <c r="T1390" s="2"/>
    </row>
    <row r="1391" spans="18:20" x14ac:dyDescent="0.3">
      <c r="R1391" s="3"/>
      <c r="S1391" s="2"/>
      <c r="T1391" s="2"/>
    </row>
    <row r="1392" spans="18:20" x14ac:dyDescent="0.3">
      <c r="R1392" s="3"/>
      <c r="S1392" s="2"/>
      <c r="T1392" s="2"/>
    </row>
    <row r="1393" spans="18:20" x14ac:dyDescent="0.3">
      <c r="R1393" s="3"/>
      <c r="S1393" s="2"/>
      <c r="T1393" s="2"/>
    </row>
    <row r="1394" spans="18:20" x14ac:dyDescent="0.3">
      <c r="R1394" s="3"/>
      <c r="S1394" s="2"/>
      <c r="T1394" s="2"/>
    </row>
    <row r="1395" spans="18:20" x14ac:dyDescent="0.3">
      <c r="R1395" s="3"/>
      <c r="S1395" s="2"/>
      <c r="T1395" s="2"/>
    </row>
    <row r="1396" spans="18:20" x14ac:dyDescent="0.3">
      <c r="R1396" s="3"/>
      <c r="S1396" s="2"/>
      <c r="T1396" s="2"/>
    </row>
    <row r="1397" spans="18:20" x14ac:dyDescent="0.3">
      <c r="R1397" s="3"/>
      <c r="S1397" s="2"/>
      <c r="T1397" s="2"/>
    </row>
    <row r="1398" spans="18:20" x14ac:dyDescent="0.3">
      <c r="R1398" s="3"/>
      <c r="S1398" s="2"/>
      <c r="T1398" s="2"/>
    </row>
    <row r="1399" spans="18:20" x14ac:dyDescent="0.3">
      <c r="R1399" s="3"/>
      <c r="S1399" s="2"/>
      <c r="T1399" s="2"/>
    </row>
    <row r="1400" spans="18:20" x14ac:dyDescent="0.3">
      <c r="R1400" s="3"/>
      <c r="S1400" s="2"/>
      <c r="T1400" s="2"/>
    </row>
    <row r="1401" spans="18:20" x14ac:dyDescent="0.3">
      <c r="R1401" s="3"/>
      <c r="S1401" s="2"/>
      <c r="T1401" s="2"/>
    </row>
    <row r="1402" spans="18:20" x14ac:dyDescent="0.3">
      <c r="R1402" s="3"/>
      <c r="S1402" s="2"/>
      <c r="T1402" s="2"/>
    </row>
    <row r="1403" spans="18:20" x14ac:dyDescent="0.3">
      <c r="R1403" s="3"/>
      <c r="S1403" s="2"/>
      <c r="T1403" s="2"/>
    </row>
    <row r="1404" spans="18:20" x14ac:dyDescent="0.3">
      <c r="R1404" s="3"/>
      <c r="S1404" s="2"/>
      <c r="T1404" s="2"/>
    </row>
    <row r="1405" spans="18:20" x14ac:dyDescent="0.3">
      <c r="R1405" s="3"/>
      <c r="S1405" s="2"/>
      <c r="T1405" s="2"/>
    </row>
    <row r="1406" spans="18:20" x14ac:dyDescent="0.3">
      <c r="R1406" s="3"/>
      <c r="S1406" s="2"/>
      <c r="T1406" s="2"/>
    </row>
    <row r="1407" spans="18:20" x14ac:dyDescent="0.3">
      <c r="R1407" s="3"/>
      <c r="S1407" s="2"/>
      <c r="T1407" s="2"/>
    </row>
    <row r="1408" spans="18:20" x14ac:dyDescent="0.3">
      <c r="R1408" s="3"/>
      <c r="S1408" s="2"/>
      <c r="T1408" s="2"/>
    </row>
    <row r="1409" spans="18:20" x14ac:dyDescent="0.3">
      <c r="R1409" s="3"/>
      <c r="S1409" s="2"/>
      <c r="T1409" s="2"/>
    </row>
    <row r="1410" spans="18:20" x14ac:dyDescent="0.3">
      <c r="R1410" s="3"/>
      <c r="S1410" s="2"/>
      <c r="T1410" s="2"/>
    </row>
    <row r="1411" spans="18:20" x14ac:dyDescent="0.3">
      <c r="R1411" s="3"/>
      <c r="S1411" s="2"/>
      <c r="T1411" s="2"/>
    </row>
    <row r="1412" spans="18:20" x14ac:dyDescent="0.3">
      <c r="R1412" s="3"/>
      <c r="S1412" s="2"/>
      <c r="T1412" s="2"/>
    </row>
    <row r="1413" spans="18:20" x14ac:dyDescent="0.3">
      <c r="R1413" s="3"/>
      <c r="S1413" s="2"/>
      <c r="T1413" s="2"/>
    </row>
    <row r="1414" spans="18:20" x14ac:dyDescent="0.3">
      <c r="R1414" s="3"/>
      <c r="S1414" s="2"/>
      <c r="T1414" s="2"/>
    </row>
    <row r="1415" spans="18:20" x14ac:dyDescent="0.3">
      <c r="R1415" s="3"/>
      <c r="S1415" s="2"/>
      <c r="T1415" s="2"/>
    </row>
    <row r="1416" spans="18:20" x14ac:dyDescent="0.3">
      <c r="R1416" s="3"/>
      <c r="S1416" s="2"/>
      <c r="T1416" s="2"/>
    </row>
    <row r="1417" spans="18:20" x14ac:dyDescent="0.3">
      <c r="R1417" s="3"/>
      <c r="S1417" s="2"/>
      <c r="T1417" s="2"/>
    </row>
    <row r="1418" spans="18:20" x14ac:dyDescent="0.3">
      <c r="R1418" s="3"/>
      <c r="S1418" s="2"/>
      <c r="T1418" s="2"/>
    </row>
    <row r="1419" spans="18:20" x14ac:dyDescent="0.3">
      <c r="R1419" s="3"/>
      <c r="S1419" s="2"/>
      <c r="T1419" s="2"/>
    </row>
    <row r="1420" spans="18:20" x14ac:dyDescent="0.3">
      <c r="R1420" s="3"/>
      <c r="S1420" s="2"/>
      <c r="T1420" s="2"/>
    </row>
    <row r="1421" spans="18:20" x14ac:dyDescent="0.3">
      <c r="R1421" s="3"/>
      <c r="S1421" s="2"/>
      <c r="T1421" s="2"/>
    </row>
    <row r="1422" spans="18:20" x14ac:dyDescent="0.3">
      <c r="R1422" s="3"/>
      <c r="S1422" s="2"/>
      <c r="T1422" s="2"/>
    </row>
    <row r="1423" spans="18:20" x14ac:dyDescent="0.3">
      <c r="R1423" s="3"/>
      <c r="S1423" s="2"/>
      <c r="T1423" s="2"/>
    </row>
    <row r="1424" spans="18:20" x14ac:dyDescent="0.3">
      <c r="R1424" s="3"/>
      <c r="S1424" s="2"/>
      <c r="T1424" s="2"/>
    </row>
    <row r="1425" spans="18:20" x14ac:dyDescent="0.3">
      <c r="R1425" s="3"/>
      <c r="S1425" s="2"/>
      <c r="T1425" s="2"/>
    </row>
    <row r="1426" spans="18:20" x14ac:dyDescent="0.3">
      <c r="R1426" s="3"/>
      <c r="S1426" s="2"/>
      <c r="T1426" s="2"/>
    </row>
    <row r="1427" spans="18:20" x14ac:dyDescent="0.3">
      <c r="R1427" s="3"/>
      <c r="S1427" s="2"/>
      <c r="T1427" s="2"/>
    </row>
    <row r="1428" spans="18:20" x14ac:dyDescent="0.3">
      <c r="R1428" s="3"/>
      <c r="S1428" s="2"/>
      <c r="T1428" s="2"/>
    </row>
    <row r="1429" spans="18:20" x14ac:dyDescent="0.3">
      <c r="R1429" s="3"/>
      <c r="S1429" s="2"/>
      <c r="T1429" s="2"/>
    </row>
    <row r="1430" spans="18:20" x14ac:dyDescent="0.3">
      <c r="R1430" s="3"/>
      <c r="S1430" s="2"/>
      <c r="T1430" s="2"/>
    </row>
    <row r="1431" spans="18:20" x14ac:dyDescent="0.3">
      <c r="R1431" s="3"/>
      <c r="S1431" s="2"/>
      <c r="T1431" s="2"/>
    </row>
    <row r="1432" spans="18:20" x14ac:dyDescent="0.3">
      <c r="R1432" s="3"/>
      <c r="S1432" s="2"/>
      <c r="T1432" s="2"/>
    </row>
    <row r="1433" spans="18:20" x14ac:dyDescent="0.3">
      <c r="R1433" s="3"/>
      <c r="S1433" s="2"/>
      <c r="T1433" s="2"/>
    </row>
    <row r="1434" spans="18:20" x14ac:dyDescent="0.3">
      <c r="R1434" s="3"/>
      <c r="S1434" s="2"/>
      <c r="T1434" s="2"/>
    </row>
    <row r="1435" spans="18:20" x14ac:dyDescent="0.3">
      <c r="R1435" s="3"/>
      <c r="S1435" s="2"/>
      <c r="T1435" s="2"/>
    </row>
    <row r="1436" spans="18:20" x14ac:dyDescent="0.3">
      <c r="R1436" s="3"/>
      <c r="S1436" s="2"/>
      <c r="T1436" s="2"/>
    </row>
    <row r="1437" spans="18:20" x14ac:dyDescent="0.3">
      <c r="R1437" s="3"/>
      <c r="S1437" s="2"/>
      <c r="T1437" s="2"/>
    </row>
    <row r="1438" spans="18:20" x14ac:dyDescent="0.3">
      <c r="R1438" s="3"/>
      <c r="S1438" s="2"/>
      <c r="T1438" s="2"/>
    </row>
    <row r="1439" spans="18:20" x14ac:dyDescent="0.3">
      <c r="R1439" s="3"/>
      <c r="S1439" s="2"/>
      <c r="T1439" s="2"/>
    </row>
    <row r="1440" spans="18:20" x14ac:dyDescent="0.3">
      <c r="R1440" s="3"/>
      <c r="S1440" s="2"/>
      <c r="T1440" s="2"/>
    </row>
    <row r="1441" spans="18:20" x14ac:dyDescent="0.3">
      <c r="R1441" s="3"/>
      <c r="S1441" s="2"/>
      <c r="T1441" s="2"/>
    </row>
    <row r="1442" spans="18:20" x14ac:dyDescent="0.3">
      <c r="R1442" s="3"/>
      <c r="S1442" s="2"/>
      <c r="T1442" s="2"/>
    </row>
    <row r="1443" spans="18:20" x14ac:dyDescent="0.3">
      <c r="R1443" s="3"/>
      <c r="S1443" s="2"/>
      <c r="T1443" s="2"/>
    </row>
    <row r="1444" spans="18:20" x14ac:dyDescent="0.3">
      <c r="R1444" s="3"/>
      <c r="S1444" s="2"/>
      <c r="T1444" s="2"/>
    </row>
    <row r="1445" spans="18:20" x14ac:dyDescent="0.3">
      <c r="R1445" s="3"/>
      <c r="S1445" s="2"/>
      <c r="T1445" s="2"/>
    </row>
    <row r="1446" spans="18:20" x14ac:dyDescent="0.3">
      <c r="R1446" s="3"/>
      <c r="S1446" s="2"/>
      <c r="T1446" s="2"/>
    </row>
    <row r="1447" spans="18:20" x14ac:dyDescent="0.3">
      <c r="R1447" s="3"/>
      <c r="S1447" s="2"/>
      <c r="T1447" s="2"/>
    </row>
    <row r="1448" spans="18:20" x14ac:dyDescent="0.3">
      <c r="R1448" s="3"/>
      <c r="S1448" s="2"/>
      <c r="T1448" s="2"/>
    </row>
    <row r="1449" spans="18:20" x14ac:dyDescent="0.3">
      <c r="R1449" s="3"/>
      <c r="S1449" s="2"/>
      <c r="T1449" s="2"/>
    </row>
    <row r="1450" spans="18:20" x14ac:dyDescent="0.3">
      <c r="R1450" s="3"/>
      <c r="S1450" s="2"/>
      <c r="T1450" s="2"/>
    </row>
    <row r="1451" spans="18:20" x14ac:dyDescent="0.3">
      <c r="R1451" s="3"/>
      <c r="S1451" s="2"/>
      <c r="T1451" s="2"/>
    </row>
    <row r="1452" spans="18:20" x14ac:dyDescent="0.3">
      <c r="R1452" s="3"/>
      <c r="S1452" s="2"/>
      <c r="T1452" s="2"/>
    </row>
    <row r="1453" spans="18:20" x14ac:dyDescent="0.3">
      <c r="R1453" s="3"/>
      <c r="S1453" s="2"/>
      <c r="T1453" s="2"/>
    </row>
    <row r="1454" spans="18:20" x14ac:dyDescent="0.3">
      <c r="R1454" s="3"/>
      <c r="S1454" s="2"/>
      <c r="T1454" s="2"/>
    </row>
    <row r="1455" spans="18:20" x14ac:dyDescent="0.3">
      <c r="R1455" s="3"/>
      <c r="S1455" s="2"/>
      <c r="T1455" s="2"/>
    </row>
    <row r="1456" spans="18:20" x14ac:dyDescent="0.3">
      <c r="R1456" s="3"/>
      <c r="S1456" s="2"/>
      <c r="T1456" s="2"/>
    </row>
    <row r="1457" spans="18:20" x14ac:dyDescent="0.3">
      <c r="R1457" s="3"/>
      <c r="S1457" s="2"/>
      <c r="T1457" s="2"/>
    </row>
    <row r="1458" spans="18:20" x14ac:dyDescent="0.3">
      <c r="R1458" s="3"/>
      <c r="S1458" s="2"/>
      <c r="T1458" s="2"/>
    </row>
    <row r="1459" spans="18:20" x14ac:dyDescent="0.3">
      <c r="R1459" s="3"/>
      <c r="S1459" s="2"/>
      <c r="T1459" s="2"/>
    </row>
    <row r="1460" spans="18:20" x14ac:dyDescent="0.3">
      <c r="R1460" s="3"/>
      <c r="S1460" s="2"/>
      <c r="T1460" s="2"/>
    </row>
    <row r="1461" spans="18:20" x14ac:dyDescent="0.3">
      <c r="R1461" s="3"/>
      <c r="S1461" s="2"/>
      <c r="T1461" s="2"/>
    </row>
    <row r="1462" spans="18:20" x14ac:dyDescent="0.3">
      <c r="R1462" s="3"/>
      <c r="S1462" s="2"/>
      <c r="T1462" s="2"/>
    </row>
    <row r="1463" spans="18:20" x14ac:dyDescent="0.3">
      <c r="R1463" s="3"/>
      <c r="S1463" s="2"/>
      <c r="T1463" s="2"/>
    </row>
    <row r="1464" spans="18:20" x14ac:dyDescent="0.3">
      <c r="R1464" s="3"/>
      <c r="S1464" s="2"/>
      <c r="T1464" s="2"/>
    </row>
    <row r="1465" spans="18:20" x14ac:dyDescent="0.3">
      <c r="R1465" s="3"/>
      <c r="S1465" s="2"/>
      <c r="T1465" s="2"/>
    </row>
    <row r="1466" spans="18:20" x14ac:dyDescent="0.3">
      <c r="R1466" s="3"/>
      <c r="S1466" s="2"/>
      <c r="T1466" s="2"/>
    </row>
    <row r="1467" spans="18:20" x14ac:dyDescent="0.3">
      <c r="R1467" s="3"/>
      <c r="S1467" s="2"/>
      <c r="T1467" s="2"/>
    </row>
    <row r="1468" spans="18:20" x14ac:dyDescent="0.3">
      <c r="R1468" s="3"/>
      <c r="S1468" s="2"/>
      <c r="T1468" s="2"/>
    </row>
    <row r="1469" spans="18:20" x14ac:dyDescent="0.3">
      <c r="R1469" s="3"/>
      <c r="S1469" s="2"/>
      <c r="T1469" s="2"/>
    </row>
    <row r="1470" spans="18:20" x14ac:dyDescent="0.3">
      <c r="R1470" s="3"/>
      <c r="S1470" s="2"/>
      <c r="T1470" s="2"/>
    </row>
    <row r="1471" spans="18:20" x14ac:dyDescent="0.3">
      <c r="R1471" s="3"/>
      <c r="S1471" s="2"/>
      <c r="T1471" s="2"/>
    </row>
    <row r="1472" spans="18:20" x14ac:dyDescent="0.3">
      <c r="R1472" s="3"/>
      <c r="S1472" s="2"/>
      <c r="T1472" s="2"/>
    </row>
    <row r="1473" spans="18:20" x14ac:dyDescent="0.3">
      <c r="R1473" s="3"/>
      <c r="S1473" s="2"/>
      <c r="T1473" s="2"/>
    </row>
    <row r="1474" spans="18:20" x14ac:dyDescent="0.3">
      <c r="R1474" s="3"/>
      <c r="S1474" s="2"/>
      <c r="T1474" s="2"/>
    </row>
    <row r="1475" spans="18:20" x14ac:dyDescent="0.3">
      <c r="R1475" s="3"/>
      <c r="S1475" s="2"/>
      <c r="T1475" s="2"/>
    </row>
    <row r="1476" spans="18:20" x14ac:dyDescent="0.3">
      <c r="R1476" s="3"/>
      <c r="S1476" s="2"/>
      <c r="T1476" s="2"/>
    </row>
    <row r="1477" spans="18:20" x14ac:dyDescent="0.3">
      <c r="R1477" s="3"/>
      <c r="S1477" s="2"/>
      <c r="T1477" s="2"/>
    </row>
    <row r="1478" spans="18:20" x14ac:dyDescent="0.3">
      <c r="R1478" s="3"/>
      <c r="S1478" s="2"/>
      <c r="T1478" s="2"/>
    </row>
    <row r="1479" spans="18:20" x14ac:dyDescent="0.3">
      <c r="R1479" s="3"/>
      <c r="S1479" s="2"/>
      <c r="T1479" s="2"/>
    </row>
    <row r="1480" spans="18:20" x14ac:dyDescent="0.3">
      <c r="R1480" s="3"/>
      <c r="S1480" s="2"/>
      <c r="T1480" s="2"/>
    </row>
    <row r="1481" spans="18:20" x14ac:dyDescent="0.3">
      <c r="R1481" s="3"/>
      <c r="S1481" s="2"/>
      <c r="T1481" s="2"/>
    </row>
    <row r="1482" spans="18:20" x14ac:dyDescent="0.3">
      <c r="R1482" s="3"/>
      <c r="S1482" s="2"/>
      <c r="T1482" s="2"/>
    </row>
    <row r="1483" spans="18:20" x14ac:dyDescent="0.3">
      <c r="R1483" s="3"/>
      <c r="S1483" s="2"/>
      <c r="T1483" s="2"/>
    </row>
    <row r="1484" spans="18:20" x14ac:dyDescent="0.3">
      <c r="R1484" s="3"/>
      <c r="S1484" s="2"/>
      <c r="T1484" s="2"/>
    </row>
    <row r="1485" spans="18:20" x14ac:dyDescent="0.3">
      <c r="R1485" s="3"/>
      <c r="S1485" s="2"/>
      <c r="T1485" s="2"/>
    </row>
    <row r="1486" spans="18:20" x14ac:dyDescent="0.3">
      <c r="R1486" s="3"/>
      <c r="S1486" s="2"/>
      <c r="T1486" s="2"/>
    </row>
    <row r="1487" spans="18:20" x14ac:dyDescent="0.3">
      <c r="R1487" s="3"/>
      <c r="S1487" s="2"/>
      <c r="T1487" s="2"/>
    </row>
    <row r="1488" spans="18:20" x14ac:dyDescent="0.3">
      <c r="R1488" s="3"/>
      <c r="S1488" s="2"/>
      <c r="T1488" s="2"/>
    </row>
    <row r="1489" spans="18:20" x14ac:dyDescent="0.3">
      <c r="R1489" s="3"/>
      <c r="S1489" s="2"/>
      <c r="T1489" s="2"/>
    </row>
    <row r="1490" spans="18:20" x14ac:dyDescent="0.3">
      <c r="R1490" s="3"/>
      <c r="S1490" s="2"/>
      <c r="T1490" s="2"/>
    </row>
    <row r="1491" spans="18:20" x14ac:dyDescent="0.3">
      <c r="R1491" s="3"/>
      <c r="S1491" s="2"/>
      <c r="T1491" s="2"/>
    </row>
    <row r="1492" spans="18:20" x14ac:dyDescent="0.3">
      <c r="R1492" s="3"/>
      <c r="S1492" s="2"/>
      <c r="T1492" s="2"/>
    </row>
    <row r="1493" spans="18:20" x14ac:dyDescent="0.3">
      <c r="R1493" s="3"/>
      <c r="S1493" s="2"/>
      <c r="T1493" s="2"/>
    </row>
    <row r="1494" spans="18:20" x14ac:dyDescent="0.3">
      <c r="R1494" s="3"/>
      <c r="S1494" s="2"/>
      <c r="T1494" s="2"/>
    </row>
    <row r="1495" spans="18:20" x14ac:dyDescent="0.3">
      <c r="R1495" s="3"/>
      <c r="S1495" s="2"/>
      <c r="T1495" s="2"/>
    </row>
    <row r="1496" spans="18:20" x14ac:dyDescent="0.3">
      <c r="R1496" s="3"/>
      <c r="S1496" s="2"/>
      <c r="T1496" s="2"/>
    </row>
    <row r="1497" spans="18:20" x14ac:dyDescent="0.3">
      <c r="R1497" s="3"/>
      <c r="S1497" s="2"/>
      <c r="T1497" s="2"/>
    </row>
    <row r="1498" spans="18:20" x14ac:dyDescent="0.3">
      <c r="R1498" s="3"/>
      <c r="S1498" s="2"/>
      <c r="T1498" s="2"/>
    </row>
    <row r="1499" spans="18:20" x14ac:dyDescent="0.3">
      <c r="R1499" s="3"/>
      <c r="S1499" s="2"/>
      <c r="T1499" s="2"/>
    </row>
    <row r="1500" spans="18:20" x14ac:dyDescent="0.3">
      <c r="R1500" s="3"/>
      <c r="S1500" s="2"/>
      <c r="T1500" s="2"/>
    </row>
    <row r="1501" spans="18:20" x14ac:dyDescent="0.3">
      <c r="R1501" s="3"/>
      <c r="S1501" s="2"/>
      <c r="T1501" s="2"/>
    </row>
    <row r="1502" spans="18:20" x14ac:dyDescent="0.3">
      <c r="R1502" s="3"/>
      <c r="S1502" s="2"/>
      <c r="T1502" s="2"/>
    </row>
    <row r="1503" spans="18:20" x14ac:dyDescent="0.3">
      <c r="R1503" s="3"/>
      <c r="S1503" s="2"/>
      <c r="T1503" s="2"/>
    </row>
    <row r="1504" spans="18:20" x14ac:dyDescent="0.3">
      <c r="R1504" s="3"/>
      <c r="S1504" s="2"/>
      <c r="T1504" s="2"/>
    </row>
    <row r="1505" spans="18:20" x14ac:dyDescent="0.3">
      <c r="R1505" s="3"/>
      <c r="S1505" s="2"/>
      <c r="T1505" s="2"/>
    </row>
    <row r="1506" spans="18:20" x14ac:dyDescent="0.3">
      <c r="R1506" s="3"/>
      <c r="S1506" s="2"/>
      <c r="T1506" s="2"/>
    </row>
    <row r="1507" spans="18:20" x14ac:dyDescent="0.3">
      <c r="R1507" s="3"/>
      <c r="S1507" s="2"/>
      <c r="T1507" s="2"/>
    </row>
    <row r="1508" spans="18:20" x14ac:dyDescent="0.3">
      <c r="R1508" s="3"/>
      <c r="S1508" s="2"/>
      <c r="T1508" s="2"/>
    </row>
    <row r="1509" spans="18:20" x14ac:dyDescent="0.3">
      <c r="R1509" s="3"/>
      <c r="S1509" s="2"/>
      <c r="T1509" s="2"/>
    </row>
    <row r="1510" spans="18:20" x14ac:dyDescent="0.3">
      <c r="R1510" s="3"/>
      <c r="S1510" s="2"/>
      <c r="T1510" s="2"/>
    </row>
    <row r="1511" spans="18:20" x14ac:dyDescent="0.3">
      <c r="R1511" s="3"/>
      <c r="S1511" s="2"/>
      <c r="T1511" s="2"/>
    </row>
    <row r="1512" spans="18:20" x14ac:dyDescent="0.3">
      <c r="R1512" s="3"/>
      <c r="S1512" s="2"/>
      <c r="T1512" s="2"/>
    </row>
    <row r="1513" spans="18:20" x14ac:dyDescent="0.3">
      <c r="R1513" s="3"/>
      <c r="S1513" s="2"/>
      <c r="T1513" s="2"/>
    </row>
    <row r="1514" spans="18:20" x14ac:dyDescent="0.3">
      <c r="R1514" s="3"/>
      <c r="S1514" s="2"/>
      <c r="T1514" s="2"/>
    </row>
    <row r="1515" spans="18:20" x14ac:dyDescent="0.3">
      <c r="R1515" s="3"/>
      <c r="S1515" s="2"/>
      <c r="T1515" s="2"/>
    </row>
    <row r="1516" spans="18:20" x14ac:dyDescent="0.3">
      <c r="R1516" s="3"/>
      <c r="S1516" s="2"/>
      <c r="T1516" s="2"/>
    </row>
    <row r="1517" spans="18:20" x14ac:dyDescent="0.3">
      <c r="R1517" s="3"/>
      <c r="S1517" s="2"/>
      <c r="T1517" s="2"/>
    </row>
    <row r="1518" spans="18:20" x14ac:dyDescent="0.3">
      <c r="R1518" s="3"/>
      <c r="S1518" s="2"/>
      <c r="T1518" s="2"/>
    </row>
    <row r="1519" spans="18:20" x14ac:dyDescent="0.3">
      <c r="R1519" s="3"/>
      <c r="S1519" s="2"/>
      <c r="T1519" s="2"/>
    </row>
    <row r="1520" spans="18:20" x14ac:dyDescent="0.3">
      <c r="R1520" s="3"/>
      <c r="S1520" s="2"/>
      <c r="T1520" s="2"/>
    </row>
    <row r="1521" spans="18:20" x14ac:dyDescent="0.3">
      <c r="R1521" s="3"/>
      <c r="S1521" s="2"/>
      <c r="T1521" s="2"/>
    </row>
    <row r="1522" spans="18:20" x14ac:dyDescent="0.3">
      <c r="R1522" s="3"/>
      <c r="S1522" s="2"/>
      <c r="T1522" s="2"/>
    </row>
    <row r="1523" spans="18:20" x14ac:dyDescent="0.3">
      <c r="R1523" s="3"/>
      <c r="S1523" s="2"/>
      <c r="T1523" s="2"/>
    </row>
    <row r="1524" spans="18:20" x14ac:dyDescent="0.3">
      <c r="R1524" s="3"/>
      <c r="S1524" s="2"/>
      <c r="T1524" s="2"/>
    </row>
    <row r="1525" spans="18:20" x14ac:dyDescent="0.3">
      <c r="R1525" s="3"/>
      <c r="S1525" s="2"/>
      <c r="T1525" s="2"/>
    </row>
    <row r="1526" spans="18:20" x14ac:dyDescent="0.3">
      <c r="R1526" s="3"/>
      <c r="S1526" s="2"/>
      <c r="T1526" s="2"/>
    </row>
    <row r="1527" spans="18:20" x14ac:dyDescent="0.3">
      <c r="R1527" s="3"/>
      <c r="S1527" s="2"/>
      <c r="T1527" s="2"/>
    </row>
    <row r="1528" spans="18:20" x14ac:dyDescent="0.3">
      <c r="R1528" s="3"/>
      <c r="S1528" s="2"/>
      <c r="T1528" s="2"/>
    </row>
    <row r="1529" spans="18:20" x14ac:dyDescent="0.3">
      <c r="R1529" s="3"/>
      <c r="S1529" s="2"/>
      <c r="T1529" s="2"/>
    </row>
    <row r="1530" spans="18:20" x14ac:dyDescent="0.3">
      <c r="R1530" s="3"/>
      <c r="S1530" s="2"/>
      <c r="T1530" s="2"/>
    </row>
    <row r="1531" spans="18:20" x14ac:dyDescent="0.3">
      <c r="R1531" s="3"/>
      <c r="S1531" s="2"/>
      <c r="T1531" s="2"/>
    </row>
    <row r="1532" spans="18:20" x14ac:dyDescent="0.3">
      <c r="R1532" s="3"/>
      <c r="S1532" s="2"/>
      <c r="T1532" s="2"/>
    </row>
    <row r="1533" spans="18:20" x14ac:dyDescent="0.3">
      <c r="R1533" s="3"/>
      <c r="S1533" s="2"/>
      <c r="T1533" s="2"/>
    </row>
    <row r="1534" spans="18:20" x14ac:dyDescent="0.3">
      <c r="R1534" s="3"/>
      <c r="S1534" s="2"/>
      <c r="T1534" s="2"/>
    </row>
    <row r="1535" spans="18:20" x14ac:dyDescent="0.3">
      <c r="R1535" s="3"/>
      <c r="S1535" s="2"/>
      <c r="T1535" s="2"/>
    </row>
    <row r="1536" spans="18:20" x14ac:dyDescent="0.3">
      <c r="R1536" s="3"/>
      <c r="S1536" s="2"/>
      <c r="T1536" s="2"/>
    </row>
    <row r="1537" spans="18:20" x14ac:dyDescent="0.3">
      <c r="R1537" s="3"/>
      <c r="S1537" s="2"/>
      <c r="T1537" s="2"/>
    </row>
    <row r="1538" spans="18:20" x14ac:dyDescent="0.3">
      <c r="R1538" s="3"/>
      <c r="S1538" s="2"/>
      <c r="T1538" s="2"/>
    </row>
    <row r="1539" spans="18:20" x14ac:dyDescent="0.3">
      <c r="R1539" s="3"/>
      <c r="S1539" s="2"/>
      <c r="T1539" s="2"/>
    </row>
    <row r="1540" spans="18:20" x14ac:dyDescent="0.3">
      <c r="R1540" s="3"/>
      <c r="S1540" s="2"/>
      <c r="T1540" s="2"/>
    </row>
    <row r="1541" spans="18:20" x14ac:dyDescent="0.3">
      <c r="R1541" s="3"/>
      <c r="S1541" s="2"/>
      <c r="T1541" s="2"/>
    </row>
    <row r="1542" spans="18:20" x14ac:dyDescent="0.3">
      <c r="R1542" s="3"/>
      <c r="S1542" s="2"/>
      <c r="T1542" s="2"/>
    </row>
    <row r="1543" spans="18:20" x14ac:dyDescent="0.3">
      <c r="R1543" s="3"/>
      <c r="S1543" s="2"/>
      <c r="T1543" s="2"/>
    </row>
    <row r="1544" spans="18:20" x14ac:dyDescent="0.3">
      <c r="R1544" s="3"/>
      <c r="S1544" s="2"/>
      <c r="T1544" s="2"/>
    </row>
    <row r="1545" spans="18:20" x14ac:dyDescent="0.3">
      <c r="R1545" s="3"/>
      <c r="S1545" s="2"/>
      <c r="T1545" s="2"/>
    </row>
    <row r="1546" spans="18:20" x14ac:dyDescent="0.3">
      <c r="R1546" s="3"/>
      <c r="S1546" s="2"/>
      <c r="T1546" s="2"/>
    </row>
    <row r="1547" spans="18:20" x14ac:dyDescent="0.3">
      <c r="R1547" s="3"/>
      <c r="S1547" s="2"/>
      <c r="T1547" s="2"/>
    </row>
    <row r="1548" spans="18:20" x14ac:dyDescent="0.3">
      <c r="R1548" s="3"/>
      <c r="S1548" s="2"/>
      <c r="T1548" s="2"/>
    </row>
    <row r="1549" spans="18:20" x14ac:dyDescent="0.3">
      <c r="R1549" s="3"/>
      <c r="S1549" s="2"/>
      <c r="T1549" s="2"/>
    </row>
    <row r="1550" spans="18:20" x14ac:dyDescent="0.3">
      <c r="R1550" s="3"/>
      <c r="S1550" s="2"/>
      <c r="T1550" s="2"/>
    </row>
    <row r="1551" spans="18:20" x14ac:dyDescent="0.3">
      <c r="R1551" s="3"/>
      <c r="S1551" s="2"/>
      <c r="T1551" s="2"/>
    </row>
    <row r="1552" spans="18:20" x14ac:dyDescent="0.3">
      <c r="R1552" s="3"/>
      <c r="S1552" s="2"/>
      <c r="T1552" s="2"/>
    </row>
    <row r="1553" spans="18:20" x14ac:dyDescent="0.3">
      <c r="R1553" s="3"/>
      <c r="S1553" s="2"/>
      <c r="T1553" s="2"/>
    </row>
    <row r="1554" spans="18:20" x14ac:dyDescent="0.3">
      <c r="R1554" s="3"/>
      <c r="S1554" s="2"/>
      <c r="T1554" s="2"/>
    </row>
    <row r="1555" spans="18:20" x14ac:dyDescent="0.3">
      <c r="R1555" s="3"/>
      <c r="S1555" s="2"/>
      <c r="T1555" s="2"/>
    </row>
    <row r="1556" spans="18:20" x14ac:dyDescent="0.3">
      <c r="R1556" s="3"/>
      <c r="S1556" s="2"/>
      <c r="T1556" s="2"/>
    </row>
    <row r="1557" spans="18:20" x14ac:dyDescent="0.3">
      <c r="R1557" s="3"/>
      <c r="S1557" s="2"/>
      <c r="T1557" s="2"/>
    </row>
    <row r="1558" spans="18:20" x14ac:dyDescent="0.3">
      <c r="R1558" s="3"/>
      <c r="S1558" s="2"/>
      <c r="T1558" s="2"/>
    </row>
    <row r="1559" spans="18:20" x14ac:dyDescent="0.3">
      <c r="R1559" s="3"/>
      <c r="S1559" s="2"/>
      <c r="T1559" s="2"/>
    </row>
    <row r="1560" spans="18:20" x14ac:dyDescent="0.3">
      <c r="R1560" s="3"/>
      <c r="S1560" s="2"/>
      <c r="T1560" s="2"/>
    </row>
    <row r="1561" spans="18:20" x14ac:dyDescent="0.3">
      <c r="R1561" s="3"/>
      <c r="S1561" s="2"/>
      <c r="T1561" s="2"/>
    </row>
    <row r="1562" spans="18:20" x14ac:dyDescent="0.3">
      <c r="R1562" s="3"/>
      <c r="S1562" s="2"/>
      <c r="T1562" s="2"/>
    </row>
    <row r="1563" spans="18:20" x14ac:dyDescent="0.3">
      <c r="R1563" s="3"/>
      <c r="S1563" s="2"/>
      <c r="T1563" s="2"/>
    </row>
    <row r="1564" spans="18:20" x14ac:dyDescent="0.3">
      <c r="R1564" s="3"/>
      <c r="S1564" s="2"/>
      <c r="T1564" s="2"/>
    </row>
    <row r="1565" spans="18:20" x14ac:dyDescent="0.3">
      <c r="R1565" s="3"/>
      <c r="S1565" s="2"/>
      <c r="T1565" s="2"/>
    </row>
    <row r="1566" spans="18:20" x14ac:dyDescent="0.3">
      <c r="R1566" s="3"/>
      <c r="S1566" s="2"/>
      <c r="T1566" s="2"/>
    </row>
    <row r="1567" spans="18:20" x14ac:dyDescent="0.3">
      <c r="R1567" s="3"/>
      <c r="S1567" s="2"/>
      <c r="T1567" s="2"/>
    </row>
    <row r="1568" spans="18:20" x14ac:dyDescent="0.3">
      <c r="R1568" s="3"/>
      <c r="S1568" s="2"/>
      <c r="T1568" s="2"/>
    </row>
    <row r="1569" spans="18:20" x14ac:dyDescent="0.3">
      <c r="R1569" s="3"/>
      <c r="S1569" s="2"/>
      <c r="T1569" s="2"/>
    </row>
    <row r="1570" spans="18:20" x14ac:dyDescent="0.3">
      <c r="R1570" s="3"/>
      <c r="S1570" s="2"/>
      <c r="T1570" s="2"/>
    </row>
    <row r="1571" spans="18:20" x14ac:dyDescent="0.3">
      <c r="R1571" s="3"/>
      <c r="S1571" s="2"/>
      <c r="T1571" s="2"/>
    </row>
    <row r="1572" spans="18:20" x14ac:dyDescent="0.3">
      <c r="R1572" s="3"/>
      <c r="S1572" s="2"/>
      <c r="T1572" s="2"/>
    </row>
    <row r="1573" spans="18:20" x14ac:dyDescent="0.3">
      <c r="R1573" s="3"/>
      <c r="S1573" s="2"/>
      <c r="T1573" s="2"/>
    </row>
    <row r="1574" spans="18:20" x14ac:dyDescent="0.3">
      <c r="R1574" s="3"/>
      <c r="S1574" s="2"/>
      <c r="T1574" s="2"/>
    </row>
    <row r="1575" spans="18:20" x14ac:dyDescent="0.3">
      <c r="R1575" s="3"/>
      <c r="S1575" s="2"/>
      <c r="T1575" s="2"/>
    </row>
    <row r="1576" spans="18:20" x14ac:dyDescent="0.3">
      <c r="R1576" s="3"/>
      <c r="S1576" s="2"/>
      <c r="T1576" s="2"/>
    </row>
    <row r="1577" spans="18:20" x14ac:dyDescent="0.3">
      <c r="R1577" s="3"/>
      <c r="S1577" s="2"/>
      <c r="T1577" s="2"/>
    </row>
    <row r="1578" spans="18:20" x14ac:dyDescent="0.3">
      <c r="R1578" s="3"/>
      <c r="S1578" s="2"/>
      <c r="T1578" s="2"/>
    </row>
    <row r="1579" spans="18:20" x14ac:dyDescent="0.3">
      <c r="R1579" s="3"/>
      <c r="S1579" s="2"/>
      <c r="T1579" s="2"/>
    </row>
    <row r="1580" spans="18:20" x14ac:dyDescent="0.3">
      <c r="R1580" s="3"/>
      <c r="S1580" s="2"/>
      <c r="T1580" s="2"/>
    </row>
    <row r="1581" spans="18:20" x14ac:dyDescent="0.3">
      <c r="R1581" s="3"/>
      <c r="S1581" s="2"/>
      <c r="T1581" s="2"/>
    </row>
    <row r="1582" spans="18:20" x14ac:dyDescent="0.3">
      <c r="R1582" s="3"/>
      <c r="S1582" s="2"/>
      <c r="T1582" s="2"/>
    </row>
    <row r="1583" spans="18:20" x14ac:dyDescent="0.3">
      <c r="R1583" s="3"/>
      <c r="S1583" s="2"/>
      <c r="T1583" s="2"/>
    </row>
    <row r="1584" spans="18:20" x14ac:dyDescent="0.3">
      <c r="R1584" s="3"/>
      <c r="S1584" s="2"/>
      <c r="T1584" s="2"/>
    </row>
    <row r="1585" spans="18:20" x14ac:dyDescent="0.3">
      <c r="R1585" s="3"/>
      <c r="S1585" s="2"/>
      <c r="T1585" s="2"/>
    </row>
    <row r="1586" spans="18:20" x14ac:dyDescent="0.3">
      <c r="R1586" s="3"/>
      <c r="S1586" s="2"/>
      <c r="T1586" s="2"/>
    </row>
    <row r="1587" spans="18:20" x14ac:dyDescent="0.3">
      <c r="R1587" s="3"/>
      <c r="S1587" s="2"/>
      <c r="T1587" s="2"/>
    </row>
    <row r="1588" spans="18:20" x14ac:dyDescent="0.3">
      <c r="R1588" s="3"/>
      <c r="S1588" s="2"/>
      <c r="T1588" s="2"/>
    </row>
    <row r="1589" spans="18:20" x14ac:dyDescent="0.3">
      <c r="R1589" s="3"/>
      <c r="S1589" s="2"/>
      <c r="T1589" s="2"/>
    </row>
    <row r="1590" spans="18:20" x14ac:dyDescent="0.3">
      <c r="R1590" s="3"/>
      <c r="S1590" s="2"/>
      <c r="T1590" s="2"/>
    </row>
    <row r="1591" spans="18:20" x14ac:dyDescent="0.3">
      <c r="R1591" s="3"/>
      <c r="S1591" s="2"/>
      <c r="T1591" s="2"/>
    </row>
    <row r="1592" spans="18:20" x14ac:dyDescent="0.3">
      <c r="R1592" s="3"/>
      <c r="S1592" s="2"/>
      <c r="T1592" s="2"/>
    </row>
    <row r="1593" spans="18:20" x14ac:dyDescent="0.3">
      <c r="R1593" s="3"/>
      <c r="S1593" s="2"/>
      <c r="T1593" s="2"/>
    </row>
    <row r="1594" spans="18:20" x14ac:dyDescent="0.3">
      <c r="R1594" s="3"/>
      <c r="S1594" s="2"/>
      <c r="T1594" s="2"/>
    </row>
    <row r="1595" spans="18:20" x14ac:dyDescent="0.3">
      <c r="R1595" s="3"/>
      <c r="S1595" s="2"/>
      <c r="T1595" s="2"/>
    </row>
    <row r="1596" spans="18:20" x14ac:dyDescent="0.3">
      <c r="R1596" s="3"/>
      <c r="S1596" s="2"/>
      <c r="T1596" s="2"/>
    </row>
    <row r="1597" spans="18:20" x14ac:dyDescent="0.3">
      <c r="R1597" s="3"/>
      <c r="S1597" s="2"/>
      <c r="T1597" s="2"/>
    </row>
    <row r="1598" spans="18:20" x14ac:dyDescent="0.3">
      <c r="R1598" s="3"/>
      <c r="S1598" s="2"/>
      <c r="T1598" s="2"/>
    </row>
    <row r="1599" spans="18:20" x14ac:dyDescent="0.3">
      <c r="R1599" s="3"/>
      <c r="S1599" s="2"/>
      <c r="T1599" s="2"/>
    </row>
    <row r="1600" spans="18:20" x14ac:dyDescent="0.3">
      <c r="R1600" s="3"/>
      <c r="S1600" s="2"/>
      <c r="T1600" s="2"/>
    </row>
    <row r="1601" spans="18:20" x14ac:dyDescent="0.3">
      <c r="R1601" s="3"/>
      <c r="S1601" s="2"/>
      <c r="T1601" s="2"/>
    </row>
    <row r="1602" spans="18:20" x14ac:dyDescent="0.3">
      <c r="R1602" s="3"/>
      <c r="S1602" s="2"/>
      <c r="T1602" s="2"/>
    </row>
    <row r="1603" spans="18:20" x14ac:dyDescent="0.3">
      <c r="R1603" s="3"/>
      <c r="S1603" s="2"/>
      <c r="T1603" s="2"/>
    </row>
    <row r="1604" spans="18:20" x14ac:dyDescent="0.3">
      <c r="R1604" s="3"/>
      <c r="S1604" s="2"/>
      <c r="T1604" s="2"/>
    </row>
    <row r="1605" spans="18:20" x14ac:dyDescent="0.3">
      <c r="R1605" s="3"/>
      <c r="S1605" s="2"/>
      <c r="T1605" s="2"/>
    </row>
    <row r="1606" spans="18:20" x14ac:dyDescent="0.3">
      <c r="R1606" s="3"/>
      <c r="S1606" s="2"/>
      <c r="T1606" s="2"/>
    </row>
    <row r="1607" spans="18:20" x14ac:dyDescent="0.3">
      <c r="R1607" s="3"/>
      <c r="S1607" s="2"/>
      <c r="T1607" s="2"/>
    </row>
    <row r="1608" spans="18:20" x14ac:dyDescent="0.3">
      <c r="R1608" s="3"/>
      <c r="S1608" s="2"/>
      <c r="T1608" s="2"/>
    </row>
    <row r="1609" spans="18:20" x14ac:dyDescent="0.3">
      <c r="R1609" s="3"/>
      <c r="S1609" s="2"/>
      <c r="T1609" s="2"/>
    </row>
    <row r="1610" spans="18:20" x14ac:dyDescent="0.3">
      <c r="R1610" s="3"/>
      <c r="S1610" s="2"/>
      <c r="T1610" s="2"/>
    </row>
    <row r="1611" spans="18:20" x14ac:dyDescent="0.3">
      <c r="R1611" s="3"/>
      <c r="S1611" s="2"/>
      <c r="T1611" s="2"/>
    </row>
    <row r="1612" spans="18:20" x14ac:dyDescent="0.3">
      <c r="R1612" s="3"/>
      <c r="S1612" s="2"/>
      <c r="T1612" s="2"/>
    </row>
    <row r="1613" spans="18:20" x14ac:dyDescent="0.3">
      <c r="R1613" s="3"/>
      <c r="S1613" s="2"/>
      <c r="T1613" s="2"/>
    </row>
    <row r="1614" spans="18:20" x14ac:dyDescent="0.3">
      <c r="R1614" s="3"/>
      <c r="S1614" s="2"/>
      <c r="T1614" s="2"/>
    </row>
    <row r="1615" spans="18:20" x14ac:dyDescent="0.3">
      <c r="R1615" s="3"/>
      <c r="S1615" s="2"/>
      <c r="T1615" s="2"/>
    </row>
    <row r="1616" spans="18:20" x14ac:dyDescent="0.3">
      <c r="R1616" s="3"/>
      <c r="S1616" s="2"/>
      <c r="T1616" s="2"/>
    </row>
    <row r="1617" spans="18:20" x14ac:dyDescent="0.3">
      <c r="R1617" s="3"/>
      <c r="S1617" s="2"/>
      <c r="T1617" s="2"/>
    </row>
    <row r="1618" spans="18:20" x14ac:dyDescent="0.3">
      <c r="R1618" s="3"/>
      <c r="S1618" s="2"/>
      <c r="T1618" s="2"/>
    </row>
    <row r="1619" spans="18:20" x14ac:dyDescent="0.3">
      <c r="R1619" s="3"/>
      <c r="S1619" s="2"/>
      <c r="T1619" s="2"/>
    </row>
    <row r="1620" spans="18:20" x14ac:dyDescent="0.3">
      <c r="R1620" s="3"/>
      <c r="S1620" s="2"/>
      <c r="T1620" s="2"/>
    </row>
    <row r="1621" spans="18:20" x14ac:dyDescent="0.3">
      <c r="R1621" s="3"/>
      <c r="S1621" s="2"/>
      <c r="T1621" s="2"/>
    </row>
    <row r="1622" spans="18:20" x14ac:dyDescent="0.3">
      <c r="R1622" s="3"/>
      <c r="S1622" s="2"/>
      <c r="T1622" s="2"/>
    </row>
    <row r="1623" spans="18:20" x14ac:dyDescent="0.3">
      <c r="R1623" s="3"/>
      <c r="S1623" s="2"/>
      <c r="T1623" s="2"/>
    </row>
    <row r="1624" spans="18:20" x14ac:dyDescent="0.3">
      <c r="R1624" s="3"/>
      <c r="S1624" s="2"/>
      <c r="T1624" s="2"/>
    </row>
    <row r="1625" spans="18:20" x14ac:dyDescent="0.3">
      <c r="R1625" s="3"/>
      <c r="S1625" s="2"/>
      <c r="T1625" s="2"/>
    </row>
    <row r="1626" spans="18:20" x14ac:dyDescent="0.3">
      <c r="R1626" s="3"/>
      <c r="S1626" s="2"/>
      <c r="T1626" s="2"/>
    </row>
    <row r="1627" spans="18:20" x14ac:dyDescent="0.3">
      <c r="R1627" s="3"/>
      <c r="S1627" s="2"/>
      <c r="T1627" s="2"/>
    </row>
    <row r="1628" spans="18:20" x14ac:dyDescent="0.3">
      <c r="R1628" s="3"/>
      <c r="S1628" s="2"/>
      <c r="T1628" s="2"/>
    </row>
    <row r="1629" spans="18:20" x14ac:dyDescent="0.3">
      <c r="R1629" s="3"/>
      <c r="S1629" s="2"/>
      <c r="T1629" s="2"/>
    </row>
    <row r="1630" spans="18:20" x14ac:dyDescent="0.3">
      <c r="R1630" s="3"/>
      <c r="S1630" s="2"/>
      <c r="T1630" s="2"/>
    </row>
    <row r="1631" spans="18:20" x14ac:dyDescent="0.3">
      <c r="R1631" s="3"/>
      <c r="S1631" s="2"/>
      <c r="T1631" s="2"/>
    </row>
    <row r="1632" spans="18:20" x14ac:dyDescent="0.3">
      <c r="R1632" s="3"/>
      <c r="S1632" s="2"/>
      <c r="T1632" s="2"/>
    </row>
    <row r="1633" spans="18:20" x14ac:dyDescent="0.3">
      <c r="R1633" s="3"/>
      <c r="S1633" s="2"/>
      <c r="T1633" s="2"/>
    </row>
    <row r="1634" spans="18:20" x14ac:dyDescent="0.3">
      <c r="R1634" s="3"/>
      <c r="S1634" s="2"/>
      <c r="T1634" s="2"/>
    </row>
    <row r="1635" spans="18:20" x14ac:dyDescent="0.3">
      <c r="R1635" s="3"/>
      <c r="S1635" s="2"/>
      <c r="T1635" s="2"/>
    </row>
    <row r="1636" spans="18:20" x14ac:dyDescent="0.3">
      <c r="R1636" s="3"/>
      <c r="S1636" s="2"/>
      <c r="T1636" s="2"/>
    </row>
    <row r="1637" spans="18:20" x14ac:dyDescent="0.3">
      <c r="R1637" s="3"/>
      <c r="S1637" s="2"/>
      <c r="T1637" s="2"/>
    </row>
    <row r="1638" spans="18:20" x14ac:dyDescent="0.3">
      <c r="R1638" s="3"/>
      <c r="S1638" s="2"/>
      <c r="T1638" s="2"/>
    </row>
    <row r="1639" spans="18:20" x14ac:dyDescent="0.3">
      <c r="R1639" s="3"/>
      <c r="S1639" s="2"/>
      <c r="T1639" s="2"/>
    </row>
    <row r="1640" spans="18:20" x14ac:dyDescent="0.3">
      <c r="R1640" s="3"/>
      <c r="S1640" s="2"/>
      <c r="T1640" s="2"/>
    </row>
    <row r="1641" spans="18:20" x14ac:dyDescent="0.3">
      <c r="R1641" s="3"/>
      <c r="S1641" s="2"/>
      <c r="T1641" s="2"/>
    </row>
    <row r="1642" spans="18:20" x14ac:dyDescent="0.3">
      <c r="R1642" s="3"/>
      <c r="S1642" s="2"/>
      <c r="T1642" s="2"/>
    </row>
    <row r="1643" spans="18:20" x14ac:dyDescent="0.3">
      <c r="R1643" s="3"/>
      <c r="S1643" s="2"/>
      <c r="T1643" s="2"/>
    </row>
    <row r="1644" spans="18:20" x14ac:dyDescent="0.3">
      <c r="R1644" s="3"/>
      <c r="S1644" s="2"/>
      <c r="T1644" s="2"/>
    </row>
    <row r="1645" spans="18:20" x14ac:dyDescent="0.3">
      <c r="R1645" s="3"/>
      <c r="S1645" s="2"/>
      <c r="T1645" s="2"/>
    </row>
    <row r="1646" spans="18:20" x14ac:dyDescent="0.3">
      <c r="R1646" s="3"/>
      <c r="S1646" s="2"/>
      <c r="T1646" s="2"/>
    </row>
    <row r="1647" spans="18:20" x14ac:dyDescent="0.3">
      <c r="R1647" s="3"/>
      <c r="S1647" s="2"/>
      <c r="T1647" s="2"/>
    </row>
    <row r="1648" spans="18:20" x14ac:dyDescent="0.3">
      <c r="R1648" s="3"/>
      <c r="S1648" s="2"/>
      <c r="T1648" s="2"/>
    </row>
    <row r="1649" spans="18:20" x14ac:dyDescent="0.3">
      <c r="R1649" s="3"/>
      <c r="S1649" s="2"/>
      <c r="T1649" s="2"/>
    </row>
    <row r="1650" spans="18:20" x14ac:dyDescent="0.3">
      <c r="R1650" s="3"/>
      <c r="S1650" s="2"/>
      <c r="T1650" s="2"/>
    </row>
    <row r="1651" spans="18:20" x14ac:dyDescent="0.3">
      <c r="R1651" s="3"/>
      <c r="S1651" s="2"/>
      <c r="T1651" s="2"/>
    </row>
    <row r="1652" spans="18:20" x14ac:dyDescent="0.3">
      <c r="R1652" s="3"/>
      <c r="S1652" s="2"/>
      <c r="T1652" s="2"/>
    </row>
    <row r="1653" spans="18:20" x14ac:dyDescent="0.3">
      <c r="R1653" s="3"/>
      <c r="S1653" s="2"/>
      <c r="T1653" s="2"/>
    </row>
    <row r="1654" spans="18:20" x14ac:dyDescent="0.3">
      <c r="R1654" s="3"/>
      <c r="S1654" s="2"/>
      <c r="T1654" s="2"/>
    </row>
    <row r="1655" spans="18:20" x14ac:dyDescent="0.3">
      <c r="R1655" s="3"/>
      <c r="S1655" s="2"/>
      <c r="T1655" s="2"/>
    </row>
    <row r="1656" spans="18:20" x14ac:dyDescent="0.3">
      <c r="R1656" s="3"/>
      <c r="S1656" s="2"/>
      <c r="T1656" s="2"/>
    </row>
    <row r="1657" spans="18:20" x14ac:dyDescent="0.3">
      <c r="R1657" s="3"/>
      <c r="S1657" s="2"/>
      <c r="T1657" s="2"/>
    </row>
    <row r="1658" spans="18:20" x14ac:dyDescent="0.3">
      <c r="R1658" s="3"/>
      <c r="S1658" s="2"/>
      <c r="T1658" s="2"/>
    </row>
    <row r="1659" spans="18:20" x14ac:dyDescent="0.3">
      <c r="R1659" s="3"/>
      <c r="S1659" s="2"/>
      <c r="T1659" s="2"/>
    </row>
    <row r="1660" spans="18:20" x14ac:dyDescent="0.3">
      <c r="R1660" s="3"/>
      <c r="S1660" s="2"/>
      <c r="T1660" s="2"/>
    </row>
    <row r="1661" spans="18:20" x14ac:dyDescent="0.3">
      <c r="R1661" s="3"/>
      <c r="S1661" s="2"/>
      <c r="T1661" s="2"/>
    </row>
    <row r="1662" spans="18:20" x14ac:dyDescent="0.3">
      <c r="R1662" s="3"/>
      <c r="S1662" s="2"/>
      <c r="T1662" s="2"/>
    </row>
    <row r="1663" spans="18:20" x14ac:dyDescent="0.3">
      <c r="R1663" s="3"/>
      <c r="S1663" s="2"/>
      <c r="T1663" s="2"/>
    </row>
    <row r="1664" spans="18:20" x14ac:dyDescent="0.3">
      <c r="R1664" s="3"/>
      <c r="S1664" s="2"/>
      <c r="T1664" s="2"/>
    </row>
    <row r="1665" spans="18:20" x14ac:dyDescent="0.3">
      <c r="R1665" s="3"/>
      <c r="S1665" s="2"/>
      <c r="T1665" s="2"/>
    </row>
    <row r="1666" spans="18:20" x14ac:dyDescent="0.3">
      <c r="R1666" s="3"/>
      <c r="S1666" s="2"/>
      <c r="T1666" s="2"/>
    </row>
    <row r="1667" spans="18:20" x14ac:dyDescent="0.3">
      <c r="R1667" s="3"/>
      <c r="S1667" s="2"/>
      <c r="T1667" s="2"/>
    </row>
    <row r="1668" spans="18:20" x14ac:dyDescent="0.3">
      <c r="R1668" s="3"/>
      <c r="S1668" s="2"/>
      <c r="T1668" s="2"/>
    </row>
    <row r="1669" spans="18:20" x14ac:dyDescent="0.3">
      <c r="R1669" s="3"/>
      <c r="S1669" s="2"/>
      <c r="T1669" s="2"/>
    </row>
    <row r="1670" spans="18:20" x14ac:dyDescent="0.3">
      <c r="R1670" s="3"/>
      <c r="S1670" s="2"/>
      <c r="T1670" s="2"/>
    </row>
    <row r="1671" spans="18:20" x14ac:dyDescent="0.3">
      <c r="R1671" s="3"/>
      <c r="S1671" s="2"/>
      <c r="T1671" s="2"/>
    </row>
    <row r="1672" spans="18:20" x14ac:dyDescent="0.3">
      <c r="R1672" s="3"/>
      <c r="S1672" s="2"/>
      <c r="T1672" s="2"/>
    </row>
    <row r="1673" spans="18:20" x14ac:dyDescent="0.3">
      <c r="R1673" s="3"/>
      <c r="S1673" s="2"/>
      <c r="T1673" s="2"/>
    </row>
    <row r="1674" spans="18:20" x14ac:dyDescent="0.3">
      <c r="R1674" s="3"/>
      <c r="S1674" s="2"/>
      <c r="T1674" s="2"/>
    </row>
    <row r="1675" spans="18:20" x14ac:dyDescent="0.3">
      <c r="R1675" s="3"/>
      <c r="S1675" s="2"/>
      <c r="T1675" s="2"/>
    </row>
    <row r="1676" spans="18:20" x14ac:dyDescent="0.3">
      <c r="R1676" s="3"/>
      <c r="S1676" s="2"/>
      <c r="T1676" s="2"/>
    </row>
    <row r="1677" spans="18:20" x14ac:dyDescent="0.3">
      <c r="R1677" s="3"/>
      <c r="S1677" s="2"/>
      <c r="T1677" s="2"/>
    </row>
    <row r="1678" spans="18:20" x14ac:dyDescent="0.3">
      <c r="R1678" s="3"/>
      <c r="S1678" s="2"/>
      <c r="T1678" s="2"/>
    </row>
    <row r="1679" spans="18:20" x14ac:dyDescent="0.3">
      <c r="R1679" s="3"/>
      <c r="S1679" s="2"/>
      <c r="T1679" s="2"/>
    </row>
    <row r="1680" spans="18:20" x14ac:dyDescent="0.3">
      <c r="R1680" s="3"/>
      <c r="S1680" s="2"/>
      <c r="T1680" s="2"/>
    </row>
    <row r="1681" spans="18:20" x14ac:dyDescent="0.3">
      <c r="R1681" s="3"/>
      <c r="S1681" s="2"/>
      <c r="T1681" s="2"/>
    </row>
    <row r="1682" spans="18:20" x14ac:dyDescent="0.3">
      <c r="R1682" s="3"/>
      <c r="S1682" s="2"/>
      <c r="T1682" s="2"/>
    </row>
    <row r="1683" spans="18:20" x14ac:dyDescent="0.3">
      <c r="R1683" s="3"/>
      <c r="S1683" s="2"/>
      <c r="T1683" s="2"/>
    </row>
    <row r="1684" spans="18:20" x14ac:dyDescent="0.3">
      <c r="R1684" s="3"/>
      <c r="S1684" s="2"/>
      <c r="T1684" s="2"/>
    </row>
    <row r="1685" spans="18:20" x14ac:dyDescent="0.3">
      <c r="R1685" s="3"/>
      <c r="S1685" s="2"/>
      <c r="T1685" s="2"/>
    </row>
    <row r="1686" spans="18:20" x14ac:dyDescent="0.3">
      <c r="R1686" s="3"/>
      <c r="S1686" s="2"/>
      <c r="T1686" s="2"/>
    </row>
    <row r="1687" spans="18:20" x14ac:dyDescent="0.3">
      <c r="R1687" s="3"/>
      <c r="S1687" s="2"/>
      <c r="T1687" s="2"/>
    </row>
    <row r="1688" spans="18:20" x14ac:dyDescent="0.3">
      <c r="R1688" s="3"/>
      <c r="S1688" s="2"/>
      <c r="T1688" s="2"/>
    </row>
    <row r="1689" spans="18:20" x14ac:dyDescent="0.3">
      <c r="R1689" s="3"/>
      <c r="S1689" s="2"/>
      <c r="T1689" s="2"/>
    </row>
    <row r="1690" spans="18:20" x14ac:dyDescent="0.3">
      <c r="R1690" s="3"/>
      <c r="S1690" s="2"/>
      <c r="T1690" s="2"/>
    </row>
    <row r="1691" spans="18:20" x14ac:dyDescent="0.3">
      <c r="R1691" s="3"/>
      <c r="S1691" s="2"/>
      <c r="T1691" s="2"/>
    </row>
    <row r="1692" spans="18:20" x14ac:dyDescent="0.3">
      <c r="R1692" s="3"/>
      <c r="S1692" s="2"/>
      <c r="T1692" s="2"/>
    </row>
    <row r="1693" spans="18:20" x14ac:dyDescent="0.3">
      <c r="R1693" s="3"/>
      <c r="S1693" s="2"/>
      <c r="T1693" s="2"/>
    </row>
    <row r="1694" spans="18:20" x14ac:dyDescent="0.3">
      <c r="R1694" s="3"/>
      <c r="S1694" s="2"/>
      <c r="T1694" s="2"/>
    </row>
    <row r="1695" spans="18:20" x14ac:dyDescent="0.3">
      <c r="R1695" s="3"/>
      <c r="S1695" s="2"/>
      <c r="T1695" s="2"/>
    </row>
    <row r="1696" spans="18:20" x14ac:dyDescent="0.3">
      <c r="R1696" s="3"/>
      <c r="S1696" s="2"/>
      <c r="T1696" s="2"/>
    </row>
    <row r="1697" spans="18:20" x14ac:dyDescent="0.3">
      <c r="R1697" s="3"/>
      <c r="S1697" s="2"/>
      <c r="T1697" s="2"/>
    </row>
    <row r="1698" spans="18:20" x14ac:dyDescent="0.3">
      <c r="R1698" s="3"/>
      <c r="S1698" s="2"/>
      <c r="T1698" s="2"/>
    </row>
    <row r="1699" spans="18:20" x14ac:dyDescent="0.3">
      <c r="R1699" s="3"/>
      <c r="S1699" s="2"/>
      <c r="T1699" s="2"/>
    </row>
    <row r="1700" spans="18:20" x14ac:dyDescent="0.3">
      <c r="R1700" s="3"/>
      <c r="S1700" s="2"/>
      <c r="T1700" s="2"/>
    </row>
    <row r="1701" spans="18:20" x14ac:dyDescent="0.3">
      <c r="R1701" s="3"/>
      <c r="S1701" s="2"/>
      <c r="T1701" s="2"/>
    </row>
    <row r="1702" spans="18:20" x14ac:dyDescent="0.3">
      <c r="R1702" s="3"/>
      <c r="S1702" s="2"/>
      <c r="T1702" s="2"/>
    </row>
    <row r="1703" spans="18:20" x14ac:dyDescent="0.3">
      <c r="R1703" s="3"/>
      <c r="S1703" s="2"/>
      <c r="T1703" s="2"/>
    </row>
    <row r="1704" spans="18:20" x14ac:dyDescent="0.3">
      <c r="R1704" s="3"/>
      <c r="S1704" s="2"/>
      <c r="T1704" s="2"/>
    </row>
    <row r="1705" spans="18:20" x14ac:dyDescent="0.3">
      <c r="R1705" s="3"/>
      <c r="S1705" s="2"/>
      <c r="T1705" s="2"/>
    </row>
    <row r="1706" spans="18:20" x14ac:dyDescent="0.3">
      <c r="R1706" s="3"/>
      <c r="S1706" s="2"/>
      <c r="T1706" s="2"/>
    </row>
    <row r="1707" spans="18:20" x14ac:dyDescent="0.3">
      <c r="R1707" s="3"/>
      <c r="S1707" s="2"/>
      <c r="T1707" s="2"/>
    </row>
    <row r="1708" spans="18:20" x14ac:dyDescent="0.3">
      <c r="R1708" s="3"/>
      <c r="S1708" s="2"/>
      <c r="T1708" s="2"/>
    </row>
    <row r="1709" spans="18:20" x14ac:dyDescent="0.3">
      <c r="R1709" s="3"/>
      <c r="S1709" s="2"/>
      <c r="T1709" s="2"/>
    </row>
    <row r="1710" spans="18:20" x14ac:dyDescent="0.3">
      <c r="R1710" s="3"/>
      <c r="S1710" s="2"/>
      <c r="T1710" s="2"/>
    </row>
    <row r="1711" spans="18:20" x14ac:dyDescent="0.3">
      <c r="R1711" s="3"/>
      <c r="S1711" s="2"/>
      <c r="T1711" s="2"/>
    </row>
    <row r="1712" spans="18:20" x14ac:dyDescent="0.3">
      <c r="R1712" s="3"/>
      <c r="S1712" s="2"/>
      <c r="T1712" s="2"/>
    </row>
    <row r="1713" spans="18:20" x14ac:dyDescent="0.3">
      <c r="R1713" s="3"/>
      <c r="S1713" s="2"/>
      <c r="T1713" s="2"/>
    </row>
    <row r="1714" spans="18:20" x14ac:dyDescent="0.3">
      <c r="R1714" s="3"/>
      <c r="S1714" s="2"/>
      <c r="T1714" s="2"/>
    </row>
    <row r="1715" spans="18:20" x14ac:dyDescent="0.3">
      <c r="R1715" s="3"/>
      <c r="S1715" s="2"/>
      <c r="T1715" s="2"/>
    </row>
    <row r="1716" spans="18:20" x14ac:dyDescent="0.3">
      <c r="R1716" s="3"/>
      <c r="S1716" s="2"/>
      <c r="T1716" s="2"/>
    </row>
    <row r="1717" spans="18:20" x14ac:dyDescent="0.3">
      <c r="R1717" s="3"/>
      <c r="S1717" s="2"/>
      <c r="T1717" s="2"/>
    </row>
    <row r="1718" spans="18:20" x14ac:dyDescent="0.3">
      <c r="R1718" s="3"/>
      <c r="S1718" s="2"/>
      <c r="T1718" s="2"/>
    </row>
    <row r="1719" spans="18:20" x14ac:dyDescent="0.3">
      <c r="R1719" s="3"/>
      <c r="S1719" s="2"/>
      <c r="T1719" s="2"/>
    </row>
    <row r="1720" spans="18:20" x14ac:dyDescent="0.3">
      <c r="R1720" s="3"/>
      <c r="S1720" s="2"/>
      <c r="T1720" s="2"/>
    </row>
    <row r="1721" spans="18:20" x14ac:dyDescent="0.3">
      <c r="R1721" s="3"/>
      <c r="S1721" s="2"/>
      <c r="T1721" s="2"/>
    </row>
    <row r="1722" spans="18:20" x14ac:dyDescent="0.3">
      <c r="R1722" s="3"/>
      <c r="S1722" s="2"/>
      <c r="T1722" s="2"/>
    </row>
    <row r="1723" spans="18:20" x14ac:dyDescent="0.3">
      <c r="R1723" s="3"/>
      <c r="S1723" s="2"/>
      <c r="T1723" s="2"/>
    </row>
    <row r="1724" spans="18:20" x14ac:dyDescent="0.3">
      <c r="R1724" s="3"/>
      <c r="S1724" s="2"/>
      <c r="T1724" s="2"/>
    </row>
    <row r="1725" spans="18:20" x14ac:dyDescent="0.3">
      <c r="R1725" s="3"/>
      <c r="S1725" s="2"/>
      <c r="T1725" s="2"/>
    </row>
    <row r="1726" spans="18:20" x14ac:dyDescent="0.3">
      <c r="R1726" s="3"/>
      <c r="S1726" s="2"/>
      <c r="T1726" s="2"/>
    </row>
    <row r="1727" spans="18:20" x14ac:dyDescent="0.3">
      <c r="R1727" s="3"/>
      <c r="S1727" s="2"/>
      <c r="T1727" s="2"/>
    </row>
    <row r="1728" spans="18:20" x14ac:dyDescent="0.3">
      <c r="R1728" s="3"/>
      <c r="S1728" s="2"/>
      <c r="T1728" s="2"/>
    </row>
    <row r="1729" spans="18:20" x14ac:dyDescent="0.3">
      <c r="R1729" s="3"/>
      <c r="S1729" s="2"/>
      <c r="T1729" s="2"/>
    </row>
    <row r="1730" spans="18:20" x14ac:dyDescent="0.3">
      <c r="R1730" s="3"/>
      <c r="S1730" s="2"/>
      <c r="T1730" s="2"/>
    </row>
    <row r="1731" spans="18:20" x14ac:dyDescent="0.3">
      <c r="R1731" s="3"/>
      <c r="S1731" s="2"/>
      <c r="T1731" s="2"/>
    </row>
    <row r="1732" spans="18:20" x14ac:dyDescent="0.3">
      <c r="R1732" s="3"/>
      <c r="S1732" s="2"/>
      <c r="T1732" s="2"/>
    </row>
    <row r="1733" spans="18:20" x14ac:dyDescent="0.3">
      <c r="R1733" s="3"/>
      <c r="S1733" s="2"/>
      <c r="T1733" s="2"/>
    </row>
    <row r="1734" spans="18:20" x14ac:dyDescent="0.3">
      <c r="R1734" s="3"/>
      <c r="S1734" s="2"/>
      <c r="T1734" s="2"/>
    </row>
    <row r="1735" spans="18:20" x14ac:dyDescent="0.3">
      <c r="R1735" s="3"/>
      <c r="S1735" s="2"/>
      <c r="T1735" s="2"/>
    </row>
    <row r="1736" spans="18:20" x14ac:dyDescent="0.3">
      <c r="R1736" s="3"/>
      <c r="S1736" s="2"/>
      <c r="T1736" s="2"/>
    </row>
    <row r="1737" spans="18:20" x14ac:dyDescent="0.3">
      <c r="R1737" s="3"/>
      <c r="S1737" s="2"/>
      <c r="T1737" s="2"/>
    </row>
    <row r="1738" spans="18:20" x14ac:dyDescent="0.3">
      <c r="R1738" s="3"/>
      <c r="S1738" s="2"/>
      <c r="T1738" s="2"/>
    </row>
    <row r="1739" spans="18:20" x14ac:dyDescent="0.3">
      <c r="R1739" s="3"/>
      <c r="S1739" s="2"/>
      <c r="T1739" s="2"/>
    </row>
    <row r="1740" spans="18:20" x14ac:dyDescent="0.3">
      <c r="R1740" s="3"/>
      <c r="S1740" s="2"/>
      <c r="T1740" s="2"/>
    </row>
    <row r="1741" spans="18:20" x14ac:dyDescent="0.3">
      <c r="R1741" s="3"/>
      <c r="S1741" s="2"/>
      <c r="T1741" s="2"/>
    </row>
    <row r="1742" spans="18:20" x14ac:dyDescent="0.3">
      <c r="R1742" s="3"/>
      <c r="S1742" s="2"/>
      <c r="T1742" s="2"/>
    </row>
    <row r="1743" spans="18:20" x14ac:dyDescent="0.3">
      <c r="R1743" s="3"/>
      <c r="S1743" s="2"/>
      <c r="T1743" s="2"/>
    </row>
    <row r="1744" spans="18:20" x14ac:dyDescent="0.3">
      <c r="R1744" s="3"/>
      <c r="S1744" s="2"/>
      <c r="T1744" s="2"/>
    </row>
    <row r="1745" spans="18:20" x14ac:dyDescent="0.3">
      <c r="R1745" s="3"/>
      <c r="S1745" s="2"/>
      <c r="T1745" s="2"/>
    </row>
    <row r="1746" spans="18:20" x14ac:dyDescent="0.3">
      <c r="R1746" s="3"/>
      <c r="S1746" s="2"/>
      <c r="T1746" s="2"/>
    </row>
    <row r="1747" spans="18:20" x14ac:dyDescent="0.3">
      <c r="R1747" s="3"/>
      <c r="S1747" s="2"/>
      <c r="T1747" s="2"/>
    </row>
    <row r="1748" spans="18:20" x14ac:dyDescent="0.3">
      <c r="R1748" s="3"/>
      <c r="S1748" s="2"/>
      <c r="T1748" s="2"/>
    </row>
    <row r="1749" spans="18:20" x14ac:dyDescent="0.3">
      <c r="R1749" s="3"/>
      <c r="S1749" s="2"/>
      <c r="T1749" s="2"/>
    </row>
    <row r="1750" spans="18:20" x14ac:dyDescent="0.3">
      <c r="R1750" s="3"/>
      <c r="S1750" s="2"/>
      <c r="T1750" s="2"/>
    </row>
    <row r="1751" spans="18:20" x14ac:dyDescent="0.3">
      <c r="R1751" s="3"/>
      <c r="S1751" s="2"/>
      <c r="T1751" s="2"/>
    </row>
    <row r="1752" spans="18:20" x14ac:dyDescent="0.3">
      <c r="R1752" s="3"/>
      <c r="S1752" s="2"/>
      <c r="T1752" s="2"/>
    </row>
    <row r="1753" spans="18:20" x14ac:dyDescent="0.3">
      <c r="R1753" s="3"/>
      <c r="S1753" s="2"/>
      <c r="T1753" s="2"/>
    </row>
    <row r="1754" spans="18:20" x14ac:dyDescent="0.3">
      <c r="R1754" s="3"/>
      <c r="S1754" s="2"/>
      <c r="T1754" s="2"/>
    </row>
    <row r="1755" spans="18:20" x14ac:dyDescent="0.3">
      <c r="R1755" s="3"/>
      <c r="S1755" s="2"/>
      <c r="T1755" s="2"/>
    </row>
    <row r="1756" spans="18:20" x14ac:dyDescent="0.3">
      <c r="R1756" s="3"/>
      <c r="S1756" s="2"/>
      <c r="T1756" s="2"/>
    </row>
    <row r="1757" spans="18:20" x14ac:dyDescent="0.3">
      <c r="R1757" s="3"/>
      <c r="S1757" s="2"/>
      <c r="T1757" s="2"/>
    </row>
    <row r="1758" spans="18:20" x14ac:dyDescent="0.3">
      <c r="R1758" s="3"/>
      <c r="S1758" s="2"/>
      <c r="T1758" s="2"/>
    </row>
    <row r="1759" spans="18:20" x14ac:dyDescent="0.3">
      <c r="R1759" s="3"/>
      <c r="S1759" s="2"/>
      <c r="T1759" s="2"/>
    </row>
    <row r="1760" spans="18:20" x14ac:dyDescent="0.3">
      <c r="R1760" s="3"/>
      <c r="S1760" s="2"/>
      <c r="T1760" s="2"/>
    </row>
    <row r="1761" spans="18:20" x14ac:dyDescent="0.3">
      <c r="R1761" s="3"/>
      <c r="S1761" s="2"/>
      <c r="T1761" s="2"/>
    </row>
    <row r="1762" spans="18:20" x14ac:dyDescent="0.3">
      <c r="R1762" s="3"/>
      <c r="S1762" s="2"/>
      <c r="T1762" s="2"/>
    </row>
    <row r="1763" spans="18:20" x14ac:dyDescent="0.3">
      <c r="R1763" s="3"/>
      <c r="S1763" s="2"/>
      <c r="T1763" s="2"/>
    </row>
    <row r="1764" spans="18:20" x14ac:dyDescent="0.3">
      <c r="R1764" s="3"/>
      <c r="S1764" s="2"/>
      <c r="T1764" s="2"/>
    </row>
    <row r="1765" spans="18:20" x14ac:dyDescent="0.3">
      <c r="R1765" s="3"/>
      <c r="S1765" s="2"/>
      <c r="T1765" s="2"/>
    </row>
    <row r="1766" spans="18:20" x14ac:dyDescent="0.3">
      <c r="R1766" s="3"/>
      <c r="S1766" s="2"/>
      <c r="T1766" s="2"/>
    </row>
    <row r="1767" spans="18:20" x14ac:dyDescent="0.3">
      <c r="R1767" s="3"/>
      <c r="S1767" s="2"/>
      <c r="T1767" s="2"/>
    </row>
    <row r="1768" spans="18:20" x14ac:dyDescent="0.3">
      <c r="R1768" s="3"/>
      <c r="S1768" s="2"/>
      <c r="T1768" s="2"/>
    </row>
    <row r="1769" spans="18:20" x14ac:dyDescent="0.3">
      <c r="R1769" s="3"/>
      <c r="S1769" s="2"/>
      <c r="T1769" s="2"/>
    </row>
    <row r="1770" spans="18:20" x14ac:dyDescent="0.3">
      <c r="R1770" s="3"/>
      <c r="S1770" s="2"/>
      <c r="T1770" s="2"/>
    </row>
    <row r="1771" spans="18:20" x14ac:dyDescent="0.3">
      <c r="R1771" s="3"/>
      <c r="S1771" s="2"/>
      <c r="T1771" s="2"/>
    </row>
    <row r="1772" spans="18:20" x14ac:dyDescent="0.3">
      <c r="R1772" s="3"/>
      <c r="S1772" s="2"/>
      <c r="T1772" s="2"/>
    </row>
    <row r="1773" spans="18:20" x14ac:dyDescent="0.3">
      <c r="R1773" s="3"/>
      <c r="S1773" s="2"/>
      <c r="T1773" s="2"/>
    </row>
    <row r="1774" spans="18:20" x14ac:dyDescent="0.3">
      <c r="R1774" s="3"/>
      <c r="S1774" s="2"/>
      <c r="T1774" s="2"/>
    </row>
    <row r="1775" spans="18:20" x14ac:dyDescent="0.3">
      <c r="R1775" s="3"/>
      <c r="S1775" s="2"/>
      <c r="T1775" s="2"/>
    </row>
    <row r="1776" spans="18:20" x14ac:dyDescent="0.3">
      <c r="R1776" s="3"/>
      <c r="S1776" s="2"/>
      <c r="T1776" s="2"/>
    </row>
    <row r="1777" spans="18:20" x14ac:dyDescent="0.3">
      <c r="R1777" s="3"/>
      <c r="S1777" s="2"/>
      <c r="T1777" s="2"/>
    </row>
    <row r="1778" spans="18:20" x14ac:dyDescent="0.3">
      <c r="R1778" s="3"/>
      <c r="S1778" s="2"/>
      <c r="T1778" s="2"/>
    </row>
    <row r="1779" spans="18:20" x14ac:dyDescent="0.3">
      <c r="R1779" s="3"/>
      <c r="S1779" s="2"/>
      <c r="T1779" s="2"/>
    </row>
    <row r="1780" spans="18:20" x14ac:dyDescent="0.3">
      <c r="R1780" s="3"/>
      <c r="S1780" s="2"/>
      <c r="T1780" s="2"/>
    </row>
    <row r="1781" spans="18:20" x14ac:dyDescent="0.3">
      <c r="R1781" s="3"/>
      <c r="S1781" s="2"/>
      <c r="T1781" s="2"/>
    </row>
    <row r="1782" spans="18:20" x14ac:dyDescent="0.3">
      <c r="R1782" s="3"/>
      <c r="S1782" s="2"/>
      <c r="T1782" s="2"/>
    </row>
    <row r="1783" spans="18:20" x14ac:dyDescent="0.3">
      <c r="R1783" s="3"/>
      <c r="S1783" s="2"/>
      <c r="T1783" s="2"/>
    </row>
    <row r="1784" spans="18:20" x14ac:dyDescent="0.3">
      <c r="R1784" s="3"/>
      <c r="S1784" s="2"/>
      <c r="T1784" s="2"/>
    </row>
    <row r="1785" spans="18:20" x14ac:dyDescent="0.3">
      <c r="R1785" s="3"/>
      <c r="S1785" s="2"/>
      <c r="T1785" s="2"/>
    </row>
    <row r="1786" spans="18:20" x14ac:dyDescent="0.3">
      <c r="R1786" s="3"/>
      <c r="S1786" s="2"/>
      <c r="T1786" s="2"/>
    </row>
    <row r="1787" spans="18:20" x14ac:dyDescent="0.3">
      <c r="R1787" s="3"/>
      <c r="S1787" s="2"/>
      <c r="T1787" s="2"/>
    </row>
    <row r="1788" spans="18:20" x14ac:dyDescent="0.3">
      <c r="R1788" s="3"/>
      <c r="S1788" s="2"/>
      <c r="T1788" s="2"/>
    </row>
    <row r="1789" spans="18:20" x14ac:dyDescent="0.3">
      <c r="R1789" s="3"/>
      <c r="S1789" s="2"/>
      <c r="T1789" s="2"/>
    </row>
    <row r="1790" spans="18:20" x14ac:dyDescent="0.3">
      <c r="R1790" s="3"/>
      <c r="S1790" s="2"/>
      <c r="T1790" s="2"/>
    </row>
    <row r="1791" spans="18:20" x14ac:dyDescent="0.3">
      <c r="R1791" s="3"/>
      <c r="S1791" s="2"/>
      <c r="T1791" s="2"/>
    </row>
    <row r="1792" spans="18:20" x14ac:dyDescent="0.3">
      <c r="R1792" s="3"/>
      <c r="S1792" s="2"/>
      <c r="T1792" s="2"/>
    </row>
    <row r="1793" spans="18:20" x14ac:dyDescent="0.3">
      <c r="R1793" s="3"/>
      <c r="S1793" s="2"/>
      <c r="T1793" s="2"/>
    </row>
    <row r="1794" spans="18:20" x14ac:dyDescent="0.3">
      <c r="R1794" s="3"/>
      <c r="S1794" s="2"/>
      <c r="T1794" s="2"/>
    </row>
    <row r="1795" spans="18:20" x14ac:dyDescent="0.3">
      <c r="R1795" s="3"/>
      <c r="S1795" s="2"/>
      <c r="T1795" s="2"/>
    </row>
    <row r="1796" spans="18:20" x14ac:dyDescent="0.3">
      <c r="R1796" s="3"/>
      <c r="S1796" s="2"/>
      <c r="T1796" s="2"/>
    </row>
    <row r="1797" spans="18:20" x14ac:dyDescent="0.3">
      <c r="R1797" s="3"/>
      <c r="S1797" s="2"/>
      <c r="T1797" s="2"/>
    </row>
    <row r="1798" spans="18:20" x14ac:dyDescent="0.3">
      <c r="R1798" s="3"/>
      <c r="S1798" s="2"/>
      <c r="T1798" s="2"/>
    </row>
    <row r="1799" spans="18:20" x14ac:dyDescent="0.3">
      <c r="R1799" s="3"/>
      <c r="S1799" s="2"/>
      <c r="T1799" s="2"/>
    </row>
    <row r="1800" spans="18:20" x14ac:dyDescent="0.3">
      <c r="R1800" s="3"/>
      <c r="S1800" s="2"/>
      <c r="T1800" s="2"/>
    </row>
    <row r="1801" spans="18:20" x14ac:dyDescent="0.3">
      <c r="R1801" s="3"/>
      <c r="S1801" s="2"/>
      <c r="T1801" s="2"/>
    </row>
    <row r="1802" spans="18:20" x14ac:dyDescent="0.3">
      <c r="R1802" s="3"/>
      <c r="S1802" s="2"/>
      <c r="T1802" s="2"/>
    </row>
    <row r="1803" spans="18:20" x14ac:dyDescent="0.3">
      <c r="R1803" s="3"/>
      <c r="S1803" s="2"/>
      <c r="T1803" s="2"/>
    </row>
    <row r="1804" spans="18:20" x14ac:dyDescent="0.3">
      <c r="R1804" s="3"/>
      <c r="S1804" s="2"/>
      <c r="T1804" s="2"/>
    </row>
    <row r="1805" spans="18:20" x14ac:dyDescent="0.3">
      <c r="R1805" s="3"/>
      <c r="S1805" s="2"/>
      <c r="T1805" s="2"/>
    </row>
    <row r="1806" spans="18:20" x14ac:dyDescent="0.3">
      <c r="R1806" s="3"/>
      <c r="S1806" s="2"/>
      <c r="T1806" s="2"/>
    </row>
    <row r="1807" spans="18:20" x14ac:dyDescent="0.3">
      <c r="R1807" s="3"/>
      <c r="S1807" s="2"/>
      <c r="T1807" s="2"/>
    </row>
    <row r="1808" spans="18:20" x14ac:dyDescent="0.3">
      <c r="R1808" s="3"/>
      <c r="S1808" s="2"/>
      <c r="T1808" s="2"/>
    </row>
    <row r="1809" spans="18:20" x14ac:dyDescent="0.3">
      <c r="R1809" s="3"/>
      <c r="S1809" s="2"/>
      <c r="T1809" s="2"/>
    </row>
    <row r="1810" spans="18:20" x14ac:dyDescent="0.3">
      <c r="R1810" s="3"/>
      <c r="S1810" s="2"/>
      <c r="T1810" s="2"/>
    </row>
    <row r="1811" spans="18:20" x14ac:dyDescent="0.3">
      <c r="R1811" s="3"/>
      <c r="S1811" s="2"/>
      <c r="T1811" s="2"/>
    </row>
    <row r="1812" spans="18:20" x14ac:dyDescent="0.3">
      <c r="R1812" s="3"/>
      <c r="S1812" s="2"/>
      <c r="T1812" s="2"/>
    </row>
    <row r="1813" spans="18:20" x14ac:dyDescent="0.3">
      <c r="R1813" s="3"/>
      <c r="S1813" s="2"/>
      <c r="T1813" s="2"/>
    </row>
    <row r="1814" spans="18:20" x14ac:dyDescent="0.3">
      <c r="R1814" s="3"/>
      <c r="S1814" s="2"/>
      <c r="T1814" s="2"/>
    </row>
    <row r="1815" spans="18:20" x14ac:dyDescent="0.3">
      <c r="R1815" s="3"/>
      <c r="S1815" s="2"/>
      <c r="T1815" s="2"/>
    </row>
    <row r="1816" spans="18:20" x14ac:dyDescent="0.3">
      <c r="R1816" s="3"/>
      <c r="S1816" s="2"/>
      <c r="T1816" s="2"/>
    </row>
    <row r="1817" spans="18:20" x14ac:dyDescent="0.3">
      <c r="R1817" s="3"/>
      <c r="S1817" s="2"/>
      <c r="T1817" s="2"/>
    </row>
    <row r="1818" spans="18:20" x14ac:dyDescent="0.3">
      <c r="R1818" s="3"/>
      <c r="S1818" s="2"/>
      <c r="T1818" s="2"/>
    </row>
    <row r="1819" spans="18:20" x14ac:dyDescent="0.3">
      <c r="R1819" s="3"/>
      <c r="S1819" s="2"/>
      <c r="T1819" s="2"/>
    </row>
    <row r="1820" spans="18:20" x14ac:dyDescent="0.3">
      <c r="R1820" s="3"/>
      <c r="S1820" s="2"/>
      <c r="T1820" s="2"/>
    </row>
    <row r="1821" spans="18:20" x14ac:dyDescent="0.3">
      <c r="R1821" s="3"/>
      <c r="S1821" s="2"/>
      <c r="T1821" s="2"/>
    </row>
    <row r="1822" spans="18:20" x14ac:dyDescent="0.3">
      <c r="R1822" s="3"/>
      <c r="S1822" s="2"/>
      <c r="T1822" s="2"/>
    </row>
    <row r="1823" spans="18:20" x14ac:dyDescent="0.3">
      <c r="R1823" s="3"/>
      <c r="S1823" s="2"/>
      <c r="T1823" s="2"/>
    </row>
    <row r="1824" spans="18:20" x14ac:dyDescent="0.3">
      <c r="R1824" s="3"/>
      <c r="S1824" s="2"/>
      <c r="T1824" s="2"/>
    </row>
    <row r="1825" spans="18:20" x14ac:dyDescent="0.3">
      <c r="R1825" s="3"/>
      <c r="S1825" s="2"/>
      <c r="T1825" s="2"/>
    </row>
    <row r="1826" spans="18:20" x14ac:dyDescent="0.3">
      <c r="R1826" s="3"/>
      <c r="S1826" s="2"/>
      <c r="T1826" s="2"/>
    </row>
    <row r="1827" spans="18:20" x14ac:dyDescent="0.3">
      <c r="R1827" s="3"/>
      <c r="S1827" s="2"/>
      <c r="T1827" s="2"/>
    </row>
    <row r="1828" spans="18:20" x14ac:dyDescent="0.3">
      <c r="R1828" s="3"/>
      <c r="S1828" s="2"/>
      <c r="T1828" s="2"/>
    </row>
    <row r="1829" spans="18:20" x14ac:dyDescent="0.3">
      <c r="R1829" s="3"/>
      <c r="S1829" s="2"/>
      <c r="T1829" s="2"/>
    </row>
    <row r="1830" spans="18:20" x14ac:dyDescent="0.3">
      <c r="R1830" s="3"/>
      <c r="S1830" s="2"/>
      <c r="T1830" s="2"/>
    </row>
    <row r="1831" spans="18:20" x14ac:dyDescent="0.3">
      <c r="R1831" s="3"/>
      <c r="S1831" s="2"/>
      <c r="T1831" s="2"/>
    </row>
    <row r="1832" spans="18:20" x14ac:dyDescent="0.3">
      <c r="R1832" s="3"/>
      <c r="S1832" s="2"/>
      <c r="T1832" s="2"/>
    </row>
    <row r="1833" spans="18:20" x14ac:dyDescent="0.3">
      <c r="R1833" s="3"/>
      <c r="S1833" s="2"/>
      <c r="T1833" s="2"/>
    </row>
    <row r="1834" spans="18:20" x14ac:dyDescent="0.3">
      <c r="R1834" s="3"/>
      <c r="S1834" s="2"/>
      <c r="T1834" s="2"/>
    </row>
    <row r="1835" spans="18:20" x14ac:dyDescent="0.3">
      <c r="R1835" s="3"/>
      <c r="S1835" s="2"/>
      <c r="T1835" s="2"/>
    </row>
    <row r="1836" spans="18:20" x14ac:dyDescent="0.3">
      <c r="R1836" s="3"/>
      <c r="S1836" s="2"/>
      <c r="T1836" s="2"/>
    </row>
    <row r="1837" spans="18:20" x14ac:dyDescent="0.3">
      <c r="R1837" s="3"/>
      <c r="S1837" s="2"/>
      <c r="T1837" s="2"/>
    </row>
    <row r="1838" spans="18:20" x14ac:dyDescent="0.3">
      <c r="R1838" s="3"/>
      <c r="S1838" s="2"/>
      <c r="T1838" s="2"/>
    </row>
    <row r="1839" spans="18:20" x14ac:dyDescent="0.3">
      <c r="R1839" s="3"/>
      <c r="S1839" s="2"/>
      <c r="T1839" s="2"/>
    </row>
    <row r="1840" spans="18:20" x14ac:dyDescent="0.3">
      <c r="R1840" s="3"/>
      <c r="S1840" s="2"/>
      <c r="T1840" s="2"/>
    </row>
    <row r="1841" spans="18:20" x14ac:dyDescent="0.3">
      <c r="R1841" s="3"/>
      <c r="S1841" s="2"/>
      <c r="T1841" s="2"/>
    </row>
    <row r="1842" spans="18:20" x14ac:dyDescent="0.3">
      <c r="R1842" s="3"/>
      <c r="S1842" s="2"/>
      <c r="T1842" s="2"/>
    </row>
    <row r="1843" spans="18:20" x14ac:dyDescent="0.3">
      <c r="R1843" s="3"/>
      <c r="S1843" s="2"/>
      <c r="T1843" s="2"/>
    </row>
    <row r="1844" spans="18:20" x14ac:dyDescent="0.3">
      <c r="R1844" s="3"/>
      <c r="S1844" s="2"/>
      <c r="T1844" s="2"/>
    </row>
    <row r="1845" spans="18:20" x14ac:dyDescent="0.3">
      <c r="R1845" s="3"/>
      <c r="S1845" s="2"/>
      <c r="T1845" s="2"/>
    </row>
    <row r="1846" spans="18:20" x14ac:dyDescent="0.3">
      <c r="R1846" s="3"/>
      <c r="S1846" s="2"/>
      <c r="T1846" s="2"/>
    </row>
    <row r="1847" spans="18:20" x14ac:dyDescent="0.3">
      <c r="R1847" s="3"/>
      <c r="S1847" s="2"/>
      <c r="T1847" s="2"/>
    </row>
    <row r="1848" spans="18:20" x14ac:dyDescent="0.3">
      <c r="R1848" s="3"/>
      <c r="S1848" s="2"/>
      <c r="T1848" s="2"/>
    </row>
    <row r="1849" spans="18:20" x14ac:dyDescent="0.3">
      <c r="R1849" s="3"/>
      <c r="S1849" s="2"/>
      <c r="T1849" s="2"/>
    </row>
    <row r="1850" spans="18:20" x14ac:dyDescent="0.3">
      <c r="R1850" s="3"/>
      <c r="S1850" s="2"/>
      <c r="T1850" s="2"/>
    </row>
    <row r="1851" spans="18:20" x14ac:dyDescent="0.3">
      <c r="R1851" s="3"/>
      <c r="S1851" s="2"/>
      <c r="T1851" s="2"/>
    </row>
    <row r="1852" spans="18:20" x14ac:dyDescent="0.3">
      <c r="R1852" s="3"/>
      <c r="S1852" s="2"/>
      <c r="T1852" s="2"/>
    </row>
    <row r="1853" spans="18:20" x14ac:dyDescent="0.3">
      <c r="R1853" s="3"/>
      <c r="S1853" s="2"/>
      <c r="T1853" s="2"/>
    </row>
    <row r="1854" spans="18:20" x14ac:dyDescent="0.3">
      <c r="R1854" s="3"/>
      <c r="S1854" s="2"/>
      <c r="T1854" s="2"/>
    </row>
    <row r="1855" spans="18:20" x14ac:dyDescent="0.3">
      <c r="R1855" s="3"/>
      <c r="S1855" s="2"/>
      <c r="T1855" s="2"/>
    </row>
    <row r="1856" spans="18:20" x14ac:dyDescent="0.3">
      <c r="R1856" s="3"/>
      <c r="S1856" s="2"/>
      <c r="T1856" s="2"/>
    </row>
    <row r="1857" spans="18:20" x14ac:dyDescent="0.3">
      <c r="R1857" s="3"/>
      <c r="S1857" s="2"/>
      <c r="T1857" s="2"/>
    </row>
    <row r="1858" spans="18:20" x14ac:dyDescent="0.3">
      <c r="R1858" s="3"/>
      <c r="S1858" s="2"/>
      <c r="T1858" s="2"/>
    </row>
    <row r="1859" spans="18:20" x14ac:dyDescent="0.3">
      <c r="R1859" s="3"/>
      <c r="S1859" s="2"/>
      <c r="T1859" s="2"/>
    </row>
    <row r="1860" spans="18:20" x14ac:dyDescent="0.3">
      <c r="R1860" s="3"/>
      <c r="S1860" s="2"/>
      <c r="T1860" s="2"/>
    </row>
    <row r="1861" spans="18:20" x14ac:dyDescent="0.3">
      <c r="R1861" s="3"/>
      <c r="S1861" s="2"/>
      <c r="T1861" s="2"/>
    </row>
    <row r="1862" spans="18:20" x14ac:dyDescent="0.3">
      <c r="R1862" s="3"/>
      <c r="S1862" s="2"/>
      <c r="T1862" s="2"/>
    </row>
    <row r="1863" spans="18:20" x14ac:dyDescent="0.3">
      <c r="R1863" s="3"/>
      <c r="S1863" s="2"/>
      <c r="T1863" s="2"/>
    </row>
    <row r="1864" spans="18:20" x14ac:dyDescent="0.3">
      <c r="R1864" s="3"/>
      <c r="S1864" s="2"/>
      <c r="T1864" s="2"/>
    </row>
    <row r="1865" spans="18:20" x14ac:dyDescent="0.3">
      <c r="R1865" s="3"/>
      <c r="S1865" s="2"/>
      <c r="T1865" s="2"/>
    </row>
    <row r="1866" spans="18:20" x14ac:dyDescent="0.3">
      <c r="R1866" s="3"/>
      <c r="S1866" s="2"/>
      <c r="T1866" s="2"/>
    </row>
    <row r="1867" spans="18:20" x14ac:dyDescent="0.3">
      <c r="R1867" s="3"/>
      <c r="S1867" s="2"/>
      <c r="T1867" s="2"/>
    </row>
    <row r="1868" spans="18:20" x14ac:dyDescent="0.3">
      <c r="R1868" s="3"/>
      <c r="S1868" s="2"/>
      <c r="T1868" s="2"/>
    </row>
    <row r="1869" spans="18:20" x14ac:dyDescent="0.3">
      <c r="R1869" s="3"/>
      <c r="S1869" s="2"/>
      <c r="T1869" s="2"/>
    </row>
    <row r="1870" spans="18:20" x14ac:dyDescent="0.3">
      <c r="R1870" s="3"/>
      <c r="S1870" s="2"/>
      <c r="T1870" s="2"/>
    </row>
    <row r="1871" spans="18:20" x14ac:dyDescent="0.3">
      <c r="R1871" s="3"/>
      <c r="S1871" s="2"/>
      <c r="T1871" s="2"/>
    </row>
    <row r="1872" spans="18:20" x14ac:dyDescent="0.3">
      <c r="R1872" s="3"/>
      <c r="S1872" s="2"/>
      <c r="T1872" s="2"/>
    </row>
    <row r="1873" spans="18:20" x14ac:dyDescent="0.3">
      <c r="R1873" s="3"/>
      <c r="S1873" s="2"/>
      <c r="T1873" s="2"/>
    </row>
    <row r="1874" spans="18:20" x14ac:dyDescent="0.3">
      <c r="R1874" s="3"/>
      <c r="S1874" s="2"/>
      <c r="T1874" s="2"/>
    </row>
    <row r="1875" spans="18:20" x14ac:dyDescent="0.3">
      <c r="R1875" s="3"/>
      <c r="S1875" s="2"/>
      <c r="T1875" s="2"/>
    </row>
    <row r="1876" spans="18:20" x14ac:dyDescent="0.3">
      <c r="R1876" s="3"/>
      <c r="S1876" s="2"/>
      <c r="T1876" s="2"/>
    </row>
    <row r="1877" spans="18:20" x14ac:dyDescent="0.3">
      <c r="R1877" s="3"/>
      <c r="S1877" s="2"/>
      <c r="T1877" s="2"/>
    </row>
    <row r="1878" spans="18:20" x14ac:dyDescent="0.3">
      <c r="R1878" s="3"/>
      <c r="S1878" s="2"/>
      <c r="T1878" s="2"/>
    </row>
    <row r="1879" spans="18:20" x14ac:dyDescent="0.3">
      <c r="R1879" s="3"/>
      <c r="S1879" s="2"/>
      <c r="T1879" s="2"/>
    </row>
    <row r="1880" spans="18:20" x14ac:dyDescent="0.3">
      <c r="R1880" s="3"/>
      <c r="S1880" s="2"/>
      <c r="T1880" s="2"/>
    </row>
    <row r="1881" spans="18:20" x14ac:dyDescent="0.3">
      <c r="R1881" s="3"/>
      <c r="S1881" s="2"/>
      <c r="T1881" s="2"/>
    </row>
    <row r="1882" spans="18:20" x14ac:dyDescent="0.3">
      <c r="R1882" s="3"/>
      <c r="S1882" s="2"/>
      <c r="T1882" s="2"/>
    </row>
    <row r="1883" spans="18:20" x14ac:dyDescent="0.3">
      <c r="R1883" s="3"/>
      <c r="S1883" s="2"/>
      <c r="T1883" s="2"/>
    </row>
    <row r="1884" spans="18:20" x14ac:dyDescent="0.3">
      <c r="R1884" s="3"/>
      <c r="S1884" s="2"/>
      <c r="T1884" s="2"/>
    </row>
    <row r="1885" spans="18:20" x14ac:dyDescent="0.3">
      <c r="R1885" s="3"/>
      <c r="S1885" s="2"/>
      <c r="T1885" s="2"/>
    </row>
    <row r="1886" spans="18:20" x14ac:dyDescent="0.3">
      <c r="R1886" s="3"/>
      <c r="S1886" s="2"/>
      <c r="T1886" s="2"/>
    </row>
    <row r="1887" spans="18:20" x14ac:dyDescent="0.3">
      <c r="R1887" s="3"/>
      <c r="S1887" s="2"/>
      <c r="T1887" s="2"/>
    </row>
    <row r="1888" spans="18:20" x14ac:dyDescent="0.3">
      <c r="R1888" s="3"/>
      <c r="S1888" s="2"/>
      <c r="T1888" s="2"/>
    </row>
    <row r="1889" spans="18:20" x14ac:dyDescent="0.3">
      <c r="R1889" s="3"/>
      <c r="S1889" s="2"/>
      <c r="T1889" s="2"/>
    </row>
    <row r="1890" spans="18:20" x14ac:dyDescent="0.3">
      <c r="R1890" s="3"/>
      <c r="S1890" s="2"/>
      <c r="T1890" s="2"/>
    </row>
    <row r="1891" spans="18:20" x14ac:dyDescent="0.3">
      <c r="R1891" s="3"/>
      <c r="S1891" s="2"/>
      <c r="T1891" s="2"/>
    </row>
    <row r="1892" spans="18:20" x14ac:dyDescent="0.3">
      <c r="R1892" s="3"/>
      <c r="S1892" s="2"/>
      <c r="T1892" s="2"/>
    </row>
    <row r="1893" spans="18:20" x14ac:dyDescent="0.3">
      <c r="R1893" s="3"/>
      <c r="S1893" s="2"/>
      <c r="T1893" s="2"/>
    </row>
    <row r="1894" spans="18:20" x14ac:dyDescent="0.3">
      <c r="R1894" s="3"/>
      <c r="S1894" s="2"/>
      <c r="T1894" s="2"/>
    </row>
    <row r="1895" spans="18:20" x14ac:dyDescent="0.3">
      <c r="R1895" s="3"/>
      <c r="S1895" s="2"/>
      <c r="T1895" s="2"/>
    </row>
    <row r="1896" spans="18:20" x14ac:dyDescent="0.3">
      <c r="R1896" s="3"/>
      <c r="S1896" s="2"/>
      <c r="T1896" s="2"/>
    </row>
    <row r="1897" spans="18:20" x14ac:dyDescent="0.3">
      <c r="R1897" s="3"/>
      <c r="S1897" s="2"/>
      <c r="T1897" s="2"/>
    </row>
    <row r="1898" spans="18:20" x14ac:dyDescent="0.3">
      <c r="R1898" s="3"/>
      <c r="S1898" s="2"/>
      <c r="T1898" s="2"/>
    </row>
    <row r="1899" spans="18:20" x14ac:dyDescent="0.3">
      <c r="R1899" s="3"/>
      <c r="S1899" s="2"/>
      <c r="T1899" s="2"/>
    </row>
    <row r="1900" spans="18:20" x14ac:dyDescent="0.3">
      <c r="R1900" s="3"/>
      <c r="S1900" s="2"/>
      <c r="T1900" s="2"/>
    </row>
    <row r="1901" spans="18:20" x14ac:dyDescent="0.3">
      <c r="R1901" s="3"/>
      <c r="S1901" s="2"/>
      <c r="T1901" s="2"/>
    </row>
    <row r="1902" spans="18:20" x14ac:dyDescent="0.3">
      <c r="R1902" s="3"/>
      <c r="S1902" s="2"/>
      <c r="T1902" s="2"/>
    </row>
    <row r="1903" spans="18:20" x14ac:dyDescent="0.3">
      <c r="R1903" s="3"/>
      <c r="S1903" s="2"/>
      <c r="T1903" s="2"/>
    </row>
    <row r="1904" spans="18:20" x14ac:dyDescent="0.3">
      <c r="R1904" s="3"/>
      <c r="S1904" s="2"/>
      <c r="T1904" s="2"/>
    </row>
    <row r="1905" spans="18:20" x14ac:dyDescent="0.3">
      <c r="R1905" s="3"/>
      <c r="S1905" s="2"/>
      <c r="T1905" s="2"/>
    </row>
    <row r="1906" spans="18:20" x14ac:dyDescent="0.3">
      <c r="R1906" s="3"/>
      <c r="S1906" s="2"/>
      <c r="T1906" s="2"/>
    </row>
    <row r="1907" spans="18:20" x14ac:dyDescent="0.3">
      <c r="R1907" s="3"/>
      <c r="S1907" s="2"/>
      <c r="T1907" s="2"/>
    </row>
    <row r="1908" spans="18:20" x14ac:dyDescent="0.3">
      <c r="R1908" s="3"/>
      <c r="S1908" s="2"/>
      <c r="T1908" s="2"/>
    </row>
    <row r="1909" spans="18:20" x14ac:dyDescent="0.3">
      <c r="R1909" s="3"/>
      <c r="S1909" s="2"/>
      <c r="T1909" s="2"/>
    </row>
    <row r="1910" spans="18:20" x14ac:dyDescent="0.3">
      <c r="R1910" s="3"/>
      <c r="S1910" s="2"/>
      <c r="T1910" s="2"/>
    </row>
    <row r="1911" spans="18:20" x14ac:dyDescent="0.3">
      <c r="R1911" s="3"/>
      <c r="S1911" s="2"/>
      <c r="T1911" s="2"/>
    </row>
    <row r="1912" spans="18:20" x14ac:dyDescent="0.3">
      <c r="R1912" s="3"/>
      <c r="S1912" s="2"/>
      <c r="T1912" s="2"/>
    </row>
    <row r="1913" spans="18:20" x14ac:dyDescent="0.3">
      <c r="R1913" s="3"/>
      <c r="S1913" s="2"/>
      <c r="T1913" s="2"/>
    </row>
    <row r="1914" spans="18:20" x14ac:dyDescent="0.3">
      <c r="R1914" s="3"/>
      <c r="S1914" s="2"/>
      <c r="T1914" s="2"/>
    </row>
    <row r="1915" spans="18:20" x14ac:dyDescent="0.3">
      <c r="R1915" s="3"/>
      <c r="S1915" s="2"/>
      <c r="T1915" s="2"/>
    </row>
    <row r="1916" spans="18:20" x14ac:dyDescent="0.3">
      <c r="R1916" s="3"/>
      <c r="S1916" s="2"/>
      <c r="T1916" s="2"/>
    </row>
    <row r="1917" spans="18:20" x14ac:dyDescent="0.3">
      <c r="R1917" s="3"/>
      <c r="S1917" s="2"/>
      <c r="T1917" s="2"/>
    </row>
    <row r="1918" spans="18:20" x14ac:dyDescent="0.3">
      <c r="R1918" s="3"/>
      <c r="S1918" s="2"/>
      <c r="T1918" s="2"/>
    </row>
    <row r="1919" spans="18:20" x14ac:dyDescent="0.3">
      <c r="R1919" s="3"/>
      <c r="S1919" s="2"/>
      <c r="T1919" s="2"/>
    </row>
    <row r="1920" spans="18:20" x14ac:dyDescent="0.3">
      <c r="R1920" s="3"/>
      <c r="S1920" s="2"/>
      <c r="T1920" s="2"/>
    </row>
    <row r="1921" spans="18:20" x14ac:dyDescent="0.3">
      <c r="R1921" s="3"/>
      <c r="S1921" s="2"/>
      <c r="T1921" s="2"/>
    </row>
    <row r="1922" spans="18:20" x14ac:dyDescent="0.3">
      <c r="R1922" s="3"/>
      <c r="S1922" s="2"/>
      <c r="T1922" s="2"/>
    </row>
    <row r="1923" spans="18:20" x14ac:dyDescent="0.3">
      <c r="R1923" s="3"/>
      <c r="S1923" s="2"/>
      <c r="T1923" s="2"/>
    </row>
    <row r="1924" spans="18:20" x14ac:dyDescent="0.3">
      <c r="R1924" s="3"/>
      <c r="S1924" s="2"/>
      <c r="T1924" s="2"/>
    </row>
    <row r="1925" spans="18:20" x14ac:dyDescent="0.3">
      <c r="R1925" s="3"/>
      <c r="S1925" s="2"/>
      <c r="T1925" s="2"/>
    </row>
    <row r="1926" spans="18:20" x14ac:dyDescent="0.3">
      <c r="R1926" s="3"/>
      <c r="S1926" s="2"/>
      <c r="T1926" s="2"/>
    </row>
    <row r="1927" spans="18:20" x14ac:dyDescent="0.3">
      <c r="R1927" s="3"/>
      <c r="S1927" s="2"/>
      <c r="T1927" s="2"/>
    </row>
    <row r="1928" spans="18:20" x14ac:dyDescent="0.3">
      <c r="R1928" s="3"/>
      <c r="S1928" s="2"/>
      <c r="T1928" s="2"/>
    </row>
    <row r="1929" spans="18:20" x14ac:dyDescent="0.3">
      <c r="R1929" s="3"/>
      <c r="S1929" s="2"/>
      <c r="T1929" s="2"/>
    </row>
    <row r="1930" spans="18:20" x14ac:dyDescent="0.3">
      <c r="R1930" s="3"/>
      <c r="S1930" s="2"/>
      <c r="T1930" s="2"/>
    </row>
    <row r="1931" spans="18:20" x14ac:dyDescent="0.3">
      <c r="R1931" s="3"/>
      <c r="S1931" s="2"/>
      <c r="T1931" s="2"/>
    </row>
    <row r="1932" spans="18:20" x14ac:dyDescent="0.3">
      <c r="R1932" s="3"/>
      <c r="S1932" s="2"/>
      <c r="T1932" s="2"/>
    </row>
    <row r="1933" spans="18:20" x14ac:dyDescent="0.3">
      <c r="R1933" s="3"/>
      <c r="S1933" s="2"/>
      <c r="T1933" s="2"/>
    </row>
    <row r="1934" spans="18:20" x14ac:dyDescent="0.3">
      <c r="R1934" s="3"/>
      <c r="S1934" s="2"/>
      <c r="T1934" s="2"/>
    </row>
    <row r="1935" spans="18:20" x14ac:dyDescent="0.3">
      <c r="R1935" s="3"/>
      <c r="S1935" s="2"/>
      <c r="T1935" s="2"/>
    </row>
    <row r="1936" spans="18:20" x14ac:dyDescent="0.3">
      <c r="R1936" s="3"/>
      <c r="S1936" s="2"/>
      <c r="T1936" s="2"/>
    </row>
    <row r="1937" spans="18:20" x14ac:dyDescent="0.3">
      <c r="R1937" s="3"/>
      <c r="S1937" s="2"/>
      <c r="T1937" s="2"/>
    </row>
    <row r="1938" spans="18:20" x14ac:dyDescent="0.3">
      <c r="R1938" s="3"/>
      <c r="S1938" s="2"/>
      <c r="T1938" s="2"/>
    </row>
    <row r="1939" spans="18:20" x14ac:dyDescent="0.3">
      <c r="R1939" s="3"/>
      <c r="S1939" s="2"/>
      <c r="T1939" s="2"/>
    </row>
    <row r="1940" spans="18:20" x14ac:dyDescent="0.3">
      <c r="R1940" s="3"/>
      <c r="S1940" s="2"/>
      <c r="T1940" s="2"/>
    </row>
    <row r="1941" spans="18:20" x14ac:dyDescent="0.3">
      <c r="R1941" s="3"/>
      <c r="S1941" s="2"/>
      <c r="T1941" s="2"/>
    </row>
    <row r="1942" spans="18:20" x14ac:dyDescent="0.3">
      <c r="R1942" s="3"/>
      <c r="S1942" s="2"/>
      <c r="T1942" s="2"/>
    </row>
    <row r="1943" spans="18:20" x14ac:dyDescent="0.3">
      <c r="R1943" s="3"/>
      <c r="S1943" s="2"/>
      <c r="T1943" s="2"/>
    </row>
    <row r="1944" spans="18:20" x14ac:dyDescent="0.3">
      <c r="R1944" s="3"/>
      <c r="S1944" s="2"/>
      <c r="T1944" s="2"/>
    </row>
    <row r="1945" spans="18:20" x14ac:dyDescent="0.3">
      <c r="R1945" s="3"/>
      <c r="S1945" s="2"/>
      <c r="T1945" s="2"/>
    </row>
    <row r="1946" spans="18:20" x14ac:dyDescent="0.3">
      <c r="R1946" s="3"/>
      <c r="S1946" s="2"/>
      <c r="T1946" s="2"/>
    </row>
    <row r="1947" spans="18:20" x14ac:dyDescent="0.3">
      <c r="R1947" s="3"/>
      <c r="S1947" s="2"/>
      <c r="T1947" s="2"/>
    </row>
    <row r="1948" spans="18:20" x14ac:dyDescent="0.3">
      <c r="R1948" s="3"/>
      <c r="S1948" s="2"/>
      <c r="T1948" s="2"/>
    </row>
    <row r="1949" spans="18:20" x14ac:dyDescent="0.3">
      <c r="R1949" s="3"/>
      <c r="S1949" s="2"/>
      <c r="T1949" s="2"/>
    </row>
    <row r="1950" spans="18:20" x14ac:dyDescent="0.3">
      <c r="R1950" s="3"/>
      <c r="S1950" s="2"/>
      <c r="T1950" s="2"/>
    </row>
    <row r="1951" spans="18:20" x14ac:dyDescent="0.3">
      <c r="R1951" s="3"/>
      <c r="S1951" s="2"/>
      <c r="T1951" s="2"/>
    </row>
    <row r="1952" spans="18:20" x14ac:dyDescent="0.3">
      <c r="R1952" s="3"/>
      <c r="S1952" s="2"/>
      <c r="T1952" s="2"/>
    </row>
    <row r="1953" spans="18:20" x14ac:dyDescent="0.3">
      <c r="R1953" s="3"/>
      <c r="S1953" s="2"/>
      <c r="T1953" s="2"/>
    </row>
    <row r="1954" spans="18:20" x14ac:dyDescent="0.3">
      <c r="R1954" s="3"/>
      <c r="S1954" s="2"/>
      <c r="T1954" s="2"/>
    </row>
    <row r="1955" spans="18:20" x14ac:dyDescent="0.3">
      <c r="R1955" s="3"/>
      <c r="S1955" s="2"/>
      <c r="T1955" s="2"/>
    </row>
    <row r="1956" spans="18:20" x14ac:dyDescent="0.3">
      <c r="R1956" s="3"/>
      <c r="S1956" s="2"/>
      <c r="T1956" s="2"/>
    </row>
    <row r="1957" spans="18:20" x14ac:dyDescent="0.3">
      <c r="R1957" s="3"/>
      <c r="S1957" s="2"/>
      <c r="T1957" s="2"/>
    </row>
    <row r="1958" spans="18:20" x14ac:dyDescent="0.3">
      <c r="R1958" s="3"/>
      <c r="S1958" s="2"/>
      <c r="T1958" s="2"/>
    </row>
    <row r="1959" spans="18:20" x14ac:dyDescent="0.3">
      <c r="R1959" s="3"/>
      <c r="S1959" s="2"/>
      <c r="T1959" s="2"/>
    </row>
    <row r="1960" spans="18:20" x14ac:dyDescent="0.3">
      <c r="R1960" s="3"/>
      <c r="S1960" s="2"/>
      <c r="T1960" s="2"/>
    </row>
    <row r="1961" spans="18:20" x14ac:dyDescent="0.3">
      <c r="R1961" s="3"/>
      <c r="S1961" s="2"/>
      <c r="T1961" s="2"/>
    </row>
    <row r="1962" spans="18:20" x14ac:dyDescent="0.3">
      <c r="R1962" s="3"/>
      <c r="S1962" s="2"/>
      <c r="T1962" s="2"/>
    </row>
    <row r="1963" spans="18:20" x14ac:dyDescent="0.3">
      <c r="R1963" s="3"/>
      <c r="S1963" s="2"/>
      <c r="T1963" s="2"/>
    </row>
    <row r="1964" spans="18:20" x14ac:dyDescent="0.3">
      <c r="R1964" s="3"/>
      <c r="S1964" s="2"/>
      <c r="T1964" s="2"/>
    </row>
    <row r="1965" spans="18:20" x14ac:dyDescent="0.3">
      <c r="R1965" s="3"/>
      <c r="S1965" s="2"/>
      <c r="T1965" s="2"/>
    </row>
    <row r="1966" spans="18:20" x14ac:dyDescent="0.3">
      <c r="R1966" s="3"/>
      <c r="S1966" s="2"/>
      <c r="T1966" s="2"/>
    </row>
    <row r="1967" spans="18:20" x14ac:dyDescent="0.3">
      <c r="R1967" s="3"/>
      <c r="S1967" s="2"/>
      <c r="T1967" s="2"/>
    </row>
    <row r="1968" spans="18:20" x14ac:dyDescent="0.3">
      <c r="R1968" s="3"/>
      <c r="S1968" s="2"/>
      <c r="T1968" s="2"/>
    </row>
    <row r="1969" spans="18:20" x14ac:dyDescent="0.3">
      <c r="R1969" s="3"/>
      <c r="S1969" s="2"/>
      <c r="T1969" s="2"/>
    </row>
    <row r="1970" spans="18:20" x14ac:dyDescent="0.3">
      <c r="R1970" s="3"/>
      <c r="S1970" s="2"/>
      <c r="T1970" s="2"/>
    </row>
    <row r="1971" spans="18:20" x14ac:dyDescent="0.3">
      <c r="R1971" s="3"/>
      <c r="S1971" s="2"/>
      <c r="T1971" s="2"/>
    </row>
    <row r="1972" spans="18:20" x14ac:dyDescent="0.3">
      <c r="R1972" s="3"/>
      <c r="S1972" s="2"/>
      <c r="T1972" s="2"/>
    </row>
    <row r="1973" spans="18:20" x14ac:dyDescent="0.3">
      <c r="R1973" s="3"/>
      <c r="S1973" s="2"/>
      <c r="T1973" s="2"/>
    </row>
    <row r="1974" spans="18:20" x14ac:dyDescent="0.3">
      <c r="R1974" s="3"/>
      <c r="S1974" s="2"/>
      <c r="T1974" s="2"/>
    </row>
    <row r="1975" spans="18:20" x14ac:dyDescent="0.3">
      <c r="R1975" s="3"/>
      <c r="S1975" s="2"/>
      <c r="T1975" s="2"/>
    </row>
    <row r="1976" spans="18:20" x14ac:dyDescent="0.3">
      <c r="R1976" s="3"/>
      <c r="S1976" s="2"/>
      <c r="T1976" s="2"/>
    </row>
    <row r="1977" spans="18:20" x14ac:dyDescent="0.3">
      <c r="R1977" s="3"/>
      <c r="S1977" s="2"/>
      <c r="T1977" s="2"/>
    </row>
    <row r="1978" spans="18:20" x14ac:dyDescent="0.3">
      <c r="R1978" s="3"/>
      <c r="S1978" s="2"/>
      <c r="T1978" s="2"/>
    </row>
    <row r="1979" spans="18:20" x14ac:dyDescent="0.3">
      <c r="R1979" s="3"/>
      <c r="S1979" s="2"/>
      <c r="T1979" s="2"/>
    </row>
    <row r="1980" spans="18:20" x14ac:dyDescent="0.3">
      <c r="R1980" s="3"/>
      <c r="S1980" s="2"/>
      <c r="T1980" s="2"/>
    </row>
    <row r="1981" spans="18:20" x14ac:dyDescent="0.3">
      <c r="R1981" s="3"/>
      <c r="S1981" s="2"/>
      <c r="T1981" s="2"/>
    </row>
    <row r="1982" spans="18:20" x14ac:dyDescent="0.3">
      <c r="R1982" s="3"/>
      <c r="S1982" s="2"/>
      <c r="T1982" s="2"/>
    </row>
    <row r="1983" spans="18:20" x14ac:dyDescent="0.3">
      <c r="R1983" s="3"/>
      <c r="S1983" s="2"/>
      <c r="T1983" s="2"/>
    </row>
    <row r="1984" spans="18:20" x14ac:dyDescent="0.3">
      <c r="R1984" s="3"/>
      <c r="S1984" s="2"/>
      <c r="T1984" s="2"/>
    </row>
    <row r="1985" spans="18:20" x14ac:dyDescent="0.3">
      <c r="R1985" s="3"/>
      <c r="S1985" s="2"/>
      <c r="T1985" s="2"/>
    </row>
    <row r="1986" spans="18:20" x14ac:dyDescent="0.3">
      <c r="R1986" s="3"/>
      <c r="S1986" s="2"/>
      <c r="T1986" s="2"/>
    </row>
    <row r="1987" spans="18:20" x14ac:dyDescent="0.3">
      <c r="R1987" s="3"/>
      <c r="S1987" s="2"/>
      <c r="T1987" s="2"/>
    </row>
    <row r="1988" spans="18:20" x14ac:dyDescent="0.3">
      <c r="R1988" s="3"/>
      <c r="S1988" s="2"/>
      <c r="T1988" s="2"/>
    </row>
    <row r="1989" spans="18:20" x14ac:dyDescent="0.3">
      <c r="R1989" s="3"/>
      <c r="S1989" s="2"/>
      <c r="T1989" s="2"/>
    </row>
    <row r="1990" spans="18:20" x14ac:dyDescent="0.3">
      <c r="R1990" s="3"/>
      <c r="S1990" s="2"/>
      <c r="T1990" s="2"/>
    </row>
    <row r="1991" spans="18:20" x14ac:dyDescent="0.3">
      <c r="R1991" s="3"/>
      <c r="S1991" s="2"/>
      <c r="T1991" s="2"/>
    </row>
    <row r="1992" spans="18:20" x14ac:dyDescent="0.3">
      <c r="R1992" s="3"/>
      <c r="S1992" s="2"/>
      <c r="T1992" s="2"/>
    </row>
    <row r="1993" spans="18:20" x14ac:dyDescent="0.3">
      <c r="R1993" s="3"/>
      <c r="S1993" s="2"/>
      <c r="T1993" s="2"/>
    </row>
    <row r="1994" spans="18:20" x14ac:dyDescent="0.3">
      <c r="R1994" s="3"/>
      <c r="S1994" s="2"/>
      <c r="T1994" s="2"/>
    </row>
    <row r="1995" spans="18:20" x14ac:dyDescent="0.3">
      <c r="R1995" s="3"/>
      <c r="S1995" s="2"/>
      <c r="T1995" s="2"/>
    </row>
    <row r="1996" spans="18:20" x14ac:dyDescent="0.3">
      <c r="R1996" s="3"/>
      <c r="S1996" s="2"/>
      <c r="T1996" s="2"/>
    </row>
    <row r="1997" spans="18:20" x14ac:dyDescent="0.3">
      <c r="R1997" s="3"/>
      <c r="S1997" s="2"/>
      <c r="T1997" s="2"/>
    </row>
    <row r="1998" spans="18:20" x14ac:dyDescent="0.3">
      <c r="R1998" s="3"/>
      <c r="S1998" s="2"/>
      <c r="T1998" s="2"/>
    </row>
    <row r="1999" spans="18:20" x14ac:dyDescent="0.3">
      <c r="R1999" s="3"/>
      <c r="S1999" s="2"/>
      <c r="T1999" s="2"/>
    </row>
    <row r="2000" spans="18:20" x14ac:dyDescent="0.3">
      <c r="R2000" s="3"/>
      <c r="S2000" s="2"/>
      <c r="T2000" s="2"/>
    </row>
    <row r="2001" spans="18:20" x14ac:dyDescent="0.3">
      <c r="R2001" s="3"/>
      <c r="S2001" s="2"/>
      <c r="T2001" s="2"/>
    </row>
    <row r="2002" spans="18:20" x14ac:dyDescent="0.3">
      <c r="R2002" s="3"/>
      <c r="S2002" s="2"/>
      <c r="T2002" s="2"/>
    </row>
    <row r="2003" spans="18:20" x14ac:dyDescent="0.3">
      <c r="R2003" s="3"/>
      <c r="S2003" s="2"/>
      <c r="T2003" s="2"/>
    </row>
    <row r="2004" spans="18:20" x14ac:dyDescent="0.3">
      <c r="R2004" s="3"/>
      <c r="S2004" s="2"/>
      <c r="T2004" s="2"/>
    </row>
    <row r="2005" spans="18:20" x14ac:dyDescent="0.3">
      <c r="R2005" s="3"/>
      <c r="S2005" s="2"/>
      <c r="T2005" s="2"/>
    </row>
    <row r="2006" spans="18:20" x14ac:dyDescent="0.3">
      <c r="R2006" s="3"/>
      <c r="S2006" s="2"/>
      <c r="T2006" s="2"/>
    </row>
    <row r="2007" spans="18:20" x14ac:dyDescent="0.3">
      <c r="R2007" s="3"/>
      <c r="S2007" s="2"/>
      <c r="T2007" s="2"/>
    </row>
    <row r="2008" spans="18:20" x14ac:dyDescent="0.3">
      <c r="R2008" s="3"/>
      <c r="S2008" s="2"/>
      <c r="T2008" s="2"/>
    </row>
    <row r="2009" spans="18:20" x14ac:dyDescent="0.3">
      <c r="R2009" s="3"/>
      <c r="S2009" s="2"/>
      <c r="T2009" s="2"/>
    </row>
    <row r="2010" spans="18:20" x14ac:dyDescent="0.3">
      <c r="R2010" s="3"/>
      <c r="S2010" s="2"/>
      <c r="T2010" s="2"/>
    </row>
    <row r="2011" spans="18:20" x14ac:dyDescent="0.3">
      <c r="R2011" s="3"/>
      <c r="S2011" s="2"/>
      <c r="T2011" s="2"/>
    </row>
    <row r="2012" spans="18:20" x14ac:dyDescent="0.3">
      <c r="R2012" s="3"/>
      <c r="S2012" s="2"/>
      <c r="T2012" s="2"/>
    </row>
    <row r="2013" spans="18:20" x14ac:dyDescent="0.3">
      <c r="R2013" s="3"/>
      <c r="S2013" s="2"/>
      <c r="T2013" s="2"/>
    </row>
    <row r="2014" spans="18:20" x14ac:dyDescent="0.3">
      <c r="R2014" s="3"/>
      <c r="S2014" s="2"/>
      <c r="T2014" s="2"/>
    </row>
    <row r="2015" spans="18:20" x14ac:dyDescent="0.3">
      <c r="R2015" s="3"/>
      <c r="S2015" s="2"/>
      <c r="T2015" s="2"/>
    </row>
    <row r="2016" spans="18:20" x14ac:dyDescent="0.3">
      <c r="R2016" s="3"/>
      <c r="S2016" s="2"/>
      <c r="T2016" s="2"/>
    </row>
    <row r="2017" spans="18:20" x14ac:dyDescent="0.3">
      <c r="R2017" s="3"/>
      <c r="S2017" s="2"/>
      <c r="T2017" s="2"/>
    </row>
    <row r="2018" spans="18:20" x14ac:dyDescent="0.3">
      <c r="R2018" s="3"/>
      <c r="S2018" s="2"/>
      <c r="T2018" s="2"/>
    </row>
    <row r="2019" spans="18:20" x14ac:dyDescent="0.3">
      <c r="R2019" s="3"/>
      <c r="S2019" s="2"/>
      <c r="T2019" s="2"/>
    </row>
    <row r="2020" spans="18:20" x14ac:dyDescent="0.3">
      <c r="R2020" s="3"/>
      <c r="S2020" s="2"/>
      <c r="T2020" s="2"/>
    </row>
    <row r="2021" spans="18:20" x14ac:dyDescent="0.3">
      <c r="R2021" s="3"/>
      <c r="S2021" s="2"/>
      <c r="T2021" s="2"/>
    </row>
    <row r="2022" spans="18:20" x14ac:dyDescent="0.3">
      <c r="R2022" s="3"/>
      <c r="S2022" s="2"/>
      <c r="T2022" s="2"/>
    </row>
    <row r="2023" spans="18:20" x14ac:dyDescent="0.3">
      <c r="R2023" s="3"/>
      <c r="S2023" s="2"/>
      <c r="T2023" s="2"/>
    </row>
    <row r="2024" spans="18:20" x14ac:dyDescent="0.3">
      <c r="R2024" s="3"/>
      <c r="S2024" s="2"/>
      <c r="T2024" s="2"/>
    </row>
    <row r="2025" spans="18:20" x14ac:dyDescent="0.3">
      <c r="R2025" s="3"/>
      <c r="S2025" s="2"/>
      <c r="T2025" s="2"/>
    </row>
    <row r="2026" spans="18:20" x14ac:dyDescent="0.3">
      <c r="R2026" s="3"/>
      <c r="S2026" s="2"/>
      <c r="T2026" s="2"/>
    </row>
    <row r="2027" spans="18:20" x14ac:dyDescent="0.3">
      <c r="R2027" s="3"/>
      <c r="S2027" s="2"/>
      <c r="T2027" s="2"/>
    </row>
    <row r="2028" spans="18:20" x14ac:dyDescent="0.3">
      <c r="R2028" s="3"/>
      <c r="S2028" s="2"/>
      <c r="T2028" s="2"/>
    </row>
    <row r="2029" spans="18:20" x14ac:dyDescent="0.3">
      <c r="R2029" s="3"/>
      <c r="S2029" s="2"/>
      <c r="T2029" s="2"/>
    </row>
    <row r="2030" spans="18:20" x14ac:dyDescent="0.3">
      <c r="R2030" s="3"/>
      <c r="S2030" s="2"/>
      <c r="T2030" s="2"/>
    </row>
    <row r="2031" spans="18:20" x14ac:dyDescent="0.3">
      <c r="R2031" s="3"/>
      <c r="S2031" s="2"/>
      <c r="T2031" s="2"/>
    </row>
    <row r="2032" spans="18:20" x14ac:dyDescent="0.3">
      <c r="R2032" s="3"/>
      <c r="S2032" s="2"/>
      <c r="T2032" s="2"/>
    </row>
    <row r="2033" spans="18:20" x14ac:dyDescent="0.3">
      <c r="R2033" s="3"/>
      <c r="S2033" s="2"/>
      <c r="T2033" s="2"/>
    </row>
    <row r="2034" spans="18:20" x14ac:dyDescent="0.3">
      <c r="R2034" s="3"/>
      <c r="S2034" s="2"/>
      <c r="T2034" s="2"/>
    </row>
    <row r="2035" spans="18:20" x14ac:dyDescent="0.3">
      <c r="R2035" s="3"/>
      <c r="S2035" s="2"/>
      <c r="T2035" s="2"/>
    </row>
    <row r="2036" spans="18:20" x14ac:dyDescent="0.3">
      <c r="R2036" s="3"/>
      <c r="S2036" s="2"/>
      <c r="T2036" s="2"/>
    </row>
    <row r="2037" spans="18:20" x14ac:dyDescent="0.3">
      <c r="R2037" s="3"/>
      <c r="S2037" s="2"/>
      <c r="T2037" s="2"/>
    </row>
    <row r="2038" spans="18:20" x14ac:dyDescent="0.3">
      <c r="R2038" s="3"/>
      <c r="S2038" s="2"/>
      <c r="T2038" s="2"/>
    </row>
    <row r="2039" spans="18:20" x14ac:dyDescent="0.3">
      <c r="R2039" s="3"/>
      <c r="S2039" s="2"/>
      <c r="T2039" s="2"/>
    </row>
    <row r="2040" spans="18:20" x14ac:dyDescent="0.3">
      <c r="R2040" s="3"/>
      <c r="S2040" s="2"/>
      <c r="T2040" s="2"/>
    </row>
    <row r="2041" spans="18:20" x14ac:dyDescent="0.3">
      <c r="R2041" s="3"/>
      <c r="S2041" s="2"/>
      <c r="T2041" s="2"/>
    </row>
    <row r="2042" spans="18:20" x14ac:dyDescent="0.3">
      <c r="R2042" s="3"/>
      <c r="S2042" s="2"/>
      <c r="T2042" s="2"/>
    </row>
    <row r="2043" spans="18:20" x14ac:dyDescent="0.3">
      <c r="R2043" s="3"/>
      <c r="S2043" s="2"/>
      <c r="T2043" s="2"/>
    </row>
    <row r="2044" spans="18:20" x14ac:dyDescent="0.3">
      <c r="R2044" s="3"/>
      <c r="S2044" s="2"/>
      <c r="T2044" s="2"/>
    </row>
    <row r="2045" spans="18:20" x14ac:dyDescent="0.3">
      <c r="R2045" s="3"/>
      <c r="S2045" s="2"/>
      <c r="T2045" s="2"/>
    </row>
    <row r="2046" spans="18:20" x14ac:dyDescent="0.3">
      <c r="R2046" s="3"/>
      <c r="S2046" s="2"/>
      <c r="T2046" s="2"/>
    </row>
    <row r="2047" spans="18:20" x14ac:dyDescent="0.3">
      <c r="R2047" s="3"/>
      <c r="S2047" s="2"/>
      <c r="T2047" s="2"/>
    </row>
    <row r="2048" spans="18:20" x14ac:dyDescent="0.3">
      <c r="R2048" s="3"/>
      <c r="S2048" s="2"/>
      <c r="T2048" s="2"/>
    </row>
    <row r="2049" spans="18:20" x14ac:dyDescent="0.3">
      <c r="R2049" s="3"/>
      <c r="S2049" s="2"/>
      <c r="T2049" s="2"/>
    </row>
    <row r="2050" spans="18:20" x14ac:dyDescent="0.3">
      <c r="R2050" s="3"/>
      <c r="S2050" s="2"/>
      <c r="T2050" s="2"/>
    </row>
    <row r="2051" spans="18:20" x14ac:dyDescent="0.3">
      <c r="R2051" s="3"/>
      <c r="S2051" s="2"/>
      <c r="T2051" s="2"/>
    </row>
    <row r="2052" spans="18:20" x14ac:dyDescent="0.3">
      <c r="R2052" s="3"/>
      <c r="S2052" s="2"/>
      <c r="T2052" s="2"/>
    </row>
    <row r="2053" spans="18:20" x14ac:dyDescent="0.3">
      <c r="R2053" s="3"/>
      <c r="S2053" s="2"/>
      <c r="T2053" s="2"/>
    </row>
    <row r="2054" spans="18:20" x14ac:dyDescent="0.3">
      <c r="R2054" s="3"/>
      <c r="S2054" s="2"/>
      <c r="T2054" s="2"/>
    </row>
    <row r="2055" spans="18:20" x14ac:dyDescent="0.3">
      <c r="R2055" s="3"/>
      <c r="S2055" s="2"/>
      <c r="T2055" s="2"/>
    </row>
    <row r="2056" spans="18:20" x14ac:dyDescent="0.3">
      <c r="R2056" s="3"/>
      <c r="S2056" s="2"/>
      <c r="T2056" s="2"/>
    </row>
    <row r="2057" spans="18:20" x14ac:dyDescent="0.3">
      <c r="R2057" s="3"/>
      <c r="S2057" s="2"/>
      <c r="T2057" s="2"/>
    </row>
    <row r="2058" spans="18:20" x14ac:dyDescent="0.3">
      <c r="R2058" s="3"/>
      <c r="S2058" s="2"/>
      <c r="T2058" s="2"/>
    </row>
    <row r="2059" spans="18:20" x14ac:dyDescent="0.3">
      <c r="R2059" s="3"/>
      <c r="S2059" s="2"/>
      <c r="T2059" s="2"/>
    </row>
    <row r="2060" spans="18:20" x14ac:dyDescent="0.3">
      <c r="R2060" s="3"/>
      <c r="S2060" s="2"/>
      <c r="T2060" s="2"/>
    </row>
    <row r="2061" spans="18:20" x14ac:dyDescent="0.3">
      <c r="R2061" s="3"/>
      <c r="S2061" s="2"/>
      <c r="T2061" s="2"/>
    </row>
    <row r="2062" spans="18:20" x14ac:dyDescent="0.3">
      <c r="R2062" s="3"/>
      <c r="S2062" s="2"/>
      <c r="T2062" s="2"/>
    </row>
    <row r="2063" spans="18:20" x14ac:dyDescent="0.3">
      <c r="R2063" s="3"/>
      <c r="S2063" s="2"/>
      <c r="T2063" s="2"/>
    </row>
    <row r="2064" spans="18:20" x14ac:dyDescent="0.3">
      <c r="R2064" s="3"/>
      <c r="S2064" s="2"/>
      <c r="T2064" s="2"/>
    </row>
    <row r="2065" spans="18:20" x14ac:dyDescent="0.3">
      <c r="R2065" s="3"/>
      <c r="S2065" s="2"/>
      <c r="T2065" s="2"/>
    </row>
    <row r="2066" spans="18:20" x14ac:dyDescent="0.3">
      <c r="R2066" s="3"/>
      <c r="S2066" s="2"/>
      <c r="T2066" s="2"/>
    </row>
    <row r="2067" spans="18:20" x14ac:dyDescent="0.3">
      <c r="R2067" s="3"/>
      <c r="S2067" s="2"/>
      <c r="T2067" s="2"/>
    </row>
    <row r="2068" spans="18:20" x14ac:dyDescent="0.3">
      <c r="R2068" s="3"/>
      <c r="S2068" s="2"/>
      <c r="T2068" s="2"/>
    </row>
    <row r="2069" spans="18:20" x14ac:dyDescent="0.3">
      <c r="R2069" s="3"/>
      <c r="S2069" s="2"/>
      <c r="T2069" s="2"/>
    </row>
    <row r="2070" spans="18:20" x14ac:dyDescent="0.3">
      <c r="R2070" s="3"/>
      <c r="S2070" s="2"/>
      <c r="T2070" s="2"/>
    </row>
    <row r="2071" spans="18:20" x14ac:dyDescent="0.3">
      <c r="R2071" s="3"/>
      <c r="S2071" s="2"/>
      <c r="T2071" s="2"/>
    </row>
    <row r="2072" spans="18:20" x14ac:dyDescent="0.3">
      <c r="R2072" s="3"/>
      <c r="S2072" s="2"/>
      <c r="T2072" s="2"/>
    </row>
    <row r="2073" spans="18:20" x14ac:dyDescent="0.3">
      <c r="R2073" s="3"/>
      <c r="S2073" s="2"/>
      <c r="T2073" s="2"/>
    </row>
    <row r="2074" spans="18:20" x14ac:dyDescent="0.3">
      <c r="R2074" s="3"/>
      <c r="S2074" s="2"/>
      <c r="T2074" s="2"/>
    </row>
    <row r="2075" spans="18:20" x14ac:dyDescent="0.3">
      <c r="R2075" s="3"/>
      <c r="S2075" s="2"/>
      <c r="T2075" s="2"/>
    </row>
    <row r="2076" spans="18:20" x14ac:dyDescent="0.3">
      <c r="R2076" s="3"/>
      <c r="S2076" s="2"/>
      <c r="T2076" s="2"/>
    </row>
    <row r="2077" spans="18:20" x14ac:dyDescent="0.3">
      <c r="R2077" s="3"/>
      <c r="S2077" s="2"/>
      <c r="T2077" s="2"/>
    </row>
    <row r="2078" spans="18:20" x14ac:dyDescent="0.3">
      <c r="R2078" s="3"/>
      <c r="S2078" s="2"/>
      <c r="T2078" s="2"/>
    </row>
    <row r="2079" spans="18:20" x14ac:dyDescent="0.3">
      <c r="R2079" s="3"/>
      <c r="S2079" s="2"/>
      <c r="T2079" s="2"/>
    </row>
    <row r="2080" spans="18:20" x14ac:dyDescent="0.3">
      <c r="R2080" s="3"/>
      <c r="S2080" s="2"/>
      <c r="T2080" s="2"/>
    </row>
    <row r="2081" spans="18:20" x14ac:dyDescent="0.3">
      <c r="R2081" s="3"/>
      <c r="S2081" s="2"/>
      <c r="T2081" s="2"/>
    </row>
    <row r="2082" spans="18:20" x14ac:dyDescent="0.3">
      <c r="R2082" s="3"/>
      <c r="S2082" s="2"/>
      <c r="T2082" s="2"/>
    </row>
    <row r="2083" spans="18:20" x14ac:dyDescent="0.3">
      <c r="R2083" s="3"/>
      <c r="S2083" s="2"/>
      <c r="T2083" s="2"/>
    </row>
    <row r="2084" spans="18:20" x14ac:dyDescent="0.3">
      <c r="R2084" s="3"/>
      <c r="S2084" s="2"/>
      <c r="T2084" s="2"/>
    </row>
    <row r="2085" spans="18:20" x14ac:dyDescent="0.3">
      <c r="R2085" s="3"/>
      <c r="S2085" s="2"/>
      <c r="T2085" s="2"/>
    </row>
    <row r="2086" spans="18:20" x14ac:dyDescent="0.3">
      <c r="R2086" s="3"/>
      <c r="S2086" s="2"/>
      <c r="T2086" s="2"/>
    </row>
    <row r="2087" spans="18:20" x14ac:dyDescent="0.3">
      <c r="R2087" s="3"/>
      <c r="S2087" s="2"/>
      <c r="T2087" s="2"/>
    </row>
    <row r="2088" spans="18:20" x14ac:dyDescent="0.3">
      <c r="R2088" s="3"/>
      <c r="S2088" s="2"/>
      <c r="T2088" s="2"/>
    </row>
    <row r="2089" spans="18:20" x14ac:dyDescent="0.3">
      <c r="R2089" s="3"/>
      <c r="S2089" s="2"/>
      <c r="T2089" s="2"/>
    </row>
    <row r="2090" spans="18:20" x14ac:dyDescent="0.3">
      <c r="R2090" s="3"/>
      <c r="S2090" s="2"/>
      <c r="T2090" s="2"/>
    </row>
    <row r="2091" spans="18:20" x14ac:dyDescent="0.3">
      <c r="R2091" s="3"/>
      <c r="S2091" s="2"/>
      <c r="T2091" s="2"/>
    </row>
    <row r="2092" spans="18:20" x14ac:dyDescent="0.3">
      <c r="R2092" s="3"/>
      <c r="S2092" s="2"/>
      <c r="T2092" s="2"/>
    </row>
    <row r="2093" spans="18:20" x14ac:dyDescent="0.3">
      <c r="R2093" s="3"/>
      <c r="S2093" s="2"/>
      <c r="T2093" s="2"/>
    </row>
    <row r="2094" spans="18:20" x14ac:dyDescent="0.3">
      <c r="R2094" s="3"/>
      <c r="S2094" s="2"/>
      <c r="T2094" s="2"/>
    </row>
    <row r="2095" spans="18:20" x14ac:dyDescent="0.3">
      <c r="R2095" s="3"/>
      <c r="S2095" s="2"/>
      <c r="T2095" s="2"/>
    </row>
    <row r="2096" spans="18:20" x14ac:dyDescent="0.3">
      <c r="R2096" s="3"/>
      <c r="S2096" s="2"/>
      <c r="T2096" s="2"/>
    </row>
    <row r="2097" spans="18:20" x14ac:dyDescent="0.3">
      <c r="R2097" s="3"/>
      <c r="S2097" s="2"/>
      <c r="T2097" s="2"/>
    </row>
    <row r="2098" spans="18:20" x14ac:dyDescent="0.3">
      <c r="R2098" s="3"/>
      <c r="S2098" s="2"/>
      <c r="T2098" s="2"/>
    </row>
    <row r="2099" spans="18:20" x14ac:dyDescent="0.3">
      <c r="R2099" s="3"/>
      <c r="S2099" s="2"/>
      <c r="T2099" s="2"/>
    </row>
    <row r="2100" spans="18:20" x14ac:dyDescent="0.3">
      <c r="R2100" s="3"/>
      <c r="S2100" s="2"/>
      <c r="T2100" s="2"/>
    </row>
    <row r="2101" spans="18:20" x14ac:dyDescent="0.3">
      <c r="R2101" s="3"/>
      <c r="S2101" s="2"/>
      <c r="T2101" s="2"/>
    </row>
    <row r="2102" spans="18:20" x14ac:dyDescent="0.3">
      <c r="R2102" s="3"/>
      <c r="S2102" s="2"/>
      <c r="T2102" s="2"/>
    </row>
    <row r="2103" spans="18:20" x14ac:dyDescent="0.3">
      <c r="R2103" s="3"/>
      <c r="S2103" s="2"/>
      <c r="T2103" s="2"/>
    </row>
    <row r="2104" spans="18:20" x14ac:dyDescent="0.3">
      <c r="R2104" s="3"/>
      <c r="S2104" s="2"/>
      <c r="T2104" s="2"/>
    </row>
    <row r="2105" spans="18:20" x14ac:dyDescent="0.3">
      <c r="R2105" s="3"/>
      <c r="S2105" s="2"/>
      <c r="T2105" s="2"/>
    </row>
    <row r="2106" spans="18:20" x14ac:dyDescent="0.3">
      <c r="R2106" s="3"/>
      <c r="S2106" s="2"/>
      <c r="T2106" s="2"/>
    </row>
    <row r="2107" spans="18:20" x14ac:dyDescent="0.3">
      <c r="R2107" s="3"/>
      <c r="S2107" s="2"/>
      <c r="T2107" s="2"/>
    </row>
    <row r="2108" spans="18:20" x14ac:dyDescent="0.3">
      <c r="R2108" s="3"/>
      <c r="S2108" s="2"/>
      <c r="T2108" s="2"/>
    </row>
    <row r="2109" spans="18:20" x14ac:dyDescent="0.3">
      <c r="R2109" s="3"/>
      <c r="S2109" s="2"/>
      <c r="T2109" s="2"/>
    </row>
    <row r="2110" spans="18:20" x14ac:dyDescent="0.3">
      <c r="R2110" s="3"/>
      <c r="S2110" s="2"/>
      <c r="T2110" s="2"/>
    </row>
    <row r="2111" spans="18:20" x14ac:dyDescent="0.3">
      <c r="R2111" s="3"/>
      <c r="S2111" s="2"/>
      <c r="T2111" s="2"/>
    </row>
    <row r="2112" spans="18:20" x14ac:dyDescent="0.3">
      <c r="R2112" s="3"/>
      <c r="S2112" s="2"/>
      <c r="T2112" s="2"/>
    </row>
    <row r="2113" spans="18:20" x14ac:dyDescent="0.3">
      <c r="R2113" s="3"/>
      <c r="S2113" s="2"/>
      <c r="T2113" s="2"/>
    </row>
    <row r="2114" spans="18:20" x14ac:dyDescent="0.3">
      <c r="R2114" s="3"/>
      <c r="S2114" s="2"/>
      <c r="T2114" s="2"/>
    </row>
    <row r="2115" spans="18:20" x14ac:dyDescent="0.3">
      <c r="R2115" s="3"/>
      <c r="S2115" s="2"/>
      <c r="T2115" s="2"/>
    </row>
    <row r="2116" spans="18:20" x14ac:dyDescent="0.3">
      <c r="R2116" s="3"/>
      <c r="S2116" s="2"/>
      <c r="T2116" s="2"/>
    </row>
    <row r="2117" spans="18:20" x14ac:dyDescent="0.3">
      <c r="R2117" s="3"/>
      <c r="S2117" s="2"/>
      <c r="T2117" s="2"/>
    </row>
    <row r="2118" spans="18:20" x14ac:dyDescent="0.3">
      <c r="R2118" s="3"/>
      <c r="S2118" s="2"/>
      <c r="T2118" s="2"/>
    </row>
    <row r="2119" spans="18:20" x14ac:dyDescent="0.3">
      <c r="R2119" s="3"/>
      <c r="S2119" s="2"/>
      <c r="T2119" s="2"/>
    </row>
    <row r="2120" spans="18:20" x14ac:dyDescent="0.3">
      <c r="R2120" s="3"/>
      <c r="S2120" s="2"/>
      <c r="T2120" s="2"/>
    </row>
    <row r="2121" spans="18:20" x14ac:dyDescent="0.3">
      <c r="R2121" s="3"/>
      <c r="S2121" s="2"/>
      <c r="T2121" s="2"/>
    </row>
    <row r="2122" spans="18:20" x14ac:dyDescent="0.3">
      <c r="R2122" s="3"/>
      <c r="S2122" s="2"/>
      <c r="T2122" s="2"/>
    </row>
    <row r="2123" spans="18:20" x14ac:dyDescent="0.3">
      <c r="R2123" s="3"/>
      <c r="S2123" s="2"/>
      <c r="T2123" s="2"/>
    </row>
    <row r="2124" spans="18:20" x14ac:dyDescent="0.3">
      <c r="R2124" s="3"/>
      <c r="S2124" s="2"/>
      <c r="T2124" s="2"/>
    </row>
    <row r="2125" spans="18:20" x14ac:dyDescent="0.3">
      <c r="R2125" s="3"/>
      <c r="S2125" s="2"/>
      <c r="T2125" s="2"/>
    </row>
    <row r="2126" spans="18:20" x14ac:dyDescent="0.3">
      <c r="R2126" s="3"/>
      <c r="S2126" s="2"/>
      <c r="T2126" s="2"/>
    </row>
    <row r="2127" spans="18:20" x14ac:dyDescent="0.3">
      <c r="R2127" s="3"/>
      <c r="S2127" s="2"/>
      <c r="T2127" s="2"/>
    </row>
    <row r="2128" spans="18:20" x14ac:dyDescent="0.3">
      <c r="R2128" s="3"/>
      <c r="S2128" s="2"/>
      <c r="T2128" s="2"/>
    </row>
    <row r="2129" spans="18:20" x14ac:dyDescent="0.3">
      <c r="R2129" s="3"/>
      <c r="S2129" s="2"/>
      <c r="T2129" s="2"/>
    </row>
    <row r="2130" spans="18:20" x14ac:dyDescent="0.3">
      <c r="R2130" s="3"/>
      <c r="S2130" s="2"/>
      <c r="T2130" s="2"/>
    </row>
    <row r="2131" spans="18:20" x14ac:dyDescent="0.3">
      <c r="R2131" s="3"/>
      <c r="S2131" s="2"/>
      <c r="T2131" s="2"/>
    </row>
    <row r="2132" spans="18:20" x14ac:dyDescent="0.3">
      <c r="R2132" s="3"/>
      <c r="S2132" s="2"/>
      <c r="T2132" s="2"/>
    </row>
    <row r="2133" spans="18:20" x14ac:dyDescent="0.3">
      <c r="R2133" s="3"/>
      <c r="S2133" s="2"/>
      <c r="T2133" s="2"/>
    </row>
    <row r="2134" spans="18:20" x14ac:dyDescent="0.3">
      <c r="R2134" s="3"/>
      <c r="S2134" s="2"/>
      <c r="T2134" s="2"/>
    </row>
    <row r="2135" spans="18:20" x14ac:dyDescent="0.3">
      <c r="R2135" s="3"/>
      <c r="S2135" s="2"/>
      <c r="T2135" s="2"/>
    </row>
    <row r="2136" spans="18:20" x14ac:dyDescent="0.3">
      <c r="R2136" s="3"/>
      <c r="S2136" s="2"/>
      <c r="T2136" s="2"/>
    </row>
    <row r="2137" spans="18:20" x14ac:dyDescent="0.3">
      <c r="R2137" s="3"/>
      <c r="S2137" s="2"/>
      <c r="T2137" s="2"/>
    </row>
    <row r="2138" spans="18:20" x14ac:dyDescent="0.3">
      <c r="R2138" s="3"/>
      <c r="S2138" s="2"/>
      <c r="T2138" s="2"/>
    </row>
    <row r="2139" spans="18:20" x14ac:dyDescent="0.3">
      <c r="R2139" s="3"/>
      <c r="S2139" s="2"/>
      <c r="T2139" s="2"/>
    </row>
    <row r="2140" spans="18:20" x14ac:dyDescent="0.3">
      <c r="R2140" s="3"/>
      <c r="S2140" s="2"/>
      <c r="T2140" s="2"/>
    </row>
    <row r="2141" spans="18:20" x14ac:dyDescent="0.3">
      <c r="R2141" s="3"/>
      <c r="S2141" s="2"/>
      <c r="T2141" s="2"/>
    </row>
    <row r="2142" spans="18:20" x14ac:dyDescent="0.3">
      <c r="R2142" s="3"/>
      <c r="S2142" s="2"/>
      <c r="T2142" s="2"/>
    </row>
    <row r="2143" spans="18:20" x14ac:dyDescent="0.3">
      <c r="R2143" s="3"/>
      <c r="S2143" s="2"/>
      <c r="T2143" s="2"/>
    </row>
    <row r="2144" spans="18:20" x14ac:dyDescent="0.3">
      <c r="R2144" s="3"/>
      <c r="S2144" s="2"/>
      <c r="T2144" s="2"/>
    </row>
    <row r="2145" spans="18:20" x14ac:dyDescent="0.3">
      <c r="R2145" s="3"/>
      <c r="S2145" s="2"/>
      <c r="T2145" s="2"/>
    </row>
    <row r="2146" spans="18:20" x14ac:dyDescent="0.3">
      <c r="R2146" s="3"/>
      <c r="S2146" s="2"/>
      <c r="T2146" s="2"/>
    </row>
    <row r="2147" spans="18:20" x14ac:dyDescent="0.3">
      <c r="R2147" s="3"/>
      <c r="S2147" s="2"/>
      <c r="T2147" s="2"/>
    </row>
    <row r="2148" spans="18:20" x14ac:dyDescent="0.3">
      <c r="R2148" s="3"/>
      <c r="S2148" s="2"/>
      <c r="T2148" s="2"/>
    </row>
    <row r="2149" spans="18:20" x14ac:dyDescent="0.3">
      <c r="R2149" s="3"/>
      <c r="S2149" s="2"/>
      <c r="T2149" s="2"/>
    </row>
    <row r="2150" spans="18:20" x14ac:dyDescent="0.3">
      <c r="R2150" s="3"/>
      <c r="S2150" s="2"/>
      <c r="T2150" s="2"/>
    </row>
    <row r="2151" spans="18:20" x14ac:dyDescent="0.3">
      <c r="R2151" s="3"/>
      <c r="S2151" s="2"/>
      <c r="T2151" s="2"/>
    </row>
    <row r="2152" spans="18:20" x14ac:dyDescent="0.3">
      <c r="R2152" s="3"/>
      <c r="S2152" s="2"/>
      <c r="T2152" s="2"/>
    </row>
    <row r="2153" spans="18:20" x14ac:dyDescent="0.3">
      <c r="R2153" s="3"/>
      <c r="S2153" s="2"/>
      <c r="T2153" s="2"/>
    </row>
    <row r="2154" spans="18:20" x14ac:dyDescent="0.3">
      <c r="R2154" s="3"/>
      <c r="S2154" s="2"/>
      <c r="T2154" s="2"/>
    </row>
    <row r="2155" spans="18:20" x14ac:dyDescent="0.3">
      <c r="R2155" s="3"/>
      <c r="S2155" s="2"/>
      <c r="T2155" s="2"/>
    </row>
    <row r="2156" spans="18:20" x14ac:dyDescent="0.3">
      <c r="R2156" s="3"/>
      <c r="S2156" s="2"/>
      <c r="T2156" s="2"/>
    </row>
    <row r="2157" spans="18:20" x14ac:dyDescent="0.3">
      <c r="R2157" s="3"/>
      <c r="S2157" s="2"/>
      <c r="T2157" s="2"/>
    </row>
    <row r="2158" spans="18:20" x14ac:dyDescent="0.3">
      <c r="R2158" s="3"/>
      <c r="S2158" s="2"/>
      <c r="T2158" s="2"/>
    </row>
    <row r="2159" spans="18:20" x14ac:dyDescent="0.3">
      <c r="R2159" s="3"/>
      <c r="S2159" s="2"/>
      <c r="T2159" s="2"/>
    </row>
    <row r="2160" spans="18:20" x14ac:dyDescent="0.3">
      <c r="R2160" s="3"/>
      <c r="S2160" s="2"/>
      <c r="T2160" s="2"/>
    </row>
    <row r="2161" spans="18:20" x14ac:dyDescent="0.3">
      <c r="R2161" s="3"/>
      <c r="S2161" s="2"/>
      <c r="T2161" s="2"/>
    </row>
    <row r="2162" spans="18:20" x14ac:dyDescent="0.3">
      <c r="R2162" s="3"/>
      <c r="S2162" s="2"/>
      <c r="T2162" s="2"/>
    </row>
    <row r="2163" spans="18:20" x14ac:dyDescent="0.3">
      <c r="R2163" s="3"/>
      <c r="S2163" s="2"/>
      <c r="T2163" s="2"/>
    </row>
    <row r="2164" spans="18:20" x14ac:dyDescent="0.3">
      <c r="R2164" s="3"/>
      <c r="S2164" s="2"/>
      <c r="T2164" s="2"/>
    </row>
    <row r="2165" spans="18:20" x14ac:dyDescent="0.3">
      <c r="R2165" s="3"/>
      <c r="S2165" s="2"/>
      <c r="T2165" s="2"/>
    </row>
    <row r="2166" spans="18:20" x14ac:dyDescent="0.3">
      <c r="R2166" s="3"/>
      <c r="S2166" s="2"/>
      <c r="T2166" s="2"/>
    </row>
    <row r="2167" spans="18:20" x14ac:dyDescent="0.3">
      <c r="R2167" s="3"/>
      <c r="S2167" s="2"/>
      <c r="T2167" s="2"/>
    </row>
    <row r="2168" spans="18:20" x14ac:dyDescent="0.3">
      <c r="R2168" s="3"/>
      <c r="S2168" s="2"/>
      <c r="T2168" s="2"/>
    </row>
    <row r="2169" spans="18:20" x14ac:dyDescent="0.3">
      <c r="R2169" s="3"/>
      <c r="S2169" s="2"/>
      <c r="T2169" s="2"/>
    </row>
    <row r="2170" spans="18:20" x14ac:dyDescent="0.3">
      <c r="R2170" s="3"/>
      <c r="S2170" s="2"/>
      <c r="T2170" s="2"/>
    </row>
    <row r="2171" spans="18:20" x14ac:dyDescent="0.3">
      <c r="R2171" s="3"/>
      <c r="S2171" s="2"/>
      <c r="T2171" s="2"/>
    </row>
    <row r="2172" spans="18:20" x14ac:dyDescent="0.3">
      <c r="R2172" s="3"/>
      <c r="S2172" s="2"/>
      <c r="T2172" s="2"/>
    </row>
    <row r="2173" spans="18:20" x14ac:dyDescent="0.3">
      <c r="R2173" s="3"/>
      <c r="S2173" s="2"/>
      <c r="T2173" s="2"/>
    </row>
    <row r="2174" spans="18:20" x14ac:dyDescent="0.3">
      <c r="R2174" s="3"/>
      <c r="S2174" s="2"/>
      <c r="T2174" s="2"/>
    </row>
    <row r="2175" spans="18:20" x14ac:dyDescent="0.3">
      <c r="R2175" s="3"/>
      <c r="S2175" s="2"/>
      <c r="T2175" s="2"/>
    </row>
    <row r="2176" spans="18:20" x14ac:dyDescent="0.3">
      <c r="R2176" s="3"/>
      <c r="S2176" s="2"/>
      <c r="T2176" s="2"/>
    </row>
    <row r="2177" spans="18:20" x14ac:dyDescent="0.3">
      <c r="R2177" s="3"/>
      <c r="S2177" s="2"/>
      <c r="T2177" s="2"/>
    </row>
    <row r="2178" spans="18:20" x14ac:dyDescent="0.3">
      <c r="R2178" s="3"/>
      <c r="S2178" s="2"/>
      <c r="T2178" s="2"/>
    </row>
    <row r="2179" spans="18:20" x14ac:dyDescent="0.3">
      <c r="R2179" s="3"/>
      <c r="S2179" s="2"/>
      <c r="T2179" s="2"/>
    </row>
    <row r="2180" spans="18:20" x14ac:dyDescent="0.3">
      <c r="R2180" s="3"/>
      <c r="S2180" s="2"/>
      <c r="T2180" s="2"/>
    </row>
    <row r="2181" spans="18:20" x14ac:dyDescent="0.3">
      <c r="R2181" s="3"/>
      <c r="S2181" s="2"/>
      <c r="T2181" s="2"/>
    </row>
    <row r="2182" spans="18:20" x14ac:dyDescent="0.3">
      <c r="R2182" s="3"/>
      <c r="S2182" s="2"/>
      <c r="T2182" s="2"/>
    </row>
    <row r="2183" spans="18:20" x14ac:dyDescent="0.3">
      <c r="R2183" s="3"/>
      <c r="S2183" s="2"/>
      <c r="T2183" s="2"/>
    </row>
    <row r="2184" spans="18:20" x14ac:dyDescent="0.3">
      <c r="R2184" s="3"/>
      <c r="S2184" s="2"/>
      <c r="T2184" s="2"/>
    </row>
    <row r="2185" spans="18:20" x14ac:dyDescent="0.3">
      <c r="R2185" s="3"/>
      <c r="S2185" s="2"/>
      <c r="T2185" s="2"/>
    </row>
    <row r="2186" spans="18:20" x14ac:dyDescent="0.3">
      <c r="R2186" s="3"/>
      <c r="S2186" s="2"/>
      <c r="T2186" s="2"/>
    </row>
    <row r="2187" spans="18:20" x14ac:dyDescent="0.3">
      <c r="R2187" s="3"/>
      <c r="S2187" s="2"/>
      <c r="T2187" s="2"/>
    </row>
    <row r="2188" spans="18:20" x14ac:dyDescent="0.3">
      <c r="R2188" s="3"/>
      <c r="S2188" s="2"/>
      <c r="T2188" s="2"/>
    </row>
    <row r="2189" spans="18:20" x14ac:dyDescent="0.3">
      <c r="R2189" s="3"/>
      <c r="S2189" s="2"/>
      <c r="T2189" s="2"/>
    </row>
    <row r="2190" spans="18:20" x14ac:dyDescent="0.3">
      <c r="R2190" s="3"/>
      <c r="S2190" s="2"/>
      <c r="T2190" s="2"/>
    </row>
    <row r="2191" spans="18:20" x14ac:dyDescent="0.3">
      <c r="R2191" s="3"/>
      <c r="S2191" s="2"/>
      <c r="T2191" s="2"/>
    </row>
    <row r="2192" spans="18:20" x14ac:dyDescent="0.3">
      <c r="R2192" s="3"/>
      <c r="S2192" s="2"/>
      <c r="T2192" s="2"/>
    </row>
    <row r="2193" spans="18:20" x14ac:dyDescent="0.3">
      <c r="R2193" s="3"/>
      <c r="S2193" s="2"/>
      <c r="T2193" s="2"/>
    </row>
    <row r="2194" spans="18:20" x14ac:dyDescent="0.3">
      <c r="R2194" s="3"/>
      <c r="S2194" s="2"/>
      <c r="T2194" s="2"/>
    </row>
    <row r="2195" spans="18:20" x14ac:dyDescent="0.3">
      <c r="R2195" s="3"/>
      <c r="S2195" s="2"/>
      <c r="T2195" s="2"/>
    </row>
    <row r="2196" spans="18:20" x14ac:dyDescent="0.3">
      <c r="R2196" s="3"/>
      <c r="S2196" s="2"/>
      <c r="T2196" s="2"/>
    </row>
    <row r="2197" spans="18:20" x14ac:dyDescent="0.3">
      <c r="R2197" s="3"/>
      <c r="S2197" s="2"/>
      <c r="T2197" s="2"/>
    </row>
    <row r="2198" spans="18:20" x14ac:dyDescent="0.3">
      <c r="R2198" s="3"/>
      <c r="S2198" s="2"/>
      <c r="T2198" s="2"/>
    </row>
    <row r="2199" spans="18:20" x14ac:dyDescent="0.3">
      <c r="R2199" s="3"/>
      <c r="S2199" s="2"/>
      <c r="T2199" s="2"/>
    </row>
    <row r="2200" spans="18:20" x14ac:dyDescent="0.3">
      <c r="R2200" s="3"/>
      <c r="S2200" s="2"/>
      <c r="T2200" s="2"/>
    </row>
    <row r="2201" spans="18:20" x14ac:dyDescent="0.3">
      <c r="R2201" s="3"/>
      <c r="S2201" s="2"/>
      <c r="T2201" s="2"/>
    </row>
    <row r="2202" spans="18:20" x14ac:dyDescent="0.3">
      <c r="R2202" s="3"/>
      <c r="S2202" s="2"/>
      <c r="T2202" s="2"/>
    </row>
    <row r="2203" spans="18:20" x14ac:dyDescent="0.3">
      <c r="R2203" s="3"/>
      <c r="S2203" s="2"/>
      <c r="T2203" s="2"/>
    </row>
    <row r="2204" spans="18:20" x14ac:dyDescent="0.3">
      <c r="R2204" s="3"/>
      <c r="S2204" s="2"/>
      <c r="T2204" s="2"/>
    </row>
    <row r="2205" spans="18:20" x14ac:dyDescent="0.3">
      <c r="R2205" s="3"/>
      <c r="S2205" s="2"/>
      <c r="T2205" s="2"/>
    </row>
    <row r="2206" spans="18:20" x14ac:dyDescent="0.3">
      <c r="R2206" s="3"/>
      <c r="S2206" s="2"/>
      <c r="T2206" s="2"/>
    </row>
    <row r="2207" spans="18:20" x14ac:dyDescent="0.3">
      <c r="R2207" s="3"/>
      <c r="S2207" s="2"/>
      <c r="T2207" s="2"/>
    </row>
    <row r="2208" spans="18:20" x14ac:dyDescent="0.3">
      <c r="R2208" s="3"/>
      <c r="S2208" s="2"/>
      <c r="T2208" s="2"/>
    </row>
    <row r="2209" spans="18:20" x14ac:dyDescent="0.3">
      <c r="R2209" s="3"/>
      <c r="S2209" s="2"/>
      <c r="T2209" s="2"/>
    </row>
    <row r="2210" spans="18:20" x14ac:dyDescent="0.3">
      <c r="R2210" s="3"/>
      <c r="S2210" s="2"/>
      <c r="T2210" s="2"/>
    </row>
    <row r="2211" spans="18:20" x14ac:dyDescent="0.3">
      <c r="R2211" s="3"/>
      <c r="S2211" s="2"/>
      <c r="T2211" s="2"/>
    </row>
    <row r="2212" spans="18:20" x14ac:dyDescent="0.3">
      <c r="R2212" s="3"/>
      <c r="S2212" s="2"/>
      <c r="T2212" s="2"/>
    </row>
    <row r="2213" spans="18:20" x14ac:dyDescent="0.3">
      <c r="R2213" s="3"/>
      <c r="S2213" s="2"/>
      <c r="T2213" s="2"/>
    </row>
    <row r="2214" spans="18:20" x14ac:dyDescent="0.3">
      <c r="R2214" s="3"/>
      <c r="S2214" s="2"/>
      <c r="T2214" s="2"/>
    </row>
    <row r="2215" spans="18:20" x14ac:dyDescent="0.3">
      <c r="R2215" s="3"/>
      <c r="S2215" s="2"/>
      <c r="T2215" s="2"/>
    </row>
    <row r="2216" spans="18:20" x14ac:dyDescent="0.3">
      <c r="R2216" s="3"/>
      <c r="S2216" s="2"/>
      <c r="T2216" s="2"/>
    </row>
    <row r="2217" spans="18:20" x14ac:dyDescent="0.3">
      <c r="R2217" s="3"/>
      <c r="S2217" s="2"/>
      <c r="T2217" s="2"/>
    </row>
    <row r="2218" spans="18:20" x14ac:dyDescent="0.3">
      <c r="R2218" s="3"/>
      <c r="S2218" s="2"/>
      <c r="T2218" s="2"/>
    </row>
    <row r="2219" spans="18:20" x14ac:dyDescent="0.3">
      <c r="R2219" s="3"/>
      <c r="S2219" s="2"/>
      <c r="T2219" s="2"/>
    </row>
    <row r="2220" spans="18:20" x14ac:dyDescent="0.3">
      <c r="R2220" s="3"/>
      <c r="S2220" s="2"/>
      <c r="T2220" s="2"/>
    </row>
    <row r="2221" spans="18:20" x14ac:dyDescent="0.3">
      <c r="R2221" s="3"/>
      <c r="S2221" s="2"/>
      <c r="T2221" s="2"/>
    </row>
    <row r="2222" spans="18:20" x14ac:dyDescent="0.3">
      <c r="R2222" s="3"/>
      <c r="S2222" s="2"/>
      <c r="T2222" s="2"/>
    </row>
    <row r="2223" spans="18:20" x14ac:dyDescent="0.3">
      <c r="R2223" s="3"/>
      <c r="S2223" s="2"/>
      <c r="T2223" s="2"/>
    </row>
    <row r="2224" spans="18:20" x14ac:dyDescent="0.3">
      <c r="R2224" s="3"/>
      <c r="S2224" s="2"/>
      <c r="T2224" s="2"/>
    </row>
    <row r="2225" spans="18:20" x14ac:dyDescent="0.3">
      <c r="R2225" s="3"/>
      <c r="S2225" s="2"/>
      <c r="T2225" s="2"/>
    </row>
    <row r="2226" spans="18:20" x14ac:dyDescent="0.3">
      <c r="R2226" s="3"/>
      <c r="S2226" s="2"/>
      <c r="T2226" s="2"/>
    </row>
    <row r="2227" spans="18:20" x14ac:dyDescent="0.3">
      <c r="R2227" s="3"/>
      <c r="S2227" s="2"/>
      <c r="T2227" s="2"/>
    </row>
    <row r="2228" spans="18:20" x14ac:dyDescent="0.3">
      <c r="R2228" s="3"/>
      <c r="S2228" s="2"/>
      <c r="T2228" s="2"/>
    </row>
    <row r="2229" spans="18:20" x14ac:dyDescent="0.3">
      <c r="R2229" s="3"/>
      <c r="S2229" s="2"/>
      <c r="T2229" s="2"/>
    </row>
    <row r="2230" spans="18:20" x14ac:dyDescent="0.3">
      <c r="R2230" s="3"/>
      <c r="S2230" s="2"/>
      <c r="T2230" s="2"/>
    </row>
    <row r="2231" spans="18:20" x14ac:dyDescent="0.3">
      <c r="R2231" s="3"/>
      <c r="S2231" s="2"/>
      <c r="T2231" s="2"/>
    </row>
    <row r="2232" spans="18:20" x14ac:dyDescent="0.3">
      <c r="R2232" s="3"/>
      <c r="S2232" s="2"/>
      <c r="T2232" s="2"/>
    </row>
    <row r="2233" spans="18:20" x14ac:dyDescent="0.3">
      <c r="R2233" s="3"/>
      <c r="S2233" s="2"/>
      <c r="T2233" s="2"/>
    </row>
    <row r="2234" spans="18:20" x14ac:dyDescent="0.3">
      <c r="R2234" s="3"/>
      <c r="S2234" s="2"/>
      <c r="T2234" s="2"/>
    </row>
    <row r="2235" spans="18:20" x14ac:dyDescent="0.3">
      <c r="R2235" s="3"/>
      <c r="S2235" s="2"/>
      <c r="T2235" s="2"/>
    </row>
    <row r="2236" spans="18:20" x14ac:dyDescent="0.3">
      <c r="R2236" s="3"/>
      <c r="S2236" s="2"/>
      <c r="T2236" s="2"/>
    </row>
    <row r="2237" spans="18:20" x14ac:dyDescent="0.3">
      <c r="R2237" s="3"/>
      <c r="S2237" s="2"/>
      <c r="T2237" s="2"/>
    </row>
    <row r="2238" spans="18:20" x14ac:dyDescent="0.3">
      <c r="R2238" s="3"/>
      <c r="S2238" s="2"/>
      <c r="T2238" s="2"/>
    </row>
    <row r="2239" spans="18:20" x14ac:dyDescent="0.3">
      <c r="R2239" s="3"/>
      <c r="S2239" s="2"/>
      <c r="T2239" s="2"/>
    </row>
    <row r="2240" spans="18:20" x14ac:dyDescent="0.3">
      <c r="R2240" s="3"/>
      <c r="S2240" s="2"/>
      <c r="T2240" s="2"/>
    </row>
    <row r="2241" spans="18:20" x14ac:dyDescent="0.3">
      <c r="R2241" s="3"/>
      <c r="S2241" s="2"/>
      <c r="T2241" s="2"/>
    </row>
    <row r="2242" spans="18:20" x14ac:dyDescent="0.3">
      <c r="R2242" s="3"/>
      <c r="S2242" s="2"/>
      <c r="T2242" s="2"/>
    </row>
    <row r="2243" spans="18:20" x14ac:dyDescent="0.3">
      <c r="R2243" s="3"/>
      <c r="S2243" s="2"/>
      <c r="T2243" s="2"/>
    </row>
    <row r="2244" spans="18:20" x14ac:dyDescent="0.3">
      <c r="R2244" s="3"/>
      <c r="S2244" s="2"/>
      <c r="T2244" s="2"/>
    </row>
    <row r="2245" spans="18:20" x14ac:dyDescent="0.3">
      <c r="R2245" s="3"/>
      <c r="S2245" s="2"/>
      <c r="T2245" s="2"/>
    </row>
    <row r="2246" spans="18:20" x14ac:dyDescent="0.3">
      <c r="R2246" s="3"/>
      <c r="S2246" s="2"/>
      <c r="T2246" s="2"/>
    </row>
    <row r="2247" spans="18:20" x14ac:dyDescent="0.3">
      <c r="R2247" s="3"/>
      <c r="S2247" s="2"/>
      <c r="T2247" s="2"/>
    </row>
    <row r="2248" spans="18:20" x14ac:dyDescent="0.3">
      <c r="R2248" s="3"/>
      <c r="S2248" s="2"/>
      <c r="T2248" s="2"/>
    </row>
    <row r="2249" spans="18:20" x14ac:dyDescent="0.3">
      <c r="R2249" s="3"/>
      <c r="S2249" s="2"/>
      <c r="T2249" s="2"/>
    </row>
    <row r="2250" spans="18:20" x14ac:dyDescent="0.3">
      <c r="R2250" s="3"/>
      <c r="S2250" s="2"/>
      <c r="T2250" s="2"/>
    </row>
    <row r="2251" spans="18:20" x14ac:dyDescent="0.3">
      <c r="R2251" s="3"/>
      <c r="S2251" s="2"/>
      <c r="T2251" s="2"/>
    </row>
    <row r="2252" spans="18:20" x14ac:dyDescent="0.3">
      <c r="R2252" s="3"/>
      <c r="S2252" s="2"/>
      <c r="T2252" s="2"/>
    </row>
    <row r="2253" spans="18:20" x14ac:dyDescent="0.3">
      <c r="R2253" s="3"/>
      <c r="S2253" s="2"/>
      <c r="T2253" s="2"/>
    </row>
    <row r="2254" spans="18:20" x14ac:dyDescent="0.3">
      <c r="R2254" s="3"/>
      <c r="S2254" s="2"/>
      <c r="T2254" s="2"/>
    </row>
    <row r="2255" spans="18:20" x14ac:dyDescent="0.3">
      <c r="R2255" s="3"/>
      <c r="S2255" s="2"/>
      <c r="T2255" s="2"/>
    </row>
    <row r="2256" spans="18:20" x14ac:dyDescent="0.3">
      <c r="R2256" s="3"/>
      <c r="S2256" s="2"/>
      <c r="T2256" s="2"/>
    </row>
    <row r="2257" spans="18:20" x14ac:dyDescent="0.3">
      <c r="R2257" s="3"/>
      <c r="S2257" s="2"/>
      <c r="T2257" s="2"/>
    </row>
    <row r="2258" spans="18:20" x14ac:dyDescent="0.3">
      <c r="R2258" s="3"/>
      <c r="S2258" s="2"/>
      <c r="T2258" s="2"/>
    </row>
    <row r="2259" spans="18:20" x14ac:dyDescent="0.3">
      <c r="R2259" s="3"/>
      <c r="S2259" s="2"/>
      <c r="T2259" s="2"/>
    </row>
    <row r="2260" spans="18:20" x14ac:dyDescent="0.3">
      <c r="R2260" s="3"/>
      <c r="S2260" s="2"/>
      <c r="T2260" s="2"/>
    </row>
    <row r="2261" spans="18:20" x14ac:dyDescent="0.3">
      <c r="R2261" s="3"/>
      <c r="S2261" s="2"/>
      <c r="T2261" s="2"/>
    </row>
    <row r="2262" spans="18:20" x14ac:dyDescent="0.3">
      <c r="R2262" s="3"/>
      <c r="S2262" s="2"/>
      <c r="T2262" s="2"/>
    </row>
    <row r="2263" spans="18:20" x14ac:dyDescent="0.3">
      <c r="R2263" s="3"/>
      <c r="S2263" s="2"/>
      <c r="T2263" s="2"/>
    </row>
    <row r="2264" spans="18:20" x14ac:dyDescent="0.3">
      <c r="R2264" s="3"/>
      <c r="S2264" s="2"/>
      <c r="T2264" s="2"/>
    </row>
    <row r="2265" spans="18:20" x14ac:dyDescent="0.3">
      <c r="R2265" s="3"/>
      <c r="S2265" s="2"/>
      <c r="T2265" s="2"/>
    </row>
    <row r="2266" spans="18:20" x14ac:dyDescent="0.3">
      <c r="R2266" s="3"/>
      <c r="S2266" s="2"/>
      <c r="T2266" s="2"/>
    </row>
    <row r="2267" spans="18:20" x14ac:dyDescent="0.3">
      <c r="R2267" s="3"/>
      <c r="S2267" s="2"/>
      <c r="T2267" s="2"/>
    </row>
    <row r="2268" spans="18:20" x14ac:dyDescent="0.3">
      <c r="R2268" s="3"/>
      <c r="S2268" s="2"/>
      <c r="T2268" s="2"/>
    </row>
    <row r="2269" spans="18:20" x14ac:dyDescent="0.3">
      <c r="R2269" s="3"/>
      <c r="S2269" s="2"/>
      <c r="T2269" s="2"/>
    </row>
    <row r="2270" spans="18:20" x14ac:dyDescent="0.3">
      <c r="R2270" s="3"/>
      <c r="S2270" s="2"/>
      <c r="T2270" s="2"/>
    </row>
    <row r="2271" spans="18:20" x14ac:dyDescent="0.3">
      <c r="R2271" s="3"/>
      <c r="S2271" s="2"/>
      <c r="T2271" s="2"/>
    </row>
    <row r="2272" spans="18:20" x14ac:dyDescent="0.3">
      <c r="R2272" s="3"/>
      <c r="S2272" s="2"/>
      <c r="T2272" s="2"/>
    </row>
    <row r="2273" spans="18:20" x14ac:dyDescent="0.3">
      <c r="R2273" s="3"/>
      <c r="S2273" s="2"/>
      <c r="T2273" s="2"/>
    </row>
    <row r="2274" spans="18:20" x14ac:dyDescent="0.3">
      <c r="R2274" s="3"/>
      <c r="S2274" s="2"/>
      <c r="T2274" s="2"/>
    </row>
    <row r="2275" spans="18:20" x14ac:dyDescent="0.3">
      <c r="R2275" s="3"/>
      <c r="S2275" s="2"/>
      <c r="T2275" s="2"/>
    </row>
    <row r="2276" spans="18:20" x14ac:dyDescent="0.3">
      <c r="R2276" s="3"/>
      <c r="S2276" s="2"/>
      <c r="T2276" s="2"/>
    </row>
    <row r="2277" spans="18:20" x14ac:dyDescent="0.3">
      <c r="R2277" s="3"/>
      <c r="S2277" s="2"/>
      <c r="T2277" s="2"/>
    </row>
    <row r="2278" spans="18:20" x14ac:dyDescent="0.3">
      <c r="R2278" s="3"/>
      <c r="S2278" s="2"/>
      <c r="T2278" s="2"/>
    </row>
    <row r="2279" spans="18:20" x14ac:dyDescent="0.3">
      <c r="R2279" s="3"/>
      <c r="S2279" s="2"/>
      <c r="T2279" s="2"/>
    </row>
    <row r="2280" spans="18:20" x14ac:dyDescent="0.3">
      <c r="R2280" s="3"/>
      <c r="S2280" s="2"/>
      <c r="T2280" s="2"/>
    </row>
    <row r="2281" spans="18:20" x14ac:dyDescent="0.3">
      <c r="R2281" s="3"/>
      <c r="S2281" s="2"/>
      <c r="T2281" s="2"/>
    </row>
    <row r="2282" spans="18:20" x14ac:dyDescent="0.3">
      <c r="R2282" s="3"/>
      <c r="S2282" s="2"/>
      <c r="T2282" s="2"/>
    </row>
    <row r="2283" spans="18:20" x14ac:dyDescent="0.3">
      <c r="R2283" s="3"/>
      <c r="S2283" s="2"/>
      <c r="T2283" s="2"/>
    </row>
    <row r="2284" spans="18:20" x14ac:dyDescent="0.3">
      <c r="R2284" s="3"/>
      <c r="S2284" s="2"/>
      <c r="T2284" s="2"/>
    </row>
    <row r="2285" spans="18:20" x14ac:dyDescent="0.3">
      <c r="R2285" s="3"/>
      <c r="S2285" s="2"/>
      <c r="T2285" s="2"/>
    </row>
    <row r="2286" spans="18:20" x14ac:dyDescent="0.3">
      <c r="R2286" s="3"/>
      <c r="S2286" s="2"/>
      <c r="T2286" s="2"/>
    </row>
    <row r="2287" spans="18:20" x14ac:dyDescent="0.3">
      <c r="R2287" s="3"/>
      <c r="S2287" s="2"/>
      <c r="T2287" s="2"/>
    </row>
    <row r="2288" spans="18:20" x14ac:dyDescent="0.3">
      <c r="R2288" s="3"/>
      <c r="S2288" s="2"/>
      <c r="T2288" s="2"/>
    </row>
    <row r="2289" spans="18:20" x14ac:dyDescent="0.3">
      <c r="R2289" s="3"/>
      <c r="S2289" s="2"/>
      <c r="T2289" s="2"/>
    </row>
    <row r="2290" spans="18:20" x14ac:dyDescent="0.3">
      <c r="R2290" s="3"/>
      <c r="S2290" s="2"/>
      <c r="T2290" s="2"/>
    </row>
    <row r="2291" spans="18:20" x14ac:dyDescent="0.3">
      <c r="R2291" s="3"/>
      <c r="S2291" s="2"/>
      <c r="T2291" s="2"/>
    </row>
    <row r="2292" spans="18:20" x14ac:dyDescent="0.3">
      <c r="R2292" s="3"/>
      <c r="S2292" s="2"/>
      <c r="T2292" s="2"/>
    </row>
    <row r="2293" spans="18:20" x14ac:dyDescent="0.3">
      <c r="R2293" s="3"/>
      <c r="S2293" s="2"/>
      <c r="T2293" s="2"/>
    </row>
    <row r="2294" spans="18:20" x14ac:dyDescent="0.3">
      <c r="R2294" s="3"/>
      <c r="S2294" s="2"/>
      <c r="T2294" s="2"/>
    </row>
    <row r="2295" spans="18:20" x14ac:dyDescent="0.3">
      <c r="R2295" s="3"/>
      <c r="S2295" s="2"/>
      <c r="T2295" s="2"/>
    </row>
    <row r="2296" spans="18:20" x14ac:dyDescent="0.3">
      <c r="R2296" s="3"/>
      <c r="S2296" s="2"/>
      <c r="T2296" s="2"/>
    </row>
    <row r="2297" spans="18:20" x14ac:dyDescent="0.3">
      <c r="R2297" s="3"/>
      <c r="S2297" s="2"/>
      <c r="T2297" s="2"/>
    </row>
    <row r="2298" spans="18:20" x14ac:dyDescent="0.3">
      <c r="R2298" s="3"/>
      <c r="S2298" s="2"/>
      <c r="T2298" s="2"/>
    </row>
    <row r="2299" spans="18:20" x14ac:dyDescent="0.3">
      <c r="R2299" s="3"/>
      <c r="S2299" s="2"/>
      <c r="T2299" s="2"/>
    </row>
    <row r="2300" spans="18:20" x14ac:dyDescent="0.3">
      <c r="R2300" s="3"/>
      <c r="S2300" s="2"/>
      <c r="T2300" s="2"/>
    </row>
    <row r="2301" spans="18:20" x14ac:dyDescent="0.3">
      <c r="R2301" s="3"/>
      <c r="S2301" s="2"/>
      <c r="T2301" s="2"/>
    </row>
    <row r="2302" spans="18:20" x14ac:dyDescent="0.3">
      <c r="R2302" s="3"/>
      <c r="S2302" s="2"/>
      <c r="T2302" s="2"/>
    </row>
    <row r="2303" spans="18:20" x14ac:dyDescent="0.3">
      <c r="R2303" s="3"/>
      <c r="S2303" s="2"/>
      <c r="T2303" s="2"/>
    </row>
    <row r="2304" spans="18:20" x14ac:dyDescent="0.3">
      <c r="R2304" s="3"/>
      <c r="S2304" s="2"/>
      <c r="T2304" s="2"/>
    </row>
    <row r="2305" spans="18:20" x14ac:dyDescent="0.3">
      <c r="R2305" s="3"/>
      <c r="S2305" s="2"/>
      <c r="T2305" s="2"/>
    </row>
    <row r="2306" spans="18:20" x14ac:dyDescent="0.3">
      <c r="R2306" s="3"/>
      <c r="S2306" s="2"/>
      <c r="T2306" s="2"/>
    </row>
    <row r="2307" spans="18:20" x14ac:dyDescent="0.3">
      <c r="R2307" s="3"/>
      <c r="S2307" s="2"/>
      <c r="T2307" s="2"/>
    </row>
    <row r="2308" spans="18:20" x14ac:dyDescent="0.3">
      <c r="R2308" s="3"/>
      <c r="S2308" s="2"/>
      <c r="T2308" s="2"/>
    </row>
    <row r="2309" spans="18:20" x14ac:dyDescent="0.3">
      <c r="R2309" s="3"/>
      <c r="S2309" s="2"/>
      <c r="T2309" s="2"/>
    </row>
    <row r="2310" spans="18:20" x14ac:dyDescent="0.3">
      <c r="R2310" s="3"/>
      <c r="S2310" s="2"/>
      <c r="T2310" s="2"/>
    </row>
    <row r="2311" spans="18:20" x14ac:dyDescent="0.3">
      <c r="R2311" s="3"/>
      <c r="S2311" s="2"/>
      <c r="T2311" s="2"/>
    </row>
    <row r="2312" spans="18:20" x14ac:dyDescent="0.3">
      <c r="R2312" s="3"/>
      <c r="S2312" s="2"/>
      <c r="T2312" s="2"/>
    </row>
    <row r="2313" spans="18:20" x14ac:dyDescent="0.3">
      <c r="R2313" s="3"/>
      <c r="S2313" s="2"/>
      <c r="T2313" s="2"/>
    </row>
    <row r="2314" spans="18:20" x14ac:dyDescent="0.3">
      <c r="R2314" s="3"/>
      <c r="S2314" s="2"/>
      <c r="T2314" s="2"/>
    </row>
    <row r="2315" spans="18:20" x14ac:dyDescent="0.3">
      <c r="R2315" s="3"/>
      <c r="S2315" s="2"/>
      <c r="T2315" s="2"/>
    </row>
    <row r="2316" spans="18:20" x14ac:dyDescent="0.3">
      <c r="R2316" s="3"/>
      <c r="S2316" s="2"/>
      <c r="T2316" s="2"/>
    </row>
    <row r="2317" spans="18:20" x14ac:dyDescent="0.3">
      <c r="R2317" s="3"/>
      <c r="S2317" s="2"/>
      <c r="T2317" s="2"/>
    </row>
    <row r="2318" spans="18:20" x14ac:dyDescent="0.3">
      <c r="R2318" s="3"/>
      <c r="S2318" s="2"/>
      <c r="T2318" s="2"/>
    </row>
    <row r="2319" spans="18:20" x14ac:dyDescent="0.3">
      <c r="R2319" s="3"/>
      <c r="S2319" s="2"/>
      <c r="T2319" s="2"/>
    </row>
    <row r="2320" spans="18:20" x14ac:dyDescent="0.3">
      <c r="R2320" s="3"/>
      <c r="S2320" s="2"/>
      <c r="T2320" s="2"/>
    </row>
    <row r="2321" spans="18:20" x14ac:dyDescent="0.3">
      <c r="R2321" s="3"/>
      <c r="S2321" s="2"/>
      <c r="T2321" s="2"/>
    </row>
    <row r="2322" spans="18:20" x14ac:dyDescent="0.3">
      <c r="R2322" s="3"/>
      <c r="S2322" s="2"/>
      <c r="T2322" s="2"/>
    </row>
    <row r="2323" spans="18:20" x14ac:dyDescent="0.3">
      <c r="R2323" s="3"/>
      <c r="S2323" s="2"/>
      <c r="T2323" s="2"/>
    </row>
    <row r="2324" spans="18:20" x14ac:dyDescent="0.3">
      <c r="R2324" s="3"/>
      <c r="S2324" s="2"/>
      <c r="T2324" s="2"/>
    </row>
    <row r="2325" spans="18:20" x14ac:dyDescent="0.3">
      <c r="R2325" s="3"/>
      <c r="S2325" s="2"/>
      <c r="T2325" s="2"/>
    </row>
    <row r="2326" spans="18:20" x14ac:dyDescent="0.3">
      <c r="R2326" s="3"/>
      <c r="S2326" s="2"/>
      <c r="T2326" s="2"/>
    </row>
    <row r="2327" spans="18:20" x14ac:dyDescent="0.3">
      <c r="R2327" s="3"/>
      <c r="S2327" s="2"/>
      <c r="T2327" s="2"/>
    </row>
    <row r="2328" spans="18:20" x14ac:dyDescent="0.3">
      <c r="R2328" s="3"/>
      <c r="S2328" s="2"/>
      <c r="T2328" s="2"/>
    </row>
    <row r="2329" spans="18:20" x14ac:dyDescent="0.3">
      <c r="R2329" s="3"/>
      <c r="S2329" s="2"/>
      <c r="T2329" s="2"/>
    </row>
    <row r="2330" spans="18:20" x14ac:dyDescent="0.3">
      <c r="R2330" s="3"/>
      <c r="S2330" s="2"/>
      <c r="T2330" s="2"/>
    </row>
    <row r="2331" spans="18:20" x14ac:dyDescent="0.3">
      <c r="R2331" s="3"/>
      <c r="S2331" s="2"/>
      <c r="T2331" s="2"/>
    </row>
    <row r="2332" spans="18:20" x14ac:dyDescent="0.3">
      <c r="R2332" s="3"/>
      <c r="S2332" s="2"/>
      <c r="T2332" s="2"/>
    </row>
    <row r="2333" spans="18:20" x14ac:dyDescent="0.3">
      <c r="R2333" s="3"/>
      <c r="S2333" s="2"/>
      <c r="T2333" s="2"/>
    </row>
    <row r="2334" spans="18:20" x14ac:dyDescent="0.3">
      <c r="R2334" s="3"/>
      <c r="S2334" s="2"/>
      <c r="T2334" s="2"/>
    </row>
    <row r="2335" spans="18:20" x14ac:dyDescent="0.3">
      <c r="R2335" s="3"/>
      <c r="S2335" s="2"/>
      <c r="T2335" s="2"/>
    </row>
    <row r="2336" spans="18:20" x14ac:dyDescent="0.3">
      <c r="R2336" s="3"/>
      <c r="S2336" s="2"/>
      <c r="T2336" s="2"/>
    </row>
    <row r="2337" spans="18:20" x14ac:dyDescent="0.3">
      <c r="R2337" s="3"/>
      <c r="S2337" s="2"/>
      <c r="T2337" s="2"/>
    </row>
    <row r="2338" spans="18:20" x14ac:dyDescent="0.3">
      <c r="R2338" s="3"/>
      <c r="S2338" s="2"/>
      <c r="T2338" s="2"/>
    </row>
    <row r="2339" spans="18:20" x14ac:dyDescent="0.3">
      <c r="R2339" s="3"/>
      <c r="S2339" s="2"/>
      <c r="T2339" s="2"/>
    </row>
    <row r="2340" spans="18:20" x14ac:dyDescent="0.3">
      <c r="R2340" s="3"/>
      <c r="S2340" s="2"/>
      <c r="T2340" s="2"/>
    </row>
    <row r="2341" spans="18:20" x14ac:dyDescent="0.3">
      <c r="R2341" s="3"/>
      <c r="S2341" s="2"/>
      <c r="T2341" s="2"/>
    </row>
    <row r="2342" spans="18:20" x14ac:dyDescent="0.3">
      <c r="R2342" s="3"/>
      <c r="S2342" s="2"/>
      <c r="T2342" s="2"/>
    </row>
    <row r="2343" spans="18:20" x14ac:dyDescent="0.3">
      <c r="R2343" s="3"/>
      <c r="S2343" s="2"/>
      <c r="T2343" s="2"/>
    </row>
    <row r="2344" spans="18:20" x14ac:dyDescent="0.3">
      <c r="R2344" s="3"/>
      <c r="S2344" s="2"/>
      <c r="T2344" s="2"/>
    </row>
    <row r="2345" spans="18:20" x14ac:dyDescent="0.3">
      <c r="R2345" s="3"/>
      <c r="S2345" s="2"/>
      <c r="T2345" s="2"/>
    </row>
    <row r="2346" spans="18:20" x14ac:dyDescent="0.3">
      <c r="R2346" s="3"/>
      <c r="S2346" s="2"/>
      <c r="T2346" s="2"/>
    </row>
    <row r="2347" spans="18:20" x14ac:dyDescent="0.3">
      <c r="R2347" s="3"/>
      <c r="S2347" s="2"/>
      <c r="T2347" s="2"/>
    </row>
    <row r="2348" spans="18:20" x14ac:dyDescent="0.3">
      <c r="R2348" s="3"/>
      <c r="S2348" s="2"/>
      <c r="T2348" s="2"/>
    </row>
    <row r="2349" spans="18:20" x14ac:dyDescent="0.3">
      <c r="R2349" s="3"/>
      <c r="S2349" s="2"/>
      <c r="T2349" s="2"/>
    </row>
    <row r="2350" spans="18:20" x14ac:dyDescent="0.3">
      <c r="R2350" s="3"/>
      <c r="S2350" s="2"/>
      <c r="T2350" s="2"/>
    </row>
    <row r="2351" spans="18:20" x14ac:dyDescent="0.3">
      <c r="R2351" s="3"/>
      <c r="S2351" s="2"/>
      <c r="T2351" s="2"/>
    </row>
    <row r="2352" spans="18:20" x14ac:dyDescent="0.3">
      <c r="R2352" s="3"/>
      <c r="S2352" s="2"/>
      <c r="T2352" s="2"/>
    </row>
    <row r="2353" spans="18:20" x14ac:dyDescent="0.3">
      <c r="R2353" s="3"/>
      <c r="S2353" s="2"/>
      <c r="T2353" s="2"/>
    </row>
    <row r="2354" spans="18:20" x14ac:dyDescent="0.3">
      <c r="R2354" s="3"/>
      <c r="S2354" s="2"/>
      <c r="T2354" s="2"/>
    </row>
    <row r="2355" spans="18:20" x14ac:dyDescent="0.3">
      <c r="R2355" s="3"/>
      <c r="S2355" s="2"/>
      <c r="T2355" s="2"/>
    </row>
    <row r="2356" spans="18:20" x14ac:dyDescent="0.3">
      <c r="R2356" s="3"/>
      <c r="S2356" s="2"/>
      <c r="T2356" s="2"/>
    </row>
    <row r="2357" spans="18:20" x14ac:dyDescent="0.3">
      <c r="R2357" s="3"/>
      <c r="S2357" s="2"/>
      <c r="T2357" s="2"/>
    </row>
    <row r="2358" spans="18:20" x14ac:dyDescent="0.3">
      <c r="R2358" s="3"/>
      <c r="S2358" s="2"/>
      <c r="T2358" s="2"/>
    </row>
    <row r="2359" spans="18:20" x14ac:dyDescent="0.3">
      <c r="R2359" s="3"/>
      <c r="S2359" s="2"/>
      <c r="T2359" s="2"/>
    </row>
    <row r="2360" spans="18:20" x14ac:dyDescent="0.3">
      <c r="R2360" s="3"/>
      <c r="S2360" s="2"/>
      <c r="T2360" s="2"/>
    </row>
    <row r="2361" spans="18:20" x14ac:dyDescent="0.3">
      <c r="R2361" s="3"/>
      <c r="S2361" s="2"/>
      <c r="T2361" s="2"/>
    </row>
    <row r="2362" spans="18:20" x14ac:dyDescent="0.3">
      <c r="R2362" s="3"/>
      <c r="S2362" s="2"/>
      <c r="T2362" s="2"/>
    </row>
    <row r="2363" spans="18:20" x14ac:dyDescent="0.3">
      <c r="R2363" s="3"/>
      <c r="S2363" s="2"/>
      <c r="T2363" s="2"/>
    </row>
    <row r="2364" spans="18:20" x14ac:dyDescent="0.3">
      <c r="R2364" s="3"/>
      <c r="S2364" s="2"/>
      <c r="T2364" s="2"/>
    </row>
    <row r="2365" spans="18:20" x14ac:dyDescent="0.3">
      <c r="R2365" s="3"/>
      <c r="S2365" s="2"/>
      <c r="T2365" s="2"/>
    </row>
    <row r="2366" spans="18:20" x14ac:dyDescent="0.3">
      <c r="R2366" s="3"/>
      <c r="S2366" s="2"/>
      <c r="T2366" s="2"/>
    </row>
    <row r="2367" spans="18:20" x14ac:dyDescent="0.3">
      <c r="R2367" s="3"/>
      <c r="S2367" s="2"/>
      <c r="T2367" s="2"/>
    </row>
    <row r="2368" spans="18:20" x14ac:dyDescent="0.3">
      <c r="R2368" s="3"/>
      <c r="S2368" s="2"/>
      <c r="T2368" s="2"/>
    </row>
    <row r="2369" spans="18:20" x14ac:dyDescent="0.3">
      <c r="R2369" s="3"/>
      <c r="S2369" s="2"/>
      <c r="T2369" s="2"/>
    </row>
    <row r="2370" spans="18:20" x14ac:dyDescent="0.3">
      <c r="R2370" s="3"/>
      <c r="S2370" s="2"/>
      <c r="T2370" s="2"/>
    </row>
    <row r="2371" spans="18:20" x14ac:dyDescent="0.3">
      <c r="R2371" s="3"/>
      <c r="S2371" s="2"/>
      <c r="T2371" s="2"/>
    </row>
    <row r="2372" spans="18:20" x14ac:dyDescent="0.3">
      <c r="R2372" s="3"/>
      <c r="S2372" s="2"/>
      <c r="T2372" s="2"/>
    </row>
    <row r="2373" spans="18:20" x14ac:dyDescent="0.3">
      <c r="R2373" s="3"/>
      <c r="S2373" s="2"/>
      <c r="T2373" s="2"/>
    </row>
    <row r="2374" spans="18:20" x14ac:dyDescent="0.3">
      <c r="R2374" s="3"/>
      <c r="S2374" s="2"/>
      <c r="T2374" s="2"/>
    </row>
    <row r="2375" spans="18:20" x14ac:dyDescent="0.3">
      <c r="R2375" s="3"/>
      <c r="S2375" s="2"/>
      <c r="T2375" s="2"/>
    </row>
    <row r="2376" spans="18:20" x14ac:dyDescent="0.3">
      <c r="R2376" s="3"/>
      <c r="S2376" s="2"/>
      <c r="T2376" s="2"/>
    </row>
    <row r="2377" spans="18:20" x14ac:dyDescent="0.3">
      <c r="R2377" s="3"/>
      <c r="S2377" s="2"/>
      <c r="T2377" s="2"/>
    </row>
    <row r="2378" spans="18:20" x14ac:dyDescent="0.3">
      <c r="R2378" s="3"/>
      <c r="S2378" s="2"/>
      <c r="T2378" s="2"/>
    </row>
    <row r="2379" spans="18:20" x14ac:dyDescent="0.3">
      <c r="R2379" s="3"/>
      <c r="S2379" s="2"/>
      <c r="T2379" s="2"/>
    </row>
    <row r="2380" spans="18:20" x14ac:dyDescent="0.3">
      <c r="R2380" s="3"/>
      <c r="S2380" s="2"/>
      <c r="T2380" s="2"/>
    </row>
    <row r="2381" spans="18:20" x14ac:dyDescent="0.3">
      <c r="R2381" s="3"/>
      <c r="S2381" s="2"/>
      <c r="T2381" s="2"/>
    </row>
    <row r="2382" spans="18:20" x14ac:dyDescent="0.3">
      <c r="R2382" s="3"/>
      <c r="S2382" s="2"/>
      <c r="T2382" s="2"/>
    </row>
    <row r="2383" spans="18:20" x14ac:dyDescent="0.3">
      <c r="R2383" s="3"/>
      <c r="S2383" s="2"/>
      <c r="T2383" s="2"/>
    </row>
    <row r="2384" spans="18:20" x14ac:dyDescent="0.3">
      <c r="R2384" s="3"/>
      <c r="S2384" s="2"/>
      <c r="T2384" s="2"/>
    </row>
    <row r="2385" spans="18:20" x14ac:dyDescent="0.3">
      <c r="R2385" s="3"/>
      <c r="S2385" s="2"/>
      <c r="T2385" s="2"/>
    </row>
    <row r="2386" spans="18:20" x14ac:dyDescent="0.3">
      <c r="R2386" s="3"/>
      <c r="S2386" s="2"/>
      <c r="T2386" s="2"/>
    </row>
    <row r="2387" spans="18:20" x14ac:dyDescent="0.3">
      <c r="R2387" s="3"/>
      <c r="S2387" s="2"/>
      <c r="T2387" s="2"/>
    </row>
    <row r="2388" spans="18:20" x14ac:dyDescent="0.3">
      <c r="R2388" s="3"/>
      <c r="S2388" s="2"/>
      <c r="T2388" s="2"/>
    </row>
    <row r="2389" spans="18:20" x14ac:dyDescent="0.3">
      <c r="R2389" s="3"/>
      <c r="S2389" s="2"/>
      <c r="T2389" s="2"/>
    </row>
    <row r="2390" spans="18:20" x14ac:dyDescent="0.3">
      <c r="R2390" s="3"/>
      <c r="S2390" s="2"/>
      <c r="T2390" s="2"/>
    </row>
    <row r="2391" spans="18:20" x14ac:dyDescent="0.3">
      <c r="R2391" s="3"/>
      <c r="S2391" s="2"/>
      <c r="T2391" s="2"/>
    </row>
    <row r="2392" spans="18:20" x14ac:dyDescent="0.3">
      <c r="R2392" s="3"/>
      <c r="S2392" s="2"/>
      <c r="T2392" s="2"/>
    </row>
    <row r="2393" spans="18:20" x14ac:dyDescent="0.3">
      <c r="R2393" s="3"/>
      <c r="S2393" s="2"/>
      <c r="T2393" s="2"/>
    </row>
    <row r="2394" spans="18:20" x14ac:dyDescent="0.3">
      <c r="R2394" s="3"/>
      <c r="S2394" s="2"/>
      <c r="T2394" s="2"/>
    </row>
    <row r="2395" spans="18:20" x14ac:dyDescent="0.3">
      <c r="R2395" s="3"/>
      <c r="S2395" s="2"/>
      <c r="T2395" s="2"/>
    </row>
    <row r="2396" spans="18:20" x14ac:dyDescent="0.3">
      <c r="R2396" s="3"/>
      <c r="S2396" s="2"/>
      <c r="T2396" s="2"/>
    </row>
    <row r="2397" spans="18:20" x14ac:dyDescent="0.3">
      <c r="R2397" s="3"/>
      <c r="S2397" s="2"/>
      <c r="T2397" s="2"/>
    </row>
    <row r="2398" spans="18:20" x14ac:dyDescent="0.3">
      <c r="R2398" s="3"/>
      <c r="S2398" s="2"/>
      <c r="T2398" s="2"/>
    </row>
    <row r="2399" spans="18:20" x14ac:dyDescent="0.3">
      <c r="R2399" s="3"/>
      <c r="S2399" s="2"/>
      <c r="T2399" s="2"/>
    </row>
    <row r="2400" spans="18:20" x14ac:dyDescent="0.3">
      <c r="R2400" s="3"/>
      <c r="S2400" s="2"/>
      <c r="T2400" s="2"/>
    </row>
    <row r="2401" spans="18:20" x14ac:dyDescent="0.3">
      <c r="R2401" s="3"/>
      <c r="S2401" s="2"/>
      <c r="T2401" s="2"/>
    </row>
    <row r="2402" spans="18:20" x14ac:dyDescent="0.3">
      <c r="R2402" s="3"/>
      <c r="S2402" s="2"/>
      <c r="T2402" s="2"/>
    </row>
    <row r="2403" spans="18:20" x14ac:dyDescent="0.3">
      <c r="R2403" s="3"/>
      <c r="S2403" s="2"/>
      <c r="T2403" s="2"/>
    </row>
    <row r="2404" spans="18:20" x14ac:dyDescent="0.3">
      <c r="R2404" s="3"/>
      <c r="S2404" s="2"/>
      <c r="T2404" s="2"/>
    </row>
    <row r="2405" spans="18:20" x14ac:dyDescent="0.3">
      <c r="R2405" s="3"/>
      <c r="S2405" s="2"/>
      <c r="T2405" s="2"/>
    </row>
    <row r="2406" spans="18:20" x14ac:dyDescent="0.3">
      <c r="R2406" s="3"/>
      <c r="S2406" s="2"/>
      <c r="T2406" s="2"/>
    </row>
    <row r="2407" spans="18:20" x14ac:dyDescent="0.3">
      <c r="R2407" s="3"/>
      <c r="S2407" s="2"/>
      <c r="T2407" s="2"/>
    </row>
    <row r="2408" spans="18:20" x14ac:dyDescent="0.3">
      <c r="R2408" s="3"/>
      <c r="S2408" s="2"/>
      <c r="T2408" s="2"/>
    </row>
    <row r="2409" spans="18:20" x14ac:dyDescent="0.3">
      <c r="R2409" s="3"/>
      <c r="S2409" s="2"/>
      <c r="T2409" s="2"/>
    </row>
    <row r="2410" spans="18:20" x14ac:dyDescent="0.3">
      <c r="R2410" s="3"/>
      <c r="S2410" s="2"/>
      <c r="T2410" s="2"/>
    </row>
    <row r="2411" spans="18:20" x14ac:dyDescent="0.3">
      <c r="R2411" s="3"/>
      <c r="S2411" s="2"/>
      <c r="T2411" s="2"/>
    </row>
    <row r="2412" spans="18:20" x14ac:dyDescent="0.3">
      <c r="R2412" s="3"/>
      <c r="S2412" s="2"/>
      <c r="T2412" s="2"/>
    </row>
    <row r="2413" spans="18:20" x14ac:dyDescent="0.3">
      <c r="R2413" s="3"/>
      <c r="S2413" s="2"/>
      <c r="T2413" s="2"/>
    </row>
    <row r="2414" spans="18:20" x14ac:dyDescent="0.3">
      <c r="R2414" s="3"/>
      <c r="S2414" s="2"/>
      <c r="T2414" s="2"/>
    </row>
    <row r="2415" spans="18:20" x14ac:dyDescent="0.3">
      <c r="R2415" s="3"/>
      <c r="S2415" s="2"/>
      <c r="T2415" s="2"/>
    </row>
    <row r="2416" spans="18:20" x14ac:dyDescent="0.3">
      <c r="R2416" s="3"/>
      <c r="S2416" s="2"/>
      <c r="T2416" s="2"/>
    </row>
    <row r="2417" spans="18:20" x14ac:dyDescent="0.3">
      <c r="R2417" s="3"/>
      <c r="S2417" s="2"/>
      <c r="T2417" s="2"/>
    </row>
    <row r="2418" spans="18:20" x14ac:dyDescent="0.3">
      <c r="R2418" s="3"/>
      <c r="S2418" s="2"/>
      <c r="T2418" s="2"/>
    </row>
    <row r="2419" spans="18:20" x14ac:dyDescent="0.3">
      <c r="R2419" s="3"/>
      <c r="S2419" s="2"/>
      <c r="T2419" s="2"/>
    </row>
    <row r="2420" spans="18:20" x14ac:dyDescent="0.3">
      <c r="R2420" s="3"/>
      <c r="S2420" s="2"/>
      <c r="T2420" s="2"/>
    </row>
    <row r="2421" spans="18:20" x14ac:dyDescent="0.3">
      <c r="R2421" s="3"/>
      <c r="S2421" s="2"/>
      <c r="T2421" s="2"/>
    </row>
    <row r="2422" spans="18:20" x14ac:dyDescent="0.3">
      <c r="R2422" s="3"/>
      <c r="S2422" s="2"/>
      <c r="T2422" s="2"/>
    </row>
    <row r="2423" spans="18:20" x14ac:dyDescent="0.3">
      <c r="R2423" s="3"/>
      <c r="S2423" s="2"/>
      <c r="T2423" s="2"/>
    </row>
    <row r="2424" spans="18:20" x14ac:dyDescent="0.3">
      <c r="R2424" s="3"/>
      <c r="S2424" s="2"/>
      <c r="T2424" s="2"/>
    </row>
    <row r="2425" spans="18:20" x14ac:dyDescent="0.3">
      <c r="R2425" s="3"/>
      <c r="S2425" s="2"/>
      <c r="T2425" s="2"/>
    </row>
    <row r="2426" spans="18:20" x14ac:dyDescent="0.3">
      <c r="R2426" s="3"/>
      <c r="S2426" s="2"/>
      <c r="T2426" s="2"/>
    </row>
    <row r="2427" spans="18:20" x14ac:dyDescent="0.3">
      <c r="R2427" s="3"/>
      <c r="S2427" s="2"/>
      <c r="T2427" s="2"/>
    </row>
    <row r="2428" spans="18:20" x14ac:dyDescent="0.3">
      <c r="R2428" s="3"/>
      <c r="S2428" s="2"/>
      <c r="T2428" s="2"/>
    </row>
    <row r="2429" spans="18:20" x14ac:dyDescent="0.3">
      <c r="R2429" s="3"/>
      <c r="S2429" s="2"/>
      <c r="T2429" s="2"/>
    </row>
    <row r="2430" spans="18:20" x14ac:dyDescent="0.3">
      <c r="R2430" s="3"/>
      <c r="S2430" s="2"/>
      <c r="T2430" s="2"/>
    </row>
    <row r="2431" spans="18:20" x14ac:dyDescent="0.3">
      <c r="R2431" s="3"/>
      <c r="S2431" s="2"/>
      <c r="T2431" s="2"/>
    </row>
    <row r="2432" spans="18:20" x14ac:dyDescent="0.3">
      <c r="R2432" s="3"/>
      <c r="S2432" s="2"/>
      <c r="T2432" s="2"/>
    </row>
    <row r="2433" spans="18:20" x14ac:dyDescent="0.3">
      <c r="R2433" s="3"/>
      <c r="S2433" s="2"/>
      <c r="T2433" s="2"/>
    </row>
    <row r="2434" spans="18:20" x14ac:dyDescent="0.3">
      <c r="R2434" s="3"/>
      <c r="S2434" s="2"/>
      <c r="T2434" s="2"/>
    </row>
    <row r="2435" spans="18:20" x14ac:dyDescent="0.3">
      <c r="R2435" s="3"/>
      <c r="S2435" s="2"/>
      <c r="T2435" s="2"/>
    </row>
    <row r="2436" spans="18:20" x14ac:dyDescent="0.3">
      <c r="R2436" s="3"/>
      <c r="S2436" s="2"/>
      <c r="T2436" s="2"/>
    </row>
    <row r="2437" spans="18:20" x14ac:dyDescent="0.3">
      <c r="R2437" s="3"/>
      <c r="S2437" s="2"/>
      <c r="T2437" s="2"/>
    </row>
    <row r="2438" spans="18:20" x14ac:dyDescent="0.3">
      <c r="R2438" s="3"/>
      <c r="S2438" s="2"/>
      <c r="T2438" s="2"/>
    </row>
    <row r="2439" spans="18:20" x14ac:dyDescent="0.3">
      <c r="R2439" s="3"/>
      <c r="S2439" s="2"/>
      <c r="T2439" s="2"/>
    </row>
    <row r="2440" spans="18:20" x14ac:dyDescent="0.3">
      <c r="R2440" s="3"/>
      <c r="S2440" s="2"/>
      <c r="T2440" s="2"/>
    </row>
    <row r="2441" spans="18:20" x14ac:dyDescent="0.3">
      <c r="R2441" s="3"/>
      <c r="S2441" s="2"/>
      <c r="T2441" s="2"/>
    </row>
    <row r="2442" spans="18:20" x14ac:dyDescent="0.3">
      <c r="R2442" s="3"/>
      <c r="S2442" s="2"/>
      <c r="T2442" s="2"/>
    </row>
    <row r="2443" spans="18:20" x14ac:dyDescent="0.3">
      <c r="R2443" s="3"/>
      <c r="S2443" s="2"/>
      <c r="T2443" s="2"/>
    </row>
    <row r="2444" spans="18:20" x14ac:dyDescent="0.3">
      <c r="R2444" s="3"/>
      <c r="S2444" s="2"/>
      <c r="T2444" s="2"/>
    </row>
    <row r="2445" spans="18:20" x14ac:dyDescent="0.3">
      <c r="R2445" s="3"/>
      <c r="S2445" s="2"/>
      <c r="T2445" s="2"/>
    </row>
    <row r="2446" spans="18:20" x14ac:dyDescent="0.3">
      <c r="R2446" s="3"/>
      <c r="S2446" s="2"/>
      <c r="T2446" s="2"/>
    </row>
    <row r="2447" spans="18:20" x14ac:dyDescent="0.3">
      <c r="R2447" s="3"/>
      <c r="S2447" s="2"/>
      <c r="T2447" s="2"/>
    </row>
    <row r="2448" spans="18:20" x14ac:dyDescent="0.3">
      <c r="R2448" s="3"/>
      <c r="S2448" s="2"/>
      <c r="T2448" s="2"/>
    </row>
    <row r="2449" spans="18:20" x14ac:dyDescent="0.3">
      <c r="R2449" s="3"/>
      <c r="S2449" s="2"/>
      <c r="T2449" s="2"/>
    </row>
    <row r="2450" spans="18:20" x14ac:dyDescent="0.3">
      <c r="R2450" s="3"/>
      <c r="S2450" s="2"/>
      <c r="T2450" s="2"/>
    </row>
    <row r="2451" spans="18:20" x14ac:dyDescent="0.3">
      <c r="R2451" s="3"/>
      <c r="S2451" s="2"/>
      <c r="T2451" s="2"/>
    </row>
    <row r="2452" spans="18:20" x14ac:dyDescent="0.3">
      <c r="R2452" s="3"/>
      <c r="S2452" s="2"/>
      <c r="T2452" s="2"/>
    </row>
    <row r="2453" spans="18:20" x14ac:dyDescent="0.3">
      <c r="R2453" s="3"/>
      <c r="S2453" s="2"/>
      <c r="T2453" s="2"/>
    </row>
    <row r="2454" spans="18:20" x14ac:dyDescent="0.3">
      <c r="R2454" s="3"/>
      <c r="S2454" s="2"/>
      <c r="T2454" s="2"/>
    </row>
    <row r="2455" spans="18:20" x14ac:dyDescent="0.3">
      <c r="R2455" s="3"/>
      <c r="S2455" s="2"/>
      <c r="T2455" s="2"/>
    </row>
    <row r="2456" spans="18:20" x14ac:dyDescent="0.3">
      <c r="R2456" s="3"/>
      <c r="S2456" s="2"/>
      <c r="T2456" s="2"/>
    </row>
    <row r="2457" spans="18:20" x14ac:dyDescent="0.3">
      <c r="R2457" s="3"/>
      <c r="S2457" s="2"/>
      <c r="T2457" s="2"/>
    </row>
    <row r="2458" spans="18:20" x14ac:dyDescent="0.3">
      <c r="R2458" s="3"/>
      <c r="S2458" s="2"/>
      <c r="T2458" s="2"/>
    </row>
    <row r="2459" spans="18:20" x14ac:dyDescent="0.3">
      <c r="R2459" s="3"/>
      <c r="S2459" s="2"/>
      <c r="T2459" s="2"/>
    </row>
    <row r="2460" spans="18:20" x14ac:dyDescent="0.3">
      <c r="R2460" s="3"/>
      <c r="S2460" s="2"/>
      <c r="T2460" s="2"/>
    </row>
    <row r="2461" spans="18:20" x14ac:dyDescent="0.3">
      <c r="R2461" s="3"/>
      <c r="S2461" s="2"/>
      <c r="T2461" s="2"/>
    </row>
    <row r="2462" spans="18:20" x14ac:dyDescent="0.3">
      <c r="R2462" s="3"/>
      <c r="S2462" s="2"/>
      <c r="T2462" s="2"/>
    </row>
    <row r="2463" spans="18:20" x14ac:dyDescent="0.3">
      <c r="R2463" s="3"/>
      <c r="S2463" s="2"/>
      <c r="T2463" s="2"/>
    </row>
    <row r="2464" spans="18:20" x14ac:dyDescent="0.3">
      <c r="R2464" s="3"/>
      <c r="S2464" s="2"/>
      <c r="T2464" s="2"/>
    </row>
    <row r="2465" spans="18:20" x14ac:dyDescent="0.3">
      <c r="R2465" s="3"/>
      <c r="S2465" s="2"/>
      <c r="T2465" s="2"/>
    </row>
    <row r="2466" spans="18:20" x14ac:dyDescent="0.3">
      <c r="R2466" s="3"/>
      <c r="S2466" s="2"/>
      <c r="T2466" s="2"/>
    </row>
    <row r="2467" spans="18:20" x14ac:dyDescent="0.3">
      <c r="R2467" s="3"/>
      <c r="S2467" s="2"/>
      <c r="T2467" s="2"/>
    </row>
    <row r="2468" spans="18:20" x14ac:dyDescent="0.3">
      <c r="R2468" s="3"/>
      <c r="S2468" s="2"/>
      <c r="T2468" s="2"/>
    </row>
    <row r="2469" spans="18:20" x14ac:dyDescent="0.3">
      <c r="R2469" s="3"/>
      <c r="S2469" s="2"/>
      <c r="T2469" s="2"/>
    </row>
    <row r="2470" spans="18:20" x14ac:dyDescent="0.3">
      <c r="R2470" s="3"/>
      <c r="S2470" s="2"/>
      <c r="T2470" s="2"/>
    </row>
    <row r="2471" spans="18:20" x14ac:dyDescent="0.3">
      <c r="R2471" s="3"/>
      <c r="S2471" s="2"/>
      <c r="T2471" s="2"/>
    </row>
    <row r="2472" spans="18:20" x14ac:dyDescent="0.3">
      <c r="R2472" s="3"/>
      <c r="S2472" s="2"/>
      <c r="T2472" s="2"/>
    </row>
    <row r="2473" spans="18:20" x14ac:dyDescent="0.3">
      <c r="R2473" s="3"/>
      <c r="S2473" s="2"/>
      <c r="T2473" s="2"/>
    </row>
    <row r="2474" spans="18:20" x14ac:dyDescent="0.3">
      <c r="R2474" s="3"/>
      <c r="S2474" s="2"/>
      <c r="T2474" s="2"/>
    </row>
    <row r="2475" spans="18:20" x14ac:dyDescent="0.3">
      <c r="R2475" s="3"/>
      <c r="S2475" s="2"/>
      <c r="T2475" s="2"/>
    </row>
    <row r="2476" spans="18:20" x14ac:dyDescent="0.3">
      <c r="R2476" s="3"/>
      <c r="S2476" s="2"/>
      <c r="T2476" s="2"/>
    </row>
    <row r="2477" spans="18:20" x14ac:dyDescent="0.3">
      <c r="R2477" s="3"/>
      <c r="S2477" s="2"/>
      <c r="T2477" s="2"/>
    </row>
    <row r="2478" spans="18:20" x14ac:dyDescent="0.3">
      <c r="R2478" s="3"/>
      <c r="S2478" s="2"/>
      <c r="T2478" s="2"/>
    </row>
    <row r="2479" spans="18:20" x14ac:dyDescent="0.3">
      <c r="R2479" s="3"/>
      <c r="S2479" s="2"/>
      <c r="T2479" s="2"/>
    </row>
    <row r="2480" spans="18:20" x14ac:dyDescent="0.3">
      <c r="R2480" s="3"/>
      <c r="S2480" s="2"/>
      <c r="T2480" s="2"/>
    </row>
    <row r="2481" spans="18:20" x14ac:dyDescent="0.3">
      <c r="R2481" s="3"/>
      <c r="S2481" s="2"/>
      <c r="T2481" s="2"/>
    </row>
    <row r="2482" spans="18:20" x14ac:dyDescent="0.3">
      <c r="R2482" s="3"/>
      <c r="S2482" s="2"/>
      <c r="T2482" s="2"/>
    </row>
    <row r="2483" spans="18:20" x14ac:dyDescent="0.3">
      <c r="R2483" s="3"/>
      <c r="S2483" s="2"/>
      <c r="T2483" s="2"/>
    </row>
    <row r="2484" spans="18:20" x14ac:dyDescent="0.3">
      <c r="R2484" s="3"/>
      <c r="S2484" s="2"/>
      <c r="T2484" s="2"/>
    </row>
    <row r="2485" spans="18:20" x14ac:dyDescent="0.3">
      <c r="R2485" s="3"/>
      <c r="S2485" s="2"/>
      <c r="T2485" s="2"/>
    </row>
    <row r="2486" spans="18:20" x14ac:dyDescent="0.3">
      <c r="R2486" s="3"/>
      <c r="S2486" s="2"/>
      <c r="T2486" s="2"/>
    </row>
    <row r="2487" spans="18:20" x14ac:dyDescent="0.3">
      <c r="R2487" s="3"/>
      <c r="S2487" s="2"/>
      <c r="T2487" s="2"/>
    </row>
    <row r="2488" spans="18:20" x14ac:dyDescent="0.3">
      <c r="R2488" s="3"/>
      <c r="S2488" s="2"/>
      <c r="T2488" s="2"/>
    </row>
    <row r="2489" spans="18:20" x14ac:dyDescent="0.3">
      <c r="R2489" s="3"/>
      <c r="S2489" s="2"/>
      <c r="T2489" s="2"/>
    </row>
    <row r="2490" spans="18:20" x14ac:dyDescent="0.3">
      <c r="R2490" s="3"/>
      <c r="S2490" s="2"/>
      <c r="T2490" s="2"/>
    </row>
    <row r="2491" spans="18:20" x14ac:dyDescent="0.3">
      <c r="R2491" s="3"/>
      <c r="S2491" s="2"/>
      <c r="T2491" s="2"/>
    </row>
    <row r="2492" spans="18:20" x14ac:dyDescent="0.3">
      <c r="R2492" s="3"/>
      <c r="S2492" s="2"/>
      <c r="T2492" s="2"/>
    </row>
    <row r="2493" spans="18:20" x14ac:dyDescent="0.3">
      <c r="R2493" s="3"/>
      <c r="S2493" s="2"/>
      <c r="T2493" s="2"/>
    </row>
    <row r="2494" spans="18:20" x14ac:dyDescent="0.3">
      <c r="R2494" s="3"/>
      <c r="S2494" s="2"/>
      <c r="T2494" s="2"/>
    </row>
    <row r="2495" spans="18:20" x14ac:dyDescent="0.3">
      <c r="R2495" s="3"/>
      <c r="S2495" s="2"/>
      <c r="T2495" s="2"/>
    </row>
    <row r="2496" spans="18:20" x14ac:dyDescent="0.3">
      <c r="R2496" s="3"/>
      <c r="S2496" s="2"/>
      <c r="T2496" s="2"/>
    </row>
    <row r="2497" spans="18:20" x14ac:dyDescent="0.3">
      <c r="R2497" s="3"/>
      <c r="S2497" s="2"/>
      <c r="T2497" s="2"/>
    </row>
    <row r="2498" spans="18:20" x14ac:dyDescent="0.3">
      <c r="R2498" s="3"/>
      <c r="S2498" s="2"/>
      <c r="T2498" s="2"/>
    </row>
    <row r="2499" spans="18:20" x14ac:dyDescent="0.3">
      <c r="R2499" s="3"/>
      <c r="S2499" s="2"/>
      <c r="T2499" s="2"/>
    </row>
    <row r="2500" spans="18:20" x14ac:dyDescent="0.3">
      <c r="R2500" s="3"/>
      <c r="S2500" s="2"/>
      <c r="T2500" s="2"/>
    </row>
    <row r="2501" spans="18:20" x14ac:dyDescent="0.3">
      <c r="R2501" s="3"/>
      <c r="S2501" s="2"/>
      <c r="T2501" s="2"/>
    </row>
    <row r="2502" spans="18:20" x14ac:dyDescent="0.3">
      <c r="R2502" s="3"/>
      <c r="S2502" s="2"/>
      <c r="T2502" s="2"/>
    </row>
    <row r="2503" spans="18:20" x14ac:dyDescent="0.3">
      <c r="R2503" s="3"/>
      <c r="S2503" s="2"/>
      <c r="T2503" s="2"/>
    </row>
    <row r="2504" spans="18:20" x14ac:dyDescent="0.3">
      <c r="R2504" s="3"/>
      <c r="S2504" s="2"/>
      <c r="T2504" s="2"/>
    </row>
    <row r="2505" spans="18:20" x14ac:dyDescent="0.3">
      <c r="R2505" s="3"/>
      <c r="S2505" s="2"/>
      <c r="T2505" s="2"/>
    </row>
    <row r="2506" spans="18:20" x14ac:dyDescent="0.3">
      <c r="R2506" s="3"/>
      <c r="S2506" s="2"/>
      <c r="T2506" s="2"/>
    </row>
    <row r="2507" spans="18:20" x14ac:dyDescent="0.3">
      <c r="R2507" s="3"/>
      <c r="S2507" s="2"/>
      <c r="T2507" s="2"/>
    </row>
    <row r="2508" spans="18:20" x14ac:dyDescent="0.3">
      <c r="R2508" s="3"/>
      <c r="S2508" s="2"/>
      <c r="T2508" s="2"/>
    </row>
    <row r="2509" spans="18:20" x14ac:dyDescent="0.3">
      <c r="R2509" s="3"/>
      <c r="S2509" s="2"/>
      <c r="T2509" s="2"/>
    </row>
    <row r="2510" spans="18:20" x14ac:dyDescent="0.3">
      <c r="R2510" s="3"/>
      <c r="S2510" s="2"/>
      <c r="T2510" s="2"/>
    </row>
    <row r="2511" spans="18:20" x14ac:dyDescent="0.3">
      <c r="R2511" s="3"/>
      <c r="S2511" s="2"/>
      <c r="T2511" s="2"/>
    </row>
    <row r="2512" spans="18:20" x14ac:dyDescent="0.3">
      <c r="R2512" s="3"/>
      <c r="S2512" s="2"/>
      <c r="T2512" s="2"/>
    </row>
    <row r="2513" spans="18:20" x14ac:dyDescent="0.3">
      <c r="R2513" s="3"/>
      <c r="S2513" s="2"/>
      <c r="T2513" s="2"/>
    </row>
    <row r="2514" spans="18:20" x14ac:dyDescent="0.3">
      <c r="R2514" s="3"/>
      <c r="S2514" s="2"/>
      <c r="T2514" s="2"/>
    </row>
    <row r="2515" spans="18:20" x14ac:dyDescent="0.3">
      <c r="R2515" s="3"/>
      <c r="S2515" s="2"/>
      <c r="T2515" s="2"/>
    </row>
    <row r="2516" spans="18:20" x14ac:dyDescent="0.3">
      <c r="R2516" s="3"/>
      <c r="S2516" s="2"/>
      <c r="T2516" s="2"/>
    </row>
    <row r="2517" spans="18:20" x14ac:dyDescent="0.3">
      <c r="R2517" s="3"/>
      <c r="S2517" s="2"/>
      <c r="T2517" s="2"/>
    </row>
    <row r="2518" spans="18:20" x14ac:dyDescent="0.3">
      <c r="R2518" s="3"/>
      <c r="S2518" s="2"/>
      <c r="T2518" s="2"/>
    </row>
    <row r="2519" spans="18:20" x14ac:dyDescent="0.3">
      <c r="R2519" s="3"/>
      <c r="S2519" s="2"/>
      <c r="T2519" s="2"/>
    </row>
    <row r="2520" spans="18:20" x14ac:dyDescent="0.3">
      <c r="R2520" s="3"/>
      <c r="S2520" s="2"/>
      <c r="T2520" s="2"/>
    </row>
    <row r="2521" spans="18:20" x14ac:dyDescent="0.3">
      <c r="R2521" s="3"/>
      <c r="S2521" s="2"/>
      <c r="T2521" s="2"/>
    </row>
    <row r="2522" spans="18:20" x14ac:dyDescent="0.3">
      <c r="R2522" s="3"/>
      <c r="S2522" s="2"/>
      <c r="T2522" s="2"/>
    </row>
    <row r="2523" spans="18:20" x14ac:dyDescent="0.3">
      <c r="R2523" s="3"/>
      <c r="S2523" s="2"/>
      <c r="T2523" s="2"/>
    </row>
    <row r="2524" spans="18:20" x14ac:dyDescent="0.3">
      <c r="R2524" s="3"/>
      <c r="S2524" s="2"/>
      <c r="T2524" s="2"/>
    </row>
    <row r="2525" spans="18:20" x14ac:dyDescent="0.3">
      <c r="R2525" s="3"/>
      <c r="S2525" s="2"/>
      <c r="T2525" s="2"/>
    </row>
    <row r="2526" spans="18:20" x14ac:dyDescent="0.3">
      <c r="R2526" s="3"/>
      <c r="S2526" s="2"/>
      <c r="T2526" s="2"/>
    </row>
    <row r="2527" spans="18:20" x14ac:dyDescent="0.3">
      <c r="R2527" s="3"/>
      <c r="S2527" s="2"/>
      <c r="T2527" s="2"/>
    </row>
    <row r="2528" spans="18:20" x14ac:dyDescent="0.3">
      <c r="R2528" s="3"/>
      <c r="S2528" s="2"/>
      <c r="T2528" s="2"/>
    </row>
    <row r="2529" spans="18:20" x14ac:dyDescent="0.3">
      <c r="R2529" s="3"/>
      <c r="S2529" s="2"/>
      <c r="T2529" s="2"/>
    </row>
    <row r="2530" spans="18:20" x14ac:dyDescent="0.3">
      <c r="R2530" s="3"/>
      <c r="S2530" s="2"/>
      <c r="T2530" s="2"/>
    </row>
    <row r="2531" spans="18:20" x14ac:dyDescent="0.3">
      <c r="R2531" s="3"/>
      <c r="S2531" s="2"/>
      <c r="T2531" s="2"/>
    </row>
    <row r="2532" spans="18:20" x14ac:dyDescent="0.3">
      <c r="R2532" s="3"/>
      <c r="S2532" s="2"/>
      <c r="T2532" s="2"/>
    </row>
    <row r="2533" spans="18:20" x14ac:dyDescent="0.3">
      <c r="R2533" s="3"/>
      <c r="S2533" s="2"/>
      <c r="T2533" s="2"/>
    </row>
    <row r="2534" spans="18:20" x14ac:dyDescent="0.3">
      <c r="R2534" s="3"/>
      <c r="S2534" s="2"/>
      <c r="T2534" s="2"/>
    </row>
    <row r="2535" spans="18:20" x14ac:dyDescent="0.3">
      <c r="R2535" s="3"/>
      <c r="S2535" s="2"/>
      <c r="T2535" s="2"/>
    </row>
    <row r="2536" spans="18:20" x14ac:dyDescent="0.3">
      <c r="R2536" s="3"/>
      <c r="S2536" s="2"/>
      <c r="T2536" s="2"/>
    </row>
    <row r="2537" spans="18:20" x14ac:dyDescent="0.3">
      <c r="R2537" s="3"/>
      <c r="S2537" s="2"/>
      <c r="T2537" s="2"/>
    </row>
    <row r="2538" spans="18:20" x14ac:dyDescent="0.3">
      <c r="R2538" s="3"/>
      <c r="S2538" s="2"/>
      <c r="T2538" s="2"/>
    </row>
    <row r="2539" spans="18:20" x14ac:dyDescent="0.3">
      <c r="R2539" s="3"/>
      <c r="S2539" s="2"/>
      <c r="T2539" s="2"/>
    </row>
    <row r="2540" spans="18:20" x14ac:dyDescent="0.3">
      <c r="R2540" s="3"/>
      <c r="S2540" s="2"/>
      <c r="T2540" s="2"/>
    </row>
    <row r="2541" spans="18:20" x14ac:dyDescent="0.3">
      <c r="R2541" s="3"/>
      <c r="S2541" s="2"/>
      <c r="T2541" s="2"/>
    </row>
    <row r="2542" spans="18:20" x14ac:dyDescent="0.3">
      <c r="R2542" s="3"/>
      <c r="S2542" s="2"/>
      <c r="T2542" s="2"/>
    </row>
    <row r="2543" spans="18:20" x14ac:dyDescent="0.3">
      <c r="R2543" s="3"/>
      <c r="S2543" s="2"/>
      <c r="T2543" s="2"/>
    </row>
    <row r="2544" spans="18:20" x14ac:dyDescent="0.3">
      <c r="R2544" s="3"/>
      <c r="S2544" s="2"/>
      <c r="T2544" s="2"/>
    </row>
    <row r="2545" spans="18:20" x14ac:dyDescent="0.3">
      <c r="R2545" s="3"/>
      <c r="S2545" s="2"/>
      <c r="T2545" s="2"/>
    </row>
    <row r="2546" spans="18:20" x14ac:dyDescent="0.3">
      <c r="R2546" s="3"/>
      <c r="S2546" s="2"/>
      <c r="T2546" s="2"/>
    </row>
    <row r="2547" spans="18:20" x14ac:dyDescent="0.3">
      <c r="R2547" s="3"/>
      <c r="S2547" s="2"/>
      <c r="T2547" s="2"/>
    </row>
    <row r="2548" spans="18:20" x14ac:dyDescent="0.3">
      <c r="R2548" s="3"/>
      <c r="S2548" s="2"/>
      <c r="T2548" s="2"/>
    </row>
    <row r="2549" spans="18:20" x14ac:dyDescent="0.3">
      <c r="R2549" s="3"/>
      <c r="S2549" s="2"/>
      <c r="T2549" s="2"/>
    </row>
    <row r="2550" spans="18:20" x14ac:dyDescent="0.3">
      <c r="R2550" s="3"/>
      <c r="S2550" s="2"/>
      <c r="T2550" s="2"/>
    </row>
    <row r="2551" spans="18:20" x14ac:dyDescent="0.3">
      <c r="R2551" s="3"/>
      <c r="S2551" s="2"/>
      <c r="T2551" s="2"/>
    </row>
    <row r="2552" spans="18:20" x14ac:dyDescent="0.3">
      <c r="R2552" s="3"/>
      <c r="S2552" s="2"/>
      <c r="T2552" s="2"/>
    </row>
    <row r="2553" spans="18:20" x14ac:dyDescent="0.3">
      <c r="R2553" s="3"/>
      <c r="S2553" s="2"/>
      <c r="T2553" s="2"/>
    </row>
    <row r="2554" spans="18:20" x14ac:dyDescent="0.3">
      <c r="R2554" s="3"/>
      <c r="S2554" s="2"/>
      <c r="T2554" s="2"/>
    </row>
    <row r="2555" spans="18:20" x14ac:dyDescent="0.3">
      <c r="R2555" s="3"/>
      <c r="S2555" s="2"/>
      <c r="T2555" s="2"/>
    </row>
    <row r="2556" spans="18:20" x14ac:dyDescent="0.3">
      <c r="R2556" s="3"/>
      <c r="S2556" s="2"/>
      <c r="T2556" s="2"/>
    </row>
    <row r="2557" spans="18:20" x14ac:dyDescent="0.3">
      <c r="R2557" s="3"/>
      <c r="S2557" s="2"/>
      <c r="T2557" s="2"/>
    </row>
    <row r="2558" spans="18:20" x14ac:dyDescent="0.3">
      <c r="R2558" s="3"/>
      <c r="S2558" s="2"/>
      <c r="T2558" s="2"/>
    </row>
    <row r="2559" spans="18:20" x14ac:dyDescent="0.3">
      <c r="R2559" s="3"/>
      <c r="S2559" s="2"/>
      <c r="T2559" s="2"/>
    </row>
    <row r="2560" spans="18:20" x14ac:dyDescent="0.3">
      <c r="R2560" s="3"/>
      <c r="S2560" s="2"/>
      <c r="T2560" s="2"/>
    </row>
    <row r="2561" spans="18:20" x14ac:dyDescent="0.3">
      <c r="R2561" s="3"/>
      <c r="S2561" s="2"/>
      <c r="T2561" s="2"/>
    </row>
    <row r="2562" spans="18:20" x14ac:dyDescent="0.3">
      <c r="R2562" s="3"/>
      <c r="S2562" s="2"/>
      <c r="T2562" s="2"/>
    </row>
    <row r="2563" spans="18:20" x14ac:dyDescent="0.3">
      <c r="R2563" s="3"/>
      <c r="S2563" s="2"/>
      <c r="T2563" s="2"/>
    </row>
    <row r="2564" spans="18:20" x14ac:dyDescent="0.3">
      <c r="R2564" s="3"/>
      <c r="S2564" s="2"/>
      <c r="T2564" s="2"/>
    </row>
    <row r="2565" spans="18:20" x14ac:dyDescent="0.3">
      <c r="R2565" s="3"/>
      <c r="S2565" s="2"/>
      <c r="T2565" s="2"/>
    </row>
    <row r="2566" spans="18:20" x14ac:dyDescent="0.3">
      <c r="R2566" s="3"/>
      <c r="S2566" s="2"/>
      <c r="T2566" s="2"/>
    </row>
    <row r="2567" spans="18:20" x14ac:dyDescent="0.3">
      <c r="R2567" s="3"/>
      <c r="S2567" s="2"/>
      <c r="T2567" s="2"/>
    </row>
    <row r="2568" spans="18:20" x14ac:dyDescent="0.3">
      <c r="R2568" s="3"/>
      <c r="S2568" s="2"/>
      <c r="T2568" s="2"/>
    </row>
    <row r="2569" spans="18:20" x14ac:dyDescent="0.3">
      <c r="R2569" s="3"/>
      <c r="S2569" s="2"/>
      <c r="T2569" s="2"/>
    </row>
    <row r="2570" spans="18:20" x14ac:dyDescent="0.3">
      <c r="R2570" s="3"/>
      <c r="S2570" s="2"/>
      <c r="T2570" s="2"/>
    </row>
    <row r="2571" spans="18:20" x14ac:dyDescent="0.3">
      <c r="R2571" s="3"/>
      <c r="S2571" s="2"/>
      <c r="T2571" s="2"/>
    </row>
    <row r="2572" spans="18:20" x14ac:dyDescent="0.3">
      <c r="R2572" s="3"/>
      <c r="S2572" s="2"/>
      <c r="T2572" s="2"/>
    </row>
    <row r="2573" spans="18:20" x14ac:dyDescent="0.3">
      <c r="R2573" s="3"/>
      <c r="S2573" s="2"/>
      <c r="T2573" s="2"/>
    </row>
    <row r="2574" spans="18:20" x14ac:dyDescent="0.3">
      <c r="R2574" s="3"/>
      <c r="S2574" s="2"/>
      <c r="T2574" s="2"/>
    </row>
    <row r="2575" spans="18:20" x14ac:dyDescent="0.3">
      <c r="R2575" s="3"/>
      <c r="S2575" s="2"/>
      <c r="T2575" s="2"/>
    </row>
    <row r="2576" spans="18:20" x14ac:dyDescent="0.3">
      <c r="R2576" s="3"/>
      <c r="S2576" s="2"/>
      <c r="T2576" s="2"/>
    </row>
    <row r="2577" spans="18:20" x14ac:dyDescent="0.3">
      <c r="R2577" s="3"/>
      <c r="S2577" s="2"/>
      <c r="T2577" s="2"/>
    </row>
    <row r="2578" spans="18:20" x14ac:dyDescent="0.3">
      <c r="R2578" s="3"/>
      <c r="S2578" s="2"/>
      <c r="T2578" s="2"/>
    </row>
    <row r="2579" spans="18:20" x14ac:dyDescent="0.3">
      <c r="R2579" s="3"/>
      <c r="S2579" s="2"/>
      <c r="T2579" s="2"/>
    </row>
    <row r="2580" spans="18:20" x14ac:dyDescent="0.3">
      <c r="R2580" s="3"/>
      <c r="S2580" s="2"/>
      <c r="T2580" s="2"/>
    </row>
    <row r="2581" spans="18:20" x14ac:dyDescent="0.3">
      <c r="R2581" s="3"/>
      <c r="S2581" s="2"/>
      <c r="T2581" s="2"/>
    </row>
    <row r="2582" spans="18:20" x14ac:dyDescent="0.3">
      <c r="R2582" s="3"/>
      <c r="S2582" s="2"/>
      <c r="T2582" s="2"/>
    </row>
    <row r="2583" spans="18:20" x14ac:dyDescent="0.3">
      <c r="R2583" s="3"/>
      <c r="S2583" s="2"/>
      <c r="T2583" s="2"/>
    </row>
    <row r="2584" spans="18:20" x14ac:dyDescent="0.3">
      <c r="R2584" s="3"/>
      <c r="S2584" s="2"/>
      <c r="T2584" s="2"/>
    </row>
    <row r="2585" spans="18:20" x14ac:dyDescent="0.3">
      <c r="R2585" s="3"/>
      <c r="S2585" s="2"/>
      <c r="T2585" s="2"/>
    </row>
    <row r="2586" spans="18:20" x14ac:dyDescent="0.3">
      <c r="R2586" s="3"/>
      <c r="S2586" s="2"/>
      <c r="T2586" s="2"/>
    </row>
    <row r="2587" spans="18:20" x14ac:dyDescent="0.3">
      <c r="R2587" s="3"/>
      <c r="S2587" s="2"/>
      <c r="T2587" s="2"/>
    </row>
    <row r="2588" spans="18:20" x14ac:dyDescent="0.3">
      <c r="R2588" s="3"/>
      <c r="S2588" s="2"/>
      <c r="T2588" s="2"/>
    </row>
    <row r="2589" spans="18:20" x14ac:dyDescent="0.3">
      <c r="R2589" s="3"/>
      <c r="S2589" s="2"/>
      <c r="T2589" s="2"/>
    </row>
    <row r="2590" spans="18:20" x14ac:dyDescent="0.3">
      <c r="R2590" s="3"/>
      <c r="S2590" s="2"/>
      <c r="T2590" s="2"/>
    </row>
    <row r="2591" spans="18:20" x14ac:dyDescent="0.3">
      <c r="R2591" s="3"/>
      <c r="S2591" s="2"/>
      <c r="T2591" s="2"/>
    </row>
    <row r="2592" spans="18:20" x14ac:dyDescent="0.3">
      <c r="R2592" s="3"/>
      <c r="S2592" s="2"/>
      <c r="T2592" s="2"/>
    </row>
    <row r="2593" spans="18:20" x14ac:dyDescent="0.3">
      <c r="R2593" s="3"/>
      <c r="S2593" s="2"/>
      <c r="T2593" s="2"/>
    </row>
    <row r="2594" spans="18:20" x14ac:dyDescent="0.3">
      <c r="R2594" s="3"/>
      <c r="S2594" s="2"/>
      <c r="T2594" s="2"/>
    </row>
    <row r="2595" spans="18:20" x14ac:dyDescent="0.3">
      <c r="R2595" s="3"/>
      <c r="S2595" s="2"/>
      <c r="T2595" s="2"/>
    </row>
    <row r="2596" spans="18:20" x14ac:dyDescent="0.3">
      <c r="R2596" s="3"/>
      <c r="S2596" s="2"/>
      <c r="T2596" s="2"/>
    </row>
    <row r="2597" spans="18:20" x14ac:dyDescent="0.3">
      <c r="R2597" s="3"/>
      <c r="S2597" s="2"/>
      <c r="T2597" s="2"/>
    </row>
    <row r="2598" spans="18:20" x14ac:dyDescent="0.3">
      <c r="R2598" s="3"/>
      <c r="S2598" s="2"/>
      <c r="T2598" s="2"/>
    </row>
    <row r="2599" spans="18:20" x14ac:dyDescent="0.3">
      <c r="R2599" s="3"/>
      <c r="S2599" s="2"/>
      <c r="T2599" s="2"/>
    </row>
    <row r="2600" spans="18:20" x14ac:dyDescent="0.3">
      <c r="R2600" s="3"/>
      <c r="S2600" s="2"/>
      <c r="T2600" s="2"/>
    </row>
    <row r="2601" spans="18:20" x14ac:dyDescent="0.3">
      <c r="R2601" s="3"/>
      <c r="S2601" s="2"/>
      <c r="T2601" s="2"/>
    </row>
    <row r="2602" spans="18:20" x14ac:dyDescent="0.3">
      <c r="R2602" s="3"/>
      <c r="S2602" s="2"/>
      <c r="T2602" s="2"/>
    </row>
    <row r="2603" spans="18:20" x14ac:dyDescent="0.3">
      <c r="R2603" s="3"/>
      <c r="S2603" s="2"/>
      <c r="T2603" s="2"/>
    </row>
    <row r="2604" spans="18:20" x14ac:dyDescent="0.3">
      <c r="R2604" s="3"/>
      <c r="S2604" s="2"/>
      <c r="T2604" s="2"/>
    </row>
    <row r="2605" spans="18:20" x14ac:dyDescent="0.3">
      <c r="R2605" s="3"/>
      <c r="S2605" s="2"/>
      <c r="T2605" s="2"/>
    </row>
    <row r="2606" spans="18:20" x14ac:dyDescent="0.3">
      <c r="R2606" s="3"/>
      <c r="S2606" s="2"/>
      <c r="T2606" s="2"/>
    </row>
    <row r="2607" spans="18:20" x14ac:dyDescent="0.3">
      <c r="R2607" s="3"/>
      <c r="S2607" s="2"/>
      <c r="T2607" s="2"/>
    </row>
    <row r="2608" spans="18:20" x14ac:dyDescent="0.3">
      <c r="R2608" s="3"/>
      <c r="S2608" s="2"/>
      <c r="T2608" s="2"/>
    </row>
    <row r="2609" spans="18:20" x14ac:dyDescent="0.3">
      <c r="R2609" s="3"/>
      <c r="S2609" s="2"/>
      <c r="T2609" s="2"/>
    </row>
    <row r="2610" spans="18:20" x14ac:dyDescent="0.3">
      <c r="R2610" s="3"/>
      <c r="S2610" s="2"/>
      <c r="T2610" s="2"/>
    </row>
    <row r="2611" spans="18:20" x14ac:dyDescent="0.3">
      <c r="R2611" s="3"/>
      <c r="S2611" s="2"/>
      <c r="T2611" s="2"/>
    </row>
    <row r="2612" spans="18:20" x14ac:dyDescent="0.3">
      <c r="R2612" s="3"/>
      <c r="S2612" s="2"/>
      <c r="T2612" s="2"/>
    </row>
    <row r="2613" spans="18:20" x14ac:dyDescent="0.3">
      <c r="R2613" s="3"/>
      <c r="S2613" s="2"/>
      <c r="T2613" s="2"/>
    </row>
    <row r="2614" spans="18:20" x14ac:dyDescent="0.3">
      <c r="R2614" s="3"/>
      <c r="S2614" s="2"/>
      <c r="T2614" s="2"/>
    </row>
    <row r="2615" spans="18:20" x14ac:dyDescent="0.3">
      <c r="R2615" s="3"/>
      <c r="S2615" s="2"/>
      <c r="T2615" s="2"/>
    </row>
    <row r="2616" spans="18:20" x14ac:dyDescent="0.3">
      <c r="R2616" s="3"/>
      <c r="S2616" s="2"/>
      <c r="T2616" s="2"/>
    </row>
    <row r="2617" spans="18:20" x14ac:dyDescent="0.3">
      <c r="R2617" s="3"/>
      <c r="S2617" s="2"/>
      <c r="T2617" s="2"/>
    </row>
    <row r="2618" spans="18:20" x14ac:dyDescent="0.3">
      <c r="R2618" s="3"/>
      <c r="S2618" s="2"/>
      <c r="T2618" s="2"/>
    </row>
    <row r="2619" spans="18:20" x14ac:dyDescent="0.3">
      <c r="R2619" s="3"/>
      <c r="S2619" s="2"/>
      <c r="T2619" s="2"/>
    </row>
    <row r="2620" spans="18:20" x14ac:dyDescent="0.3">
      <c r="R2620" s="3"/>
      <c r="S2620" s="2"/>
      <c r="T2620" s="2"/>
    </row>
    <row r="2621" spans="18:20" x14ac:dyDescent="0.3">
      <c r="R2621" s="3"/>
      <c r="S2621" s="2"/>
      <c r="T2621" s="2"/>
    </row>
    <row r="2622" spans="18:20" x14ac:dyDescent="0.3">
      <c r="R2622" s="3"/>
      <c r="S2622" s="2"/>
      <c r="T2622" s="2"/>
    </row>
    <row r="2623" spans="18:20" x14ac:dyDescent="0.3">
      <c r="R2623" s="3"/>
      <c r="S2623" s="2"/>
      <c r="T2623" s="2"/>
    </row>
    <row r="2624" spans="18:20" x14ac:dyDescent="0.3">
      <c r="R2624" s="3"/>
      <c r="S2624" s="2"/>
      <c r="T2624" s="2"/>
    </row>
    <row r="2625" spans="18:20" x14ac:dyDescent="0.3">
      <c r="R2625" s="3"/>
      <c r="S2625" s="2"/>
      <c r="T2625" s="2"/>
    </row>
    <row r="2626" spans="18:20" x14ac:dyDescent="0.3">
      <c r="R2626" s="3"/>
      <c r="S2626" s="2"/>
      <c r="T2626" s="2"/>
    </row>
    <row r="2627" spans="18:20" x14ac:dyDescent="0.3">
      <c r="R2627" s="3"/>
      <c r="S2627" s="2"/>
      <c r="T2627" s="2"/>
    </row>
    <row r="2628" spans="18:20" x14ac:dyDescent="0.3">
      <c r="R2628" s="3"/>
      <c r="S2628" s="2"/>
      <c r="T2628" s="2"/>
    </row>
    <row r="2629" spans="18:20" x14ac:dyDescent="0.3">
      <c r="R2629" s="3"/>
      <c r="S2629" s="2"/>
      <c r="T2629" s="2"/>
    </row>
    <row r="2630" spans="18:20" x14ac:dyDescent="0.3">
      <c r="R2630" s="3"/>
      <c r="S2630" s="2"/>
      <c r="T2630" s="2"/>
    </row>
    <row r="2631" spans="18:20" x14ac:dyDescent="0.3">
      <c r="R2631" s="3"/>
      <c r="S2631" s="2"/>
      <c r="T2631" s="2"/>
    </row>
    <row r="2632" spans="18:20" x14ac:dyDescent="0.3">
      <c r="R2632" s="3"/>
      <c r="S2632" s="2"/>
      <c r="T2632" s="2"/>
    </row>
    <row r="2633" spans="18:20" x14ac:dyDescent="0.3">
      <c r="R2633" s="3"/>
      <c r="S2633" s="2"/>
      <c r="T2633" s="2"/>
    </row>
    <row r="2634" spans="18:20" x14ac:dyDescent="0.3">
      <c r="R2634" s="3"/>
      <c r="S2634" s="2"/>
      <c r="T2634" s="2"/>
    </row>
    <row r="2635" spans="18:20" x14ac:dyDescent="0.3">
      <c r="R2635" s="3"/>
      <c r="S2635" s="2"/>
      <c r="T2635" s="2"/>
    </row>
    <row r="2636" spans="18:20" x14ac:dyDescent="0.3">
      <c r="R2636" s="3"/>
      <c r="S2636" s="2"/>
      <c r="T2636" s="2"/>
    </row>
    <row r="2637" spans="18:20" x14ac:dyDescent="0.3">
      <c r="R2637" s="3"/>
      <c r="S2637" s="2"/>
      <c r="T2637" s="2"/>
    </row>
    <row r="2638" spans="18:20" x14ac:dyDescent="0.3">
      <c r="R2638" s="3"/>
      <c r="S2638" s="2"/>
      <c r="T2638" s="2"/>
    </row>
    <row r="2639" spans="18:20" x14ac:dyDescent="0.3">
      <c r="R2639" s="3"/>
      <c r="S2639" s="2"/>
      <c r="T2639" s="2"/>
    </row>
    <row r="2640" spans="18:20" x14ac:dyDescent="0.3">
      <c r="R2640" s="3"/>
      <c r="S2640" s="2"/>
      <c r="T2640" s="2"/>
    </row>
    <row r="2641" spans="18:20" x14ac:dyDescent="0.3">
      <c r="R2641" s="3"/>
      <c r="S2641" s="2"/>
      <c r="T2641" s="2"/>
    </row>
    <row r="2642" spans="18:20" x14ac:dyDescent="0.3">
      <c r="R2642" s="3"/>
      <c r="S2642" s="2"/>
      <c r="T2642" s="2"/>
    </row>
    <row r="2643" spans="18:20" x14ac:dyDescent="0.3">
      <c r="R2643" s="3"/>
      <c r="S2643" s="2"/>
      <c r="T2643" s="2"/>
    </row>
    <row r="2644" spans="18:20" x14ac:dyDescent="0.3">
      <c r="R2644" s="3"/>
      <c r="S2644" s="2"/>
      <c r="T2644" s="2"/>
    </row>
    <row r="2645" spans="18:20" x14ac:dyDescent="0.3">
      <c r="R2645" s="3"/>
      <c r="S2645" s="2"/>
      <c r="T2645" s="2"/>
    </row>
    <row r="2646" spans="18:20" x14ac:dyDescent="0.3">
      <c r="R2646" s="3"/>
      <c r="S2646" s="2"/>
      <c r="T2646" s="2"/>
    </row>
    <row r="2647" spans="18:20" x14ac:dyDescent="0.3">
      <c r="R2647" s="3"/>
      <c r="S2647" s="2"/>
      <c r="T2647" s="2"/>
    </row>
    <row r="2648" spans="18:20" x14ac:dyDescent="0.3">
      <c r="R2648" s="3"/>
      <c r="S2648" s="2"/>
      <c r="T2648" s="2"/>
    </row>
    <row r="2649" spans="18:20" x14ac:dyDescent="0.3">
      <c r="R2649" s="3"/>
      <c r="S2649" s="2"/>
      <c r="T2649" s="2"/>
    </row>
    <row r="2650" spans="18:20" x14ac:dyDescent="0.3">
      <c r="R2650" s="3"/>
      <c r="S2650" s="2"/>
      <c r="T2650" s="2"/>
    </row>
    <row r="2651" spans="18:20" x14ac:dyDescent="0.3">
      <c r="R2651" s="3"/>
      <c r="S2651" s="2"/>
      <c r="T2651" s="2"/>
    </row>
    <row r="2652" spans="18:20" x14ac:dyDescent="0.3">
      <c r="R2652" s="3"/>
      <c r="S2652" s="2"/>
      <c r="T2652" s="2"/>
    </row>
    <row r="2653" spans="18:20" x14ac:dyDescent="0.3">
      <c r="R2653" s="3"/>
      <c r="S2653" s="2"/>
      <c r="T2653" s="2"/>
    </row>
    <row r="2654" spans="18:20" x14ac:dyDescent="0.3">
      <c r="R2654" s="3"/>
      <c r="S2654" s="2"/>
      <c r="T2654" s="2"/>
    </row>
    <row r="2655" spans="18:20" x14ac:dyDescent="0.3">
      <c r="R2655" s="3"/>
      <c r="S2655" s="2"/>
      <c r="T2655" s="2"/>
    </row>
    <row r="2656" spans="18:20" x14ac:dyDescent="0.3">
      <c r="R2656" s="3"/>
      <c r="S2656" s="2"/>
      <c r="T2656" s="2"/>
    </row>
    <row r="2657" spans="18:20" x14ac:dyDescent="0.3">
      <c r="R2657" s="3"/>
      <c r="S2657" s="2"/>
      <c r="T2657" s="2"/>
    </row>
    <row r="2658" spans="18:20" x14ac:dyDescent="0.3">
      <c r="R2658" s="3"/>
      <c r="S2658" s="2"/>
      <c r="T2658" s="2"/>
    </row>
    <row r="2659" spans="18:20" x14ac:dyDescent="0.3">
      <c r="R2659" s="3"/>
      <c r="S2659" s="2"/>
      <c r="T2659" s="2"/>
    </row>
    <row r="2660" spans="18:20" x14ac:dyDescent="0.3">
      <c r="R2660" s="3"/>
      <c r="S2660" s="2"/>
      <c r="T2660" s="2"/>
    </row>
    <row r="2661" spans="18:20" x14ac:dyDescent="0.3">
      <c r="R2661" s="3"/>
      <c r="S2661" s="2"/>
      <c r="T2661" s="2"/>
    </row>
    <row r="2662" spans="18:20" x14ac:dyDescent="0.3">
      <c r="R2662" s="3"/>
      <c r="S2662" s="2"/>
      <c r="T2662" s="2"/>
    </row>
    <row r="2663" spans="18:20" x14ac:dyDescent="0.3">
      <c r="R2663" s="3"/>
      <c r="S2663" s="2"/>
      <c r="T2663" s="2"/>
    </row>
    <row r="2664" spans="18:20" x14ac:dyDescent="0.3">
      <c r="R2664" s="3"/>
      <c r="S2664" s="2"/>
      <c r="T2664" s="2"/>
    </row>
    <row r="2665" spans="18:20" x14ac:dyDescent="0.3">
      <c r="R2665" s="3"/>
      <c r="S2665" s="2"/>
      <c r="T2665" s="2"/>
    </row>
    <row r="2666" spans="18:20" x14ac:dyDescent="0.3">
      <c r="R2666" s="3"/>
      <c r="S2666" s="2"/>
      <c r="T2666" s="2"/>
    </row>
    <row r="2667" spans="18:20" x14ac:dyDescent="0.3">
      <c r="R2667" s="3"/>
      <c r="S2667" s="2"/>
      <c r="T2667" s="2"/>
    </row>
    <row r="2668" spans="18:20" x14ac:dyDescent="0.3">
      <c r="R2668" s="3"/>
      <c r="S2668" s="2"/>
      <c r="T2668" s="2"/>
    </row>
    <row r="2669" spans="18:20" x14ac:dyDescent="0.3">
      <c r="R2669" s="3"/>
      <c r="S2669" s="2"/>
      <c r="T2669" s="2"/>
    </row>
    <row r="2670" spans="18:20" x14ac:dyDescent="0.3">
      <c r="R2670" s="3"/>
      <c r="S2670" s="2"/>
      <c r="T2670" s="2"/>
    </row>
    <row r="2671" spans="18:20" x14ac:dyDescent="0.3">
      <c r="R2671" s="3"/>
      <c r="S2671" s="2"/>
      <c r="T2671" s="2"/>
    </row>
    <row r="2672" spans="18:20" x14ac:dyDescent="0.3">
      <c r="R2672" s="3"/>
      <c r="S2672" s="2"/>
      <c r="T2672" s="2"/>
    </row>
    <row r="2673" spans="18:20" x14ac:dyDescent="0.3">
      <c r="R2673" s="3"/>
      <c r="S2673" s="2"/>
      <c r="T2673" s="2"/>
    </row>
    <row r="2674" spans="18:20" x14ac:dyDescent="0.3">
      <c r="R2674" s="3"/>
      <c r="S2674" s="2"/>
      <c r="T2674" s="2"/>
    </row>
    <row r="2675" spans="18:20" x14ac:dyDescent="0.3">
      <c r="R2675" s="3"/>
      <c r="S2675" s="2"/>
      <c r="T2675" s="2"/>
    </row>
    <row r="2676" spans="18:20" x14ac:dyDescent="0.3">
      <c r="R2676" s="3"/>
      <c r="S2676" s="2"/>
      <c r="T2676" s="2"/>
    </row>
    <row r="2677" spans="18:20" x14ac:dyDescent="0.3">
      <c r="R2677" s="3"/>
      <c r="S2677" s="2"/>
      <c r="T2677" s="2"/>
    </row>
    <row r="2678" spans="18:20" x14ac:dyDescent="0.3">
      <c r="R2678" s="3"/>
      <c r="S2678" s="2"/>
      <c r="T2678" s="2"/>
    </row>
    <row r="2679" spans="18:20" x14ac:dyDescent="0.3">
      <c r="R2679" s="3"/>
      <c r="S2679" s="2"/>
      <c r="T2679" s="2"/>
    </row>
    <row r="2680" spans="18:20" x14ac:dyDescent="0.3">
      <c r="R2680" s="3"/>
      <c r="S2680" s="2"/>
      <c r="T2680" s="2"/>
    </row>
    <row r="2681" spans="18:20" x14ac:dyDescent="0.3">
      <c r="R2681" s="3"/>
      <c r="S2681" s="2"/>
      <c r="T2681" s="2"/>
    </row>
    <row r="2682" spans="18:20" x14ac:dyDescent="0.3">
      <c r="R2682" s="3"/>
      <c r="S2682" s="2"/>
      <c r="T2682" s="2"/>
    </row>
    <row r="2683" spans="18:20" x14ac:dyDescent="0.3">
      <c r="R2683" s="3"/>
      <c r="S2683" s="2"/>
      <c r="T2683" s="2"/>
    </row>
    <row r="2684" spans="18:20" x14ac:dyDescent="0.3">
      <c r="R2684" s="3"/>
      <c r="S2684" s="2"/>
      <c r="T2684" s="2"/>
    </row>
    <row r="2685" spans="18:20" x14ac:dyDescent="0.3">
      <c r="R2685" s="3"/>
      <c r="S2685" s="2"/>
      <c r="T2685" s="2"/>
    </row>
    <row r="2686" spans="18:20" x14ac:dyDescent="0.3">
      <c r="R2686" s="3"/>
      <c r="S2686" s="2"/>
      <c r="T2686" s="2"/>
    </row>
    <row r="2687" spans="18:20" x14ac:dyDescent="0.3">
      <c r="R2687" s="3"/>
      <c r="S2687" s="2"/>
      <c r="T2687" s="2"/>
    </row>
    <row r="2688" spans="18:20" x14ac:dyDescent="0.3">
      <c r="R2688" s="3"/>
      <c r="S2688" s="2"/>
      <c r="T2688" s="2"/>
    </row>
    <row r="2689" spans="18:20" x14ac:dyDescent="0.3">
      <c r="R2689" s="3"/>
      <c r="S2689" s="2"/>
      <c r="T2689" s="2"/>
    </row>
    <row r="2690" spans="18:20" x14ac:dyDescent="0.3">
      <c r="R2690" s="3"/>
      <c r="S2690" s="2"/>
      <c r="T2690" s="2"/>
    </row>
    <row r="2691" spans="18:20" x14ac:dyDescent="0.3">
      <c r="R2691" s="3"/>
      <c r="S2691" s="2"/>
      <c r="T2691" s="2"/>
    </row>
    <row r="2692" spans="18:20" x14ac:dyDescent="0.3">
      <c r="R2692" s="3"/>
      <c r="S2692" s="2"/>
      <c r="T2692" s="2"/>
    </row>
    <row r="2693" spans="18:20" x14ac:dyDescent="0.3">
      <c r="R2693" s="3"/>
      <c r="S2693" s="2"/>
      <c r="T2693" s="2"/>
    </row>
    <row r="2694" spans="18:20" x14ac:dyDescent="0.3">
      <c r="R2694" s="3"/>
      <c r="S2694" s="2"/>
      <c r="T2694" s="2"/>
    </row>
    <row r="2695" spans="18:20" x14ac:dyDescent="0.3">
      <c r="R2695" s="3"/>
      <c r="S2695" s="2"/>
      <c r="T2695" s="2"/>
    </row>
    <row r="2696" spans="18:20" x14ac:dyDescent="0.3">
      <c r="R2696" s="3"/>
      <c r="S2696" s="2"/>
      <c r="T2696" s="2"/>
    </row>
    <row r="2697" spans="18:20" x14ac:dyDescent="0.3">
      <c r="R2697" s="3"/>
      <c r="S2697" s="2"/>
      <c r="T2697" s="2"/>
    </row>
    <row r="2698" spans="18:20" x14ac:dyDescent="0.3">
      <c r="R2698" s="3"/>
      <c r="S2698" s="2"/>
      <c r="T2698" s="2"/>
    </row>
    <row r="2699" spans="18:20" x14ac:dyDescent="0.3">
      <c r="R2699" s="3"/>
      <c r="S2699" s="2"/>
      <c r="T2699" s="2"/>
    </row>
    <row r="2700" spans="18:20" x14ac:dyDescent="0.3">
      <c r="R2700" s="3"/>
      <c r="S2700" s="2"/>
      <c r="T2700" s="2"/>
    </row>
    <row r="2701" spans="18:20" x14ac:dyDescent="0.3">
      <c r="R2701" s="3"/>
      <c r="S2701" s="2"/>
      <c r="T2701" s="2"/>
    </row>
    <row r="2702" spans="18:20" x14ac:dyDescent="0.3">
      <c r="R2702" s="3"/>
      <c r="S2702" s="2"/>
      <c r="T2702" s="2"/>
    </row>
    <row r="2703" spans="18:20" x14ac:dyDescent="0.3">
      <c r="R2703" s="3"/>
      <c r="S2703" s="2"/>
      <c r="T2703" s="2"/>
    </row>
    <row r="2704" spans="18:20" x14ac:dyDescent="0.3">
      <c r="R2704" s="3"/>
      <c r="S2704" s="2"/>
      <c r="T2704" s="2"/>
    </row>
    <row r="2705" spans="18:20" x14ac:dyDescent="0.3">
      <c r="R2705" s="3"/>
      <c r="S2705" s="2"/>
      <c r="T2705" s="2"/>
    </row>
    <row r="2706" spans="18:20" x14ac:dyDescent="0.3">
      <c r="R2706" s="3"/>
      <c r="S2706" s="2"/>
      <c r="T2706" s="2"/>
    </row>
    <row r="2707" spans="18:20" x14ac:dyDescent="0.3">
      <c r="R2707" s="3"/>
      <c r="S2707" s="2"/>
      <c r="T2707" s="2"/>
    </row>
    <row r="2708" spans="18:20" x14ac:dyDescent="0.3">
      <c r="R2708" s="3"/>
      <c r="S2708" s="2"/>
      <c r="T2708" s="2"/>
    </row>
    <row r="2709" spans="18:20" x14ac:dyDescent="0.3">
      <c r="R2709" s="3"/>
      <c r="S2709" s="2"/>
      <c r="T2709" s="2"/>
    </row>
    <row r="2710" spans="18:20" x14ac:dyDescent="0.3">
      <c r="R2710" s="3"/>
      <c r="S2710" s="2"/>
      <c r="T2710" s="2"/>
    </row>
    <row r="2711" spans="18:20" x14ac:dyDescent="0.3">
      <c r="R2711" s="3"/>
      <c r="S2711" s="2"/>
      <c r="T2711" s="2"/>
    </row>
    <row r="2712" spans="18:20" x14ac:dyDescent="0.3">
      <c r="R2712" s="3"/>
      <c r="S2712" s="2"/>
      <c r="T2712" s="2"/>
    </row>
    <row r="2713" spans="18:20" x14ac:dyDescent="0.3">
      <c r="R2713" s="3"/>
      <c r="S2713" s="2"/>
      <c r="T2713" s="2"/>
    </row>
    <row r="2714" spans="18:20" x14ac:dyDescent="0.3">
      <c r="R2714" s="3"/>
      <c r="S2714" s="2"/>
      <c r="T2714" s="2"/>
    </row>
    <row r="2715" spans="18:20" x14ac:dyDescent="0.3">
      <c r="R2715" s="3"/>
      <c r="S2715" s="2"/>
      <c r="T2715" s="2"/>
    </row>
    <row r="2716" spans="18:20" x14ac:dyDescent="0.3">
      <c r="R2716" s="3"/>
      <c r="S2716" s="2"/>
      <c r="T2716" s="2"/>
    </row>
    <row r="2717" spans="18:20" x14ac:dyDescent="0.3">
      <c r="R2717" s="3"/>
      <c r="S2717" s="2"/>
      <c r="T2717" s="2"/>
    </row>
    <row r="2718" spans="18:20" x14ac:dyDescent="0.3">
      <c r="R2718" s="3"/>
      <c r="S2718" s="2"/>
      <c r="T2718" s="2"/>
    </row>
    <row r="2719" spans="18:20" x14ac:dyDescent="0.3">
      <c r="R2719" s="3"/>
      <c r="S2719" s="2"/>
      <c r="T2719" s="2"/>
    </row>
    <row r="2720" spans="18:20" x14ac:dyDescent="0.3">
      <c r="R2720" s="3"/>
      <c r="S2720" s="2"/>
      <c r="T2720" s="2"/>
    </row>
    <row r="2721" spans="18:20" x14ac:dyDescent="0.3">
      <c r="R2721" s="3"/>
      <c r="S2721" s="2"/>
      <c r="T2721" s="2"/>
    </row>
    <row r="2722" spans="18:20" x14ac:dyDescent="0.3">
      <c r="R2722" s="3"/>
      <c r="S2722" s="2"/>
      <c r="T2722" s="2"/>
    </row>
    <row r="2723" spans="18:20" x14ac:dyDescent="0.3">
      <c r="R2723" s="3"/>
      <c r="S2723" s="2"/>
      <c r="T2723" s="2"/>
    </row>
    <row r="2724" spans="18:20" x14ac:dyDescent="0.3">
      <c r="R2724" s="3"/>
      <c r="S2724" s="2"/>
      <c r="T2724" s="2"/>
    </row>
    <row r="2725" spans="18:20" x14ac:dyDescent="0.3">
      <c r="R2725" s="3"/>
      <c r="S2725" s="2"/>
      <c r="T2725" s="2"/>
    </row>
    <row r="2726" spans="18:20" x14ac:dyDescent="0.3">
      <c r="R2726" s="3"/>
      <c r="S2726" s="2"/>
      <c r="T2726" s="2"/>
    </row>
    <row r="2727" spans="18:20" x14ac:dyDescent="0.3">
      <c r="R2727" s="3"/>
      <c r="S2727" s="2"/>
      <c r="T2727" s="2"/>
    </row>
    <row r="2728" spans="18:20" x14ac:dyDescent="0.3">
      <c r="R2728" s="3"/>
      <c r="S2728" s="2"/>
      <c r="T2728" s="2"/>
    </row>
    <row r="2729" spans="18:20" x14ac:dyDescent="0.3">
      <c r="R2729" s="3"/>
      <c r="S2729" s="2"/>
      <c r="T2729" s="2"/>
    </row>
    <row r="2730" spans="18:20" x14ac:dyDescent="0.3">
      <c r="R2730" s="3"/>
      <c r="S2730" s="2"/>
      <c r="T2730" s="2"/>
    </row>
    <row r="2731" spans="18:20" x14ac:dyDescent="0.3">
      <c r="R2731" s="3"/>
      <c r="S2731" s="2"/>
      <c r="T2731" s="2"/>
    </row>
    <row r="2732" spans="18:20" x14ac:dyDescent="0.3">
      <c r="R2732" s="3"/>
      <c r="S2732" s="2"/>
      <c r="T2732" s="2"/>
    </row>
    <row r="2733" spans="18:20" x14ac:dyDescent="0.3">
      <c r="R2733" s="3"/>
      <c r="S2733" s="2"/>
      <c r="T2733" s="2"/>
    </row>
    <row r="2734" spans="18:20" x14ac:dyDescent="0.3">
      <c r="R2734" s="3"/>
      <c r="S2734" s="2"/>
      <c r="T2734" s="2"/>
    </row>
    <row r="2735" spans="18:20" x14ac:dyDescent="0.3">
      <c r="R2735" s="3"/>
      <c r="S2735" s="2"/>
      <c r="T2735" s="2"/>
    </row>
    <row r="2736" spans="18:20" x14ac:dyDescent="0.3">
      <c r="R2736" s="3"/>
      <c r="S2736" s="2"/>
      <c r="T2736" s="2"/>
    </row>
    <row r="2737" spans="18:20" x14ac:dyDescent="0.3">
      <c r="R2737" s="3"/>
      <c r="S2737" s="2"/>
      <c r="T2737" s="2"/>
    </row>
    <row r="2738" spans="18:20" x14ac:dyDescent="0.3">
      <c r="R2738" s="3"/>
      <c r="S2738" s="2"/>
      <c r="T2738" s="2"/>
    </row>
    <row r="2739" spans="18:20" x14ac:dyDescent="0.3">
      <c r="R2739" s="3"/>
      <c r="S2739" s="2"/>
      <c r="T2739" s="2"/>
    </row>
    <row r="2740" spans="18:20" x14ac:dyDescent="0.3">
      <c r="R2740" s="3"/>
      <c r="S2740" s="2"/>
      <c r="T2740" s="2"/>
    </row>
    <row r="2741" spans="18:20" x14ac:dyDescent="0.3">
      <c r="R2741" s="3"/>
      <c r="S2741" s="2"/>
      <c r="T2741" s="2"/>
    </row>
    <row r="2742" spans="18:20" x14ac:dyDescent="0.3">
      <c r="R2742" s="3"/>
      <c r="S2742" s="2"/>
      <c r="T2742" s="2"/>
    </row>
    <row r="2743" spans="18:20" x14ac:dyDescent="0.3">
      <c r="R2743" s="3"/>
      <c r="S2743" s="2"/>
      <c r="T2743" s="2"/>
    </row>
    <row r="2744" spans="18:20" x14ac:dyDescent="0.3">
      <c r="R2744" s="3"/>
      <c r="S2744" s="2"/>
      <c r="T2744" s="2"/>
    </row>
    <row r="2745" spans="18:20" x14ac:dyDescent="0.3">
      <c r="R2745" s="3"/>
      <c r="S2745" s="2"/>
      <c r="T2745" s="2"/>
    </row>
    <row r="2746" spans="18:20" x14ac:dyDescent="0.3">
      <c r="R2746" s="3"/>
      <c r="S2746" s="2"/>
      <c r="T2746" s="2"/>
    </row>
    <row r="2747" spans="18:20" x14ac:dyDescent="0.3">
      <c r="R2747" s="3"/>
      <c r="S2747" s="2"/>
      <c r="T2747" s="2"/>
    </row>
    <row r="2748" spans="18:20" x14ac:dyDescent="0.3">
      <c r="R2748" s="3"/>
      <c r="S2748" s="2"/>
      <c r="T2748" s="2"/>
    </row>
    <row r="2749" spans="18:20" x14ac:dyDescent="0.3">
      <c r="R2749" s="3"/>
      <c r="S2749" s="2"/>
      <c r="T2749" s="2"/>
    </row>
    <row r="2750" spans="18:20" x14ac:dyDescent="0.3">
      <c r="R2750" s="3"/>
      <c r="S2750" s="2"/>
      <c r="T2750" s="2"/>
    </row>
    <row r="2751" spans="18:20" x14ac:dyDescent="0.3">
      <c r="R2751" s="3"/>
      <c r="S2751" s="2"/>
      <c r="T2751" s="2"/>
    </row>
    <row r="2752" spans="18:20" x14ac:dyDescent="0.3">
      <c r="R2752" s="3"/>
      <c r="S2752" s="2"/>
      <c r="T2752" s="2"/>
    </row>
    <row r="2753" spans="18:20" x14ac:dyDescent="0.3">
      <c r="R2753" s="3"/>
      <c r="S2753" s="2"/>
      <c r="T2753" s="2"/>
    </row>
    <row r="2754" spans="18:20" x14ac:dyDescent="0.3">
      <c r="R2754" s="3"/>
      <c r="S2754" s="2"/>
      <c r="T2754" s="2"/>
    </row>
    <row r="2755" spans="18:20" x14ac:dyDescent="0.3">
      <c r="R2755" s="3"/>
      <c r="S2755" s="2"/>
      <c r="T2755" s="2"/>
    </row>
    <row r="2756" spans="18:20" x14ac:dyDescent="0.3">
      <c r="R2756" s="3"/>
      <c r="S2756" s="2"/>
      <c r="T2756" s="2"/>
    </row>
    <row r="2757" spans="18:20" x14ac:dyDescent="0.3">
      <c r="R2757" s="3"/>
      <c r="S2757" s="2"/>
      <c r="T2757" s="2"/>
    </row>
    <row r="2758" spans="18:20" x14ac:dyDescent="0.3">
      <c r="R2758" s="3"/>
      <c r="S2758" s="2"/>
      <c r="T2758" s="2"/>
    </row>
    <row r="2759" spans="18:20" x14ac:dyDescent="0.3">
      <c r="R2759" s="3"/>
      <c r="S2759" s="2"/>
      <c r="T2759" s="2"/>
    </row>
    <row r="2760" spans="18:20" x14ac:dyDescent="0.3">
      <c r="R2760" s="3"/>
      <c r="S2760" s="2"/>
      <c r="T2760" s="2"/>
    </row>
    <row r="2761" spans="18:20" x14ac:dyDescent="0.3">
      <c r="R2761" s="3"/>
      <c r="S2761" s="2"/>
      <c r="T2761" s="2"/>
    </row>
    <row r="2762" spans="18:20" x14ac:dyDescent="0.3">
      <c r="R2762" s="3"/>
      <c r="S2762" s="2"/>
      <c r="T2762" s="2"/>
    </row>
    <row r="2763" spans="18:20" x14ac:dyDescent="0.3">
      <c r="R2763" s="3"/>
      <c r="S2763" s="2"/>
      <c r="T2763" s="2"/>
    </row>
    <row r="2764" spans="18:20" x14ac:dyDescent="0.3">
      <c r="R2764" s="3"/>
      <c r="S2764" s="2"/>
      <c r="T2764" s="2"/>
    </row>
    <row r="2765" spans="18:20" x14ac:dyDescent="0.3">
      <c r="R2765" s="3"/>
      <c r="S2765" s="2"/>
      <c r="T2765" s="2"/>
    </row>
    <row r="2766" spans="18:20" x14ac:dyDescent="0.3">
      <c r="R2766" s="3"/>
      <c r="S2766" s="2"/>
      <c r="T2766" s="2"/>
    </row>
    <row r="2767" spans="18:20" x14ac:dyDescent="0.3">
      <c r="R2767" s="3"/>
      <c r="S2767" s="2"/>
      <c r="T2767" s="2"/>
    </row>
    <row r="2768" spans="18:20" x14ac:dyDescent="0.3">
      <c r="R2768" s="3"/>
      <c r="S2768" s="2"/>
      <c r="T2768" s="2"/>
    </row>
    <row r="2769" spans="18:20" x14ac:dyDescent="0.3">
      <c r="R2769" s="3"/>
      <c r="S2769" s="2"/>
      <c r="T2769" s="2"/>
    </row>
    <row r="2770" spans="18:20" x14ac:dyDescent="0.3">
      <c r="R2770" s="3"/>
      <c r="S2770" s="2"/>
      <c r="T2770" s="2"/>
    </row>
    <row r="2771" spans="18:20" x14ac:dyDescent="0.3">
      <c r="R2771" s="3"/>
      <c r="S2771" s="2"/>
      <c r="T2771" s="2"/>
    </row>
    <row r="2772" spans="18:20" x14ac:dyDescent="0.3">
      <c r="R2772" s="3"/>
      <c r="S2772" s="2"/>
      <c r="T2772" s="2"/>
    </row>
    <row r="2773" spans="18:20" x14ac:dyDescent="0.3">
      <c r="R2773" s="3"/>
      <c r="S2773" s="2"/>
      <c r="T2773" s="2"/>
    </row>
    <row r="2774" spans="18:20" x14ac:dyDescent="0.3">
      <c r="R2774" s="3"/>
      <c r="S2774" s="2"/>
      <c r="T2774" s="2"/>
    </row>
    <row r="2775" spans="18:20" x14ac:dyDescent="0.3">
      <c r="R2775" s="3"/>
      <c r="S2775" s="2"/>
      <c r="T2775" s="2"/>
    </row>
    <row r="2776" spans="18:20" x14ac:dyDescent="0.3">
      <c r="R2776" s="3"/>
      <c r="S2776" s="2"/>
      <c r="T2776" s="2"/>
    </row>
    <row r="2777" spans="18:20" x14ac:dyDescent="0.3">
      <c r="R2777" s="3"/>
      <c r="S2777" s="2"/>
      <c r="T2777" s="2"/>
    </row>
    <row r="2778" spans="18:20" x14ac:dyDescent="0.3">
      <c r="R2778" s="3"/>
      <c r="S2778" s="2"/>
      <c r="T2778" s="2"/>
    </row>
    <row r="2779" spans="18:20" x14ac:dyDescent="0.3">
      <c r="R2779" s="3"/>
      <c r="S2779" s="2"/>
      <c r="T2779" s="2"/>
    </row>
    <row r="2780" spans="18:20" x14ac:dyDescent="0.3">
      <c r="R2780" s="3"/>
      <c r="S2780" s="2"/>
      <c r="T2780" s="2"/>
    </row>
    <row r="2781" spans="18:20" x14ac:dyDescent="0.3">
      <c r="R2781" s="3"/>
      <c r="S2781" s="2"/>
      <c r="T2781" s="2"/>
    </row>
    <row r="2782" spans="18:20" x14ac:dyDescent="0.3">
      <c r="R2782" s="3"/>
      <c r="S2782" s="2"/>
      <c r="T2782" s="2"/>
    </row>
    <row r="2783" spans="18:20" x14ac:dyDescent="0.3">
      <c r="R2783" s="3"/>
      <c r="S2783" s="2"/>
      <c r="T2783" s="2"/>
    </row>
    <row r="2784" spans="18:20" x14ac:dyDescent="0.3">
      <c r="R2784" s="3"/>
      <c r="S2784" s="2"/>
      <c r="T2784" s="2"/>
    </row>
    <row r="2785" spans="18:20" x14ac:dyDescent="0.3">
      <c r="R2785" s="3"/>
      <c r="S2785" s="2"/>
      <c r="T2785" s="2"/>
    </row>
    <row r="2786" spans="18:20" x14ac:dyDescent="0.3">
      <c r="R2786" s="3"/>
      <c r="S2786" s="2"/>
      <c r="T2786" s="2"/>
    </row>
    <row r="2787" spans="18:20" x14ac:dyDescent="0.3">
      <c r="R2787" s="3"/>
      <c r="S2787" s="2"/>
      <c r="T2787" s="2"/>
    </row>
    <row r="2788" spans="18:20" x14ac:dyDescent="0.3">
      <c r="R2788" s="3"/>
      <c r="S2788" s="2"/>
      <c r="T2788" s="2"/>
    </row>
    <row r="2789" spans="18:20" x14ac:dyDescent="0.3">
      <c r="R2789" s="3"/>
      <c r="S2789" s="2"/>
      <c r="T2789" s="2"/>
    </row>
    <row r="2790" spans="18:20" x14ac:dyDescent="0.3">
      <c r="R2790" s="3"/>
      <c r="S2790" s="2"/>
      <c r="T2790" s="2"/>
    </row>
    <row r="2791" spans="18:20" x14ac:dyDescent="0.3">
      <c r="R2791" s="3"/>
      <c r="S2791" s="2"/>
      <c r="T2791" s="2"/>
    </row>
    <row r="2792" spans="18:20" x14ac:dyDescent="0.3">
      <c r="R2792" s="3"/>
      <c r="S2792" s="2"/>
      <c r="T2792" s="2"/>
    </row>
    <row r="2793" spans="18:20" x14ac:dyDescent="0.3">
      <c r="R2793" s="3"/>
      <c r="S2793" s="2"/>
      <c r="T2793" s="2"/>
    </row>
    <row r="2794" spans="18:20" x14ac:dyDescent="0.3">
      <c r="R2794" s="3"/>
      <c r="S2794" s="2"/>
      <c r="T2794" s="2"/>
    </row>
    <row r="2795" spans="18:20" x14ac:dyDescent="0.3">
      <c r="R2795" s="3"/>
      <c r="S2795" s="2"/>
      <c r="T2795" s="2"/>
    </row>
    <row r="2796" spans="18:20" x14ac:dyDescent="0.3">
      <c r="R2796" s="3"/>
      <c r="S2796" s="2"/>
      <c r="T2796" s="2"/>
    </row>
    <row r="2797" spans="18:20" x14ac:dyDescent="0.3">
      <c r="R2797" s="3"/>
      <c r="S2797" s="2"/>
      <c r="T2797" s="2"/>
    </row>
    <row r="2798" spans="18:20" x14ac:dyDescent="0.3">
      <c r="R2798" s="3"/>
      <c r="S2798" s="2"/>
      <c r="T2798" s="2"/>
    </row>
    <row r="2799" spans="18:20" x14ac:dyDescent="0.3">
      <c r="R2799" s="3"/>
      <c r="S2799" s="2"/>
      <c r="T2799" s="2"/>
    </row>
    <row r="2800" spans="18:20" x14ac:dyDescent="0.3">
      <c r="R2800" s="3"/>
      <c r="S2800" s="2"/>
      <c r="T2800" s="2"/>
    </row>
    <row r="2801" spans="18:20" x14ac:dyDescent="0.3">
      <c r="R2801" s="3"/>
      <c r="S2801" s="2"/>
      <c r="T2801" s="2"/>
    </row>
    <row r="2802" spans="18:20" x14ac:dyDescent="0.3">
      <c r="R2802" s="3"/>
      <c r="S2802" s="2"/>
      <c r="T2802" s="2"/>
    </row>
    <row r="2803" spans="18:20" x14ac:dyDescent="0.3">
      <c r="R2803" s="3"/>
      <c r="S2803" s="2"/>
      <c r="T2803" s="2"/>
    </row>
    <row r="2804" spans="18:20" x14ac:dyDescent="0.3">
      <c r="R2804" s="3"/>
      <c r="S2804" s="2"/>
      <c r="T2804" s="2"/>
    </row>
    <row r="2805" spans="18:20" x14ac:dyDescent="0.3">
      <c r="R2805" s="3"/>
      <c r="S2805" s="2"/>
      <c r="T2805" s="2"/>
    </row>
    <row r="2806" spans="18:20" x14ac:dyDescent="0.3">
      <c r="R2806" s="3"/>
      <c r="S2806" s="2"/>
      <c r="T2806" s="2"/>
    </row>
    <row r="2807" spans="18:20" x14ac:dyDescent="0.3">
      <c r="R2807" s="3"/>
      <c r="S2807" s="2"/>
      <c r="T2807" s="2"/>
    </row>
    <row r="2808" spans="18:20" x14ac:dyDescent="0.3">
      <c r="R2808" s="3"/>
      <c r="S2808" s="2"/>
      <c r="T2808" s="2"/>
    </row>
    <row r="2809" spans="18:20" x14ac:dyDescent="0.3">
      <c r="R2809" s="3"/>
      <c r="S2809" s="2"/>
      <c r="T2809" s="2"/>
    </row>
    <row r="2810" spans="18:20" x14ac:dyDescent="0.3">
      <c r="R2810" s="3"/>
      <c r="S2810" s="2"/>
      <c r="T2810" s="2"/>
    </row>
    <row r="2811" spans="18:20" x14ac:dyDescent="0.3">
      <c r="R2811" s="3"/>
      <c r="S2811" s="2"/>
      <c r="T2811" s="2"/>
    </row>
    <row r="2812" spans="18:20" x14ac:dyDescent="0.3">
      <c r="R2812" s="3"/>
      <c r="S2812" s="2"/>
      <c r="T2812" s="2"/>
    </row>
    <row r="2813" spans="18:20" x14ac:dyDescent="0.3">
      <c r="R2813" s="3"/>
      <c r="S2813" s="2"/>
      <c r="T2813" s="2"/>
    </row>
    <row r="2814" spans="18:20" x14ac:dyDescent="0.3">
      <c r="R2814" s="3"/>
      <c r="S2814" s="2"/>
      <c r="T2814" s="2"/>
    </row>
    <row r="2815" spans="18:20" x14ac:dyDescent="0.3">
      <c r="R2815" s="3"/>
      <c r="S2815" s="2"/>
      <c r="T2815" s="2"/>
    </row>
    <row r="2816" spans="18:20" x14ac:dyDescent="0.3">
      <c r="R2816" s="3"/>
      <c r="S2816" s="2"/>
      <c r="T2816" s="2"/>
    </row>
    <row r="2817" spans="18:20" x14ac:dyDescent="0.3">
      <c r="R2817" s="3"/>
      <c r="S2817" s="2"/>
      <c r="T2817" s="2"/>
    </row>
    <row r="2818" spans="18:20" x14ac:dyDescent="0.3">
      <c r="R2818" s="3"/>
      <c r="S2818" s="2"/>
      <c r="T2818" s="2"/>
    </row>
    <row r="2819" spans="18:20" x14ac:dyDescent="0.3">
      <c r="R2819" s="3"/>
      <c r="S2819" s="2"/>
      <c r="T2819" s="2"/>
    </row>
    <row r="2820" spans="18:20" x14ac:dyDescent="0.3">
      <c r="R2820" s="3"/>
      <c r="S2820" s="2"/>
      <c r="T2820" s="2"/>
    </row>
    <row r="2821" spans="18:20" x14ac:dyDescent="0.3">
      <c r="R2821" s="3"/>
      <c r="S2821" s="2"/>
      <c r="T2821" s="2"/>
    </row>
    <row r="2822" spans="18:20" x14ac:dyDescent="0.3">
      <c r="R2822" s="3"/>
      <c r="S2822" s="2"/>
      <c r="T2822" s="2"/>
    </row>
    <row r="2823" spans="18:20" x14ac:dyDescent="0.3">
      <c r="R2823" s="3"/>
      <c r="S2823" s="2"/>
      <c r="T2823" s="2"/>
    </row>
    <row r="2824" spans="18:20" x14ac:dyDescent="0.3">
      <c r="R2824" s="3"/>
      <c r="S2824" s="2"/>
      <c r="T2824" s="2"/>
    </row>
    <row r="2825" spans="18:20" x14ac:dyDescent="0.3">
      <c r="R2825" s="3"/>
      <c r="S2825" s="2"/>
      <c r="T2825" s="2"/>
    </row>
    <row r="2826" spans="18:20" x14ac:dyDescent="0.3">
      <c r="R2826" s="3"/>
      <c r="S2826" s="2"/>
      <c r="T2826" s="2"/>
    </row>
    <row r="2827" spans="18:20" x14ac:dyDescent="0.3">
      <c r="R2827" s="3"/>
      <c r="S2827" s="2"/>
      <c r="T2827" s="2"/>
    </row>
    <row r="2828" spans="18:20" x14ac:dyDescent="0.3">
      <c r="R2828" s="3"/>
      <c r="S2828" s="2"/>
      <c r="T2828" s="2"/>
    </row>
    <row r="2829" spans="18:20" x14ac:dyDescent="0.3">
      <c r="R2829" s="3"/>
      <c r="S2829" s="2"/>
      <c r="T2829" s="2"/>
    </row>
    <row r="2830" spans="18:20" x14ac:dyDescent="0.3">
      <c r="R2830" s="3"/>
      <c r="S2830" s="2"/>
      <c r="T2830" s="2"/>
    </row>
    <row r="2831" spans="18:20" x14ac:dyDescent="0.3">
      <c r="R2831" s="3"/>
      <c r="S2831" s="2"/>
      <c r="T2831" s="2"/>
    </row>
    <row r="2832" spans="18:20" x14ac:dyDescent="0.3">
      <c r="R2832" s="3"/>
      <c r="S2832" s="2"/>
      <c r="T2832" s="2"/>
    </row>
    <row r="2833" spans="18:20" x14ac:dyDescent="0.3">
      <c r="R2833" s="3"/>
      <c r="S2833" s="2"/>
      <c r="T2833" s="2"/>
    </row>
    <row r="2834" spans="18:20" x14ac:dyDescent="0.3">
      <c r="R2834" s="3"/>
      <c r="S2834" s="2"/>
      <c r="T2834" s="2"/>
    </row>
    <row r="2835" spans="18:20" x14ac:dyDescent="0.3">
      <c r="R2835" s="3"/>
      <c r="S2835" s="2"/>
      <c r="T2835" s="2"/>
    </row>
    <row r="2836" spans="18:20" x14ac:dyDescent="0.3">
      <c r="R2836" s="3"/>
      <c r="S2836" s="2"/>
      <c r="T2836" s="2"/>
    </row>
    <row r="2837" spans="18:20" x14ac:dyDescent="0.3">
      <c r="R2837" s="3"/>
      <c r="S2837" s="2"/>
      <c r="T2837" s="2"/>
    </row>
    <row r="2838" spans="18:20" x14ac:dyDescent="0.3">
      <c r="R2838" s="3"/>
      <c r="S2838" s="2"/>
      <c r="T2838" s="2"/>
    </row>
    <row r="2839" spans="18:20" x14ac:dyDescent="0.3">
      <c r="R2839" s="3"/>
      <c r="S2839" s="2"/>
      <c r="T2839" s="2"/>
    </row>
    <row r="2840" spans="18:20" x14ac:dyDescent="0.3">
      <c r="R2840" s="3"/>
      <c r="S2840" s="2"/>
      <c r="T2840" s="2"/>
    </row>
    <row r="2841" spans="18:20" x14ac:dyDescent="0.3">
      <c r="R2841" s="3"/>
      <c r="S2841" s="2"/>
      <c r="T2841" s="2"/>
    </row>
    <row r="2842" spans="18:20" x14ac:dyDescent="0.3">
      <c r="R2842" s="3"/>
      <c r="S2842" s="2"/>
      <c r="T2842" s="2"/>
    </row>
    <row r="2843" spans="18:20" x14ac:dyDescent="0.3">
      <c r="R2843" s="3"/>
      <c r="S2843" s="2"/>
      <c r="T2843" s="2"/>
    </row>
    <row r="2844" spans="18:20" x14ac:dyDescent="0.3">
      <c r="R2844" s="3"/>
      <c r="S2844" s="2"/>
      <c r="T2844" s="2"/>
    </row>
    <row r="2845" spans="18:20" x14ac:dyDescent="0.3">
      <c r="R2845" s="3"/>
      <c r="S2845" s="2"/>
      <c r="T2845" s="2"/>
    </row>
    <row r="2846" spans="18:20" x14ac:dyDescent="0.3">
      <c r="R2846" s="3"/>
      <c r="S2846" s="2"/>
      <c r="T2846" s="2"/>
    </row>
    <row r="2847" spans="18:20" x14ac:dyDescent="0.3">
      <c r="R2847" s="3"/>
      <c r="S2847" s="2"/>
      <c r="T2847" s="2"/>
    </row>
    <row r="2848" spans="18:20" x14ac:dyDescent="0.3">
      <c r="R2848" s="3"/>
      <c r="S2848" s="2"/>
      <c r="T2848" s="2"/>
    </row>
    <row r="2849" spans="18:20" x14ac:dyDescent="0.3">
      <c r="R2849" s="3"/>
      <c r="S2849" s="2"/>
      <c r="T2849" s="2"/>
    </row>
    <row r="2850" spans="18:20" x14ac:dyDescent="0.3">
      <c r="R2850" s="3"/>
      <c r="S2850" s="2"/>
      <c r="T2850" s="2"/>
    </row>
    <row r="2851" spans="18:20" x14ac:dyDescent="0.3">
      <c r="R2851" s="3"/>
      <c r="S2851" s="2"/>
      <c r="T2851" s="2"/>
    </row>
    <row r="2852" spans="18:20" x14ac:dyDescent="0.3">
      <c r="R2852" s="3"/>
      <c r="S2852" s="2"/>
      <c r="T2852" s="2"/>
    </row>
    <row r="2853" spans="18:20" x14ac:dyDescent="0.3">
      <c r="R2853" s="3"/>
      <c r="S2853" s="2"/>
      <c r="T2853" s="2"/>
    </row>
    <row r="2854" spans="18:20" x14ac:dyDescent="0.3">
      <c r="R2854" s="3"/>
      <c r="S2854" s="2"/>
      <c r="T2854" s="2"/>
    </row>
    <row r="2855" spans="18:20" x14ac:dyDescent="0.3">
      <c r="R2855" s="3"/>
      <c r="S2855" s="2"/>
      <c r="T2855" s="2"/>
    </row>
    <row r="2856" spans="18:20" x14ac:dyDescent="0.3">
      <c r="R2856" s="3"/>
      <c r="S2856" s="2"/>
      <c r="T2856" s="2"/>
    </row>
    <row r="2857" spans="18:20" x14ac:dyDescent="0.3">
      <c r="R2857" s="3"/>
      <c r="S2857" s="2"/>
      <c r="T2857" s="2"/>
    </row>
    <row r="2858" spans="18:20" x14ac:dyDescent="0.3">
      <c r="R2858" s="3"/>
      <c r="S2858" s="2"/>
      <c r="T2858" s="2"/>
    </row>
    <row r="2859" spans="18:20" x14ac:dyDescent="0.3">
      <c r="R2859" s="3"/>
      <c r="S2859" s="2"/>
      <c r="T2859" s="2"/>
    </row>
    <row r="2860" spans="18:20" x14ac:dyDescent="0.3">
      <c r="R2860" s="3"/>
      <c r="S2860" s="2"/>
      <c r="T2860" s="2"/>
    </row>
    <row r="2861" spans="18:20" x14ac:dyDescent="0.3">
      <c r="R2861" s="3"/>
      <c r="S2861" s="2"/>
      <c r="T2861" s="2"/>
    </row>
    <row r="2862" spans="18:20" x14ac:dyDescent="0.3">
      <c r="R2862" s="3"/>
      <c r="S2862" s="2"/>
      <c r="T2862" s="2"/>
    </row>
    <row r="2863" spans="18:20" x14ac:dyDescent="0.3">
      <c r="R2863" s="3"/>
      <c r="S2863" s="2"/>
      <c r="T2863" s="2"/>
    </row>
    <row r="2864" spans="18:20" x14ac:dyDescent="0.3">
      <c r="R2864" s="3"/>
      <c r="S2864" s="2"/>
      <c r="T2864" s="2"/>
    </row>
    <row r="2865" spans="18:20" x14ac:dyDescent="0.3">
      <c r="R2865" s="3"/>
      <c r="S2865" s="2"/>
      <c r="T2865" s="2"/>
    </row>
    <row r="2866" spans="18:20" x14ac:dyDescent="0.3">
      <c r="R2866" s="3"/>
      <c r="S2866" s="2"/>
      <c r="T2866" s="2"/>
    </row>
    <row r="2867" spans="18:20" x14ac:dyDescent="0.3">
      <c r="R2867" s="3"/>
      <c r="S2867" s="2"/>
      <c r="T2867" s="2"/>
    </row>
    <row r="2868" spans="18:20" x14ac:dyDescent="0.3">
      <c r="R2868" s="3"/>
      <c r="S2868" s="2"/>
      <c r="T2868" s="2"/>
    </row>
    <row r="2869" spans="18:20" x14ac:dyDescent="0.3">
      <c r="R2869" s="3"/>
      <c r="S2869" s="2"/>
      <c r="T2869" s="2"/>
    </row>
    <row r="2870" spans="18:20" x14ac:dyDescent="0.3">
      <c r="R2870" s="3"/>
      <c r="S2870" s="2"/>
      <c r="T2870" s="2"/>
    </row>
    <row r="2871" spans="18:20" x14ac:dyDescent="0.3">
      <c r="R2871" s="3"/>
      <c r="S2871" s="2"/>
      <c r="T2871" s="2"/>
    </row>
    <row r="2872" spans="18:20" x14ac:dyDescent="0.3">
      <c r="R2872" s="3"/>
      <c r="S2872" s="2"/>
      <c r="T2872" s="2"/>
    </row>
    <row r="2873" spans="18:20" x14ac:dyDescent="0.3">
      <c r="R2873" s="3"/>
      <c r="S2873" s="2"/>
      <c r="T2873" s="2"/>
    </row>
    <row r="2874" spans="18:20" x14ac:dyDescent="0.3">
      <c r="R2874" s="3"/>
      <c r="S2874" s="2"/>
      <c r="T2874" s="2"/>
    </row>
    <row r="2875" spans="18:20" x14ac:dyDescent="0.3">
      <c r="R2875" s="3"/>
      <c r="S2875" s="2"/>
      <c r="T2875" s="2"/>
    </row>
    <row r="2876" spans="18:20" x14ac:dyDescent="0.3">
      <c r="R2876" s="3"/>
      <c r="S2876" s="2"/>
      <c r="T2876" s="2"/>
    </row>
    <row r="2877" spans="18:20" x14ac:dyDescent="0.3">
      <c r="R2877" s="3"/>
      <c r="S2877" s="2"/>
      <c r="T2877" s="2"/>
    </row>
    <row r="2878" spans="18:20" x14ac:dyDescent="0.3">
      <c r="R2878" s="3"/>
      <c r="S2878" s="2"/>
      <c r="T2878" s="2"/>
    </row>
    <row r="2879" spans="18:20" x14ac:dyDescent="0.3">
      <c r="R2879" s="3"/>
      <c r="S2879" s="2"/>
      <c r="T2879" s="2"/>
    </row>
    <row r="2880" spans="18:20" x14ac:dyDescent="0.3">
      <c r="R2880" s="3"/>
      <c r="S2880" s="2"/>
      <c r="T2880" s="2"/>
    </row>
    <row r="2881" spans="18:20" x14ac:dyDescent="0.3">
      <c r="R2881" s="3"/>
      <c r="S2881" s="2"/>
      <c r="T2881" s="2"/>
    </row>
    <row r="2882" spans="18:20" x14ac:dyDescent="0.3">
      <c r="R2882" s="3"/>
      <c r="S2882" s="2"/>
      <c r="T2882" s="2"/>
    </row>
    <row r="2883" spans="18:20" x14ac:dyDescent="0.3">
      <c r="R2883" s="3"/>
      <c r="S2883" s="2"/>
      <c r="T2883" s="2"/>
    </row>
    <row r="2884" spans="18:20" x14ac:dyDescent="0.3">
      <c r="R2884" s="3"/>
      <c r="S2884" s="2"/>
      <c r="T2884" s="2"/>
    </row>
    <row r="2885" spans="18:20" x14ac:dyDescent="0.3">
      <c r="R2885" s="3"/>
      <c r="S2885" s="2"/>
      <c r="T2885" s="2"/>
    </row>
    <row r="2886" spans="18:20" x14ac:dyDescent="0.3">
      <c r="R2886" s="3"/>
      <c r="S2886" s="2"/>
      <c r="T2886" s="2"/>
    </row>
    <row r="2887" spans="18:20" x14ac:dyDescent="0.3">
      <c r="R2887" s="3"/>
      <c r="S2887" s="2"/>
      <c r="T2887" s="2"/>
    </row>
    <row r="2888" spans="18:20" x14ac:dyDescent="0.3">
      <c r="R2888" s="3"/>
      <c r="S2888" s="2"/>
      <c r="T2888" s="2"/>
    </row>
    <row r="2889" spans="18:20" x14ac:dyDescent="0.3">
      <c r="R2889" s="3"/>
      <c r="S2889" s="2"/>
      <c r="T2889" s="2"/>
    </row>
    <row r="2890" spans="18:20" x14ac:dyDescent="0.3">
      <c r="R2890" s="3"/>
      <c r="S2890" s="2"/>
      <c r="T2890" s="2"/>
    </row>
    <row r="2891" spans="18:20" x14ac:dyDescent="0.3">
      <c r="R2891" s="3"/>
      <c r="S2891" s="2"/>
      <c r="T2891" s="2"/>
    </row>
    <row r="2892" spans="18:20" x14ac:dyDescent="0.3">
      <c r="R2892" s="3"/>
      <c r="S2892" s="2"/>
      <c r="T2892" s="2"/>
    </row>
    <row r="2893" spans="18:20" x14ac:dyDescent="0.3">
      <c r="R2893" s="3"/>
      <c r="S2893" s="2"/>
      <c r="T2893" s="2"/>
    </row>
    <row r="2894" spans="18:20" x14ac:dyDescent="0.3">
      <c r="R2894" s="3"/>
      <c r="S2894" s="2"/>
      <c r="T2894" s="2"/>
    </row>
    <row r="2895" spans="18:20" x14ac:dyDescent="0.3">
      <c r="R2895" s="3"/>
      <c r="S2895" s="2"/>
      <c r="T2895" s="2"/>
    </row>
    <row r="2896" spans="18:20" x14ac:dyDescent="0.3">
      <c r="R2896" s="3"/>
      <c r="S2896" s="2"/>
      <c r="T2896" s="2"/>
    </row>
    <row r="2897" spans="18:20" x14ac:dyDescent="0.3">
      <c r="R2897" s="3"/>
      <c r="S2897" s="2"/>
      <c r="T2897" s="2"/>
    </row>
    <row r="2898" spans="18:20" x14ac:dyDescent="0.3">
      <c r="R2898" s="3"/>
      <c r="S2898" s="2"/>
      <c r="T2898" s="2"/>
    </row>
    <row r="2899" spans="18:20" x14ac:dyDescent="0.3">
      <c r="R2899" s="3"/>
      <c r="S2899" s="2"/>
      <c r="T2899" s="2"/>
    </row>
    <row r="2900" spans="18:20" x14ac:dyDescent="0.3">
      <c r="R2900" s="3"/>
      <c r="S2900" s="2"/>
      <c r="T2900" s="2"/>
    </row>
    <row r="2901" spans="18:20" x14ac:dyDescent="0.3">
      <c r="R2901" s="3"/>
      <c r="S2901" s="2"/>
      <c r="T2901" s="2"/>
    </row>
    <row r="2902" spans="18:20" x14ac:dyDescent="0.3">
      <c r="R2902" s="3"/>
      <c r="S2902" s="2"/>
      <c r="T2902" s="2"/>
    </row>
    <row r="2903" spans="18:20" x14ac:dyDescent="0.3">
      <c r="R2903" s="3"/>
      <c r="S2903" s="2"/>
      <c r="T2903" s="2"/>
    </row>
    <row r="2904" spans="18:20" x14ac:dyDescent="0.3">
      <c r="R2904" s="3"/>
      <c r="S2904" s="2"/>
      <c r="T2904" s="2"/>
    </row>
    <row r="2905" spans="18:20" x14ac:dyDescent="0.3">
      <c r="R2905" s="3"/>
      <c r="S2905" s="2"/>
      <c r="T2905" s="2"/>
    </row>
    <row r="2906" spans="18:20" x14ac:dyDescent="0.3">
      <c r="R2906" s="3"/>
      <c r="S2906" s="2"/>
      <c r="T2906" s="2"/>
    </row>
    <row r="2907" spans="18:20" x14ac:dyDescent="0.3">
      <c r="R2907" s="3"/>
      <c r="S2907" s="2"/>
      <c r="T2907" s="2"/>
    </row>
    <row r="2908" spans="18:20" x14ac:dyDescent="0.3">
      <c r="R2908" s="3"/>
      <c r="S2908" s="2"/>
      <c r="T2908" s="2"/>
    </row>
    <row r="2909" spans="18:20" x14ac:dyDescent="0.3">
      <c r="R2909" s="3"/>
      <c r="S2909" s="2"/>
      <c r="T2909" s="2"/>
    </row>
    <row r="2910" spans="18:20" x14ac:dyDescent="0.3">
      <c r="R2910" s="3"/>
      <c r="S2910" s="2"/>
      <c r="T2910" s="2"/>
    </row>
    <row r="2911" spans="18:20" x14ac:dyDescent="0.3">
      <c r="R2911" s="3"/>
      <c r="S2911" s="2"/>
      <c r="T2911" s="2"/>
    </row>
    <row r="2912" spans="18:20" x14ac:dyDescent="0.3">
      <c r="R2912" s="3"/>
      <c r="S2912" s="2"/>
      <c r="T2912" s="2"/>
    </row>
    <row r="2913" spans="18:20" x14ac:dyDescent="0.3">
      <c r="R2913" s="3"/>
      <c r="S2913" s="2"/>
      <c r="T2913" s="2"/>
    </row>
    <row r="2914" spans="18:20" x14ac:dyDescent="0.3">
      <c r="R2914" s="3"/>
      <c r="S2914" s="2"/>
      <c r="T2914" s="2"/>
    </row>
    <row r="2915" spans="18:20" x14ac:dyDescent="0.3">
      <c r="R2915" s="3"/>
      <c r="S2915" s="2"/>
      <c r="T2915" s="2"/>
    </row>
    <row r="2916" spans="18:20" x14ac:dyDescent="0.3">
      <c r="R2916" s="3"/>
      <c r="S2916" s="2"/>
      <c r="T2916" s="2"/>
    </row>
    <row r="2917" spans="18:20" x14ac:dyDescent="0.3">
      <c r="R2917" s="3"/>
      <c r="S2917" s="2"/>
      <c r="T2917" s="2"/>
    </row>
    <row r="2918" spans="18:20" x14ac:dyDescent="0.3">
      <c r="R2918" s="3"/>
      <c r="S2918" s="2"/>
      <c r="T2918" s="2"/>
    </row>
    <row r="2919" spans="18:20" x14ac:dyDescent="0.3">
      <c r="R2919" s="3"/>
      <c r="S2919" s="2"/>
      <c r="T2919" s="2"/>
    </row>
    <row r="2920" spans="18:20" x14ac:dyDescent="0.3">
      <c r="R2920" s="3"/>
      <c r="S2920" s="2"/>
      <c r="T2920" s="2"/>
    </row>
    <row r="2921" spans="18:20" x14ac:dyDescent="0.3">
      <c r="R2921" s="3"/>
      <c r="S2921" s="2"/>
      <c r="T2921" s="2"/>
    </row>
    <row r="2922" spans="18:20" x14ac:dyDescent="0.3">
      <c r="R2922" s="3"/>
      <c r="S2922" s="2"/>
      <c r="T2922" s="2"/>
    </row>
    <row r="2923" spans="18:20" x14ac:dyDescent="0.3">
      <c r="R2923" s="3"/>
      <c r="S2923" s="2"/>
      <c r="T2923" s="2"/>
    </row>
    <row r="2924" spans="18:20" x14ac:dyDescent="0.3">
      <c r="R2924" s="3"/>
      <c r="S2924" s="2"/>
      <c r="T2924" s="2"/>
    </row>
    <row r="2925" spans="18:20" x14ac:dyDescent="0.3">
      <c r="R2925" s="3"/>
      <c r="S2925" s="2"/>
      <c r="T2925" s="2"/>
    </row>
    <row r="2926" spans="18:20" x14ac:dyDescent="0.3">
      <c r="R2926" s="3"/>
      <c r="S2926" s="2"/>
      <c r="T2926" s="2"/>
    </row>
    <row r="2927" spans="18:20" x14ac:dyDescent="0.3">
      <c r="R2927" s="3"/>
      <c r="S2927" s="2"/>
      <c r="T2927" s="2"/>
    </row>
    <row r="2928" spans="18:20" x14ac:dyDescent="0.3">
      <c r="R2928" s="3"/>
      <c r="S2928" s="2"/>
      <c r="T2928" s="2"/>
    </row>
    <row r="2929" spans="18:20" x14ac:dyDescent="0.3">
      <c r="R2929" s="3"/>
      <c r="S2929" s="2"/>
      <c r="T2929" s="2"/>
    </row>
    <row r="2930" spans="18:20" x14ac:dyDescent="0.3">
      <c r="R2930" s="3"/>
      <c r="S2930" s="2"/>
      <c r="T2930" s="2"/>
    </row>
    <row r="2931" spans="18:20" x14ac:dyDescent="0.3">
      <c r="R2931" s="3"/>
      <c r="S2931" s="2"/>
      <c r="T2931" s="2"/>
    </row>
    <row r="2932" spans="18:20" x14ac:dyDescent="0.3">
      <c r="R2932" s="3"/>
      <c r="S2932" s="2"/>
      <c r="T2932" s="2"/>
    </row>
    <row r="2933" spans="18:20" x14ac:dyDescent="0.3">
      <c r="R2933" s="3"/>
      <c r="S2933" s="2"/>
      <c r="T2933" s="2"/>
    </row>
    <row r="2934" spans="18:20" x14ac:dyDescent="0.3">
      <c r="R2934" s="3"/>
      <c r="S2934" s="2"/>
      <c r="T2934" s="2"/>
    </row>
    <row r="2935" spans="18:20" x14ac:dyDescent="0.3">
      <c r="R2935" s="3"/>
      <c r="S2935" s="2"/>
      <c r="T2935" s="2"/>
    </row>
    <row r="2936" spans="18:20" x14ac:dyDescent="0.3">
      <c r="R2936" s="3"/>
      <c r="S2936" s="2"/>
      <c r="T2936" s="2"/>
    </row>
    <row r="2937" spans="18:20" x14ac:dyDescent="0.3">
      <c r="R2937" s="3"/>
      <c r="S2937" s="2"/>
      <c r="T2937" s="2"/>
    </row>
    <row r="2938" spans="18:20" x14ac:dyDescent="0.3">
      <c r="R2938" s="3"/>
      <c r="S2938" s="2"/>
      <c r="T2938" s="2"/>
    </row>
    <row r="2939" spans="18:20" x14ac:dyDescent="0.3">
      <c r="R2939" s="3"/>
      <c r="S2939" s="2"/>
      <c r="T2939" s="2"/>
    </row>
    <row r="2940" spans="18:20" x14ac:dyDescent="0.3">
      <c r="R2940" s="3"/>
      <c r="S2940" s="2"/>
      <c r="T2940" s="2"/>
    </row>
    <row r="2941" spans="18:20" x14ac:dyDescent="0.3">
      <c r="R2941" s="3"/>
      <c r="S2941" s="2"/>
      <c r="T2941" s="2"/>
    </row>
    <row r="2942" spans="18:20" x14ac:dyDescent="0.3">
      <c r="R2942" s="3"/>
      <c r="S2942" s="2"/>
      <c r="T2942" s="2"/>
    </row>
    <row r="2943" spans="18:20" x14ac:dyDescent="0.3">
      <c r="R2943" s="3"/>
      <c r="S2943" s="2"/>
      <c r="T2943" s="2"/>
    </row>
    <row r="2944" spans="18:20" x14ac:dyDescent="0.3">
      <c r="R2944" s="3"/>
      <c r="S2944" s="2"/>
      <c r="T2944" s="2"/>
    </row>
    <row r="2945" spans="18:20" x14ac:dyDescent="0.3">
      <c r="R2945" s="3"/>
      <c r="S2945" s="2"/>
      <c r="T2945" s="2"/>
    </row>
    <row r="2946" spans="18:20" x14ac:dyDescent="0.3">
      <c r="R2946" s="3"/>
      <c r="S2946" s="2"/>
      <c r="T2946" s="2"/>
    </row>
    <row r="2947" spans="18:20" x14ac:dyDescent="0.3">
      <c r="R2947" s="3"/>
      <c r="S2947" s="2"/>
      <c r="T2947" s="2"/>
    </row>
    <row r="2948" spans="18:20" x14ac:dyDescent="0.3">
      <c r="R2948" s="3"/>
      <c r="S2948" s="2"/>
      <c r="T2948" s="2"/>
    </row>
    <row r="2949" spans="18:20" x14ac:dyDescent="0.3">
      <c r="R2949" s="3"/>
      <c r="S2949" s="2"/>
      <c r="T2949" s="2"/>
    </row>
    <row r="2950" spans="18:20" x14ac:dyDescent="0.3">
      <c r="R2950" s="3"/>
      <c r="S2950" s="2"/>
      <c r="T2950" s="2"/>
    </row>
    <row r="2951" spans="18:20" x14ac:dyDescent="0.3">
      <c r="R2951" s="3"/>
      <c r="S2951" s="2"/>
      <c r="T2951" s="2"/>
    </row>
    <row r="2952" spans="18:20" x14ac:dyDescent="0.3">
      <c r="R2952" s="3"/>
      <c r="S2952" s="2"/>
      <c r="T2952" s="2"/>
    </row>
    <row r="2953" spans="18:20" x14ac:dyDescent="0.3">
      <c r="R2953" s="3"/>
      <c r="S2953" s="2"/>
      <c r="T2953" s="2"/>
    </row>
    <row r="2954" spans="18:20" x14ac:dyDescent="0.3">
      <c r="R2954" s="3"/>
      <c r="S2954" s="2"/>
      <c r="T2954" s="2"/>
    </row>
    <row r="2955" spans="18:20" x14ac:dyDescent="0.3">
      <c r="R2955" s="3"/>
      <c r="S2955" s="2"/>
      <c r="T2955" s="2"/>
    </row>
    <row r="2956" spans="18:20" x14ac:dyDescent="0.3">
      <c r="R2956" s="3"/>
      <c r="S2956" s="2"/>
      <c r="T2956" s="2"/>
    </row>
    <row r="2957" spans="18:20" x14ac:dyDescent="0.3">
      <c r="R2957" s="3"/>
      <c r="S2957" s="2"/>
      <c r="T2957" s="2"/>
    </row>
    <row r="2958" spans="18:20" x14ac:dyDescent="0.3">
      <c r="R2958" s="3"/>
      <c r="S2958" s="2"/>
      <c r="T2958" s="2"/>
    </row>
    <row r="2959" spans="18:20" x14ac:dyDescent="0.3">
      <c r="R2959" s="3"/>
      <c r="S2959" s="2"/>
      <c r="T2959" s="2"/>
    </row>
    <row r="2960" spans="18:20" x14ac:dyDescent="0.3">
      <c r="R2960" s="3"/>
      <c r="S2960" s="2"/>
      <c r="T2960" s="2"/>
    </row>
    <row r="2961" spans="18:20" x14ac:dyDescent="0.3">
      <c r="R2961" s="3"/>
      <c r="S2961" s="2"/>
      <c r="T2961" s="2"/>
    </row>
    <row r="2962" spans="18:20" x14ac:dyDescent="0.3">
      <c r="R2962" s="3"/>
      <c r="S2962" s="2"/>
      <c r="T2962" s="2"/>
    </row>
    <row r="2963" spans="18:20" x14ac:dyDescent="0.3">
      <c r="R2963" s="3"/>
      <c r="S2963" s="2"/>
      <c r="T2963" s="2"/>
    </row>
    <row r="2964" spans="18:20" x14ac:dyDescent="0.3">
      <c r="R2964" s="3"/>
      <c r="S2964" s="2"/>
      <c r="T2964" s="2"/>
    </row>
    <row r="2965" spans="18:20" x14ac:dyDescent="0.3">
      <c r="R2965" s="3"/>
      <c r="S2965" s="2"/>
      <c r="T2965" s="2"/>
    </row>
    <row r="2966" spans="18:20" x14ac:dyDescent="0.3">
      <c r="R2966" s="3"/>
      <c r="S2966" s="2"/>
      <c r="T2966" s="2"/>
    </row>
    <row r="2967" spans="18:20" x14ac:dyDescent="0.3">
      <c r="R2967" s="3"/>
      <c r="S2967" s="2"/>
      <c r="T2967" s="2"/>
    </row>
    <row r="2968" spans="18:20" x14ac:dyDescent="0.3">
      <c r="R2968" s="3"/>
      <c r="S2968" s="2"/>
      <c r="T2968" s="2"/>
    </row>
    <row r="2969" spans="18:20" x14ac:dyDescent="0.3">
      <c r="R2969" s="3"/>
      <c r="S2969" s="2"/>
      <c r="T2969" s="2"/>
    </row>
    <row r="2970" spans="18:20" x14ac:dyDescent="0.3">
      <c r="R2970" s="3"/>
      <c r="S2970" s="2"/>
      <c r="T2970" s="2"/>
    </row>
    <row r="2971" spans="18:20" x14ac:dyDescent="0.3">
      <c r="R2971" s="3"/>
      <c r="S2971" s="2"/>
      <c r="T2971" s="2"/>
    </row>
    <row r="2972" spans="18:20" x14ac:dyDescent="0.3">
      <c r="R2972" s="3"/>
      <c r="S2972" s="2"/>
      <c r="T2972" s="2"/>
    </row>
    <row r="2973" spans="18:20" x14ac:dyDescent="0.3">
      <c r="R2973" s="3"/>
      <c r="S2973" s="2"/>
      <c r="T2973" s="2"/>
    </row>
    <row r="2974" spans="18:20" x14ac:dyDescent="0.3">
      <c r="R2974" s="3"/>
      <c r="S2974" s="2"/>
      <c r="T2974" s="2"/>
    </row>
    <row r="2975" spans="18:20" x14ac:dyDescent="0.3">
      <c r="R2975" s="3"/>
      <c r="S2975" s="2"/>
      <c r="T2975" s="2"/>
    </row>
    <row r="2976" spans="18:20" x14ac:dyDescent="0.3">
      <c r="R2976" s="3"/>
      <c r="S2976" s="2"/>
      <c r="T2976" s="2"/>
    </row>
    <row r="2977" spans="18:20" x14ac:dyDescent="0.3">
      <c r="R2977" s="3"/>
      <c r="S2977" s="2"/>
      <c r="T2977" s="2"/>
    </row>
    <row r="2978" spans="18:20" x14ac:dyDescent="0.3">
      <c r="R2978" s="3"/>
      <c r="S2978" s="2"/>
      <c r="T2978" s="2"/>
    </row>
    <row r="2979" spans="18:20" x14ac:dyDescent="0.3">
      <c r="R2979" s="3"/>
      <c r="S2979" s="2"/>
      <c r="T2979" s="2"/>
    </row>
    <row r="2980" spans="18:20" x14ac:dyDescent="0.3">
      <c r="R2980" s="3"/>
      <c r="S2980" s="2"/>
      <c r="T2980" s="2"/>
    </row>
    <row r="2981" spans="18:20" x14ac:dyDescent="0.3">
      <c r="R2981" s="3"/>
      <c r="S2981" s="2"/>
      <c r="T2981" s="2"/>
    </row>
    <row r="2982" spans="18:20" x14ac:dyDescent="0.3">
      <c r="R2982" s="3"/>
      <c r="S2982" s="2"/>
      <c r="T2982" s="2"/>
    </row>
    <row r="2983" spans="18:20" x14ac:dyDescent="0.3">
      <c r="R2983" s="3"/>
      <c r="S2983" s="2"/>
      <c r="T2983" s="2"/>
    </row>
    <row r="2984" spans="18:20" x14ac:dyDescent="0.3">
      <c r="R2984" s="3"/>
      <c r="S2984" s="2"/>
      <c r="T2984" s="2"/>
    </row>
    <row r="2985" spans="18:20" x14ac:dyDescent="0.3">
      <c r="R2985" s="3"/>
      <c r="S2985" s="2"/>
      <c r="T2985" s="2"/>
    </row>
    <row r="2986" spans="18:20" x14ac:dyDescent="0.3">
      <c r="R2986" s="3"/>
      <c r="S2986" s="2"/>
      <c r="T2986" s="2"/>
    </row>
    <row r="2987" spans="18:20" x14ac:dyDescent="0.3">
      <c r="R2987" s="3"/>
      <c r="S2987" s="2"/>
      <c r="T2987" s="2"/>
    </row>
    <row r="2988" spans="18:20" x14ac:dyDescent="0.3">
      <c r="R2988" s="3"/>
      <c r="S2988" s="2"/>
      <c r="T2988" s="2"/>
    </row>
    <row r="2989" spans="18:20" x14ac:dyDescent="0.3">
      <c r="R2989" s="3"/>
      <c r="S2989" s="2"/>
      <c r="T2989" s="2"/>
    </row>
    <row r="2990" spans="18:20" x14ac:dyDescent="0.3">
      <c r="R2990" s="3"/>
      <c r="S2990" s="2"/>
      <c r="T2990" s="2"/>
    </row>
    <row r="2991" spans="18:20" x14ac:dyDescent="0.3">
      <c r="R2991" s="3"/>
      <c r="S2991" s="2"/>
      <c r="T2991" s="2"/>
    </row>
    <row r="2992" spans="18:20" x14ac:dyDescent="0.3">
      <c r="R2992" s="3"/>
      <c r="S2992" s="2"/>
      <c r="T2992" s="2"/>
    </row>
    <row r="2993" spans="18:20" x14ac:dyDescent="0.3">
      <c r="R2993" s="3"/>
      <c r="S2993" s="2"/>
      <c r="T2993" s="2"/>
    </row>
    <row r="2994" spans="18:20" x14ac:dyDescent="0.3">
      <c r="R2994" s="3"/>
      <c r="S2994" s="2"/>
      <c r="T2994" s="2"/>
    </row>
    <row r="2995" spans="18:20" x14ac:dyDescent="0.3">
      <c r="R2995" s="3"/>
      <c r="S2995" s="2"/>
      <c r="T2995" s="2"/>
    </row>
    <row r="2996" spans="18:20" x14ac:dyDescent="0.3">
      <c r="R2996" s="3"/>
      <c r="S2996" s="2"/>
      <c r="T2996" s="2"/>
    </row>
    <row r="2997" spans="18:20" x14ac:dyDescent="0.3">
      <c r="R2997" s="3"/>
      <c r="S2997" s="2"/>
      <c r="T2997" s="2"/>
    </row>
    <row r="2998" spans="18:20" x14ac:dyDescent="0.3">
      <c r="R2998" s="3"/>
      <c r="S2998" s="2"/>
      <c r="T2998" s="2"/>
    </row>
    <row r="2999" spans="18:20" x14ac:dyDescent="0.3">
      <c r="R2999" s="3"/>
      <c r="S2999" s="2"/>
      <c r="T2999" s="2"/>
    </row>
    <row r="3000" spans="18:20" x14ac:dyDescent="0.3">
      <c r="R3000" s="3"/>
      <c r="S3000" s="2"/>
      <c r="T3000" s="2"/>
    </row>
    <row r="3001" spans="18:20" x14ac:dyDescent="0.3">
      <c r="R3001" s="3"/>
      <c r="S3001" s="2"/>
      <c r="T3001" s="2"/>
    </row>
    <row r="3002" spans="18:20" x14ac:dyDescent="0.3">
      <c r="R3002" s="3"/>
      <c r="S3002" s="2"/>
      <c r="T3002" s="2"/>
    </row>
    <row r="3003" spans="18:20" x14ac:dyDescent="0.3">
      <c r="R3003" s="3"/>
      <c r="S3003" s="2"/>
      <c r="T3003" s="2"/>
    </row>
    <row r="3004" spans="18:20" x14ac:dyDescent="0.3">
      <c r="R3004" s="3"/>
      <c r="S3004" s="2"/>
      <c r="T3004" s="2"/>
    </row>
    <row r="3005" spans="18:20" x14ac:dyDescent="0.3">
      <c r="R3005" s="3"/>
      <c r="S3005" s="2"/>
      <c r="T3005" s="2"/>
    </row>
    <row r="3006" spans="18:20" x14ac:dyDescent="0.3">
      <c r="R3006" s="3"/>
      <c r="S3006" s="2"/>
      <c r="T3006" s="2"/>
    </row>
    <row r="3007" spans="18:20" x14ac:dyDescent="0.3">
      <c r="R3007" s="3"/>
      <c r="S3007" s="2"/>
      <c r="T3007" s="2"/>
    </row>
    <row r="3008" spans="18:20" x14ac:dyDescent="0.3">
      <c r="R3008" s="3"/>
      <c r="S3008" s="2"/>
      <c r="T3008" s="2"/>
    </row>
    <row r="3009" spans="18:20" x14ac:dyDescent="0.3">
      <c r="R3009" s="3"/>
      <c r="S3009" s="2"/>
      <c r="T3009" s="2"/>
    </row>
    <row r="3010" spans="18:20" x14ac:dyDescent="0.3">
      <c r="R3010" s="3"/>
      <c r="S3010" s="2"/>
      <c r="T3010" s="2"/>
    </row>
    <row r="3011" spans="18:20" x14ac:dyDescent="0.3">
      <c r="R3011" s="3"/>
      <c r="S3011" s="2"/>
      <c r="T3011" s="2"/>
    </row>
    <row r="3012" spans="18:20" x14ac:dyDescent="0.3">
      <c r="R3012" s="3"/>
      <c r="S3012" s="2"/>
      <c r="T3012" s="2"/>
    </row>
    <row r="3013" spans="18:20" x14ac:dyDescent="0.3">
      <c r="R3013" s="3"/>
      <c r="S3013" s="2"/>
      <c r="T3013" s="2"/>
    </row>
    <row r="3014" spans="18:20" x14ac:dyDescent="0.3">
      <c r="R3014" s="3"/>
      <c r="S3014" s="2"/>
      <c r="T3014" s="2"/>
    </row>
    <row r="3015" spans="18:20" x14ac:dyDescent="0.3">
      <c r="R3015" s="3"/>
      <c r="S3015" s="2"/>
      <c r="T3015" s="2"/>
    </row>
    <row r="3016" spans="18:20" x14ac:dyDescent="0.3">
      <c r="R3016" s="3"/>
      <c r="S3016" s="2"/>
      <c r="T3016" s="2"/>
    </row>
    <row r="3017" spans="18:20" x14ac:dyDescent="0.3">
      <c r="R3017" s="3"/>
      <c r="S3017" s="2"/>
      <c r="T3017" s="2"/>
    </row>
    <row r="3018" spans="18:20" x14ac:dyDescent="0.3">
      <c r="R3018" s="3"/>
      <c r="S3018" s="2"/>
      <c r="T3018" s="2"/>
    </row>
    <row r="3019" spans="18:20" x14ac:dyDescent="0.3">
      <c r="R3019" s="3"/>
      <c r="S3019" s="2"/>
      <c r="T3019" s="2"/>
    </row>
    <row r="3020" spans="18:20" x14ac:dyDescent="0.3">
      <c r="R3020" s="3"/>
      <c r="S3020" s="2"/>
      <c r="T3020" s="2"/>
    </row>
    <row r="3021" spans="18:20" x14ac:dyDescent="0.3">
      <c r="R3021" s="3"/>
      <c r="S3021" s="2"/>
      <c r="T3021" s="2"/>
    </row>
    <row r="3022" spans="18:20" x14ac:dyDescent="0.3">
      <c r="R3022" s="3"/>
      <c r="S3022" s="2"/>
      <c r="T3022" s="2"/>
    </row>
    <row r="3023" spans="18:20" x14ac:dyDescent="0.3">
      <c r="R3023" s="3"/>
      <c r="S3023" s="2"/>
      <c r="T3023" s="2"/>
    </row>
    <row r="3024" spans="18:20" x14ac:dyDescent="0.3">
      <c r="R3024" s="3"/>
      <c r="S3024" s="2"/>
      <c r="T3024" s="2"/>
    </row>
    <row r="3025" spans="18:20" x14ac:dyDescent="0.3">
      <c r="R3025" s="3"/>
      <c r="S3025" s="2"/>
      <c r="T3025" s="2"/>
    </row>
    <row r="3026" spans="18:20" x14ac:dyDescent="0.3">
      <c r="R3026" s="3"/>
      <c r="S3026" s="2"/>
      <c r="T3026" s="2"/>
    </row>
    <row r="3027" spans="18:20" x14ac:dyDescent="0.3">
      <c r="R3027" s="3"/>
      <c r="S3027" s="2"/>
      <c r="T3027" s="2"/>
    </row>
    <row r="3028" spans="18:20" x14ac:dyDescent="0.3">
      <c r="R3028" s="3"/>
      <c r="S3028" s="2"/>
      <c r="T3028" s="2"/>
    </row>
    <row r="3029" spans="18:20" x14ac:dyDescent="0.3">
      <c r="R3029" s="3"/>
      <c r="S3029" s="2"/>
      <c r="T3029" s="2"/>
    </row>
    <row r="3030" spans="18:20" x14ac:dyDescent="0.3">
      <c r="R3030" s="3"/>
      <c r="S3030" s="2"/>
      <c r="T3030" s="2"/>
    </row>
    <row r="3031" spans="18:20" x14ac:dyDescent="0.3">
      <c r="R3031" s="3"/>
      <c r="S3031" s="2"/>
      <c r="T3031" s="2"/>
    </row>
    <row r="3032" spans="18:20" x14ac:dyDescent="0.3">
      <c r="R3032" s="3"/>
      <c r="S3032" s="2"/>
      <c r="T3032" s="2"/>
    </row>
    <row r="3033" spans="18:20" x14ac:dyDescent="0.3">
      <c r="R3033" s="3"/>
      <c r="S3033" s="2"/>
      <c r="T3033" s="2"/>
    </row>
    <row r="3034" spans="18:20" x14ac:dyDescent="0.3">
      <c r="R3034" s="3"/>
      <c r="S3034" s="2"/>
      <c r="T3034" s="2"/>
    </row>
    <row r="3035" spans="18:20" x14ac:dyDescent="0.3">
      <c r="R3035" s="3"/>
      <c r="S3035" s="2"/>
      <c r="T3035" s="2"/>
    </row>
    <row r="3036" spans="18:20" x14ac:dyDescent="0.3">
      <c r="R3036" s="3"/>
      <c r="S3036" s="2"/>
      <c r="T3036" s="2"/>
    </row>
    <row r="3037" spans="18:20" x14ac:dyDescent="0.3">
      <c r="R3037" s="3"/>
      <c r="S3037" s="2"/>
      <c r="T3037" s="2"/>
    </row>
    <row r="3038" spans="18:20" x14ac:dyDescent="0.3">
      <c r="R3038" s="3"/>
      <c r="S3038" s="2"/>
      <c r="T3038" s="2"/>
    </row>
    <row r="3039" spans="18:20" x14ac:dyDescent="0.3">
      <c r="R3039" s="3"/>
      <c r="S3039" s="2"/>
      <c r="T3039" s="2"/>
    </row>
    <row r="3040" spans="18:20" x14ac:dyDescent="0.3">
      <c r="R3040" s="3"/>
      <c r="S3040" s="2"/>
      <c r="T3040" s="2"/>
    </row>
    <row r="3041" spans="18:20" x14ac:dyDescent="0.3">
      <c r="R3041" s="3"/>
      <c r="S3041" s="2"/>
      <c r="T3041" s="2"/>
    </row>
    <row r="3042" spans="18:20" x14ac:dyDescent="0.3">
      <c r="R3042" s="3"/>
      <c r="S3042" s="2"/>
      <c r="T3042" s="2"/>
    </row>
    <row r="3043" spans="18:20" x14ac:dyDescent="0.3">
      <c r="R3043" s="3"/>
      <c r="S3043" s="2"/>
      <c r="T3043" s="2"/>
    </row>
    <row r="3044" spans="18:20" x14ac:dyDescent="0.3">
      <c r="R3044" s="3"/>
      <c r="S3044" s="2"/>
      <c r="T3044" s="2"/>
    </row>
    <row r="3045" spans="18:20" x14ac:dyDescent="0.3">
      <c r="R3045" s="3"/>
      <c r="S3045" s="2"/>
      <c r="T3045" s="2"/>
    </row>
    <row r="3046" spans="18:20" x14ac:dyDescent="0.3">
      <c r="R3046" s="3"/>
      <c r="S3046" s="2"/>
      <c r="T3046" s="2"/>
    </row>
    <row r="3047" spans="18:20" x14ac:dyDescent="0.3">
      <c r="R3047" s="3"/>
      <c r="S3047" s="2"/>
      <c r="T3047" s="2"/>
    </row>
    <row r="3048" spans="18:20" x14ac:dyDescent="0.3">
      <c r="R3048" s="3"/>
      <c r="S3048" s="2"/>
      <c r="T3048" s="2"/>
    </row>
    <row r="3049" spans="18:20" x14ac:dyDescent="0.3">
      <c r="R3049" s="3"/>
      <c r="S3049" s="2"/>
      <c r="T3049" s="2"/>
    </row>
    <row r="3050" spans="18:20" x14ac:dyDescent="0.3">
      <c r="R3050" s="3"/>
      <c r="S3050" s="2"/>
      <c r="T3050" s="2"/>
    </row>
    <row r="3051" spans="18:20" x14ac:dyDescent="0.3">
      <c r="R3051" s="3"/>
      <c r="S3051" s="2"/>
      <c r="T3051" s="2"/>
    </row>
    <row r="3052" spans="18:20" x14ac:dyDescent="0.3">
      <c r="R3052" s="3"/>
      <c r="S3052" s="2"/>
      <c r="T3052" s="2"/>
    </row>
    <row r="3053" spans="18:20" x14ac:dyDescent="0.3">
      <c r="R3053" s="3"/>
      <c r="S3053" s="2"/>
      <c r="T3053" s="2"/>
    </row>
    <row r="3054" spans="18:20" x14ac:dyDescent="0.3">
      <c r="R3054" s="3"/>
      <c r="S3054" s="2"/>
      <c r="T3054" s="2"/>
    </row>
    <row r="3055" spans="18:20" x14ac:dyDescent="0.3">
      <c r="R3055" s="3"/>
      <c r="S3055" s="2"/>
      <c r="T3055" s="2"/>
    </row>
    <row r="3056" spans="18:20" x14ac:dyDescent="0.3">
      <c r="R3056" s="3"/>
      <c r="S3056" s="2"/>
      <c r="T3056" s="2"/>
    </row>
    <row r="3057" spans="18:20" x14ac:dyDescent="0.3">
      <c r="R3057" s="3"/>
      <c r="S3057" s="2"/>
      <c r="T3057" s="2"/>
    </row>
    <row r="3058" spans="18:20" x14ac:dyDescent="0.3">
      <c r="R3058" s="3"/>
      <c r="S3058" s="2"/>
      <c r="T3058" s="2"/>
    </row>
    <row r="3059" spans="18:20" x14ac:dyDescent="0.3">
      <c r="R3059" s="3"/>
      <c r="S3059" s="2"/>
      <c r="T3059" s="2"/>
    </row>
    <row r="3060" spans="18:20" x14ac:dyDescent="0.3">
      <c r="R3060" s="3"/>
      <c r="S3060" s="2"/>
      <c r="T3060" s="2"/>
    </row>
    <row r="3061" spans="18:20" x14ac:dyDescent="0.3">
      <c r="R3061" s="3"/>
      <c r="S3061" s="2"/>
      <c r="T3061" s="2"/>
    </row>
    <row r="3062" spans="18:20" x14ac:dyDescent="0.3">
      <c r="R3062" s="3"/>
      <c r="S3062" s="2"/>
      <c r="T3062" s="2"/>
    </row>
    <row r="3063" spans="18:20" x14ac:dyDescent="0.3">
      <c r="R3063" s="3"/>
      <c r="S3063" s="2"/>
      <c r="T3063" s="2"/>
    </row>
    <row r="3064" spans="18:20" x14ac:dyDescent="0.3">
      <c r="R3064" s="3"/>
      <c r="S3064" s="2"/>
      <c r="T3064" s="2"/>
    </row>
    <row r="3065" spans="18:20" x14ac:dyDescent="0.3">
      <c r="R3065" s="3"/>
      <c r="S3065" s="2"/>
      <c r="T3065" s="2"/>
    </row>
    <row r="3066" spans="18:20" x14ac:dyDescent="0.3">
      <c r="R3066" s="3"/>
      <c r="S3066" s="2"/>
      <c r="T3066" s="2"/>
    </row>
    <row r="3067" spans="18:20" x14ac:dyDescent="0.3">
      <c r="R3067" s="3"/>
      <c r="S3067" s="2"/>
      <c r="T3067" s="2"/>
    </row>
    <row r="3068" spans="18:20" x14ac:dyDescent="0.3">
      <c r="R3068" s="3"/>
      <c r="S3068" s="2"/>
      <c r="T3068" s="2"/>
    </row>
    <row r="3069" spans="18:20" x14ac:dyDescent="0.3">
      <c r="R3069" s="3"/>
      <c r="S3069" s="2"/>
      <c r="T3069" s="2"/>
    </row>
    <row r="3070" spans="18:20" x14ac:dyDescent="0.3">
      <c r="R3070" s="3"/>
      <c r="S3070" s="2"/>
      <c r="T3070" s="2"/>
    </row>
    <row r="3071" spans="18:20" x14ac:dyDescent="0.3">
      <c r="R3071" s="3"/>
      <c r="S3071" s="2"/>
      <c r="T3071" s="2"/>
    </row>
    <row r="3072" spans="18:20" x14ac:dyDescent="0.3">
      <c r="R3072" s="3"/>
      <c r="S3072" s="2"/>
      <c r="T3072" s="2"/>
    </row>
    <row r="3073" spans="18:20" x14ac:dyDescent="0.3">
      <c r="R3073" s="3"/>
      <c r="S3073" s="2"/>
      <c r="T3073" s="2"/>
    </row>
    <row r="3074" spans="18:20" x14ac:dyDescent="0.3">
      <c r="R3074" s="3"/>
      <c r="S3074" s="2"/>
      <c r="T3074" s="2"/>
    </row>
    <row r="3075" spans="18:20" x14ac:dyDescent="0.3">
      <c r="R3075" s="3"/>
      <c r="S3075" s="2"/>
      <c r="T3075" s="2"/>
    </row>
    <row r="3076" spans="18:20" x14ac:dyDescent="0.3">
      <c r="R3076" s="3"/>
      <c r="S3076" s="2"/>
      <c r="T3076" s="2"/>
    </row>
    <row r="3077" spans="18:20" x14ac:dyDescent="0.3">
      <c r="R3077" s="3"/>
      <c r="S3077" s="2"/>
      <c r="T3077" s="2"/>
    </row>
    <row r="3078" spans="18:20" x14ac:dyDescent="0.3">
      <c r="R3078" s="3"/>
      <c r="S3078" s="2"/>
      <c r="T3078" s="2"/>
    </row>
    <row r="3079" spans="18:20" x14ac:dyDescent="0.3">
      <c r="R3079" s="3"/>
      <c r="S3079" s="2"/>
      <c r="T3079" s="2"/>
    </row>
    <row r="3080" spans="18:20" x14ac:dyDescent="0.3">
      <c r="R3080" s="3"/>
      <c r="S3080" s="2"/>
      <c r="T3080" s="2"/>
    </row>
    <row r="3081" spans="18:20" x14ac:dyDescent="0.3">
      <c r="R3081" s="3"/>
      <c r="S3081" s="2"/>
      <c r="T3081" s="2"/>
    </row>
    <row r="3082" spans="18:20" x14ac:dyDescent="0.3">
      <c r="R3082" s="3"/>
      <c r="S3082" s="2"/>
      <c r="T3082" s="2"/>
    </row>
    <row r="3083" spans="18:20" x14ac:dyDescent="0.3">
      <c r="R3083" s="3"/>
      <c r="S3083" s="2"/>
      <c r="T3083" s="2"/>
    </row>
    <row r="3084" spans="18:20" x14ac:dyDescent="0.3">
      <c r="R3084" s="3"/>
      <c r="S3084" s="2"/>
      <c r="T3084" s="2"/>
    </row>
    <row r="3085" spans="18:20" x14ac:dyDescent="0.3">
      <c r="R3085" s="3"/>
      <c r="S3085" s="2"/>
      <c r="T3085" s="2"/>
    </row>
    <row r="3086" spans="18:20" x14ac:dyDescent="0.3">
      <c r="R3086" s="3"/>
      <c r="S3086" s="2"/>
      <c r="T3086" s="2"/>
    </row>
    <row r="3087" spans="18:20" x14ac:dyDescent="0.3">
      <c r="R3087" s="3"/>
      <c r="S3087" s="2"/>
      <c r="T3087" s="2"/>
    </row>
    <row r="3088" spans="18:20" x14ac:dyDescent="0.3">
      <c r="R3088" s="3"/>
      <c r="S3088" s="2"/>
      <c r="T3088" s="2"/>
    </row>
    <row r="3089" spans="18:20" x14ac:dyDescent="0.3">
      <c r="R3089" s="3"/>
      <c r="S3089" s="2"/>
      <c r="T3089" s="2"/>
    </row>
    <row r="3090" spans="18:20" x14ac:dyDescent="0.3">
      <c r="R3090" s="3"/>
      <c r="S3090" s="2"/>
      <c r="T3090" s="2"/>
    </row>
    <row r="3091" spans="18:20" x14ac:dyDescent="0.3">
      <c r="R3091" s="3"/>
      <c r="S3091" s="2"/>
      <c r="T3091" s="2"/>
    </row>
    <row r="3092" spans="18:20" x14ac:dyDescent="0.3">
      <c r="R3092" s="3"/>
      <c r="S3092" s="2"/>
      <c r="T3092" s="2"/>
    </row>
    <row r="3093" spans="18:20" x14ac:dyDescent="0.3">
      <c r="R3093" s="3"/>
      <c r="S3093" s="2"/>
      <c r="T3093" s="2"/>
    </row>
    <row r="3094" spans="18:20" x14ac:dyDescent="0.3">
      <c r="R3094" s="3"/>
      <c r="S3094" s="2"/>
      <c r="T3094" s="2"/>
    </row>
    <row r="3095" spans="18:20" x14ac:dyDescent="0.3">
      <c r="R3095" s="3"/>
      <c r="S3095" s="2"/>
      <c r="T3095" s="2"/>
    </row>
    <row r="3096" spans="18:20" x14ac:dyDescent="0.3">
      <c r="R3096" s="3"/>
      <c r="S3096" s="2"/>
      <c r="T3096" s="2"/>
    </row>
    <row r="3097" spans="18:20" x14ac:dyDescent="0.3">
      <c r="R3097" s="3"/>
      <c r="S3097" s="2"/>
      <c r="T3097" s="2"/>
    </row>
    <row r="3098" spans="18:20" x14ac:dyDescent="0.3">
      <c r="R3098" s="3"/>
      <c r="S3098" s="2"/>
      <c r="T3098" s="2"/>
    </row>
    <row r="3099" spans="18:20" x14ac:dyDescent="0.3">
      <c r="R3099" s="3"/>
      <c r="S3099" s="2"/>
      <c r="T3099" s="2"/>
    </row>
    <row r="3100" spans="18:20" x14ac:dyDescent="0.3">
      <c r="R3100" s="3"/>
      <c r="S3100" s="2"/>
      <c r="T3100" s="2"/>
    </row>
    <row r="3101" spans="18:20" x14ac:dyDescent="0.3">
      <c r="R3101" s="3"/>
      <c r="S3101" s="2"/>
      <c r="T3101" s="2"/>
    </row>
    <row r="3102" spans="18:20" x14ac:dyDescent="0.3">
      <c r="R3102" s="3"/>
      <c r="S3102" s="2"/>
      <c r="T3102" s="2"/>
    </row>
    <row r="3103" spans="18:20" x14ac:dyDescent="0.3">
      <c r="R3103" s="3"/>
      <c r="S3103" s="2"/>
      <c r="T3103" s="2"/>
    </row>
    <row r="3104" spans="18:20" x14ac:dyDescent="0.3">
      <c r="R3104" s="3"/>
      <c r="S3104" s="2"/>
      <c r="T3104" s="2"/>
    </row>
    <row r="3105" spans="18:20" x14ac:dyDescent="0.3">
      <c r="R3105" s="3"/>
      <c r="S3105" s="2"/>
      <c r="T3105" s="2"/>
    </row>
    <row r="3106" spans="18:20" x14ac:dyDescent="0.3">
      <c r="R3106" s="3"/>
      <c r="S3106" s="2"/>
      <c r="T3106" s="2"/>
    </row>
    <row r="3107" spans="18:20" x14ac:dyDescent="0.3">
      <c r="R3107" s="3"/>
      <c r="S3107" s="2"/>
      <c r="T3107" s="2"/>
    </row>
    <row r="3108" spans="18:20" x14ac:dyDescent="0.3">
      <c r="R3108" s="3"/>
      <c r="S3108" s="2"/>
      <c r="T3108" s="2"/>
    </row>
    <row r="3109" spans="18:20" x14ac:dyDescent="0.3">
      <c r="R3109" s="3"/>
      <c r="S3109" s="2"/>
      <c r="T3109" s="2"/>
    </row>
    <row r="3110" spans="18:20" x14ac:dyDescent="0.3">
      <c r="R3110" s="3"/>
      <c r="S3110" s="2"/>
      <c r="T3110" s="2"/>
    </row>
    <row r="3111" spans="18:20" x14ac:dyDescent="0.3">
      <c r="R3111" s="3"/>
      <c r="S3111" s="2"/>
      <c r="T3111" s="2"/>
    </row>
    <row r="3112" spans="18:20" x14ac:dyDescent="0.3">
      <c r="R3112" s="3"/>
      <c r="S3112" s="2"/>
      <c r="T3112" s="2"/>
    </row>
    <row r="3113" spans="18:20" x14ac:dyDescent="0.3">
      <c r="R3113" s="3"/>
      <c r="S3113" s="2"/>
      <c r="T3113" s="2"/>
    </row>
    <row r="3114" spans="18:20" x14ac:dyDescent="0.3">
      <c r="R3114" s="3"/>
      <c r="S3114" s="2"/>
      <c r="T3114" s="2"/>
    </row>
    <row r="3115" spans="18:20" x14ac:dyDescent="0.3">
      <c r="R3115" s="3"/>
      <c r="S3115" s="2"/>
      <c r="T3115" s="2"/>
    </row>
    <row r="3116" spans="18:20" x14ac:dyDescent="0.3">
      <c r="R3116" s="3"/>
      <c r="S3116" s="2"/>
      <c r="T3116" s="2"/>
    </row>
    <row r="3117" spans="18:20" x14ac:dyDescent="0.3">
      <c r="R3117" s="3"/>
      <c r="S3117" s="2"/>
      <c r="T3117" s="2"/>
    </row>
    <row r="3118" spans="18:20" x14ac:dyDescent="0.3">
      <c r="R3118" s="3"/>
      <c r="S3118" s="2"/>
      <c r="T3118" s="2"/>
    </row>
    <row r="3119" spans="18:20" x14ac:dyDescent="0.3">
      <c r="R3119" s="3"/>
      <c r="S3119" s="2"/>
      <c r="T3119" s="2"/>
    </row>
    <row r="3120" spans="18:20" x14ac:dyDescent="0.3">
      <c r="R3120" s="3"/>
      <c r="S3120" s="2"/>
      <c r="T3120" s="2"/>
    </row>
    <row r="3121" spans="18:20" x14ac:dyDescent="0.3">
      <c r="R3121" s="3"/>
      <c r="S3121" s="2"/>
      <c r="T3121" s="2"/>
    </row>
    <row r="3122" spans="18:20" x14ac:dyDescent="0.3">
      <c r="R3122" s="3"/>
      <c r="S3122" s="2"/>
      <c r="T3122" s="2"/>
    </row>
    <row r="3123" spans="18:20" x14ac:dyDescent="0.3">
      <c r="R3123" s="3"/>
      <c r="S3123" s="2"/>
      <c r="T3123" s="2"/>
    </row>
    <row r="3124" spans="18:20" x14ac:dyDescent="0.3">
      <c r="R3124" s="3"/>
      <c r="S3124" s="2"/>
      <c r="T3124" s="2"/>
    </row>
    <row r="3125" spans="18:20" x14ac:dyDescent="0.3">
      <c r="R3125" s="3"/>
      <c r="S3125" s="2"/>
      <c r="T3125" s="2"/>
    </row>
    <row r="3126" spans="18:20" x14ac:dyDescent="0.3">
      <c r="R3126" s="3"/>
      <c r="S3126" s="2"/>
      <c r="T3126" s="2"/>
    </row>
    <row r="3127" spans="18:20" x14ac:dyDescent="0.3">
      <c r="R3127" s="3"/>
      <c r="S3127" s="2"/>
      <c r="T3127" s="2"/>
    </row>
    <row r="3128" spans="18:20" x14ac:dyDescent="0.3">
      <c r="R3128" s="3"/>
      <c r="S3128" s="2"/>
      <c r="T3128" s="2"/>
    </row>
    <row r="3129" spans="18:20" x14ac:dyDescent="0.3">
      <c r="R3129" s="3"/>
      <c r="S3129" s="2"/>
      <c r="T3129" s="2"/>
    </row>
    <row r="3130" spans="18:20" x14ac:dyDescent="0.3">
      <c r="R3130" s="3"/>
      <c r="S3130" s="2"/>
      <c r="T3130" s="2"/>
    </row>
    <row r="3131" spans="18:20" x14ac:dyDescent="0.3">
      <c r="R3131" s="3"/>
      <c r="S3131" s="2"/>
      <c r="T3131" s="2"/>
    </row>
    <row r="3132" spans="18:20" x14ac:dyDescent="0.3">
      <c r="R3132" s="3"/>
      <c r="S3132" s="2"/>
      <c r="T3132" s="2"/>
    </row>
    <row r="3133" spans="18:20" x14ac:dyDescent="0.3">
      <c r="R3133" s="3"/>
      <c r="S3133" s="2"/>
      <c r="T3133" s="2"/>
    </row>
    <row r="3134" spans="18:20" x14ac:dyDescent="0.3">
      <c r="R3134" s="3"/>
      <c r="S3134" s="2"/>
      <c r="T3134" s="2"/>
    </row>
    <row r="3135" spans="18:20" x14ac:dyDescent="0.3">
      <c r="R3135" s="3"/>
      <c r="S3135" s="2"/>
      <c r="T3135" s="2"/>
    </row>
    <row r="3136" spans="18:20" x14ac:dyDescent="0.3">
      <c r="R3136" s="3"/>
      <c r="S3136" s="2"/>
      <c r="T3136" s="2"/>
    </row>
    <row r="3137" spans="18:20" x14ac:dyDescent="0.3">
      <c r="R3137" s="3"/>
      <c r="S3137" s="2"/>
      <c r="T3137" s="2"/>
    </row>
    <row r="3138" spans="18:20" x14ac:dyDescent="0.3">
      <c r="R3138" s="3"/>
      <c r="S3138" s="2"/>
      <c r="T3138" s="2"/>
    </row>
    <row r="3139" spans="18:20" x14ac:dyDescent="0.3">
      <c r="R3139" s="3"/>
      <c r="S3139" s="2"/>
      <c r="T3139" s="2"/>
    </row>
    <row r="3140" spans="18:20" x14ac:dyDescent="0.3">
      <c r="R3140" s="3"/>
      <c r="S3140" s="2"/>
      <c r="T3140" s="2"/>
    </row>
    <row r="3141" spans="18:20" x14ac:dyDescent="0.3">
      <c r="R3141" s="3"/>
      <c r="S3141" s="2"/>
      <c r="T3141" s="2"/>
    </row>
    <row r="3142" spans="18:20" x14ac:dyDescent="0.3">
      <c r="R3142" s="3"/>
      <c r="S3142" s="2"/>
      <c r="T3142" s="2"/>
    </row>
    <row r="3143" spans="18:20" x14ac:dyDescent="0.3">
      <c r="R3143" s="3"/>
      <c r="S3143" s="2"/>
      <c r="T3143" s="2"/>
    </row>
    <row r="3144" spans="18:20" x14ac:dyDescent="0.3">
      <c r="R3144" s="3"/>
      <c r="S3144" s="2"/>
      <c r="T3144" s="2"/>
    </row>
    <row r="3145" spans="18:20" x14ac:dyDescent="0.3">
      <c r="R3145" s="3"/>
      <c r="S3145" s="2"/>
      <c r="T3145" s="2"/>
    </row>
    <row r="3146" spans="18:20" x14ac:dyDescent="0.3">
      <c r="R3146" s="3"/>
      <c r="S3146" s="2"/>
      <c r="T3146" s="2"/>
    </row>
    <row r="3147" spans="18:20" x14ac:dyDescent="0.3">
      <c r="R3147" s="3"/>
      <c r="S3147" s="2"/>
      <c r="T3147" s="2"/>
    </row>
    <row r="3148" spans="18:20" x14ac:dyDescent="0.3">
      <c r="R3148" s="3"/>
      <c r="S3148" s="2"/>
      <c r="T3148" s="2"/>
    </row>
    <row r="3149" spans="18:20" x14ac:dyDescent="0.3">
      <c r="R3149" s="3"/>
      <c r="S3149" s="2"/>
      <c r="T3149" s="2"/>
    </row>
    <row r="3150" spans="18:20" x14ac:dyDescent="0.3">
      <c r="R3150" s="3"/>
      <c r="S3150" s="2"/>
      <c r="T3150" s="2"/>
    </row>
    <row r="3151" spans="18:20" x14ac:dyDescent="0.3">
      <c r="R3151" s="3"/>
      <c r="S3151" s="2"/>
      <c r="T3151" s="2"/>
    </row>
    <row r="3152" spans="18:20" x14ac:dyDescent="0.3">
      <c r="R3152" s="3"/>
      <c r="S3152" s="2"/>
      <c r="T3152" s="2"/>
    </row>
    <row r="3153" spans="18:20" x14ac:dyDescent="0.3">
      <c r="R3153" s="3"/>
      <c r="S3153" s="2"/>
      <c r="T3153" s="2"/>
    </row>
    <row r="3154" spans="18:20" x14ac:dyDescent="0.3">
      <c r="R3154" s="3"/>
      <c r="S3154" s="2"/>
      <c r="T3154" s="2"/>
    </row>
    <row r="3155" spans="18:20" x14ac:dyDescent="0.3">
      <c r="R3155" s="3"/>
      <c r="S3155" s="2"/>
      <c r="T3155" s="2"/>
    </row>
    <row r="3156" spans="18:20" x14ac:dyDescent="0.3">
      <c r="R3156" s="3"/>
      <c r="S3156" s="2"/>
      <c r="T3156" s="2"/>
    </row>
    <row r="3157" spans="18:20" x14ac:dyDescent="0.3">
      <c r="R3157" s="3"/>
      <c r="S3157" s="2"/>
      <c r="T3157" s="2"/>
    </row>
    <row r="3158" spans="18:20" x14ac:dyDescent="0.3">
      <c r="R3158" s="3"/>
      <c r="S3158" s="2"/>
      <c r="T3158" s="2"/>
    </row>
    <row r="3159" spans="18:20" x14ac:dyDescent="0.3">
      <c r="R3159" s="3"/>
      <c r="S3159" s="2"/>
      <c r="T3159" s="2"/>
    </row>
    <row r="3160" spans="18:20" x14ac:dyDescent="0.3">
      <c r="R3160" s="3"/>
      <c r="S3160" s="2"/>
      <c r="T3160" s="2"/>
    </row>
    <row r="3161" spans="18:20" x14ac:dyDescent="0.3">
      <c r="R3161" s="3"/>
      <c r="S3161" s="2"/>
      <c r="T3161" s="2"/>
    </row>
    <row r="3162" spans="18:20" x14ac:dyDescent="0.3">
      <c r="R3162" s="3"/>
      <c r="S3162" s="2"/>
      <c r="T3162" s="2"/>
    </row>
    <row r="3163" spans="18:20" x14ac:dyDescent="0.3">
      <c r="R3163" s="3"/>
      <c r="S3163" s="2"/>
      <c r="T3163" s="2"/>
    </row>
    <row r="3164" spans="18:20" x14ac:dyDescent="0.3">
      <c r="R3164" s="3"/>
      <c r="S3164" s="2"/>
      <c r="T3164" s="2"/>
    </row>
    <row r="3165" spans="18:20" x14ac:dyDescent="0.3">
      <c r="R3165" s="3"/>
      <c r="S3165" s="2"/>
      <c r="T3165" s="2"/>
    </row>
    <row r="3166" spans="18:20" x14ac:dyDescent="0.3">
      <c r="R3166" s="3"/>
      <c r="S3166" s="2"/>
      <c r="T3166" s="2"/>
    </row>
    <row r="3167" spans="18:20" x14ac:dyDescent="0.3">
      <c r="R3167" s="3"/>
      <c r="S3167" s="2"/>
      <c r="T3167" s="2"/>
    </row>
    <row r="3168" spans="18:20" x14ac:dyDescent="0.3">
      <c r="R3168" s="3"/>
      <c r="S3168" s="2"/>
      <c r="T3168" s="2"/>
    </row>
    <row r="3169" spans="18:20" x14ac:dyDescent="0.3">
      <c r="R3169" s="3"/>
      <c r="S3169" s="2"/>
      <c r="T3169" s="2"/>
    </row>
    <row r="3170" spans="18:20" x14ac:dyDescent="0.3">
      <c r="R3170" s="3"/>
      <c r="S3170" s="2"/>
      <c r="T3170" s="2"/>
    </row>
    <row r="3171" spans="18:20" x14ac:dyDescent="0.3">
      <c r="R3171" s="3"/>
      <c r="S3171" s="2"/>
      <c r="T3171" s="2"/>
    </row>
    <row r="3172" spans="18:20" x14ac:dyDescent="0.3">
      <c r="R3172" s="3"/>
      <c r="S3172" s="2"/>
      <c r="T3172" s="2"/>
    </row>
    <row r="3173" spans="18:20" x14ac:dyDescent="0.3">
      <c r="R3173" s="3"/>
      <c r="S3173" s="2"/>
      <c r="T3173" s="2"/>
    </row>
    <row r="3174" spans="18:20" x14ac:dyDescent="0.3">
      <c r="R3174" s="3"/>
      <c r="S3174" s="2"/>
      <c r="T3174" s="2"/>
    </row>
    <row r="3175" spans="18:20" x14ac:dyDescent="0.3">
      <c r="R3175" s="3"/>
      <c r="S3175" s="2"/>
      <c r="T3175" s="2"/>
    </row>
    <row r="3176" spans="18:20" x14ac:dyDescent="0.3">
      <c r="R3176" s="3"/>
      <c r="S3176" s="2"/>
      <c r="T3176" s="2"/>
    </row>
    <row r="3177" spans="18:20" x14ac:dyDescent="0.3">
      <c r="R3177" s="3"/>
      <c r="S3177" s="2"/>
      <c r="T3177" s="2"/>
    </row>
    <row r="3178" spans="18:20" x14ac:dyDescent="0.3">
      <c r="R3178" s="3"/>
      <c r="S3178" s="2"/>
      <c r="T3178" s="2"/>
    </row>
    <row r="3179" spans="18:20" x14ac:dyDescent="0.3">
      <c r="R3179" s="3"/>
      <c r="S3179" s="2"/>
      <c r="T3179" s="2"/>
    </row>
    <row r="3180" spans="18:20" x14ac:dyDescent="0.3">
      <c r="R3180" s="3"/>
      <c r="S3180" s="2"/>
      <c r="T3180" s="2"/>
    </row>
    <row r="3181" spans="18:20" x14ac:dyDescent="0.3">
      <c r="R3181" s="3"/>
      <c r="S3181" s="2"/>
      <c r="T3181" s="2"/>
    </row>
    <row r="3182" spans="18:20" x14ac:dyDescent="0.3">
      <c r="R3182" s="3"/>
      <c r="S3182" s="2"/>
      <c r="T3182" s="2"/>
    </row>
    <row r="3183" spans="18:20" x14ac:dyDescent="0.3">
      <c r="R3183" s="3"/>
      <c r="S3183" s="2"/>
      <c r="T3183" s="2"/>
    </row>
    <row r="3184" spans="18:20" x14ac:dyDescent="0.3">
      <c r="R3184" s="3"/>
      <c r="S3184" s="2"/>
      <c r="T3184" s="2"/>
    </row>
    <row r="3185" spans="18:20" x14ac:dyDescent="0.3">
      <c r="R3185" s="3"/>
      <c r="S3185" s="2"/>
      <c r="T3185" s="2"/>
    </row>
    <row r="3186" spans="18:20" x14ac:dyDescent="0.3">
      <c r="R3186" s="3"/>
      <c r="S3186" s="2"/>
      <c r="T3186" s="2"/>
    </row>
    <row r="3187" spans="18:20" x14ac:dyDescent="0.3">
      <c r="R3187" s="3"/>
      <c r="S3187" s="2"/>
      <c r="T3187" s="2"/>
    </row>
    <row r="3188" spans="18:20" x14ac:dyDescent="0.3">
      <c r="R3188" s="3"/>
      <c r="S3188" s="2"/>
      <c r="T3188" s="2"/>
    </row>
    <row r="3189" spans="18:20" x14ac:dyDescent="0.3">
      <c r="R3189" s="3"/>
      <c r="S3189" s="2"/>
      <c r="T3189" s="2"/>
    </row>
    <row r="3190" spans="18:20" x14ac:dyDescent="0.3">
      <c r="R3190" s="3"/>
      <c r="S3190" s="2"/>
      <c r="T3190" s="2"/>
    </row>
    <row r="3191" spans="18:20" x14ac:dyDescent="0.3">
      <c r="R3191" s="3"/>
      <c r="S3191" s="2"/>
      <c r="T3191" s="2"/>
    </row>
    <row r="3192" spans="18:20" x14ac:dyDescent="0.3">
      <c r="R3192" s="3"/>
      <c r="S3192" s="2"/>
      <c r="T3192" s="2"/>
    </row>
    <row r="3193" spans="18:20" x14ac:dyDescent="0.3">
      <c r="R3193" s="3"/>
      <c r="S3193" s="2"/>
      <c r="T3193" s="2"/>
    </row>
    <row r="3194" spans="18:20" x14ac:dyDescent="0.3">
      <c r="R3194" s="3"/>
      <c r="S3194" s="2"/>
      <c r="T3194" s="2"/>
    </row>
    <row r="3195" spans="18:20" x14ac:dyDescent="0.3">
      <c r="R3195" s="3"/>
      <c r="S3195" s="2"/>
      <c r="T3195" s="2"/>
    </row>
    <row r="3196" spans="18:20" x14ac:dyDescent="0.3">
      <c r="R3196" s="3"/>
      <c r="S3196" s="2"/>
      <c r="T3196" s="2"/>
    </row>
    <row r="3197" spans="18:20" x14ac:dyDescent="0.3">
      <c r="R3197" s="3"/>
      <c r="S3197" s="2"/>
      <c r="T3197" s="2"/>
    </row>
    <row r="3198" spans="18:20" x14ac:dyDescent="0.3">
      <c r="R3198" s="3"/>
      <c r="S3198" s="2"/>
      <c r="T3198" s="2"/>
    </row>
    <row r="3199" spans="18:20" x14ac:dyDescent="0.3">
      <c r="R3199" s="3"/>
      <c r="S3199" s="2"/>
      <c r="T3199" s="2"/>
    </row>
    <row r="3200" spans="18:20" x14ac:dyDescent="0.3">
      <c r="R3200" s="3"/>
      <c r="S3200" s="2"/>
      <c r="T3200" s="2"/>
    </row>
    <row r="3201" spans="18:20" x14ac:dyDescent="0.3">
      <c r="R3201" s="3"/>
      <c r="S3201" s="2"/>
      <c r="T3201" s="2"/>
    </row>
    <row r="3202" spans="18:20" x14ac:dyDescent="0.3">
      <c r="R3202" s="3"/>
      <c r="S3202" s="2"/>
      <c r="T3202" s="2"/>
    </row>
    <row r="3203" spans="18:20" x14ac:dyDescent="0.3">
      <c r="R3203" s="3"/>
      <c r="S3203" s="2"/>
      <c r="T3203" s="2"/>
    </row>
    <row r="3204" spans="18:20" x14ac:dyDescent="0.3">
      <c r="R3204" s="3"/>
      <c r="S3204" s="2"/>
      <c r="T3204" s="2"/>
    </row>
    <row r="3205" spans="18:20" x14ac:dyDescent="0.3">
      <c r="R3205" s="3"/>
      <c r="S3205" s="2"/>
      <c r="T3205" s="2"/>
    </row>
    <row r="3206" spans="18:20" x14ac:dyDescent="0.3">
      <c r="R3206" s="3"/>
      <c r="S3206" s="2"/>
      <c r="T3206" s="2"/>
    </row>
    <row r="3207" spans="18:20" x14ac:dyDescent="0.3">
      <c r="R3207" s="3"/>
      <c r="S3207" s="2"/>
      <c r="T3207" s="2"/>
    </row>
    <row r="3208" spans="18:20" x14ac:dyDescent="0.3">
      <c r="R3208" s="3"/>
      <c r="S3208" s="2"/>
      <c r="T3208" s="2"/>
    </row>
    <row r="3209" spans="18:20" x14ac:dyDescent="0.3">
      <c r="R3209" s="3"/>
      <c r="S3209" s="2"/>
      <c r="T3209" s="2"/>
    </row>
    <row r="3210" spans="18:20" x14ac:dyDescent="0.3">
      <c r="R3210" s="3"/>
      <c r="S3210" s="2"/>
      <c r="T3210" s="2"/>
    </row>
    <row r="3211" spans="18:20" x14ac:dyDescent="0.3">
      <c r="R3211" s="3"/>
      <c r="S3211" s="2"/>
      <c r="T3211" s="2"/>
    </row>
    <row r="3212" spans="18:20" x14ac:dyDescent="0.3">
      <c r="R3212" s="3"/>
      <c r="S3212" s="2"/>
      <c r="T3212" s="2"/>
    </row>
    <row r="3213" spans="18:20" x14ac:dyDescent="0.3">
      <c r="R3213" s="3"/>
      <c r="S3213" s="2"/>
      <c r="T3213" s="2"/>
    </row>
    <row r="3214" spans="18:20" x14ac:dyDescent="0.3">
      <c r="R3214" s="3"/>
      <c r="S3214" s="2"/>
      <c r="T3214" s="2"/>
    </row>
    <row r="3215" spans="18:20" x14ac:dyDescent="0.3">
      <c r="R3215" s="3"/>
      <c r="S3215" s="2"/>
      <c r="T3215" s="2"/>
    </row>
    <row r="3216" spans="18:20" x14ac:dyDescent="0.3">
      <c r="R3216" s="3"/>
      <c r="S3216" s="2"/>
      <c r="T3216" s="2"/>
    </row>
    <row r="3217" spans="18:20" x14ac:dyDescent="0.3">
      <c r="R3217" s="3"/>
      <c r="S3217" s="2"/>
      <c r="T3217" s="2"/>
    </row>
    <row r="3218" spans="18:20" x14ac:dyDescent="0.3">
      <c r="R3218" s="3"/>
      <c r="S3218" s="2"/>
      <c r="T3218" s="2"/>
    </row>
    <row r="3219" spans="18:20" x14ac:dyDescent="0.3">
      <c r="R3219" s="3"/>
      <c r="S3219" s="2"/>
      <c r="T3219" s="2"/>
    </row>
    <row r="3220" spans="18:20" x14ac:dyDescent="0.3">
      <c r="R3220" s="3"/>
      <c r="S3220" s="2"/>
      <c r="T3220" s="2"/>
    </row>
    <row r="3221" spans="18:20" x14ac:dyDescent="0.3">
      <c r="R3221" s="3"/>
      <c r="S3221" s="2"/>
      <c r="T3221" s="2"/>
    </row>
    <row r="3222" spans="18:20" x14ac:dyDescent="0.3">
      <c r="R3222" s="3"/>
      <c r="S3222" s="2"/>
      <c r="T3222" s="2"/>
    </row>
    <row r="3223" spans="18:20" x14ac:dyDescent="0.3">
      <c r="R3223" s="3"/>
      <c r="S3223" s="2"/>
      <c r="T3223" s="2"/>
    </row>
    <row r="3224" spans="18:20" x14ac:dyDescent="0.3">
      <c r="R3224" s="3"/>
      <c r="S3224" s="2"/>
      <c r="T3224" s="2"/>
    </row>
    <row r="3225" spans="18:20" x14ac:dyDescent="0.3">
      <c r="R3225" s="3"/>
      <c r="S3225" s="2"/>
      <c r="T3225" s="2"/>
    </row>
    <row r="3226" spans="18:20" x14ac:dyDescent="0.3">
      <c r="R3226" s="3"/>
      <c r="S3226" s="2"/>
      <c r="T3226" s="2"/>
    </row>
    <row r="3227" spans="18:20" x14ac:dyDescent="0.3">
      <c r="R3227" s="3"/>
      <c r="S3227" s="2"/>
      <c r="T3227" s="2"/>
    </row>
    <row r="3228" spans="18:20" x14ac:dyDescent="0.3">
      <c r="R3228" s="3"/>
      <c r="S3228" s="2"/>
      <c r="T3228" s="2"/>
    </row>
    <row r="3229" spans="18:20" x14ac:dyDescent="0.3">
      <c r="R3229" s="3"/>
      <c r="S3229" s="2"/>
      <c r="T3229" s="2"/>
    </row>
    <row r="3230" spans="18:20" x14ac:dyDescent="0.3">
      <c r="R3230" s="3"/>
      <c r="S3230" s="2"/>
      <c r="T3230" s="2"/>
    </row>
    <row r="3231" spans="18:20" x14ac:dyDescent="0.3">
      <c r="R3231" s="3"/>
      <c r="S3231" s="2"/>
      <c r="T3231" s="2"/>
    </row>
    <row r="3232" spans="18:20" x14ac:dyDescent="0.3">
      <c r="R3232" s="3"/>
      <c r="S3232" s="2"/>
      <c r="T3232" s="2"/>
    </row>
    <row r="3233" spans="18:20" x14ac:dyDescent="0.3">
      <c r="R3233" s="3"/>
      <c r="S3233" s="2"/>
      <c r="T3233" s="2"/>
    </row>
    <row r="3234" spans="18:20" x14ac:dyDescent="0.3">
      <c r="R3234" s="3"/>
      <c r="S3234" s="2"/>
      <c r="T3234" s="2"/>
    </row>
    <row r="3235" spans="18:20" x14ac:dyDescent="0.3">
      <c r="R3235" s="3"/>
      <c r="S3235" s="2"/>
      <c r="T3235" s="2"/>
    </row>
    <row r="3236" spans="18:20" x14ac:dyDescent="0.3">
      <c r="R3236" s="3"/>
      <c r="S3236" s="2"/>
      <c r="T3236" s="2"/>
    </row>
    <row r="3237" spans="18:20" x14ac:dyDescent="0.3">
      <c r="R3237" s="3"/>
      <c r="S3237" s="2"/>
      <c r="T3237" s="2"/>
    </row>
    <row r="3238" spans="18:20" x14ac:dyDescent="0.3">
      <c r="R3238" s="3"/>
      <c r="S3238" s="2"/>
      <c r="T3238" s="2"/>
    </row>
    <row r="3239" spans="18:20" x14ac:dyDescent="0.3">
      <c r="R3239" s="3"/>
      <c r="S3239" s="2"/>
      <c r="T3239" s="2"/>
    </row>
    <row r="3240" spans="18:20" x14ac:dyDescent="0.3">
      <c r="R3240" s="3"/>
      <c r="S3240" s="2"/>
      <c r="T3240" s="2"/>
    </row>
    <row r="3241" spans="18:20" x14ac:dyDescent="0.3">
      <c r="R3241" s="3"/>
      <c r="S3241" s="2"/>
      <c r="T3241" s="2"/>
    </row>
    <row r="3242" spans="18:20" x14ac:dyDescent="0.3">
      <c r="R3242" s="3"/>
      <c r="S3242" s="2"/>
      <c r="T3242" s="2"/>
    </row>
    <row r="3243" spans="18:20" x14ac:dyDescent="0.3">
      <c r="R3243" s="3"/>
      <c r="S3243" s="2"/>
      <c r="T3243" s="2"/>
    </row>
    <row r="3244" spans="18:20" x14ac:dyDescent="0.3">
      <c r="R3244" s="3"/>
      <c r="S3244" s="2"/>
      <c r="T3244" s="2"/>
    </row>
    <row r="3245" spans="18:20" x14ac:dyDescent="0.3">
      <c r="R3245" s="3"/>
      <c r="S3245" s="2"/>
      <c r="T3245" s="2"/>
    </row>
    <row r="3246" spans="18:20" x14ac:dyDescent="0.3">
      <c r="R3246" s="3"/>
      <c r="S3246" s="2"/>
      <c r="T3246" s="2"/>
    </row>
    <row r="3247" spans="18:20" x14ac:dyDescent="0.3">
      <c r="R3247" s="3"/>
      <c r="S3247" s="2"/>
      <c r="T3247" s="2"/>
    </row>
    <row r="3248" spans="18:20" x14ac:dyDescent="0.3">
      <c r="R3248" s="3"/>
      <c r="S3248" s="2"/>
      <c r="T3248" s="2"/>
    </row>
    <row r="3249" spans="18:20" x14ac:dyDescent="0.3">
      <c r="R3249" s="3"/>
      <c r="S3249" s="2"/>
      <c r="T3249" s="2"/>
    </row>
    <row r="3250" spans="18:20" x14ac:dyDescent="0.3">
      <c r="R3250" s="3"/>
      <c r="S3250" s="2"/>
      <c r="T3250" s="2"/>
    </row>
    <row r="3251" spans="18:20" x14ac:dyDescent="0.3">
      <c r="R3251" s="3"/>
      <c r="S3251" s="2"/>
      <c r="T3251" s="2"/>
    </row>
    <row r="3252" spans="18:20" x14ac:dyDescent="0.3">
      <c r="R3252" s="3"/>
      <c r="S3252" s="2"/>
      <c r="T3252" s="2"/>
    </row>
    <row r="3253" spans="18:20" x14ac:dyDescent="0.3">
      <c r="R3253" s="3"/>
      <c r="S3253" s="2"/>
      <c r="T3253" s="2"/>
    </row>
    <row r="3254" spans="18:20" x14ac:dyDescent="0.3">
      <c r="R3254" s="3"/>
      <c r="S3254" s="2"/>
      <c r="T3254" s="2"/>
    </row>
    <row r="3255" spans="18:20" x14ac:dyDescent="0.3">
      <c r="R3255" s="3"/>
      <c r="S3255" s="2"/>
      <c r="T3255" s="2"/>
    </row>
    <row r="3256" spans="18:20" x14ac:dyDescent="0.3">
      <c r="R3256" s="3"/>
      <c r="S3256" s="2"/>
      <c r="T3256" s="2"/>
    </row>
    <row r="3257" spans="18:20" x14ac:dyDescent="0.3">
      <c r="R3257" s="3"/>
      <c r="S3257" s="2"/>
      <c r="T3257" s="2"/>
    </row>
    <row r="3258" spans="18:20" x14ac:dyDescent="0.3">
      <c r="R3258" s="3"/>
      <c r="S3258" s="2"/>
      <c r="T3258" s="2"/>
    </row>
    <row r="3259" spans="18:20" x14ac:dyDescent="0.3">
      <c r="R3259" s="3"/>
      <c r="S3259" s="2"/>
      <c r="T3259" s="2"/>
    </row>
    <row r="3260" spans="18:20" x14ac:dyDescent="0.3">
      <c r="R3260" s="3"/>
      <c r="S3260" s="2"/>
      <c r="T3260" s="2"/>
    </row>
    <row r="3261" spans="18:20" x14ac:dyDescent="0.3">
      <c r="R3261" s="3"/>
      <c r="S3261" s="2"/>
      <c r="T3261" s="2"/>
    </row>
    <row r="3262" spans="18:20" x14ac:dyDescent="0.3">
      <c r="R3262" s="3"/>
      <c r="S3262" s="2"/>
      <c r="T3262" s="2"/>
    </row>
    <row r="3263" spans="18:20" x14ac:dyDescent="0.3">
      <c r="R3263" s="3"/>
      <c r="S3263" s="2"/>
      <c r="T3263" s="2"/>
    </row>
    <row r="3264" spans="18:20" x14ac:dyDescent="0.3">
      <c r="R3264" s="3"/>
      <c r="S3264" s="2"/>
      <c r="T3264" s="2"/>
    </row>
    <row r="3265" spans="18:20" x14ac:dyDescent="0.3">
      <c r="R3265" s="3"/>
      <c r="S3265" s="2"/>
      <c r="T3265" s="2"/>
    </row>
    <row r="3266" spans="18:20" x14ac:dyDescent="0.3">
      <c r="R3266" s="3"/>
      <c r="S3266" s="2"/>
      <c r="T3266" s="2"/>
    </row>
    <row r="3267" spans="18:20" x14ac:dyDescent="0.3">
      <c r="R3267" s="3"/>
      <c r="S3267" s="2"/>
      <c r="T3267" s="2"/>
    </row>
    <row r="3268" spans="18:20" x14ac:dyDescent="0.3">
      <c r="R3268" s="3"/>
      <c r="S3268" s="2"/>
      <c r="T3268" s="2"/>
    </row>
    <row r="3269" spans="18:20" x14ac:dyDescent="0.3">
      <c r="R3269" s="3"/>
      <c r="S3269" s="2"/>
      <c r="T3269" s="2"/>
    </row>
    <row r="3270" spans="18:20" x14ac:dyDescent="0.3">
      <c r="R3270" s="3"/>
      <c r="S3270" s="2"/>
      <c r="T3270" s="2"/>
    </row>
    <row r="3271" spans="18:20" x14ac:dyDescent="0.3">
      <c r="R3271" s="3"/>
      <c r="S3271" s="2"/>
      <c r="T3271" s="2"/>
    </row>
    <row r="3272" spans="18:20" x14ac:dyDescent="0.3">
      <c r="R3272" s="3"/>
      <c r="S3272" s="2"/>
      <c r="T3272" s="2"/>
    </row>
    <row r="3273" spans="18:20" x14ac:dyDescent="0.3">
      <c r="R3273" s="3"/>
      <c r="S3273" s="2"/>
      <c r="T3273" s="2"/>
    </row>
    <row r="3274" spans="18:20" x14ac:dyDescent="0.3">
      <c r="R3274" s="3"/>
      <c r="S3274" s="2"/>
      <c r="T3274" s="2"/>
    </row>
    <row r="3275" spans="18:20" x14ac:dyDescent="0.3">
      <c r="R3275" s="3"/>
      <c r="S3275" s="2"/>
      <c r="T3275" s="2"/>
    </row>
    <row r="3276" spans="18:20" x14ac:dyDescent="0.3">
      <c r="R3276" s="3"/>
      <c r="S3276" s="2"/>
      <c r="T3276" s="2"/>
    </row>
    <row r="3277" spans="18:20" x14ac:dyDescent="0.3">
      <c r="R3277" s="3"/>
      <c r="S3277" s="2"/>
      <c r="T3277" s="2"/>
    </row>
    <row r="3278" spans="18:20" x14ac:dyDescent="0.3">
      <c r="R3278" s="3"/>
      <c r="S3278" s="2"/>
      <c r="T3278" s="2"/>
    </row>
    <row r="3279" spans="18:20" x14ac:dyDescent="0.3">
      <c r="R3279" s="3"/>
      <c r="S3279" s="2"/>
      <c r="T3279" s="2"/>
    </row>
    <row r="3280" spans="18:20" x14ac:dyDescent="0.3">
      <c r="R3280" s="3"/>
      <c r="S3280" s="2"/>
      <c r="T3280" s="2"/>
    </row>
    <row r="3281" spans="18:20" x14ac:dyDescent="0.3">
      <c r="R3281" s="3"/>
      <c r="S3281" s="2"/>
      <c r="T3281" s="2"/>
    </row>
    <row r="3282" spans="18:20" x14ac:dyDescent="0.3">
      <c r="R3282" s="3"/>
      <c r="S3282" s="2"/>
      <c r="T3282" s="2"/>
    </row>
    <row r="3283" spans="18:20" x14ac:dyDescent="0.3">
      <c r="R3283" s="3"/>
      <c r="S3283" s="2"/>
      <c r="T3283" s="2"/>
    </row>
    <row r="3284" spans="18:20" x14ac:dyDescent="0.3">
      <c r="R3284" s="3"/>
      <c r="S3284" s="2"/>
      <c r="T3284" s="2"/>
    </row>
    <row r="3285" spans="18:20" x14ac:dyDescent="0.3">
      <c r="R3285" s="3"/>
      <c r="S3285" s="2"/>
      <c r="T3285" s="2"/>
    </row>
    <row r="3286" spans="18:20" x14ac:dyDescent="0.3">
      <c r="R3286" s="3"/>
      <c r="S3286" s="2"/>
      <c r="T3286" s="2"/>
    </row>
    <row r="3287" spans="18:20" x14ac:dyDescent="0.3">
      <c r="R3287" s="3"/>
      <c r="S3287" s="2"/>
      <c r="T3287" s="2"/>
    </row>
    <row r="3288" spans="18:20" x14ac:dyDescent="0.3">
      <c r="R3288" s="3"/>
      <c r="S3288" s="2"/>
      <c r="T3288" s="2"/>
    </row>
    <row r="3289" spans="18:20" x14ac:dyDescent="0.3">
      <c r="R3289" s="3"/>
      <c r="S3289" s="2"/>
      <c r="T3289" s="2"/>
    </row>
    <row r="3290" spans="18:20" x14ac:dyDescent="0.3">
      <c r="R3290" s="3"/>
      <c r="S3290" s="2"/>
      <c r="T3290" s="2"/>
    </row>
    <row r="3291" spans="18:20" x14ac:dyDescent="0.3">
      <c r="R3291" s="3"/>
      <c r="S3291" s="2"/>
      <c r="T3291" s="2"/>
    </row>
    <row r="3292" spans="18:20" x14ac:dyDescent="0.3">
      <c r="R3292" s="3"/>
      <c r="S3292" s="2"/>
      <c r="T3292" s="2"/>
    </row>
    <row r="3293" spans="18:20" x14ac:dyDescent="0.3">
      <c r="R3293" s="3"/>
      <c r="S3293" s="2"/>
      <c r="T3293" s="2"/>
    </row>
    <row r="3294" spans="18:20" x14ac:dyDescent="0.3">
      <c r="R3294" s="3"/>
      <c r="S3294" s="2"/>
      <c r="T3294" s="2"/>
    </row>
    <row r="3295" spans="18:20" x14ac:dyDescent="0.3">
      <c r="R3295" s="3"/>
      <c r="S3295" s="2"/>
      <c r="T3295" s="2"/>
    </row>
    <row r="3296" spans="18:20" x14ac:dyDescent="0.3">
      <c r="R3296" s="3"/>
      <c r="S3296" s="2"/>
      <c r="T3296" s="2"/>
    </row>
    <row r="3297" spans="18:20" x14ac:dyDescent="0.3">
      <c r="R3297" s="3"/>
      <c r="S3297" s="2"/>
      <c r="T3297" s="2"/>
    </row>
    <row r="3298" spans="18:20" x14ac:dyDescent="0.3">
      <c r="R3298" s="3"/>
      <c r="S3298" s="2"/>
      <c r="T3298" s="2"/>
    </row>
    <row r="3299" spans="18:20" x14ac:dyDescent="0.3">
      <c r="R3299" s="3"/>
      <c r="S3299" s="2"/>
      <c r="T3299" s="2"/>
    </row>
    <row r="3300" spans="18:20" x14ac:dyDescent="0.3">
      <c r="R3300" s="3"/>
      <c r="S3300" s="2"/>
      <c r="T3300" s="2"/>
    </row>
    <row r="3301" spans="18:20" x14ac:dyDescent="0.3">
      <c r="R3301" s="3"/>
      <c r="S3301" s="2"/>
      <c r="T3301" s="2"/>
    </row>
    <row r="3302" spans="18:20" x14ac:dyDescent="0.3">
      <c r="R3302" s="3"/>
      <c r="S3302" s="2"/>
      <c r="T3302" s="2"/>
    </row>
    <row r="3303" spans="18:20" x14ac:dyDescent="0.3">
      <c r="R3303" s="3"/>
      <c r="S3303" s="2"/>
      <c r="T3303" s="2"/>
    </row>
    <row r="3304" spans="18:20" x14ac:dyDescent="0.3">
      <c r="R3304" s="3"/>
      <c r="S3304" s="2"/>
      <c r="T3304" s="2"/>
    </row>
    <row r="3305" spans="18:20" x14ac:dyDescent="0.3">
      <c r="R3305" s="3"/>
      <c r="S3305" s="2"/>
      <c r="T3305" s="2"/>
    </row>
    <row r="3306" spans="18:20" x14ac:dyDescent="0.3">
      <c r="R3306" s="3"/>
      <c r="S3306" s="2"/>
      <c r="T3306" s="2"/>
    </row>
    <row r="3307" spans="18:20" x14ac:dyDescent="0.3">
      <c r="R3307" s="3"/>
      <c r="S3307" s="2"/>
      <c r="T3307" s="2"/>
    </row>
    <row r="3308" spans="18:20" x14ac:dyDescent="0.3">
      <c r="R3308" s="3"/>
      <c r="S3308" s="2"/>
      <c r="T3308" s="2"/>
    </row>
    <row r="3309" spans="18:20" x14ac:dyDescent="0.3">
      <c r="R3309" s="3"/>
      <c r="S3309" s="2"/>
      <c r="T3309" s="2"/>
    </row>
    <row r="3310" spans="18:20" x14ac:dyDescent="0.3">
      <c r="R3310" s="3"/>
      <c r="S3310" s="2"/>
      <c r="T3310" s="2"/>
    </row>
    <row r="3311" spans="18:20" x14ac:dyDescent="0.3">
      <c r="R3311" s="3"/>
      <c r="S3311" s="2"/>
      <c r="T3311" s="2"/>
    </row>
    <row r="3312" spans="18:20" x14ac:dyDescent="0.3">
      <c r="R3312" s="3"/>
      <c r="S3312" s="2"/>
      <c r="T3312" s="2"/>
    </row>
    <row r="3313" spans="18:20" x14ac:dyDescent="0.3">
      <c r="R3313" s="3"/>
      <c r="S3313" s="2"/>
      <c r="T3313" s="2"/>
    </row>
    <row r="3314" spans="18:20" x14ac:dyDescent="0.3">
      <c r="R3314" s="3"/>
      <c r="S3314" s="2"/>
      <c r="T3314" s="2"/>
    </row>
    <row r="3315" spans="18:20" x14ac:dyDescent="0.3">
      <c r="R3315" s="3"/>
      <c r="S3315" s="2"/>
      <c r="T3315" s="2"/>
    </row>
    <row r="3316" spans="18:20" x14ac:dyDescent="0.3">
      <c r="R3316" s="3"/>
      <c r="S3316" s="2"/>
      <c r="T3316" s="2"/>
    </row>
    <row r="3317" spans="18:20" x14ac:dyDescent="0.3">
      <c r="R3317" s="3"/>
      <c r="S3317" s="2"/>
      <c r="T3317" s="2"/>
    </row>
    <row r="3318" spans="18:20" x14ac:dyDescent="0.3">
      <c r="R3318" s="3"/>
      <c r="S3318" s="2"/>
      <c r="T3318" s="2"/>
    </row>
    <row r="3319" spans="18:20" x14ac:dyDescent="0.3">
      <c r="R3319" s="3"/>
      <c r="S3319" s="2"/>
      <c r="T3319" s="2"/>
    </row>
    <row r="3320" spans="18:20" x14ac:dyDescent="0.3">
      <c r="R3320" s="3"/>
      <c r="S3320" s="2"/>
      <c r="T3320" s="2"/>
    </row>
    <row r="3321" spans="18:20" x14ac:dyDescent="0.3">
      <c r="R3321" s="3"/>
      <c r="S3321" s="2"/>
      <c r="T3321" s="2"/>
    </row>
    <row r="3322" spans="18:20" x14ac:dyDescent="0.3">
      <c r="R3322" s="3"/>
      <c r="S3322" s="2"/>
      <c r="T3322" s="2"/>
    </row>
    <row r="3323" spans="18:20" x14ac:dyDescent="0.3">
      <c r="R3323" s="3"/>
      <c r="S3323" s="2"/>
      <c r="T3323" s="2"/>
    </row>
    <row r="3324" spans="18:20" x14ac:dyDescent="0.3">
      <c r="R3324" s="3"/>
      <c r="S3324" s="2"/>
      <c r="T3324" s="2"/>
    </row>
    <row r="3325" spans="18:20" x14ac:dyDescent="0.3">
      <c r="R3325" s="3"/>
      <c r="S3325" s="2"/>
      <c r="T3325" s="2"/>
    </row>
    <row r="3326" spans="18:20" x14ac:dyDescent="0.3">
      <c r="R3326" s="3"/>
      <c r="S3326" s="2"/>
      <c r="T3326" s="2"/>
    </row>
    <row r="3327" spans="18:20" x14ac:dyDescent="0.3">
      <c r="R3327" s="3"/>
      <c r="S3327" s="2"/>
      <c r="T3327" s="2"/>
    </row>
    <row r="3328" spans="18:20" x14ac:dyDescent="0.3">
      <c r="R3328" s="3"/>
      <c r="S3328" s="2"/>
      <c r="T3328" s="2"/>
    </row>
    <row r="3329" spans="18:20" x14ac:dyDescent="0.3">
      <c r="R3329" s="3"/>
      <c r="S3329" s="2"/>
      <c r="T3329" s="2"/>
    </row>
    <row r="3330" spans="18:20" x14ac:dyDescent="0.3">
      <c r="R3330" s="3"/>
      <c r="S3330" s="2"/>
      <c r="T3330" s="2"/>
    </row>
    <row r="3331" spans="18:20" x14ac:dyDescent="0.3">
      <c r="R3331" s="3"/>
      <c r="S3331" s="2"/>
      <c r="T3331" s="2"/>
    </row>
    <row r="3332" spans="18:20" x14ac:dyDescent="0.3">
      <c r="R3332" s="3"/>
      <c r="S3332" s="2"/>
      <c r="T3332" s="2"/>
    </row>
    <row r="3333" spans="18:20" x14ac:dyDescent="0.3">
      <c r="R3333" s="3"/>
      <c r="S3333" s="2"/>
      <c r="T3333" s="2"/>
    </row>
    <row r="3334" spans="18:20" x14ac:dyDescent="0.3">
      <c r="R3334" s="3"/>
      <c r="S3334" s="2"/>
      <c r="T3334" s="2"/>
    </row>
    <row r="3335" spans="18:20" x14ac:dyDescent="0.3">
      <c r="R3335" s="3"/>
      <c r="S3335" s="2"/>
      <c r="T3335" s="2"/>
    </row>
    <row r="3336" spans="18:20" x14ac:dyDescent="0.3">
      <c r="R3336" s="3"/>
      <c r="S3336" s="2"/>
      <c r="T3336" s="2"/>
    </row>
    <row r="3337" spans="18:20" x14ac:dyDescent="0.3">
      <c r="R3337" s="3"/>
      <c r="S3337" s="2"/>
      <c r="T3337" s="2"/>
    </row>
    <row r="3338" spans="18:20" x14ac:dyDescent="0.3">
      <c r="R3338" s="3"/>
      <c r="S3338" s="2"/>
      <c r="T3338" s="2"/>
    </row>
    <row r="3339" spans="18:20" x14ac:dyDescent="0.3">
      <c r="R3339" s="3"/>
      <c r="S3339" s="2"/>
      <c r="T3339" s="2"/>
    </row>
    <row r="3340" spans="18:20" x14ac:dyDescent="0.3">
      <c r="R3340" s="3"/>
      <c r="S3340" s="2"/>
      <c r="T3340" s="2"/>
    </row>
    <row r="3341" spans="18:20" x14ac:dyDescent="0.3">
      <c r="R3341" s="3"/>
      <c r="S3341" s="2"/>
      <c r="T3341" s="2"/>
    </row>
    <row r="3342" spans="18:20" x14ac:dyDescent="0.3">
      <c r="R3342" s="3"/>
      <c r="S3342" s="2"/>
      <c r="T3342" s="2"/>
    </row>
    <row r="3343" spans="18:20" x14ac:dyDescent="0.3">
      <c r="R3343" s="3"/>
      <c r="S3343" s="2"/>
      <c r="T3343" s="2"/>
    </row>
    <row r="3344" spans="18:20" x14ac:dyDescent="0.3">
      <c r="R3344" s="3"/>
      <c r="S3344" s="2"/>
      <c r="T3344" s="2"/>
    </row>
    <row r="3345" spans="18:20" x14ac:dyDescent="0.3">
      <c r="R3345" s="3"/>
      <c r="S3345" s="2"/>
      <c r="T3345" s="2"/>
    </row>
    <row r="3346" spans="18:20" x14ac:dyDescent="0.3">
      <c r="R3346" s="3"/>
      <c r="S3346" s="2"/>
      <c r="T3346" s="2"/>
    </row>
    <row r="3347" spans="18:20" x14ac:dyDescent="0.3">
      <c r="R3347" s="3"/>
      <c r="S3347" s="2"/>
      <c r="T3347" s="2"/>
    </row>
    <row r="3348" spans="18:20" x14ac:dyDescent="0.3">
      <c r="R3348" s="3"/>
      <c r="S3348" s="2"/>
      <c r="T3348" s="2"/>
    </row>
    <row r="3349" spans="18:20" x14ac:dyDescent="0.3">
      <c r="R3349" s="3"/>
      <c r="S3349" s="2"/>
      <c r="T3349" s="2"/>
    </row>
    <row r="3350" spans="18:20" x14ac:dyDescent="0.3">
      <c r="R3350" s="3"/>
      <c r="S3350" s="2"/>
      <c r="T3350" s="2"/>
    </row>
    <row r="3351" spans="18:20" x14ac:dyDescent="0.3">
      <c r="R3351" s="3"/>
      <c r="S3351" s="2"/>
      <c r="T3351" s="2"/>
    </row>
    <row r="3352" spans="18:20" x14ac:dyDescent="0.3">
      <c r="R3352" s="3"/>
      <c r="S3352" s="2"/>
      <c r="T3352" s="2"/>
    </row>
    <row r="3353" spans="18:20" x14ac:dyDescent="0.3">
      <c r="R3353" s="3"/>
      <c r="S3353" s="2"/>
      <c r="T3353" s="2"/>
    </row>
    <row r="3354" spans="18:20" x14ac:dyDescent="0.3">
      <c r="R3354" s="3"/>
      <c r="S3354" s="2"/>
      <c r="T3354" s="2"/>
    </row>
    <row r="3355" spans="18:20" x14ac:dyDescent="0.3">
      <c r="R3355" s="3"/>
      <c r="S3355" s="2"/>
      <c r="T3355" s="2"/>
    </row>
    <row r="3356" spans="18:20" x14ac:dyDescent="0.3">
      <c r="R3356" s="3"/>
      <c r="S3356" s="2"/>
      <c r="T3356" s="2"/>
    </row>
    <row r="3357" spans="18:20" x14ac:dyDescent="0.3">
      <c r="R3357" s="3"/>
      <c r="S3357" s="2"/>
      <c r="T3357" s="2"/>
    </row>
    <row r="3358" spans="18:20" x14ac:dyDescent="0.3">
      <c r="R3358" s="3"/>
      <c r="S3358" s="2"/>
      <c r="T3358" s="2"/>
    </row>
    <row r="3359" spans="18:20" x14ac:dyDescent="0.3">
      <c r="R3359" s="3"/>
      <c r="S3359" s="2"/>
      <c r="T3359" s="2"/>
    </row>
    <row r="3360" spans="18:20" x14ac:dyDescent="0.3">
      <c r="R3360" s="3"/>
      <c r="S3360" s="2"/>
      <c r="T3360" s="2"/>
    </row>
    <row r="3361" spans="18:20" x14ac:dyDescent="0.3">
      <c r="R3361" s="3"/>
      <c r="S3361" s="2"/>
      <c r="T3361" s="2"/>
    </row>
    <row r="3362" spans="18:20" x14ac:dyDescent="0.3">
      <c r="R3362" s="3"/>
      <c r="S3362" s="2"/>
      <c r="T3362" s="2"/>
    </row>
    <row r="3363" spans="18:20" x14ac:dyDescent="0.3">
      <c r="R3363" s="3"/>
      <c r="S3363" s="2"/>
      <c r="T3363" s="2"/>
    </row>
    <row r="3364" spans="18:20" x14ac:dyDescent="0.3">
      <c r="R3364" s="3"/>
      <c r="S3364" s="2"/>
      <c r="T3364" s="2"/>
    </row>
    <row r="3365" spans="18:20" x14ac:dyDescent="0.3">
      <c r="R3365" s="3"/>
      <c r="S3365" s="2"/>
      <c r="T3365" s="2"/>
    </row>
    <row r="3366" spans="18:20" x14ac:dyDescent="0.3">
      <c r="R3366" s="3"/>
      <c r="S3366" s="2"/>
      <c r="T3366" s="2"/>
    </row>
    <row r="3367" spans="18:20" x14ac:dyDescent="0.3">
      <c r="R3367" s="3"/>
      <c r="S3367" s="2"/>
      <c r="T3367" s="2"/>
    </row>
    <row r="3368" spans="18:20" x14ac:dyDescent="0.3">
      <c r="R3368" s="3"/>
      <c r="S3368" s="2"/>
      <c r="T3368" s="2"/>
    </row>
    <row r="3369" spans="18:20" x14ac:dyDescent="0.3">
      <c r="R3369" s="3"/>
      <c r="S3369" s="2"/>
      <c r="T3369" s="2"/>
    </row>
    <row r="3370" spans="18:20" x14ac:dyDescent="0.3">
      <c r="R3370" s="3"/>
      <c r="S3370" s="2"/>
      <c r="T3370" s="2"/>
    </row>
    <row r="3371" spans="18:20" x14ac:dyDescent="0.3">
      <c r="R3371" s="3"/>
      <c r="S3371" s="2"/>
      <c r="T3371" s="2"/>
    </row>
    <row r="3372" spans="18:20" x14ac:dyDescent="0.3">
      <c r="R3372" s="3"/>
      <c r="S3372" s="2"/>
      <c r="T3372" s="2"/>
    </row>
    <row r="3373" spans="18:20" x14ac:dyDescent="0.3">
      <c r="R3373" s="3"/>
      <c r="S3373" s="2"/>
      <c r="T3373" s="2"/>
    </row>
    <row r="3374" spans="18:20" x14ac:dyDescent="0.3">
      <c r="R3374" s="3"/>
      <c r="S3374" s="2"/>
      <c r="T3374" s="2"/>
    </row>
    <row r="3375" spans="18:20" x14ac:dyDescent="0.3">
      <c r="R3375" s="3"/>
      <c r="S3375" s="2"/>
      <c r="T3375" s="2"/>
    </row>
    <row r="3376" spans="18:20" x14ac:dyDescent="0.3">
      <c r="R3376" s="3"/>
      <c r="S3376" s="2"/>
      <c r="T3376" s="2"/>
    </row>
    <row r="3377" spans="18:20" x14ac:dyDescent="0.3">
      <c r="R3377" s="3"/>
      <c r="S3377" s="2"/>
      <c r="T3377" s="2"/>
    </row>
    <row r="3378" spans="18:20" x14ac:dyDescent="0.3">
      <c r="R3378" s="3"/>
      <c r="S3378" s="2"/>
      <c r="T3378" s="2"/>
    </row>
    <row r="3379" spans="18:20" x14ac:dyDescent="0.3">
      <c r="R3379" s="3"/>
      <c r="S3379" s="2"/>
      <c r="T3379" s="2"/>
    </row>
    <row r="3380" spans="18:20" x14ac:dyDescent="0.3">
      <c r="R3380" s="3"/>
      <c r="S3380" s="2"/>
      <c r="T3380" s="2"/>
    </row>
    <row r="3381" spans="18:20" x14ac:dyDescent="0.3">
      <c r="R3381" s="3"/>
      <c r="S3381" s="2"/>
      <c r="T3381" s="2"/>
    </row>
    <row r="3382" spans="18:20" x14ac:dyDescent="0.3">
      <c r="R3382" s="3"/>
      <c r="S3382" s="2"/>
      <c r="T3382" s="2"/>
    </row>
    <row r="3383" spans="18:20" x14ac:dyDescent="0.3">
      <c r="R3383" s="3"/>
      <c r="S3383" s="2"/>
      <c r="T3383" s="2"/>
    </row>
    <row r="3384" spans="18:20" x14ac:dyDescent="0.3">
      <c r="R3384" s="3"/>
      <c r="S3384" s="2"/>
      <c r="T3384" s="2"/>
    </row>
    <row r="3385" spans="18:20" x14ac:dyDescent="0.3">
      <c r="R3385" s="3"/>
      <c r="S3385" s="2"/>
      <c r="T3385" s="2"/>
    </row>
    <row r="3386" spans="18:20" x14ac:dyDescent="0.3">
      <c r="R3386" s="3"/>
      <c r="S3386" s="2"/>
      <c r="T3386" s="2"/>
    </row>
    <row r="3387" spans="18:20" x14ac:dyDescent="0.3">
      <c r="R3387" s="3"/>
      <c r="S3387" s="2"/>
      <c r="T3387" s="2"/>
    </row>
    <row r="3388" spans="18:20" x14ac:dyDescent="0.3">
      <c r="R3388" s="3"/>
      <c r="S3388" s="2"/>
      <c r="T3388" s="2"/>
    </row>
    <row r="3389" spans="18:20" x14ac:dyDescent="0.3">
      <c r="R3389" s="3"/>
      <c r="S3389" s="2"/>
      <c r="T3389" s="2"/>
    </row>
    <row r="3390" spans="18:20" x14ac:dyDescent="0.3">
      <c r="R3390" s="3"/>
      <c r="S3390" s="2"/>
      <c r="T3390" s="2"/>
    </row>
    <row r="3391" spans="18:20" x14ac:dyDescent="0.3">
      <c r="R3391" s="3"/>
      <c r="S3391" s="2"/>
      <c r="T3391" s="2"/>
    </row>
    <row r="3392" spans="18:20" x14ac:dyDescent="0.3">
      <c r="R3392" s="3"/>
      <c r="S3392" s="2"/>
      <c r="T3392" s="2"/>
    </row>
    <row r="3393" spans="18:20" x14ac:dyDescent="0.3">
      <c r="R3393" s="3"/>
      <c r="S3393" s="2"/>
      <c r="T3393" s="2"/>
    </row>
    <row r="3394" spans="18:20" x14ac:dyDescent="0.3">
      <c r="R3394" s="3"/>
      <c r="S3394" s="2"/>
      <c r="T3394" s="2"/>
    </row>
    <row r="3395" spans="18:20" x14ac:dyDescent="0.3">
      <c r="R3395" s="3"/>
      <c r="S3395" s="2"/>
      <c r="T3395" s="2"/>
    </row>
    <row r="3396" spans="18:20" x14ac:dyDescent="0.3">
      <c r="R3396" s="3"/>
      <c r="S3396" s="2"/>
      <c r="T3396" s="2"/>
    </row>
    <row r="3397" spans="18:20" x14ac:dyDescent="0.3">
      <c r="R3397" s="3"/>
      <c r="S3397" s="2"/>
      <c r="T3397" s="2"/>
    </row>
    <row r="3398" spans="18:20" x14ac:dyDescent="0.3">
      <c r="R3398" s="3"/>
      <c r="S3398" s="2"/>
      <c r="T3398" s="2"/>
    </row>
    <row r="3399" spans="18:20" x14ac:dyDescent="0.3">
      <c r="R3399" s="3"/>
      <c r="S3399" s="2"/>
      <c r="T3399" s="2"/>
    </row>
    <row r="3400" spans="18:20" x14ac:dyDescent="0.3">
      <c r="R3400" s="3"/>
      <c r="S3400" s="2"/>
      <c r="T3400" s="2"/>
    </row>
    <row r="3401" spans="18:20" x14ac:dyDescent="0.3">
      <c r="R3401" s="3"/>
      <c r="S3401" s="2"/>
      <c r="T3401" s="2"/>
    </row>
    <row r="3402" spans="18:20" x14ac:dyDescent="0.3">
      <c r="R3402" s="3"/>
      <c r="S3402" s="2"/>
      <c r="T3402" s="2"/>
    </row>
    <row r="3403" spans="18:20" x14ac:dyDescent="0.3">
      <c r="R3403" s="3"/>
      <c r="S3403" s="2"/>
      <c r="T3403" s="2"/>
    </row>
    <row r="3404" spans="18:20" x14ac:dyDescent="0.3">
      <c r="R3404" s="3"/>
      <c r="S3404" s="2"/>
      <c r="T3404" s="2"/>
    </row>
    <row r="3405" spans="18:20" x14ac:dyDescent="0.3">
      <c r="R3405" s="3"/>
      <c r="S3405" s="2"/>
      <c r="T3405" s="2"/>
    </row>
    <row r="3406" spans="18:20" x14ac:dyDescent="0.3">
      <c r="R3406" s="3"/>
      <c r="S3406" s="2"/>
      <c r="T3406" s="2"/>
    </row>
    <row r="3407" spans="18:20" x14ac:dyDescent="0.3">
      <c r="R3407" s="3"/>
      <c r="S3407" s="2"/>
      <c r="T3407" s="2"/>
    </row>
    <row r="3408" spans="18:20" x14ac:dyDescent="0.3">
      <c r="R3408" s="3"/>
      <c r="S3408" s="2"/>
      <c r="T3408" s="2"/>
    </row>
    <row r="3409" spans="18:20" x14ac:dyDescent="0.3">
      <c r="R3409" s="3"/>
      <c r="S3409" s="2"/>
      <c r="T3409" s="2"/>
    </row>
    <row r="3410" spans="18:20" x14ac:dyDescent="0.3">
      <c r="R3410" s="3"/>
      <c r="S3410" s="2"/>
      <c r="T3410" s="2"/>
    </row>
    <row r="3411" spans="18:20" x14ac:dyDescent="0.3">
      <c r="R3411" s="3"/>
      <c r="S3411" s="2"/>
      <c r="T3411" s="2"/>
    </row>
    <row r="3412" spans="18:20" x14ac:dyDescent="0.3">
      <c r="R3412" s="3"/>
      <c r="S3412" s="2"/>
      <c r="T3412" s="2"/>
    </row>
    <row r="3413" spans="18:20" x14ac:dyDescent="0.3">
      <c r="R3413" s="3"/>
      <c r="S3413" s="2"/>
      <c r="T3413" s="2"/>
    </row>
    <row r="3414" spans="18:20" x14ac:dyDescent="0.3">
      <c r="R3414" s="3"/>
      <c r="S3414" s="2"/>
      <c r="T3414" s="2"/>
    </row>
    <row r="3415" spans="18:20" x14ac:dyDescent="0.3">
      <c r="R3415" s="3"/>
      <c r="S3415" s="2"/>
      <c r="T3415" s="2"/>
    </row>
    <row r="3416" spans="18:20" x14ac:dyDescent="0.3">
      <c r="R3416" s="3"/>
      <c r="S3416" s="2"/>
      <c r="T3416" s="2"/>
    </row>
    <row r="3417" spans="18:20" x14ac:dyDescent="0.3">
      <c r="R3417" s="3"/>
      <c r="S3417" s="2"/>
      <c r="T3417" s="2"/>
    </row>
    <row r="3418" spans="18:20" x14ac:dyDescent="0.3">
      <c r="R3418" s="3"/>
      <c r="S3418" s="2"/>
      <c r="T3418" s="2"/>
    </row>
    <row r="3419" spans="18:20" x14ac:dyDescent="0.3">
      <c r="R3419" s="3"/>
      <c r="S3419" s="2"/>
      <c r="T3419" s="2"/>
    </row>
    <row r="3420" spans="18:20" x14ac:dyDescent="0.3">
      <c r="R3420" s="3"/>
      <c r="S3420" s="2"/>
      <c r="T3420" s="2"/>
    </row>
    <row r="3421" spans="18:20" x14ac:dyDescent="0.3">
      <c r="R3421" s="3"/>
      <c r="S3421" s="2"/>
      <c r="T3421" s="2"/>
    </row>
    <row r="3422" spans="18:20" x14ac:dyDescent="0.3">
      <c r="R3422" s="3"/>
      <c r="S3422" s="2"/>
      <c r="T3422" s="2"/>
    </row>
    <row r="3423" spans="18:20" x14ac:dyDescent="0.3">
      <c r="R3423" s="3"/>
      <c r="S3423" s="2"/>
      <c r="T3423" s="2"/>
    </row>
    <row r="3424" spans="18:20" x14ac:dyDescent="0.3">
      <c r="R3424" s="3"/>
      <c r="S3424" s="2"/>
      <c r="T3424" s="2"/>
    </row>
    <row r="3425" spans="18:20" x14ac:dyDescent="0.3">
      <c r="R3425" s="3"/>
      <c r="S3425" s="2"/>
      <c r="T3425" s="2"/>
    </row>
    <row r="3426" spans="18:20" x14ac:dyDescent="0.3">
      <c r="R3426" s="3"/>
      <c r="S3426" s="2"/>
      <c r="T3426" s="2"/>
    </row>
    <row r="3427" spans="18:20" x14ac:dyDescent="0.3">
      <c r="R3427" s="3"/>
      <c r="S3427" s="2"/>
      <c r="T3427" s="2"/>
    </row>
    <row r="3428" spans="18:20" x14ac:dyDescent="0.3">
      <c r="R3428" s="3"/>
      <c r="S3428" s="2"/>
      <c r="T3428" s="2"/>
    </row>
    <row r="3429" spans="18:20" x14ac:dyDescent="0.3">
      <c r="R3429" s="3"/>
      <c r="S3429" s="2"/>
      <c r="T3429" s="2"/>
    </row>
    <row r="3430" spans="18:20" x14ac:dyDescent="0.3">
      <c r="R3430" s="3"/>
      <c r="S3430" s="2"/>
      <c r="T3430" s="2"/>
    </row>
    <row r="3431" spans="18:20" x14ac:dyDescent="0.3">
      <c r="R3431" s="3"/>
      <c r="S3431" s="2"/>
      <c r="T3431" s="2"/>
    </row>
    <row r="3432" spans="18:20" x14ac:dyDescent="0.3">
      <c r="R3432" s="3"/>
      <c r="S3432" s="2"/>
      <c r="T3432" s="2"/>
    </row>
    <row r="3433" spans="18:20" x14ac:dyDescent="0.3">
      <c r="R3433" s="3"/>
      <c r="S3433" s="2"/>
      <c r="T3433" s="2"/>
    </row>
    <row r="3434" spans="18:20" x14ac:dyDescent="0.3">
      <c r="R3434" s="3"/>
      <c r="S3434" s="2"/>
      <c r="T3434" s="2"/>
    </row>
    <row r="3435" spans="18:20" x14ac:dyDescent="0.3">
      <c r="R3435" s="3"/>
      <c r="S3435" s="2"/>
      <c r="T3435" s="2"/>
    </row>
    <row r="3436" spans="18:20" x14ac:dyDescent="0.3">
      <c r="R3436" s="3"/>
      <c r="S3436" s="2"/>
      <c r="T3436" s="2"/>
    </row>
    <row r="3437" spans="18:20" x14ac:dyDescent="0.3">
      <c r="R3437" s="3"/>
      <c r="S3437" s="2"/>
      <c r="T3437" s="2"/>
    </row>
    <row r="3438" spans="18:20" x14ac:dyDescent="0.3">
      <c r="R3438" s="3"/>
      <c r="S3438" s="2"/>
      <c r="T3438" s="2"/>
    </row>
    <row r="3439" spans="18:20" x14ac:dyDescent="0.3">
      <c r="R3439" s="3"/>
      <c r="S3439" s="2"/>
      <c r="T3439" s="2"/>
    </row>
    <row r="3440" spans="18:20" x14ac:dyDescent="0.3">
      <c r="R3440" s="3"/>
      <c r="S3440" s="2"/>
      <c r="T3440" s="2"/>
    </row>
    <row r="3441" spans="18:20" x14ac:dyDescent="0.3">
      <c r="R3441" s="3"/>
      <c r="S3441" s="2"/>
      <c r="T3441" s="2"/>
    </row>
    <row r="3442" spans="18:20" x14ac:dyDescent="0.3">
      <c r="R3442" s="3"/>
      <c r="S3442" s="2"/>
      <c r="T3442" s="2"/>
    </row>
    <row r="3443" spans="18:20" x14ac:dyDescent="0.3">
      <c r="R3443" s="3"/>
      <c r="S3443" s="2"/>
      <c r="T3443" s="2"/>
    </row>
    <row r="3444" spans="18:20" x14ac:dyDescent="0.3">
      <c r="R3444" s="3"/>
      <c r="S3444" s="2"/>
      <c r="T3444" s="2"/>
    </row>
    <row r="3445" spans="18:20" x14ac:dyDescent="0.3">
      <c r="R3445" s="3"/>
      <c r="S3445" s="2"/>
      <c r="T3445" s="2"/>
    </row>
    <row r="3446" spans="18:20" x14ac:dyDescent="0.3">
      <c r="R3446" s="3"/>
      <c r="S3446" s="2"/>
      <c r="T3446" s="2"/>
    </row>
    <row r="3447" spans="18:20" x14ac:dyDescent="0.3">
      <c r="R3447" s="3"/>
      <c r="S3447" s="2"/>
      <c r="T3447" s="2"/>
    </row>
    <row r="3448" spans="18:20" x14ac:dyDescent="0.3">
      <c r="R3448" s="3"/>
      <c r="S3448" s="2"/>
      <c r="T3448" s="2"/>
    </row>
    <row r="3449" spans="18:20" x14ac:dyDescent="0.3">
      <c r="R3449" s="3"/>
      <c r="S3449" s="2"/>
      <c r="T3449" s="2"/>
    </row>
    <row r="3450" spans="18:20" x14ac:dyDescent="0.3">
      <c r="R3450" s="3"/>
      <c r="S3450" s="2"/>
      <c r="T3450" s="2"/>
    </row>
    <row r="3451" spans="18:20" x14ac:dyDescent="0.3">
      <c r="R3451" s="3"/>
      <c r="S3451" s="2"/>
      <c r="T3451" s="2"/>
    </row>
    <row r="3452" spans="18:20" x14ac:dyDescent="0.3">
      <c r="R3452" s="3"/>
      <c r="S3452" s="2"/>
      <c r="T3452" s="2"/>
    </row>
    <row r="3453" spans="18:20" x14ac:dyDescent="0.3">
      <c r="R3453" s="3"/>
      <c r="S3453" s="2"/>
      <c r="T3453" s="2"/>
    </row>
    <row r="3454" spans="18:20" x14ac:dyDescent="0.3">
      <c r="R3454" s="3"/>
      <c r="S3454" s="2"/>
      <c r="T3454" s="2"/>
    </row>
    <row r="3455" spans="18:20" x14ac:dyDescent="0.3">
      <c r="R3455" s="3"/>
      <c r="S3455" s="2"/>
      <c r="T3455" s="2"/>
    </row>
    <row r="3456" spans="18:20" x14ac:dyDescent="0.3">
      <c r="R3456" s="3"/>
      <c r="S3456" s="2"/>
      <c r="T3456" s="2"/>
    </row>
    <row r="3457" spans="18:20" x14ac:dyDescent="0.3">
      <c r="R3457" s="3"/>
      <c r="S3457" s="2"/>
      <c r="T3457" s="2"/>
    </row>
    <row r="3458" spans="18:20" x14ac:dyDescent="0.3">
      <c r="R3458" s="3"/>
      <c r="S3458" s="2"/>
      <c r="T3458" s="2"/>
    </row>
    <row r="3459" spans="18:20" x14ac:dyDescent="0.3">
      <c r="R3459" s="3"/>
      <c r="S3459" s="2"/>
      <c r="T3459" s="2"/>
    </row>
    <row r="3460" spans="18:20" x14ac:dyDescent="0.3">
      <c r="R3460" s="3"/>
      <c r="S3460" s="2"/>
      <c r="T3460" s="2"/>
    </row>
    <row r="3461" spans="18:20" x14ac:dyDescent="0.3">
      <c r="R3461" s="3"/>
      <c r="S3461" s="2"/>
      <c r="T3461" s="2"/>
    </row>
    <row r="3462" spans="18:20" x14ac:dyDescent="0.3">
      <c r="R3462" s="3"/>
      <c r="S3462" s="2"/>
      <c r="T3462" s="2"/>
    </row>
    <row r="3463" spans="18:20" x14ac:dyDescent="0.3">
      <c r="R3463" s="3"/>
      <c r="S3463" s="2"/>
      <c r="T3463" s="2"/>
    </row>
    <row r="3464" spans="18:20" x14ac:dyDescent="0.3">
      <c r="R3464" s="3"/>
      <c r="S3464" s="2"/>
      <c r="T3464" s="2"/>
    </row>
    <row r="3465" spans="18:20" x14ac:dyDescent="0.3">
      <c r="R3465" s="3"/>
      <c r="S3465" s="2"/>
      <c r="T3465" s="2"/>
    </row>
    <row r="3466" spans="18:20" x14ac:dyDescent="0.3">
      <c r="R3466" s="3"/>
      <c r="S3466" s="2"/>
      <c r="T3466" s="2"/>
    </row>
    <row r="3467" spans="18:20" x14ac:dyDescent="0.3">
      <c r="R3467" s="3"/>
      <c r="S3467" s="2"/>
      <c r="T3467" s="2"/>
    </row>
    <row r="3468" spans="18:20" x14ac:dyDescent="0.3">
      <c r="R3468" s="3"/>
      <c r="S3468" s="2"/>
      <c r="T3468" s="2"/>
    </row>
    <row r="3469" spans="18:20" x14ac:dyDescent="0.3">
      <c r="R3469" s="3"/>
      <c r="S3469" s="2"/>
      <c r="T3469" s="2"/>
    </row>
    <row r="3470" spans="18:20" x14ac:dyDescent="0.3">
      <c r="R3470" s="3"/>
      <c r="S3470" s="2"/>
      <c r="T3470" s="2"/>
    </row>
    <row r="3471" spans="18:20" x14ac:dyDescent="0.3">
      <c r="R3471" s="3"/>
      <c r="S3471" s="2"/>
      <c r="T3471" s="2"/>
    </row>
    <row r="3472" spans="18:20" x14ac:dyDescent="0.3">
      <c r="R3472" s="3"/>
      <c r="S3472" s="2"/>
      <c r="T3472" s="2"/>
    </row>
    <row r="3473" spans="18:20" x14ac:dyDescent="0.3">
      <c r="R3473" s="3"/>
      <c r="S3473" s="2"/>
      <c r="T3473" s="2"/>
    </row>
    <row r="3474" spans="18:20" x14ac:dyDescent="0.3">
      <c r="R3474" s="3"/>
      <c r="S3474" s="2"/>
      <c r="T3474" s="2"/>
    </row>
    <row r="3475" spans="18:20" x14ac:dyDescent="0.3">
      <c r="R3475" s="3"/>
      <c r="S3475" s="2"/>
      <c r="T3475" s="2"/>
    </row>
    <row r="3476" spans="18:20" x14ac:dyDescent="0.3">
      <c r="R3476" s="3"/>
      <c r="S3476" s="2"/>
      <c r="T3476" s="2"/>
    </row>
    <row r="3477" spans="18:20" x14ac:dyDescent="0.3">
      <c r="R3477" s="3"/>
      <c r="S3477" s="2"/>
      <c r="T3477" s="2"/>
    </row>
    <row r="3478" spans="18:20" x14ac:dyDescent="0.3">
      <c r="R3478" s="3"/>
      <c r="S3478" s="2"/>
      <c r="T3478" s="2"/>
    </row>
    <row r="3479" spans="18:20" x14ac:dyDescent="0.3">
      <c r="R3479" s="3"/>
      <c r="S3479" s="2"/>
      <c r="T3479" s="2"/>
    </row>
    <row r="3480" spans="18:20" x14ac:dyDescent="0.3">
      <c r="R3480" s="3"/>
      <c r="S3480" s="2"/>
      <c r="T3480" s="2"/>
    </row>
    <row r="3481" spans="18:20" x14ac:dyDescent="0.3">
      <c r="R3481" s="3"/>
      <c r="S3481" s="2"/>
      <c r="T3481" s="2"/>
    </row>
    <row r="3482" spans="18:20" x14ac:dyDescent="0.3">
      <c r="R3482" s="3"/>
      <c r="S3482" s="2"/>
      <c r="T3482" s="2"/>
    </row>
    <row r="3483" spans="18:20" x14ac:dyDescent="0.3">
      <c r="R3483" s="3"/>
      <c r="S3483" s="2"/>
      <c r="T3483" s="2"/>
    </row>
    <row r="3484" spans="18:20" x14ac:dyDescent="0.3">
      <c r="R3484" s="3"/>
      <c r="S3484" s="2"/>
      <c r="T3484" s="2"/>
    </row>
    <row r="3485" spans="18:20" x14ac:dyDescent="0.3">
      <c r="R3485" s="3"/>
      <c r="S3485" s="2"/>
      <c r="T3485" s="2"/>
    </row>
    <row r="3486" spans="18:20" x14ac:dyDescent="0.3">
      <c r="R3486" s="3"/>
      <c r="S3486" s="2"/>
      <c r="T3486" s="2"/>
    </row>
    <row r="3487" spans="18:20" x14ac:dyDescent="0.3">
      <c r="R3487" s="3"/>
      <c r="S3487" s="2"/>
      <c r="T3487" s="2"/>
    </row>
    <row r="3488" spans="18:20" x14ac:dyDescent="0.3">
      <c r="R3488" s="3"/>
      <c r="S3488" s="2"/>
      <c r="T3488" s="2"/>
    </row>
    <row r="3489" spans="18:20" x14ac:dyDescent="0.3">
      <c r="R3489" s="3"/>
      <c r="S3489" s="2"/>
      <c r="T3489" s="2"/>
    </row>
    <row r="3490" spans="18:20" x14ac:dyDescent="0.3">
      <c r="R3490" s="3"/>
      <c r="S3490" s="2"/>
      <c r="T3490" s="2"/>
    </row>
    <row r="3491" spans="18:20" x14ac:dyDescent="0.3">
      <c r="R3491" s="3"/>
      <c r="S3491" s="2"/>
      <c r="T3491" s="2"/>
    </row>
    <row r="3492" spans="18:20" x14ac:dyDescent="0.3">
      <c r="R3492" s="3"/>
      <c r="S3492" s="2"/>
      <c r="T3492" s="2"/>
    </row>
    <row r="3493" spans="18:20" x14ac:dyDescent="0.3">
      <c r="R3493" s="3"/>
      <c r="S3493" s="2"/>
      <c r="T3493" s="2"/>
    </row>
    <row r="3494" spans="18:20" x14ac:dyDescent="0.3">
      <c r="R3494" s="3"/>
      <c r="S3494" s="2"/>
      <c r="T3494" s="2"/>
    </row>
    <row r="3495" spans="18:20" x14ac:dyDescent="0.3">
      <c r="R3495" s="3"/>
      <c r="S3495" s="2"/>
      <c r="T3495" s="2"/>
    </row>
    <row r="3496" spans="18:20" x14ac:dyDescent="0.3">
      <c r="R3496" s="3"/>
      <c r="S3496" s="2"/>
      <c r="T3496" s="2"/>
    </row>
    <row r="3497" spans="18:20" x14ac:dyDescent="0.3">
      <c r="R3497" s="3"/>
      <c r="S3497" s="2"/>
      <c r="T3497" s="2"/>
    </row>
    <row r="3498" spans="18:20" x14ac:dyDescent="0.3">
      <c r="R3498" s="3"/>
      <c r="S3498" s="2"/>
      <c r="T3498" s="2"/>
    </row>
    <row r="3499" spans="18:20" x14ac:dyDescent="0.3">
      <c r="R3499" s="3"/>
      <c r="S3499" s="2"/>
      <c r="T3499" s="2"/>
    </row>
    <row r="3500" spans="18:20" x14ac:dyDescent="0.3">
      <c r="R3500" s="3"/>
      <c r="S3500" s="2"/>
      <c r="T3500" s="2"/>
    </row>
    <row r="3501" spans="18:20" x14ac:dyDescent="0.3">
      <c r="R3501" s="3"/>
      <c r="S3501" s="2"/>
      <c r="T3501" s="2"/>
    </row>
    <row r="3502" spans="18:20" x14ac:dyDescent="0.3">
      <c r="R3502" s="3"/>
      <c r="S3502" s="2"/>
      <c r="T3502" s="2"/>
    </row>
    <row r="3503" spans="18:20" x14ac:dyDescent="0.3">
      <c r="R3503" s="3"/>
      <c r="S3503" s="2"/>
      <c r="T3503" s="2"/>
    </row>
    <row r="3504" spans="18:20" x14ac:dyDescent="0.3">
      <c r="R3504" s="3"/>
      <c r="S3504" s="2"/>
      <c r="T3504" s="2"/>
    </row>
    <row r="3505" spans="18:20" x14ac:dyDescent="0.3">
      <c r="R3505" s="3"/>
      <c r="S3505" s="2"/>
      <c r="T3505" s="2"/>
    </row>
    <row r="3506" spans="18:20" x14ac:dyDescent="0.3">
      <c r="R3506" s="3"/>
      <c r="S3506" s="2"/>
      <c r="T3506" s="2"/>
    </row>
    <row r="3507" spans="18:20" x14ac:dyDescent="0.3">
      <c r="R3507" s="3"/>
      <c r="S3507" s="2"/>
      <c r="T3507" s="2"/>
    </row>
    <row r="3508" spans="18:20" x14ac:dyDescent="0.3">
      <c r="R3508" s="3"/>
      <c r="S3508" s="2"/>
      <c r="T3508" s="2"/>
    </row>
    <row r="3509" spans="18:20" x14ac:dyDescent="0.3">
      <c r="R3509" s="3"/>
      <c r="S3509" s="2"/>
      <c r="T3509" s="2"/>
    </row>
    <row r="3510" spans="18:20" x14ac:dyDescent="0.3">
      <c r="R3510" s="3"/>
      <c r="S3510" s="2"/>
      <c r="T3510" s="2"/>
    </row>
    <row r="3511" spans="18:20" x14ac:dyDescent="0.3">
      <c r="R3511" s="3"/>
      <c r="S3511" s="2"/>
      <c r="T3511" s="2"/>
    </row>
    <row r="3512" spans="18:20" x14ac:dyDescent="0.3">
      <c r="R3512" s="3"/>
      <c r="S3512" s="2"/>
      <c r="T3512" s="2"/>
    </row>
    <row r="3513" spans="18:20" x14ac:dyDescent="0.3">
      <c r="R3513" s="3"/>
      <c r="S3513" s="2"/>
      <c r="T3513" s="2"/>
    </row>
    <row r="3514" spans="18:20" x14ac:dyDescent="0.3">
      <c r="R3514" s="3"/>
      <c r="S3514" s="2"/>
      <c r="T3514" s="2"/>
    </row>
    <row r="3515" spans="18:20" x14ac:dyDescent="0.3">
      <c r="R3515" s="3"/>
      <c r="S3515" s="2"/>
      <c r="T3515" s="2"/>
    </row>
    <row r="3516" spans="18:20" x14ac:dyDescent="0.3">
      <c r="R3516" s="3"/>
      <c r="S3516" s="2"/>
      <c r="T3516" s="2"/>
    </row>
    <row r="3517" spans="18:20" x14ac:dyDescent="0.3">
      <c r="R3517" s="3"/>
      <c r="S3517" s="2"/>
      <c r="T3517" s="2"/>
    </row>
    <row r="3518" spans="18:20" x14ac:dyDescent="0.3">
      <c r="R3518" s="3"/>
      <c r="S3518" s="2"/>
      <c r="T3518" s="2"/>
    </row>
    <row r="3519" spans="18:20" x14ac:dyDescent="0.3">
      <c r="R3519" s="3"/>
      <c r="S3519" s="2"/>
      <c r="T3519" s="2"/>
    </row>
    <row r="3520" spans="18:20" x14ac:dyDescent="0.3">
      <c r="R3520" s="3"/>
      <c r="S3520" s="2"/>
      <c r="T3520" s="2"/>
    </row>
    <row r="3521" spans="18:20" x14ac:dyDescent="0.3">
      <c r="R3521" s="3"/>
      <c r="S3521" s="2"/>
      <c r="T3521" s="2"/>
    </row>
    <row r="3522" spans="18:20" x14ac:dyDescent="0.3">
      <c r="R3522" s="3"/>
      <c r="S3522" s="2"/>
      <c r="T3522" s="2"/>
    </row>
    <row r="3523" spans="18:20" x14ac:dyDescent="0.3">
      <c r="R3523" s="3"/>
      <c r="S3523" s="2"/>
      <c r="T3523" s="2"/>
    </row>
    <row r="3524" spans="18:20" x14ac:dyDescent="0.3">
      <c r="R3524" s="3"/>
      <c r="S3524" s="2"/>
      <c r="T3524" s="2"/>
    </row>
    <row r="3525" spans="18:20" x14ac:dyDescent="0.3">
      <c r="R3525" s="3"/>
      <c r="S3525" s="2"/>
      <c r="T3525" s="2"/>
    </row>
    <row r="3526" spans="18:20" x14ac:dyDescent="0.3">
      <c r="R3526" s="3"/>
      <c r="S3526" s="2"/>
      <c r="T3526" s="2"/>
    </row>
    <row r="3527" spans="18:20" x14ac:dyDescent="0.3">
      <c r="R3527" s="3"/>
      <c r="S3527" s="2"/>
      <c r="T3527" s="2"/>
    </row>
    <row r="3528" spans="18:20" x14ac:dyDescent="0.3">
      <c r="R3528" s="3"/>
      <c r="S3528" s="2"/>
      <c r="T3528" s="2"/>
    </row>
    <row r="3529" spans="18:20" x14ac:dyDescent="0.3">
      <c r="R3529" s="3"/>
      <c r="S3529" s="2"/>
      <c r="T3529" s="2"/>
    </row>
    <row r="3530" spans="18:20" x14ac:dyDescent="0.3">
      <c r="R3530" s="3"/>
      <c r="S3530" s="2"/>
      <c r="T3530" s="2"/>
    </row>
    <row r="3531" spans="18:20" x14ac:dyDescent="0.3">
      <c r="R3531" s="3"/>
      <c r="S3531" s="2"/>
      <c r="T3531" s="2"/>
    </row>
    <row r="3532" spans="18:20" x14ac:dyDescent="0.3">
      <c r="R3532" s="3"/>
      <c r="S3532" s="2"/>
      <c r="T3532" s="2"/>
    </row>
    <row r="3533" spans="18:20" x14ac:dyDescent="0.3">
      <c r="R3533" s="3"/>
      <c r="S3533" s="2"/>
      <c r="T3533" s="2"/>
    </row>
    <row r="3534" spans="18:20" x14ac:dyDescent="0.3">
      <c r="R3534" s="3"/>
      <c r="S3534" s="2"/>
      <c r="T3534" s="2"/>
    </row>
    <row r="3535" spans="18:20" x14ac:dyDescent="0.3">
      <c r="R3535" s="3"/>
      <c r="S3535" s="2"/>
      <c r="T3535" s="2"/>
    </row>
    <row r="3536" spans="18:20" x14ac:dyDescent="0.3">
      <c r="R3536" s="3"/>
      <c r="S3536" s="2"/>
      <c r="T3536" s="2"/>
    </row>
    <row r="3537" spans="18:20" x14ac:dyDescent="0.3">
      <c r="R3537" s="3"/>
      <c r="S3537" s="2"/>
      <c r="T3537" s="2"/>
    </row>
    <row r="3538" spans="18:20" x14ac:dyDescent="0.3">
      <c r="R3538" s="3"/>
      <c r="S3538" s="2"/>
      <c r="T3538" s="2"/>
    </row>
    <row r="3539" spans="18:20" x14ac:dyDescent="0.3">
      <c r="R3539" s="3"/>
      <c r="S3539" s="2"/>
      <c r="T3539" s="2"/>
    </row>
    <row r="3540" spans="18:20" x14ac:dyDescent="0.3">
      <c r="R3540" s="3"/>
      <c r="S3540" s="2"/>
      <c r="T3540" s="2"/>
    </row>
    <row r="3541" spans="18:20" x14ac:dyDescent="0.3">
      <c r="R3541" s="3"/>
      <c r="S3541" s="2"/>
      <c r="T3541" s="2"/>
    </row>
    <row r="3542" spans="18:20" x14ac:dyDescent="0.3">
      <c r="R3542" s="3"/>
      <c r="S3542" s="2"/>
      <c r="T3542" s="2"/>
    </row>
    <row r="3543" spans="18:20" x14ac:dyDescent="0.3">
      <c r="R3543" s="3"/>
      <c r="S3543" s="2"/>
      <c r="T3543" s="2"/>
    </row>
    <row r="3544" spans="18:20" x14ac:dyDescent="0.3">
      <c r="R3544" s="3"/>
      <c r="S3544" s="2"/>
      <c r="T3544" s="2"/>
    </row>
    <row r="3545" spans="18:20" x14ac:dyDescent="0.3">
      <c r="R3545" s="3"/>
      <c r="S3545" s="2"/>
      <c r="T3545" s="2"/>
    </row>
    <row r="3546" spans="18:20" x14ac:dyDescent="0.3">
      <c r="R3546" s="3"/>
      <c r="S3546" s="2"/>
      <c r="T3546" s="2"/>
    </row>
    <row r="3547" spans="18:20" x14ac:dyDescent="0.3">
      <c r="R3547" s="3"/>
      <c r="S3547" s="2"/>
      <c r="T3547" s="2"/>
    </row>
    <row r="3548" spans="18:20" x14ac:dyDescent="0.3">
      <c r="R3548" s="3"/>
      <c r="S3548" s="2"/>
      <c r="T3548" s="2"/>
    </row>
    <row r="3549" spans="18:20" x14ac:dyDescent="0.3">
      <c r="R3549" s="3"/>
      <c r="S3549" s="2"/>
      <c r="T3549" s="2"/>
    </row>
    <row r="3550" spans="18:20" x14ac:dyDescent="0.3">
      <c r="R3550" s="3"/>
      <c r="S3550" s="2"/>
      <c r="T3550" s="2"/>
    </row>
    <row r="3551" spans="18:20" x14ac:dyDescent="0.3">
      <c r="R3551" s="3"/>
      <c r="S3551" s="2"/>
      <c r="T3551" s="2"/>
    </row>
    <row r="3552" spans="18:20" x14ac:dyDescent="0.3">
      <c r="R3552" s="3"/>
      <c r="S3552" s="2"/>
      <c r="T3552" s="2"/>
    </row>
    <row r="3553" spans="18:20" x14ac:dyDescent="0.3">
      <c r="R3553" s="3"/>
      <c r="S3553" s="2"/>
      <c r="T3553" s="2"/>
    </row>
    <row r="3554" spans="18:20" x14ac:dyDescent="0.3">
      <c r="R3554" s="3"/>
      <c r="S3554" s="2"/>
      <c r="T3554" s="2"/>
    </row>
    <row r="3555" spans="18:20" x14ac:dyDescent="0.3">
      <c r="R3555" s="3"/>
      <c r="S3555" s="2"/>
      <c r="T3555" s="2"/>
    </row>
    <row r="3556" spans="18:20" x14ac:dyDescent="0.3">
      <c r="R3556" s="3"/>
      <c r="S3556" s="2"/>
      <c r="T3556" s="2"/>
    </row>
    <row r="3557" spans="18:20" x14ac:dyDescent="0.3">
      <c r="R3557" s="3"/>
      <c r="S3557" s="2"/>
      <c r="T3557" s="2"/>
    </row>
    <row r="3558" spans="18:20" x14ac:dyDescent="0.3">
      <c r="R3558" s="3"/>
      <c r="S3558" s="2"/>
      <c r="T3558" s="2"/>
    </row>
    <row r="3559" spans="18:20" x14ac:dyDescent="0.3">
      <c r="R3559" s="3"/>
      <c r="S3559" s="2"/>
      <c r="T3559" s="2"/>
    </row>
    <row r="3560" spans="18:20" x14ac:dyDescent="0.3">
      <c r="R3560" s="3"/>
      <c r="S3560" s="2"/>
      <c r="T3560" s="2"/>
    </row>
    <row r="3561" spans="18:20" x14ac:dyDescent="0.3">
      <c r="R3561" s="3"/>
      <c r="S3561" s="2"/>
      <c r="T3561" s="2"/>
    </row>
    <row r="3562" spans="18:20" x14ac:dyDescent="0.3">
      <c r="R3562" s="3"/>
      <c r="S3562" s="2"/>
      <c r="T3562" s="2"/>
    </row>
    <row r="3563" spans="18:20" x14ac:dyDescent="0.3">
      <c r="R3563" s="3"/>
      <c r="S3563" s="2"/>
      <c r="T3563" s="2"/>
    </row>
    <row r="3564" spans="18:20" x14ac:dyDescent="0.3">
      <c r="R3564" s="3"/>
      <c r="S3564" s="2"/>
      <c r="T3564" s="2"/>
    </row>
    <row r="3565" spans="18:20" x14ac:dyDescent="0.3">
      <c r="R3565" s="3"/>
      <c r="S3565" s="2"/>
      <c r="T3565" s="2"/>
    </row>
    <row r="3566" spans="18:20" x14ac:dyDescent="0.3">
      <c r="R3566" s="3"/>
      <c r="S3566" s="2"/>
      <c r="T3566" s="2"/>
    </row>
    <row r="3567" spans="18:20" x14ac:dyDescent="0.3">
      <c r="R3567" s="3"/>
      <c r="S3567" s="2"/>
      <c r="T3567" s="2"/>
    </row>
    <row r="3568" spans="18:20" x14ac:dyDescent="0.3">
      <c r="R3568" s="3"/>
      <c r="S3568" s="2"/>
      <c r="T3568" s="2"/>
    </row>
    <row r="3569" spans="18:20" x14ac:dyDescent="0.3">
      <c r="R3569" s="3"/>
      <c r="S3569" s="2"/>
      <c r="T3569" s="2"/>
    </row>
    <row r="3570" spans="18:20" x14ac:dyDescent="0.3">
      <c r="R3570" s="3"/>
      <c r="S3570" s="2"/>
      <c r="T3570" s="2"/>
    </row>
    <row r="3571" spans="18:20" x14ac:dyDescent="0.3">
      <c r="R3571" s="3"/>
      <c r="S3571" s="2"/>
      <c r="T3571" s="2"/>
    </row>
    <row r="3572" spans="18:20" x14ac:dyDescent="0.3">
      <c r="R3572" s="3"/>
      <c r="S3572" s="2"/>
      <c r="T3572" s="2"/>
    </row>
    <row r="3573" spans="18:20" x14ac:dyDescent="0.3">
      <c r="R3573" s="3"/>
      <c r="S3573" s="2"/>
      <c r="T3573" s="2"/>
    </row>
    <row r="3574" spans="18:20" x14ac:dyDescent="0.3">
      <c r="R3574" s="3"/>
      <c r="S3574" s="2"/>
      <c r="T3574" s="2"/>
    </row>
    <row r="3575" spans="18:20" x14ac:dyDescent="0.3">
      <c r="R3575" s="3"/>
      <c r="S3575" s="2"/>
      <c r="T3575" s="2"/>
    </row>
    <row r="3576" spans="18:20" x14ac:dyDescent="0.3">
      <c r="R3576" s="3"/>
      <c r="S3576" s="2"/>
      <c r="T3576" s="2"/>
    </row>
    <row r="3577" spans="18:20" x14ac:dyDescent="0.3">
      <c r="R3577" s="3"/>
      <c r="S3577" s="2"/>
      <c r="T3577" s="2"/>
    </row>
    <row r="3578" spans="18:20" x14ac:dyDescent="0.3">
      <c r="R3578" s="3"/>
      <c r="S3578" s="2"/>
      <c r="T3578" s="2"/>
    </row>
    <row r="3579" spans="18:20" x14ac:dyDescent="0.3">
      <c r="R3579" s="3"/>
      <c r="S3579" s="2"/>
      <c r="T3579" s="2"/>
    </row>
    <row r="3580" spans="18:20" x14ac:dyDescent="0.3">
      <c r="R3580" s="3"/>
      <c r="S3580" s="2"/>
      <c r="T3580" s="2"/>
    </row>
    <row r="3581" spans="18:20" x14ac:dyDescent="0.3">
      <c r="R3581" s="3"/>
      <c r="S3581" s="2"/>
      <c r="T3581" s="2"/>
    </row>
    <row r="3582" spans="18:20" x14ac:dyDescent="0.3">
      <c r="R3582" s="3"/>
      <c r="S3582" s="2"/>
      <c r="T3582" s="2"/>
    </row>
    <row r="3583" spans="18:20" x14ac:dyDescent="0.3">
      <c r="R3583" s="3"/>
      <c r="S3583" s="2"/>
      <c r="T3583" s="2"/>
    </row>
    <row r="3584" spans="18:20" x14ac:dyDescent="0.3">
      <c r="R3584" s="3"/>
      <c r="S3584" s="2"/>
      <c r="T3584" s="2"/>
    </row>
    <row r="3585" spans="18:20" x14ac:dyDescent="0.3">
      <c r="R3585" s="3"/>
      <c r="S3585" s="2"/>
      <c r="T3585" s="2"/>
    </row>
    <row r="3586" spans="18:20" x14ac:dyDescent="0.3">
      <c r="R3586" s="3"/>
      <c r="S3586" s="2"/>
      <c r="T3586" s="2"/>
    </row>
    <row r="3587" spans="18:20" x14ac:dyDescent="0.3">
      <c r="R3587" s="3"/>
      <c r="S3587" s="2"/>
      <c r="T3587" s="2"/>
    </row>
    <row r="3588" spans="18:20" x14ac:dyDescent="0.3">
      <c r="R3588" s="3"/>
      <c r="S3588" s="2"/>
      <c r="T3588" s="2"/>
    </row>
    <row r="3589" spans="18:20" x14ac:dyDescent="0.3">
      <c r="R3589" s="3"/>
      <c r="S3589" s="2"/>
      <c r="T3589" s="2"/>
    </row>
    <row r="3590" spans="18:20" x14ac:dyDescent="0.3">
      <c r="R3590" s="3"/>
      <c r="S3590" s="2"/>
      <c r="T3590" s="2"/>
    </row>
    <row r="3591" spans="18:20" x14ac:dyDescent="0.3">
      <c r="R3591" s="3"/>
      <c r="S3591" s="2"/>
      <c r="T3591" s="2"/>
    </row>
    <row r="3592" spans="18:20" x14ac:dyDescent="0.3">
      <c r="R3592" s="3"/>
      <c r="S3592" s="2"/>
      <c r="T3592" s="2"/>
    </row>
    <row r="3593" spans="18:20" x14ac:dyDescent="0.3">
      <c r="R3593" s="3"/>
      <c r="S3593" s="2"/>
      <c r="T3593" s="2"/>
    </row>
    <row r="3594" spans="18:20" x14ac:dyDescent="0.3">
      <c r="R3594" s="3"/>
      <c r="S3594" s="2"/>
      <c r="T3594" s="2"/>
    </row>
    <row r="3595" spans="18:20" x14ac:dyDescent="0.3">
      <c r="R3595" s="3"/>
      <c r="S3595" s="2"/>
      <c r="T3595" s="2"/>
    </row>
    <row r="3596" spans="18:20" x14ac:dyDescent="0.3">
      <c r="R3596" s="3"/>
      <c r="S3596" s="2"/>
      <c r="T3596" s="2"/>
    </row>
    <row r="3597" spans="18:20" x14ac:dyDescent="0.3">
      <c r="R3597" s="3"/>
      <c r="S3597" s="2"/>
      <c r="T3597" s="2"/>
    </row>
    <row r="3598" spans="18:20" x14ac:dyDescent="0.3">
      <c r="R3598" s="3"/>
      <c r="S3598" s="2"/>
      <c r="T3598" s="2"/>
    </row>
    <row r="3599" spans="18:20" x14ac:dyDescent="0.3">
      <c r="R3599" s="3"/>
      <c r="S3599" s="2"/>
      <c r="T3599" s="2"/>
    </row>
    <row r="3600" spans="18:20" x14ac:dyDescent="0.3">
      <c r="R3600" s="3"/>
      <c r="S3600" s="2"/>
      <c r="T3600" s="2"/>
    </row>
    <row r="3601" spans="18:20" x14ac:dyDescent="0.3">
      <c r="R3601" s="3"/>
      <c r="S3601" s="2"/>
      <c r="T3601" s="2"/>
    </row>
    <row r="3602" spans="18:20" x14ac:dyDescent="0.3">
      <c r="R3602" s="3"/>
      <c r="S3602" s="2"/>
      <c r="T3602" s="2"/>
    </row>
    <row r="3603" spans="18:20" x14ac:dyDescent="0.3">
      <c r="R3603" s="3"/>
      <c r="S3603" s="2"/>
      <c r="T3603" s="2"/>
    </row>
    <row r="3604" spans="18:20" x14ac:dyDescent="0.3">
      <c r="R3604" s="3"/>
      <c r="S3604" s="2"/>
      <c r="T3604" s="2"/>
    </row>
    <row r="3605" spans="18:20" x14ac:dyDescent="0.3">
      <c r="R3605" s="3"/>
      <c r="S3605" s="2"/>
      <c r="T3605" s="2"/>
    </row>
    <row r="3606" spans="18:20" x14ac:dyDescent="0.3">
      <c r="R3606" s="3"/>
      <c r="S3606" s="2"/>
      <c r="T3606" s="2"/>
    </row>
    <row r="3607" spans="18:20" x14ac:dyDescent="0.3">
      <c r="R3607" s="3"/>
      <c r="S3607" s="2"/>
      <c r="T3607" s="2"/>
    </row>
    <row r="3608" spans="18:20" x14ac:dyDescent="0.3">
      <c r="R3608" s="3"/>
      <c r="S3608" s="2"/>
      <c r="T3608" s="2"/>
    </row>
    <row r="3609" spans="18:20" x14ac:dyDescent="0.3">
      <c r="R3609" s="3"/>
      <c r="S3609" s="2"/>
      <c r="T3609" s="2"/>
    </row>
    <row r="3610" spans="18:20" x14ac:dyDescent="0.3">
      <c r="R3610" s="3"/>
      <c r="S3610" s="2"/>
      <c r="T3610" s="2"/>
    </row>
    <row r="3611" spans="18:20" x14ac:dyDescent="0.3">
      <c r="R3611" s="3"/>
      <c r="S3611" s="2"/>
      <c r="T3611" s="2"/>
    </row>
    <row r="3612" spans="18:20" x14ac:dyDescent="0.3">
      <c r="R3612" s="3"/>
      <c r="S3612" s="2"/>
      <c r="T3612" s="2"/>
    </row>
    <row r="3613" spans="18:20" x14ac:dyDescent="0.3">
      <c r="R3613" s="3"/>
      <c r="S3613" s="2"/>
      <c r="T3613" s="2"/>
    </row>
    <row r="3614" spans="18:20" x14ac:dyDescent="0.3">
      <c r="R3614" s="3"/>
      <c r="S3614" s="2"/>
      <c r="T3614" s="2"/>
    </row>
    <row r="3615" spans="18:20" x14ac:dyDescent="0.3">
      <c r="R3615" s="3"/>
      <c r="S3615" s="2"/>
      <c r="T3615" s="2"/>
    </row>
    <row r="3616" spans="18:20" x14ac:dyDescent="0.3">
      <c r="R3616" s="3"/>
      <c r="S3616" s="2"/>
      <c r="T3616" s="2"/>
    </row>
    <row r="3617" spans="18:20" x14ac:dyDescent="0.3">
      <c r="R3617" s="3"/>
      <c r="S3617" s="2"/>
      <c r="T3617" s="2"/>
    </row>
    <row r="3618" spans="18:20" x14ac:dyDescent="0.3">
      <c r="R3618" s="3"/>
      <c r="S3618" s="2"/>
      <c r="T3618" s="2"/>
    </row>
    <row r="3619" spans="18:20" x14ac:dyDescent="0.3">
      <c r="R3619" s="3"/>
      <c r="S3619" s="2"/>
      <c r="T3619" s="2"/>
    </row>
    <row r="3620" spans="18:20" x14ac:dyDescent="0.3">
      <c r="R3620" s="3"/>
      <c r="S3620" s="2"/>
      <c r="T3620" s="2"/>
    </row>
    <row r="3621" spans="18:20" x14ac:dyDescent="0.3">
      <c r="R3621" s="3"/>
      <c r="S3621" s="2"/>
      <c r="T3621" s="2"/>
    </row>
    <row r="3622" spans="18:20" x14ac:dyDescent="0.3">
      <c r="R3622" s="3"/>
      <c r="S3622" s="2"/>
      <c r="T3622" s="2"/>
    </row>
    <row r="3623" spans="18:20" x14ac:dyDescent="0.3">
      <c r="R3623" s="3"/>
      <c r="S3623" s="2"/>
      <c r="T3623" s="2"/>
    </row>
    <row r="3624" spans="18:20" x14ac:dyDescent="0.3">
      <c r="R3624" s="3"/>
      <c r="S3624" s="2"/>
      <c r="T3624" s="2"/>
    </row>
    <row r="3625" spans="18:20" x14ac:dyDescent="0.3">
      <c r="R3625" s="3"/>
      <c r="S3625" s="2"/>
      <c r="T3625" s="2"/>
    </row>
    <row r="3626" spans="18:20" x14ac:dyDescent="0.3">
      <c r="R3626" s="3"/>
      <c r="S3626" s="2"/>
      <c r="T3626" s="2"/>
    </row>
    <row r="3627" spans="18:20" x14ac:dyDescent="0.3">
      <c r="R3627" s="3"/>
      <c r="S3627" s="2"/>
      <c r="T3627" s="2"/>
    </row>
    <row r="3628" spans="18:20" x14ac:dyDescent="0.3">
      <c r="R3628" s="3"/>
      <c r="S3628" s="2"/>
      <c r="T3628" s="2"/>
    </row>
    <row r="3629" spans="18:20" x14ac:dyDescent="0.3">
      <c r="R3629" s="3"/>
      <c r="S3629" s="2"/>
      <c r="T3629" s="2"/>
    </row>
    <row r="3630" spans="18:20" x14ac:dyDescent="0.3">
      <c r="R3630" s="3"/>
      <c r="S3630" s="2"/>
      <c r="T3630" s="2"/>
    </row>
    <row r="3631" spans="18:20" x14ac:dyDescent="0.3">
      <c r="R3631" s="3"/>
      <c r="S3631" s="2"/>
      <c r="T3631" s="2"/>
    </row>
    <row r="3632" spans="18:20" x14ac:dyDescent="0.3">
      <c r="R3632" s="3"/>
      <c r="S3632" s="2"/>
      <c r="T3632" s="2"/>
    </row>
    <row r="3633" spans="18:20" x14ac:dyDescent="0.3">
      <c r="R3633" s="3"/>
      <c r="S3633" s="2"/>
      <c r="T3633" s="2"/>
    </row>
    <row r="3634" spans="18:20" x14ac:dyDescent="0.3">
      <c r="R3634" s="3"/>
      <c r="S3634" s="2"/>
      <c r="T3634" s="2"/>
    </row>
    <row r="3635" spans="18:20" x14ac:dyDescent="0.3">
      <c r="R3635" s="3"/>
      <c r="S3635" s="2"/>
      <c r="T3635" s="2"/>
    </row>
    <row r="3636" spans="18:20" x14ac:dyDescent="0.3">
      <c r="R3636" s="3"/>
      <c r="S3636" s="2"/>
      <c r="T3636" s="2"/>
    </row>
    <row r="3637" spans="18:20" x14ac:dyDescent="0.3">
      <c r="R3637" s="3"/>
      <c r="S3637" s="2"/>
      <c r="T3637" s="2"/>
    </row>
    <row r="3638" spans="18:20" x14ac:dyDescent="0.3">
      <c r="R3638" s="3"/>
      <c r="S3638" s="2"/>
      <c r="T3638" s="2"/>
    </row>
    <row r="3639" spans="18:20" x14ac:dyDescent="0.3">
      <c r="R3639" s="3"/>
      <c r="S3639" s="2"/>
      <c r="T3639" s="2"/>
    </row>
    <row r="3640" spans="18:20" x14ac:dyDescent="0.3">
      <c r="R3640" s="3"/>
      <c r="S3640" s="2"/>
      <c r="T3640" s="2"/>
    </row>
    <row r="3641" spans="18:20" x14ac:dyDescent="0.3">
      <c r="R3641" s="3"/>
      <c r="S3641" s="2"/>
      <c r="T3641" s="2"/>
    </row>
    <row r="3642" spans="18:20" x14ac:dyDescent="0.3">
      <c r="R3642" s="3"/>
      <c r="S3642" s="2"/>
      <c r="T3642" s="2"/>
    </row>
    <row r="3643" spans="18:20" x14ac:dyDescent="0.3">
      <c r="R3643" s="3"/>
      <c r="S3643" s="2"/>
      <c r="T3643" s="2"/>
    </row>
    <row r="3644" spans="18:20" x14ac:dyDescent="0.3">
      <c r="R3644" s="3"/>
      <c r="S3644" s="2"/>
      <c r="T3644" s="2"/>
    </row>
    <row r="3645" spans="18:20" x14ac:dyDescent="0.3">
      <c r="R3645" s="3"/>
      <c r="S3645" s="2"/>
      <c r="T3645" s="2"/>
    </row>
    <row r="3646" spans="18:20" x14ac:dyDescent="0.3">
      <c r="R3646" s="3"/>
      <c r="S3646" s="2"/>
      <c r="T3646" s="2"/>
    </row>
    <row r="3647" spans="18:20" x14ac:dyDescent="0.3">
      <c r="R3647" s="3"/>
      <c r="S3647" s="2"/>
      <c r="T3647" s="2"/>
    </row>
    <row r="3648" spans="18:20" x14ac:dyDescent="0.3">
      <c r="R3648" s="3"/>
      <c r="S3648" s="2"/>
      <c r="T3648" s="2"/>
    </row>
    <row r="3649" spans="18:20" x14ac:dyDescent="0.3">
      <c r="R3649" s="3"/>
      <c r="S3649" s="2"/>
      <c r="T3649" s="2"/>
    </row>
    <row r="3650" spans="18:20" x14ac:dyDescent="0.3">
      <c r="R3650" s="3"/>
      <c r="S3650" s="2"/>
      <c r="T3650" s="2"/>
    </row>
    <row r="3651" spans="18:20" x14ac:dyDescent="0.3">
      <c r="R3651" s="3"/>
      <c r="S3651" s="2"/>
      <c r="T3651" s="2"/>
    </row>
    <row r="3652" spans="18:20" x14ac:dyDescent="0.3">
      <c r="R3652" s="3"/>
      <c r="S3652" s="2"/>
      <c r="T3652" s="2"/>
    </row>
    <row r="3653" spans="18:20" x14ac:dyDescent="0.3">
      <c r="R3653" s="3"/>
      <c r="S3653" s="2"/>
      <c r="T3653" s="2"/>
    </row>
    <row r="3654" spans="18:20" x14ac:dyDescent="0.3">
      <c r="R3654" s="3"/>
      <c r="S3654" s="2"/>
      <c r="T3654" s="2"/>
    </row>
    <row r="3655" spans="18:20" x14ac:dyDescent="0.3">
      <c r="R3655" s="3"/>
      <c r="S3655" s="2"/>
      <c r="T3655" s="2"/>
    </row>
    <row r="3656" spans="18:20" x14ac:dyDescent="0.3">
      <c r="R3656" s="3"/>
      <c r="S3656" s="2"/>
      <c r="T3656" s="2"/>
    </row>
    <row r="3657" spans="18:20" x14ac:dyDescent="0.3">
      <c r="R3657" s="3"/>
      <c r="S3657" s="2"/>
      <c r="T3657" s="2"/>
    </row>
    <row r="3658" spans="18:20" x14ac:dyDescent="0.3">
      <c r="R3658" s="3"/>
      <c r="S3658" s="2"/>
      <c r="T3658" s="2"/>
    </row>
    <row r="3659" spans="18:20" x14ac:dyDescent="0.3">
      <c r="R3659" s="3"/>
      <c r="S3659" s="2"/>
      <c r="T3659" s="2"/>
    </row>
    <row r="3660" spans="18:20" x14ac:dyDescent="0.3">
      <c r="R3660" s="3"/>
      <c r="S3660" s="2"/>
      <c r="T3660" s="2"/>
    </row>
    <row r="3661" spans="18:20" x14ac:dyDescent="0.3">
      <c r="R3661" s="3"/>
      <c r="S3661" s="2"/>
      <c r="T3661" s="2"/>
    </row>
    <row r="3662" spans="18:20" x14ac:dyDescent="0.3">
      <c r="R3662" s="3"/>
      <c r="S3662" s="2"/>
      <c r="T3662" s="2"/>
    </row>
    <row r="3663" spans="18:20" x14ac:dyDescent="0.3">
      <c r="R3663" s="3"/>
      <c r="S3663" s="2"/>
      <c r="T3663" s="2"/>
    </row>
    <row r="3664" spans="18:20" x14ac:dyDescent="0.3">
      <c r="R3664" s="3"/>
      <c r="S3664" s="2"/>
      <c r="T3664" s="2"/>
    </row>
    <row r="3665" spans="18:20" x14ac:dyDescent="0.3">
      <c r="R3665" s="3"/>
      <c r="S3665" s="2"/>
      <c r="T3665" s="2"/>
    </row>
    <row r="3666" spans="18:20" x14ac:dyDescent="0.3">
      <c r="R3666" s="3"/>
      <c r="S3666" s="2"/>
      <c r="T3666" s="2"/>
    </row>
    <row r="3667" spans="18:20" x14ac:dyDescent="0.3">
      <c r="R3667" s="3"/>
      <c r="S3667" s="2"/>
      <c r="T3667" s="2"/>
    </row>
    <row r="3668" spans="18:20" x14ac:dyDescent="0.3">
      <c r="R3668" s="3"/>
      <c r="S3668" s="2"/>
      <c r="T3668" s="2"/>
    </row>
    <row r="3669" spans="18:20" x14ac:dyDescent="0.3">
      <c r="R3669" s="3"/>
      <c r="S3669" s="2"/>
      <c r="T3669" s="2"/>
    </row>
    <row r="3670" spans="18:20" x14ac:dyDescent="0.3">
      <c r="R3670" s="3"/>
      <c r="S3670" s="2"/>
      <c r="T3670" s="2"/>
    </row>
    <row r="3671" spans="18:20" x14ac:dyDescent="0.3">
      <c r="R3671" s="3"/>
      <c r="S3671" s="2"/>
      <c r="T3671" s="2"/>
    </row>
    <row r="3672" spans="18:20" x14ac:dyDescent="0.3">
      <c r="R3672" s="3"/>
      <c r="S3672" s="2"/>
      <c r="T3672" s="2"/>
    </row>
    <row r="3673" spans="18:20" x14ac:dyDescent="0.3">
      <c r="R3673" s="3"/>
      <c r="S3673" s="2"/>
      <c r="T3673" s="2"/>
    </row>
    <row r="3674" spans="18:20" x14ac:dyDescent="0.3">
      <c r="R3674" s="3"/>
      <c r="S3674" s="2"/>
      <c r="T3674" s="2"/>
    </row>
    <row r="3675" spans="18:20" x14ac:dyDescent="0.3">
      <c r="R3675" s="3"/>
      <c r="S3675" s="2"/>
      <c r="T3675" s="2"/>
    </row>
    <row r="3676" spans="18:20" x14ac:dyDescent="0.3">
      <c r="R3676" s="3"/>
      <c r="S3676" s="2"/>
      <c r="T3676" s="2"/>
    </row>
    <row r="3677" spans="18:20" x14ac:dyDescent="0.3">
      <c r="R3677" s="3"/>
      <c r="S3677" s="2"/>
      <c r="T3677" s="2"/>
    </row>
    <row r="3678" spans="18:20" x14ac:dyDescent="0.3">
      <c r="R3678" s="3"/>
      <c r="S3678" s="2"/>
      <c r="T3678" s="2"/>
    </row>
    <row r="3679" spans="18:20" x14ac:dyDescent="0.3">
      <c r="R3679" s="3"/>
      <c r="S3679" s="2"/>
      <c r="T3679" s="2"/>
    </row>
    <row r="3680" spans="18:20" x14ac:dyDescent="0.3">
      <c r="R3680" s="3"/>
      <c r="S3680" s="2"/>
      <c r="T3680" s="2"/>
    </row>
    <row r="3681" spans="18:20" x14ac:dyDescent="0.3">
      <c r="R3681" s="3"/>
      <c r="S3681" s="2"/>
      <c r="T3681" s="2"/>
    </row>
    <row r="3682" spans="18:20" x14ac:dyDescent="0.3">
      <c r="R3682" s="3"/>
      <c r="S3682" s="2"/>
      <c r="T3682" s="2"/>
    </row>
    <row r="3683" spans="18:20" x14ac:dyDescent="0.3">
      <c r="R3683" s="3"/>
      <c r="S3683" s="2"/>
      <c r="T3683" s="2"/>
    </row>
    <row r="3684" spans="18:20" x14ac:dyDescent="0.3">
      <c r="R3684" s="3"/>
      <c r="S3684" s="2"/>
      <c r="T3684" s="2"/>
    </row>
    <row r="3685" spans="18:20" x14ac:dyDescent="0.3">
      <c r="R3685" s="3"/>
      <c r="S3685" s="2"/>
      <c r="T3685" s="2"/>
    </row>
    <row r="3686" spans="18:20" x14ac:dyDescent="0.3">
      <c r="R3686" s="3"/>
      <c r="S3686" s="2"/>
      <c r="T3686" s="2"/>
    </row>
    <row r="3687" spans="18:20" x14ac:dyDescent="0.3">
      <c r="R3687" s="3"/>
      <c r="S3687" s="2"/>
      <c r="T3687" s="2"/>
    </row>
    <row r="3688" spans="18:20" x14ac:dyDescent="0.3">
      <c r="R3688" s="3"/>
      <c r="S3688" s="2"/>
      <c r="T3688" s="2"/>
    </row>
    <row r="3689" spans="18:20" x14ac:dyDescent="0.3">
      <c r="R3689" s="3"/>
      <c r="S3689" s="2"/>
      <c r="T3689" s="2"/>
    </row>
    <row r="3690" spans="18:20" x14ac:dyDescent="0.3">
      <c r="R3690" s="3"/>
      <c r="S3690" s="2"/>
      <c r="T3690" s="2"/>
    </row>
    <row r="3691" spans="18:20" x14ac:dyDescent="0.3">
      <c r="R3691" s="3"/>
      <c r="S3691" s="2"/>
      <c r="T3691" s="2"/>
    </row>
    <row r="3692" spans="18:20" x14ac:dyDescent="0.3">
      <c r="R3692" s="3"/>
      <c r="S3692" s="2"/>
      <c r="T3692" s="2"/>
    </row>
    <row r="3693" spans="18:20" x14ac:dyDescent="0.3">
      <c r="R3693" s="3"/>
      <c r="S3693" s="2"/>
      <c r="T3693" s="2"/>
    </row>
    <row r="3694" spans="18:20" x14ac:dyDescent="0.3">
      <c r="R3694" s="3"/>
      <c r="S3694" s="2"/>
      <c r="T3694" s="2"/>
    </row>
    <row r="3695" spans="18:20" x14ac:dyDescent="0.3">
      <c r="R3695" s="3"/>
      <c r="S3695" s="2"/>
      <c r="T3695" s="2"/>
    </row>
    <row r="3696" spans="18:20" x14ac:dyDescent="0.3">
      <c r="R3696" s="3"/>
      <c r="S3696" s="2"/>
      <c r="T3696" s="2"/>
    </row>
    <row r="3697" spans="18:20" x14ac:dyDescent="0.3">
      <c r="R3697" s="3"/>
      <c r="S3697" s="2"/>
      <c r="T3697" s="2"/>
    </row>
    <row r="3698" spans="18:20" x14ac:dyDescent="0.3">
      <c r="R3698" s="3"/>
      <c r="S3698" s="2"/>
      <c r="T3698" s="2"/>
    </row>
    <row r="3699" spans="18:20" x14ac:dyDescent="0.3">
      <c r="R3699" s="3"/>
      <c r="S3699" s="2"/>
      <c r="T3699" s="2"/>
    </row>
    <row r="3700" spans="18:20" x14ac:dyDescent="0.3">
      <c r="R3700" s="3"/>
      <c r="S3700" s="2"/>
      <c r="T3700" s="2"/>
    </row>
    <row r="3701" spans="18:20" x14ac:dyDescent="0.3">
      <c r="R3701" s="3"/>
      <c r="S3701" s="2"/>
      <c r="T3701" s="2"/>
    </row>
    <row r="3702" spans="18:20" x14ac:dyDescent="0.3">
      <c r="R3702" s="3"/>
      <c r="S3702" s="2"/>
      <c r="T3702" s="2"/>
    </row>
    <row r="3703" spans="18:20" x14ac:dyDescent="0.3">
      <c r="R3703" s="3"/>
      <c r="S3703" s="2"/>
      <c r="T3703" s="2"/>
    </row>
    <row r="3704" spans="18:20" x14ac:dyDescent="0.3">
      <c r="R3704" s="3"/>
      <c r="S3704" s="2"/>
      <c r="T3704" s="2"/>
    </row>
    <row r="3705" spans="18:20" x14ac:dyDescent="0.3">
      <c r="R3705" s="3"/>
      <c r="S3705" s="2"/>
      <c r="T3705" s="2"/>
    </row>
    <row r="3706" spans="18:20" x14ac:dyDescent="0.3">
      <c r="R3706" s="3"/>
      <c r="S3706" s="2"/>
      <c r="T3706" s="2"/>
    </row>
    <row r="3707" spans="18:20" x14ac:dyDescent="0.3">
      <c r="R3707" s="3"/>
      <c r="S3707" s="2"/>
      <c r="T3707" s="2"/>
    </row>
    <row r="3708" spans="18:20" x14ac:dyDescent="0.3">
      <c r="R3708" s="3"/>
      <c r="S3708" s="2"/>
      <c r="T3708" s="2"/>
    </row>
    <row r="3709" spans="18:20" x14ac:dyDescent="0.3">
      <c r="R3709" s="3"/>
      <c r="S3709" s="2"/>
      <c r="T3709" s="2"/>
    </row>
    <row r="3710" spans="18:20" x14ac:dyDescent="0.3">
      <c r="R3710" s="3"/>
      <c r="S3710" s="2"/>
      <c r="T3710" s="2"/>
    </row>
    <row r="3711" spans="18:20" x14ac:dyDescent="0.3">
      <c r="R3711" s="3"/>
      <c r="S3711" s="2"/>
      <c r="T3711" s="2"/>
    </row>
    <row r="3712" spans="18:20" x14ac:dyDescent="0.3">
      <c r="R3712" s="3"/>
      <c r="S3712" s="2"/>
      <c r="T3712" s="2"/>
    </row>
    <row r="3713" spans="18:20" x14ac:dyDescent="0.3">
      <c r="R3713" s="3"/>
      <c r="S3713" s="2"/>
      <c r="T3713" s="2"/>
    </row>
    <row r="3714" spans="18:20" x14ac:dyDescent="0.3">
      <c r="R3714" s="3"/>
      <c r="S3714" s="2"/>
      <c r="T3714" s="2"/>
    </row>
    <row r="3715" spans="18:20" x14ac:dyDescent="0.3">
      <c r="R3715" s="3"/>
      <c r="S3715" s="2"/>
      <c r="T3715" s="2"/>
    </row>
    <row r="3716" spans="18:20" x14ac:dyDescent="0.3">
      <c r="R3716" s="3"/>
      <c r="S3716" s="2"/>
      <c r="T3716" s="2"/>
    </row>
    <row r="3717" spans="18:20" x14ac:dyDescent="0.3">
      <c r="R3717" s="3"/>
      <c r="S3717" s="2"/>
      <c r="T3717" s="2"/>
    </row>
    <row r="3718" spans="18:20" x14ac:dyDescent="0.3">
      <c r="R3718" s="3"/>
      <c r="S3718" s="2"/>
      <c r="T3718" s="2"/>
    </row>
    <row r="3719" spans="18:20" x14ac:dyDescent="0.3">
      <c r="R3719" s="3"/>
      <c r="S3719" s="2"/>
      <c r="T3719" s="2"/>
    </row>
    <row r="3720" spans="18:20" x14ac:dyDescent="0.3">
      <c r="R3720" s="3"/>
      <c r="S3720" s="2"/>
      <c r="T3720" s="2"/>
    </row>
    <row r="3721" spans="18:20" x14ac:dyDescent="0.3">
      <c r="R3721" s="3"/>
      <c r="S3721" s="2"/>
      <c r="T3721" s="2"/>
    </row>
    <row r="3722" spans="18:20" x14ac:dyDescent="0.3">
      <c r="R3722" s="3"/>
      <c r="S3722" s="2"/>
      <c r="T3722" s="2"/>
    </row>
    <row r="3723" spans="18:20" x14ac:dyDescent="0.3">
      <c r="R3723" s="3"/>
      <c r="S3723" s="2"/>
      <c r="T3723" s="2"/>
    </row>
    <row r="3724" spans="18:20" x14ac:dyDescent="0.3">
      <c r="R3724" s="3"/>
      <c r="S3724" s="2"/>
      <c r="T3724" s="2"/>
    </row>
    <row r="3725" spans="18:20" x14ac:dyDescent="0.3">
      <c r="R3725" s="3"/>
      <c r="S3725" s="2"/>
      <c r="T3725" s="2"/>
    </row>
    <row r="3726" spans="18:20" x14ac:dyDescent="0.3">
      <c r="R3726" s="3"/>
      <c r="S3726" s="2"/>
      <c r="T3726" s="2"/>
    </row>
    <row r="3727" spans="18:20" x14ac:dyDescent="0.3">
      <c r="R3727" s="3"/>
      <c r="S3727" s="2"/>
      <c r="T3727" s="2"/>
    </row>
    <row r="3728" spans="18:20" x14ac:dyDescent="0.3">
      <c r="R3728" s="3"/>
      <c r="S3728" s="2"/>
      <c r="T3728" s="2"/>
    </row>
    <row r="3729" spans="18:20" x14ac:dyDescent="0.3">
      <c r="R3729" s="3"/>
      <c r="S3729" s="2"/>
      <c r="T3729" s="2"/>
    </row>
    <row r="3730" spans="18:20" x14ac:dyDescent="0.3">
      <c r="R3730" s="3"/>
      <c r="S3730" s="2"/>
      <c r="T3730" s="2"/>
    </row>
    <row r="3731" spans="18:20" x14ac:dyDescent="0.3">
      <c r="R3731" s="3"/>
      <c r="S3731" s="2"/>
      <c r="T3731" s="2"/>
    </row>
    <row r="3732" spans="18:20" x14ac:dyDescent="0.3">
      <c r="R3732" s="3"/>
      <c r="S3732" s="2"/>
      <c r="T3732" s="2"/>
    </row>
    <row r="3733" spans="18:20" x14ac:dyDescent="0.3">
      <c r="R3733" s="3"/>
      <c r="S3733" s="2"/>
      <c r="T3733" s="2"/>
    </row>
    <row r="3734" spans="18:20" x14ac:dyDescent="0.3">
      <c r="R3734" s="3"/>
      <c r="S3734" s="2"/>
      <c r="T3734" s="2"/>
    </row>
    <row r="3735" spans="18:20" x14ac:dyDescent="0.3">
      <c r="R3735" s="3"/>
      <c r="S3735" s="2"/>
      <c r="T3735" s="2"/>
    </row>
    <row r="3736" spans="18:20" x14ac:dyDescent="0.3">
      <c r="R3736" s="3"/>
      <c r="S3736" s="2"/>
      <c r="T3736" s="2"/>
    </row>
    <row r="3737" spans="18:20" x14ac:dyDescent="0.3">
      <c r="R3737" s="3"/>
      <c r="S3737" s="2"/>
      <c r="T3737" s="2"/>
    </row>
    <row r="3738" spans="18:20" x14ac:dyDescent="0.3">
      <c r="R3738" s="3"/>
      <c r="S3738" s="2"/>
      <c r="T3738" s="2"/>
    </row>
    <row r="3739" spans="18:20" x14ac:dyDescent="0.3">
      <c r="R3739" s="3"/>
      <c r="S3739" s="2"/>
      <c r="T3739" s="2"/>
    </row>
    <row r="3740" spans="18:20" x14ac:dyDescent="0.3">
      <c r="R3740" s="3"/>
      <c r="S3740" s="2"/>
      <c r="T3740" s="2"/>
    </row>
    <row r="3741" spans="18:20" x14ac:dyDescent="0.3">
      <c r="R3741" s="3"/>
      <c r="S3741" s="2"/>
      <c r="T3741" s="2"/>
    </row>
    <row r="3742" spans="18:20" x14ac:dyDescent="0.3">
      <c r="R3742" s="3"/>
      <c r="S3742" s="2"/>
      <c r="T3742" s="2"/>
    </row>
    <row r="3743" spans="18:20" x14ac:dyDescent="0.3">
      <c r="R3743" s="3"/>
      <c r="S3743" s="2"/>
      <c r="T3743" s="2"/>
    </row>
    <row r="3744" spans="18:20" x14ac:dyDescent="0.3">
      <c r="R3744" s="3"/>
      <c r="S3744" s="2"/>
      <c r="T3744" s="2"/>
    </row>
    <row r="3745" spans="18:20" x14ac:dyDescent="0.3">
      <c r="R3745" s="3"/>
      <c r="S3745" s="2"/>
      <c r="T3745" s="2"/>
    </row>
    <row r="3746" spans="18:20" x14ac:dyDescent="0.3">
      <c r="R3746" s="3"/>
      <c r="S3746" s="2"/>
      <c r="T3746" s="2"/>
    </row>
    <row r="3747" spans="18:20" x14ac:dyDescent="0.3">
      <c r="R3747" s="3"/>
      <c r="S3747" s="2"/>
      <c r="T3747" s="2"/>
    </row>
    <row r="3748" spans="18:20" x14ac:dyDescent="0.3">
      <c r="R3748" s="3"/>
      <c r="S3748" s="2"/>
      <c r="T3748" s="2"/>
    </row>
    <row r="3749" spans="18:20" x14ac:dyDescent="0.3">
      <c r="R3749" s="3"/>
      <c r="S3749" s="2"/>
      <c r="T3749" s="2"/>
    </row>
    <row r="3750" spans="18:20" x14ac:dyDescent="0.3">
      <c r="R3750" s="3"/>
      <c r="S3750" s="2"/>
      <c r="T3750" s="2"/>
    </row>
    <row r="3751" spans="18:20" x14ac:dyDescent="0.3">
      <c r="R3751" s="3"/>
      <c r="S3751" s="2"/>
      <c r="T3751" s="2"/>
    </row>
    <row r="3752" spans="18:20" x14ac:dyDescent="0.3">
      <c r="R3752" s="3"/>
      <c r="S3752" s="2"/>
      <c r="T3752" s="2"/>
    </row>
    <row r="3753" spans="18:20" x14ac:dyDescent="0.3">
      <c r="R3753" s="3"/>
      <c r="S3753" s="2"/>
      <c r="T3753" s="2"/>
    </row>
    <row r="3754" spans="18:20" x14ac:dyDescent="0.3">
      <c r="R3754" s="3"/>
      <c r="S3754" s="2"/>
      <c r="T3754" s="2"/>
    </row>
    <row r="3755" spans="18:20" x14ac:dyDescent="0.3">
      <c r="R3755" s="3"/>
      <c r="S3755" s="2"/>
      <c r="T3755" s="2"/>
    </row>
    <row r="3756" spans="18:20" x14ac:dyDescent="0.3">
      <c r="R3756" s="3"/>
      <c r="S3756" s="2"/>
      <c r="T3756" s="2"/>
    </row>
    <row r="3757" spans="18:20" x14ac:dyDescent="0.3">
      <c r="R3757" s="3"/>
      <c r="S3757" s="2"/>
      <c r="T3757" s="2"/>
    </row>
    <row r="3758" spans="18:20" x14ac:dyDescent="0.3">
      <c r="R3758" s="3"/>
      <c r="S3758" s="2"/>
      <c r="T3758" s="2"/>
    </row>
    <row r="3759" spans="18:20" x14ac:dyDescent="0.3">
      <c r="R3759" s="3"/>
      <c r="S3759" s="2"/>
      <c r="T3759" s="2"/>
    </row>
    <row r="3760" spans="18:20" x14ac:dyDescent="0.3">
      <c r="R3760" s="3"/>
      <c r="S3760" s="2"/>
      <c r="T3760" s="2"/>
    </row>
    <row r="3761" spans="18:20" x14ac:dyDescent="0.3">
      <c r="R3761" s="3"/>
      <c r="S3761" s="2"/>
      <c r="T3761" s="2"/>
    </row>
    <row r="3762" spans="18:20" x14ac:dyDescent="0.3">
      <c r="R3762" s="3"/>
      <c r="S3762" s="2"/>
      <c r="T3762" s="2"/>
    </row>
    <row r="3763" spans="18:20" x14ac:dyDescent="0.3">
      <c r="R3763" s="3"/>
      <c r="S3763" s="2"/>
      <c r="T3763" s="2"/>
    </row>
    <row r="3764" spans="18:20" x14ac:dyDescent="0.3">
      <c r="R3764" s="3"/>
      <c r="S3764" s="2"/>
      <c r="T3764" s="2"/>
    </row>
    <row r="3765" spans="18:20" x14ac:dyDescent="0.3">
      <c r="R3765" s="3"/>
      <c r="S3765" s="2"/>
      <c r="T3765" s="2"/>
    </row>
    <row r="3766" spans="18:20" x14ac:dyDescent="0.3">
      <c r="R3766" s="3"/>
      <c r="S3766" s="2"/>
      <c r="T3766" s="2"/>
    </row>
    <row r="3767" spans="18:20" x14ac:dyDescent="0.3">
      <c r="R3767" s="3"/>
      <c r="S3767" s="2"/>
      <c r="T3767" s="2"/>
    </row>
    <row r="3768" spans="18:20" x14ac:dyDescent="0.3">
      <c r="R3768" s="3"/>
      <c r="S3768" s="2"/>
      <c r="T3768" s="2"/>
    </row>
    <row r="3769" spans="18:20" x14ac:dyDescent="0.3">
      <c r="R3769" s="3"/>
      <c r="S3769" s="2"/>
      <c r="T3769" s="2"/>
    </row>
    <row r="3770" spans="18:20" x14ac:dyDescent="0.3">
      <c r="R3770" s="3"/>
      <c r="S3770" s="2"/>
      <c r="T3770" s="2"/>
    </row>
    <row r="3771" spans="18:20" x14ac:dyDescent="0.3">
      <c r="R3771" s="3"/>
      <c r="S3771" s="2"/>
      <c r="T3771" s="2"/>
    </row>
    <row r="3772" spans="18:20" x14ac:dyDescent="0.3">
      <c r="R3772" s="3"/>
      <c r="S3772" s="2"/>
      <c r="T3772" s="2"/>
    </row>
    <row r="3773" spans="18:20" x14ac:dyDescent="0.3">
      <c r="R3773" s="3"/>
      <c r="S3773" s="2"/>
      <c r="T3773" s="2"/>
    </row>
    <row r="3774" spans="18:20" x14ac:dyDescent="0.3">
      <c r="R3774" s="3"/>
      <c r="S3774" s="2"/>
      <c r="T3774" s="2"/>
    </row>
    <row r="3775" spans="18:20" x14ac:dyDescent="0.3">
      <c r="R3775" s="3"/>
      <c r="S3775" s="2"/>
      <c r="T3775" s="2"/>
    </row>
    <row r="3776" spans="18:20" x14ac:dyDescent="0.3">
      <c r="R3776" s="3"/>
      <c r="S3776" s="2"/>
      <c r="T3776" s="2"/>
    </row>
    <row r="3777" spans="18:20" x14ac:dyDescent="0.3">
      <c r="R3777" s="3"/>
      <c r="S3777" s="2"/>
      <c r="T3777" s="2"/>
    </row>
    <row r="3778" spans="18:20" x14ac:dyDescent="0.3">
      <c r="R3778" s="3"/>
      <c r="S3778" s="2"/>
      <c r="T3778" s="2"/>
    </row>
    <row r="3779" spans="18:20" x14ac:dyDescent="0.3">
      <c r="R3779" s="3"/>
      <c r="S3779" s="2"/>
      <c r="T3779" s="2"/>
    </row>
    <row r="3780" spans="18:20" x14ac:dyDescent="0.3">
      <c r="R3780" s="3"/>
      <c r="S3780" s="2"/>
      <c r="T3780" s="2"/>
    </row>
    <row r="3781" spans="18:20" x14ac:dyDescent="0.3">
      <c r="R3781" s="3"/>
      <c r="S3781" s="2"/>
      <c r="T3781" s="2"/>
    </row>
    <row r="3782" spans="18:20" x14ac:dyDescent="0.3">
      <c r="R3782" s="3"/>
      <c r="S3782" s="2"/>
      <c r="T3782" s="2"/>
    </row>
    <row r="3783" spans="18:20" x14ac:dyDescent="0.3">
      <c r="R3783" s="3"/>
      <c r="S3783" s="2"/>
      <c r="T3783" s="2"/>
    </row>
    <row r="3784" spans="18:20" x14ac:dyDescent="0.3">
      <c r="R3784" s="3"/>
      <c r="S3784" s="2"/>
      <c r="T3784" s="2"/>
    </row>
    <row r="3785" spans="18:20" x14ac:dyDescent="0.3">
      <c r="R3785" s="3"/>
      <c r="S3785" s="2"/>
      <c r="T3785" s="2"/>
    </row>
    <row r="3786" spans="18:20" x14ac:dyDescent="0.3">
      <c r="R3786" s="3"/>
      <c r="S3786" s="2"/>
      <c r="T3786" s="2"/>
    </row>
    <row r="3787" spans="18:20" x14ac:dyDescent="0.3">
      <c r="R3787" s="3"/>
      <c r="S3787" s="2"/>
      <c r="T3787" s="2"/>
    </row>
    <row r="3788" spans="18:20" x14ac:dyDescent="0.3">
      <c r="R3788" s="3"/>
      <c r="S3788" s="2"/>
      <c r="T3788" s="2"/>
    </row>
    <row r="3789" spans="18:20" x14ac:dyDescent="0.3">
      <c r="R3789" s="3"/>
      <c r="S3789" s="2"/>
      <c r="T3789" s="2"/>
    </row>
    <row r="3790" spans="18:20" x14ac:dyDescent="0.3">
      <c r="R3790" s="3"/>
      <c r="S3790" s="2"/>
      <c r="T3790" s="2"/>
    </row>
    <row r="3791" spans="18:20" x14ac:dyDescent="0.3">
      <c r="R3791" s="3"/>
      <c r="S3791" s="2"/>
      <c r="T3791" s="2"/>
    </row>
    <row r="3792" spans="18:20" x14ac:dyDescent="0.3">
      <c r="R3792" s="3"/>
      <c r="S3792" s="2"/>
      <c r="T3792" s="2"/>
    </row>
    <row r="3793" spans="18:20" x14ac:dyDescent="0.3">
      <c r="R3793" s="3"/>
      <c r="S3793" s="2"/>
      <c r="T3793" s="2"/>
    </row>
    <row r="3794" spans="18:20" x14ac:dyDescent="0.3">
      <c r="R3794" s="3"/>
      <c r="S3794" s="2"/>
      <c r="T3794" s="2"/>
    </row>
    <row r="3795" spans="18:20" x14ac:dyDescent="0.3">
      <c r="R3795" s="3"/>
      <c r="S3795" s="2"/>
      <c r="T3795" s="2"/>
    </row>
    <row r="3796" spans="18:20" x14ac:dyDescent="0.3">
      <c r="R3796" s="3"/>
      <c r="S3796" s="2"/>
      <c r="T3796" s="2"/>
    </row>
    <row r="3797" spans="18:20" x14ac:dyDescent="0.3">
      <c r="R3797" s="3"/>
      <c r="S3797" s="2"/>
      <c r="T3797" s="2"/>
    </row>
    <row r="3798" spans="18:20" x14ac:dyDescent="0.3">
      <c r="R3798" s="3"/>
      <c r="S3798" s="2"/>
      <c r="T3798" s="2"/>
    </row>
    <row r="3799" spans="18:20" x14ac:dyDescent="0.3">
      <c r="R3799" s="3"/>
      <c r="S3799" s="2"/>
      <c r="T3799" s="2"/>
    </row>
    <row r="3800" spans="18:20" x14ac:dyDescent="0.3">
      <c r="R3800" s="3"/>
      <c r="S3800" s="2"/>
      <c r="T3800" s="2"/>
    </row>
    <row r="3801" spans="18:20" x14ac:dyDescent="0.3">
      <c r="R3801" s="3"/>
      <c r="S3801" s="2"/>
      <c r="T3801" s="2"/>
    </row>
    <row r="3802" spans="18:20" x14ac:dyDescent="0.3">
      <c r="R3802" s="3"/>
      <c r="S3802" s="2"/>
      <c r="T3802" s="2"/>
    </row>
    <row r="3803" spans="18:20" x14ac:dyDescent="0.3">
      <c r="R3803" s="3"/>
      <c r="S3803" s="2"/>
      <c r="T3803" s="2"/>
    </row>
    <row r="3804" spans="18:20" x14ac:dyDescent="0.3">
      <c r="R3804" s="3"/>
      <c r="S3804" s="2"/>
      <c r="T3804" s="2"/>
    </row>
    <row r="3805" spans="18:20" x14ac:dyDescent="0.3">
      <c r="R3805" s="3"/>
      <c r="S3805" s="2"/>
      <c r="T3805" s="2"/>
    </row>
    <row r="3806" spans="18:20" x14ac:dyDescent="0.3">
      <c r="R3806" s="3"/>
      <c r="S3806" s="2"/>
      <c r="T3806" s="2"/>
    </row>
    <row r="3807" spans="18:20" x14ac:dyDescent="0.3">
      <c r="R3807" s="3"/>
      <c r="S3807" s="2"/>
      <c r="T3807" s="2"/>
    </row>
    <row r="3808" spans="18:20" x14ac:dyDescent="0.3">
      <c r="R3808" s="3"/>
      <c r="S3808" s="2"/>
      <c r="T3808" s="2"/>
    </row>
    <row r="3809" spans="18:20" x14ac:dyDescent="0.3">
      <c r="R3809" s="3"/>
      <c r="S3809" s="2"/>
      <c r="T3809" s="2"/>
    </row>
    <row r="3810" spans="18:20" x14ac:dyDescent="0.3">
      <c r="R3810" s="3"/>
      <c r="S3810" s="2"/>
      <c r="T3810" s="2"/>
    </row>
    <row r="3811" spans="18:20" x14ac:dyDescent="0.3">
      <c r="R3811" s="3"/>
      <c r="S3811" s="2"/>
      <c r="T3811" s="2"/>
    </row>
    <row r="3812" spans="18:20" x14ac:dyDescent="0.3">
      <c r="R3812" s="3"/>
      <c r="S3812" s="2"/>
      <c r="T3812" s="2"/>
    </row>
    <row r="3813" spans="18:20" x14ac:dyDescent="0.3">
      <c r="R3813" s="3"/>
      <c r="S3813" s="2"/>
      <c r="T3813" s="2"/>
    </row>
    <row r="3814" spans="18:20" x14ac:dyDescent="0.3">
      <c r="R3814" s="3"/>
      <c r="S3814" s="2"/>
      <c r="T3814" s="2"/>
    </row>
    <row r="3815" spans="18:20" x14ac:dyDescent="0.3">
      <c r="R3815" s="3"/>
      <c r="S3815" s="2"/>
      <c r="T3815" s="2"/>
    </row>
    <row r="3816" spans="18:20" x14ac:dyDescent="0.3">
      <c r="R3816" s="3"/>
      <c r="S3816" s="2"/>
      <c r="T3816" s="2"/>
    </row>
    <row r="3817" spans="18:20" x14ac:dyDescent="0.3">
      <c r="R3817" s="3"/>
      <c r="S3817" s="2"/>
      <c r="T3817" s="2"/>
    </row>
    <row r="3818" spans="18:20" x14ac:dyDescent="0.3">
      <c r="R3818" s="3"/>
      <c r="S3818" s="2"/>
      <c r="T3818" s="2"/>
    </row>
    <row r="3819" spans="18:20" x14ac:dyDescent="0.3">
      <c r="R3819" s="3"/>
      <c r="S3819" s="2"/>
      <c r="T3819" s="2"/>
    </row>
    <row r="3820" spans="18:20" x14ac:dyDescent="0.3">
      <c r="R3820" s="3"/>
      <c r="S3820" s="2"/>
      <c r="T3820" s="2"/>
    </row>
    <row r="3821" spans="18:20" x14ac:dyDescent="0.3">
      <c r="R3821" s="3"/>
      <c r="S3821" s="2"/>
      <c r="T3821" s="2"/>
    </row>
    <row r="3822" spans="18:20" x14ac:dyDescent="0.3">
      <c r="R3822" s="3"/>
      <c r="S3822" s="2"/>
      <c r="T3822" s="2"/>
    </row>
    <row r="3823" spans="18:20" x14ac:dyDescent="0.3">
      <c r="R3823" s="3"/>
      <c r="S3823" s="2"/>
      <c r="T3823" s="2"/>
    </row>
    <row r="3824" spans="18:20" x14ac:dyDescent="0.3">
      <c r="R3824" s="3"/>
      <c r="S3824" s="2"/>
      <c r="T3824" s="2"/>
    </row>
    <row r="3825" spans="18:20" x14ac:dyDescent="0.3">
      <c r="R3825" s="3"/>
      <c r="S3825" s="2"/>
      <c r="T3825" s="2"/>
    </row>
    <row r="3826" spans="18:20" x14ac:dyDescent="0.3">
      <c r="R3826" s="3"/>
      <c r="S3826" s="2"/>
      <c r="T3826" s="2"/>
    </row>
    <row r="3827" spans="18:20" x14ac:dyDescent="0.3">
      <c r="R3827" s="3"/>
      <c r="S3827" s="2"/>
      <c r="T3827" s="2"/>
    </row>
    <row r="3828" spans="18:20" x14ac:dyDescent="0.3">
      <c r="R3828" s="3"/>
      <c r="S3828" s="2"/>
      <c r="T3828" s="2"/>
    </row>
    <row r="3829" spans="18:20" x14ac:dyDescent="0.3">
      <c r="R3829" s="3"/>
      <c r="S3829" s="2"/>
      <c r="T3829" s="2"/>
    </row>
    <row r="3830" spans="18:20" x14ac:dyDescent="0.3">
      <c r="R3830" s="3"/>
      <c r="S3830" s="2"/>
      <c r="T3830" s="2"/>
    </row>
    <row r="3831" spans="18:20" x14ac:dyDescent="0.3">
      <c r="R3831" s="3"/>
      <c r="S3831" s="2"/>
      <c r="T3831" s="2"/>
    </row>
    <row r="3832" spans="18:20" x14ac:dyDescent="0.3">
      <c r="R3832" s="3"/>
      <c r="S3832" s="2"/>
      <c r="T3832" s="2"/>
    </row>
    <row r="3833" spans="18:20" x14ac:dyDescent="0.3">
      <c r="R3833" s="3"/>
      <c r="S3833" s="2"/>
      <c r="T3833" s="2"/>
    </row>
    <row r="3834" spans="18:20" x14ac:dyDescent="0.3">
      <c r="R3834" s="3"/>
      <c r="S3834" s="2"/>
      <c r="T3834" s="2"/>
    </row>
    <row r="3835" spans="18:20" x14ac:dyDescent="0.3">
      <c r="R3835" s="3"/>
      <c r="S3835" s="2"/>
      <c r="T3835" s="2"/>
    </row>
    <row r="3836" spans="18:20" x14ac:dyDescent="0.3">
      <c r="R3836" s="3"/>
      <c r="S3836" s="2"/>
      <c r="T3836" s="2"/>
    </row>
    <row r="3837" spans="18:20" x14ac:dyDescent="0.3">
      <c r="R3837" s="3"/>
      <c r="S3837" s="2"/>
      <c r="T3837" s="2"/>
    </row>
    <row r="3838" spans="18:20" x14ac:dyDescent="0.3">
      <c r="R3838" s="3"/>
      <c r="S3838" s="2"/>
      <c r="T3838" s="2"/>
    </row>
    <row r="3839" spans="18:20" x14ac:dyDescent="0.3">
      <c r="R3839" s="3"/>
      <c r="S3839" s="2"/>
      <c r="T3839" s="2"/>
    </row>
    <row r="3840" spans="18:20" x14ac:dyDescent="0.3">
      <c r="R3840" s="3"/>
      <c r="S3840" s="2"/>
      <c r="T3840" s="2"/>
    </row>
    <row r="3841" spans="18:20" x14ac:dyDescent="0.3">
      <c r="R3841" s="3"/>
      <c r="S3841" s="2"/>
      <c r="T3841" s="2"/>
    </row>
    <row r="3842" spans="18:20" x14ac:dyDescent="0.3">
      <c r="R3842" s="3"/>
      <c r="S3842" s="2"/>
      <c r="T3842" s="2"/>
    </row>
    <row r="3843" spans="18:20" x14ac:dyDescent="0.3">
      <c r="R3843" s="3"/>
      <c r="S3843" s="2"/>
      <c r="T3843" s="2"/>
    </row>
    <row r="3844" spans="18:20" x14ac:dyDescent="0.3">
      <c r="R3844" s="3"/>
      <c r="S3844" s="2"/>
      <c r="T3844" s="2"/>
    </row>
    <row r="3845" spans="18:20" x14ac:dyDescent="0.3">
      <c r="R3845" s="3"/>
      <c r="S3845" s="2"/>
      <c r="T3845" s="2"/>
    </row>
    <row r="3846" spans="18:20" x14ac:dyDescent="0.3">
      <c r="R3846" s="3"/>
      <c r="S3846" s="2"/>
      <c r="T3846" s="2"/>
    </row>
    <row r="3847" spans="18:20" x14ac:dyDescent="0.3">
      <c r="R3847" s="3"/>
      <c r="S3847" s="2"/>
      <c r="T3847" s="2"/>
    </row>
    <row r="3848" spans="18:20" x14ac:dyDescent="0.3">
      <c r="R3848" s="3"/>
      <c r="S3848" s="2"/>
      <c r="T3848" s="2"/>
    </row>
    <row r="3849" spans="18:20" x14ac:dyDescent="0.3">
      <c r="R3849" s="3"/>
      <c r="S3849" s="2"/>
      <c r="T3849" s="2"/>
    </row>
    <row r="3850" spans="18:20" x14ac:dyDescent="0.3">
      <c r="R3850" s="3"/>
      <c r="S3850" s="2"/>
      <c r="T3850" s="2"/>
    </row>
    <row r="3851" spans="18:20" x14ac:dyDescent="0.3">
      <c r="R3851" s="3"/>
      <c r="S3851" s="2"/>
      <c r="T3851" s="2"/>
    </row>
    <row r="3852" spans="18:20" x14ac:dyDescent="0.3">
      <c r="R3852" s="3"/>
      <c r="S3852" s="2"/>
      <c r="T3852" s="2"/>
    </row>
    <row r="3853" spans="18:20" x14ac:dyDescent="0.3">
      <c r="R3853" s="3"/>
      <c r="S3853" s="2"/>
      <c r="T3853" s="2"/>
    </row>
    <row r="3854" spans="18:20" x14ac:dyDescent="0.3">
      <c r="R3854" s="3"/>
      <c r="S3854" s="2"/>
      <c r="T3854" s="2"/>
    </row>
    <row r="3855" spans="18:20" x14ac:dyDescent="0.3">
      <c r="R3855" s="3"/>
      <c r="S3855" s="2"/>
      <c r="T3855" s="2"/>
    </row>
    <row r="3856" spans="18:20" x14ac:dyDescent="0.3">
      <c r="R3856" s="3"/>
      <c r="S3856" s="2"/>
      <c r="T3856" s="2"/>
    </row>
    <row r="3857" spans="18:20" x14ac:dyDescent="0.3">
      <c r="R3857" s="3"/>
      <c r="S3857" s="2"/>
      <c r="T3857" s="2"/>
    </row>
    <row r="3858" spans="18:20" x14ac:dyDescent="0.3">
      <c r="R3858" s="3"/>
      <c r="S3858" s="2"/>
      <c r="T3858" s="2"/>
    </row>
    <row r="3859" spans="18:20" x14ac:dyDescent="0.3">
      <c r="R3859" s="3"/>
      <c r="S3859" s="2"/>
      <c r="T3859" s="2"/>
    </row>
    <row r="3860" spans="18:20" x14ac:dyDescent="0.3">
      <c r="R3860" s="3"/>
      <c r="S3860" s="2"/>
      <c r="T3860" s="2"/>
    </row>
    <row r="3861" spans="18:20" x14ac:dyDescent="0.3">
      <c r="R3861" s="3"/>
      <c r="S3861" s="2"/>
      <c r="T3861" s="2"/>
    </row>
    <row r="3862" spans="18:20" x14ac:dyDescent="0.3">
      <c r="R3862" s="3"/>
      <c r="S3862" s="2"/>
      <c r="T3862" s="2"/>
    </row>
    <row r="3863" spans="18:20" x14ac:dyDescent="0.3">
      <c r="R3863" s="3"/>
      <c r="S3863" s="2"/>
      <c r="T3863" s="2"/>
    </row>
    <row r="3864" spans="18:20" x14ac:dyDescent="0.3">
      <c r="R3864" s="3"/>
      <c r="S3864" s="2"/>
      <c r="T3864" s="2"/>
    </row>
    <row r="3865" spans="18:20" x14ac:dyDescent="0.3">
      <c r="R3865" s="3"/>
      <c r="S3865" s="2"/>
      <c r="T3865" s="2"/>
    </row>
    <row r="3866" spans="18:20" x14ac:dyDescent="0.3">
      <c r="R3866" s="3"/>
      <c r="S3866" s="2"/>
      <c r="T3866" s="2"/>
    </row>
    <row r="3867" spans="18:20" x14ac:dyDescent="0.3">
      <c r="R3867" s="3"/>
      <c r="S3867" s="2"/>
      <c r="T3867" s="2"/>
    </row>
    <row r="3868" spans="18:20" x14ac:dyDescent="0.3">
      <c r="R3868" s="3"/>
      <c r="S3868" s="2"/>
      <c r="T3868" s="2"/>
    </row>
    <row r="3869" spans="18:20" x14ac:dyDescent="0.3">
      <c r="R3869" s="3"/>
      <c r="S3869" s="2"/>
      <c r="T3869" s="2"/>
    </row>
    <row r="3870" spans="18:20" x14ac:dyDescent="0.3">
      <c r="R3870" s="3"/>
      <c r="S3870" s="2"/>
      <c r="T3870" s="2"/>
    </row>
    <row r="3871" spans="18:20" x14ac:dyDescent="0.3">
      <c r="R3871" s="3"/>
      <c r="S3871" s="2"/>
      <c r="T3871" s="2"/>
    </row>
    <row r="3872" spans="18:20" x14ac:dyDescent="0.3">
      <c r="R3872" s="3"/>
      <c r="S3872" s="2"/>
      <c r="T3872" s="2"/>
    </row>
    <row r="3873" spans="18:20" x14ac:dyDescent="0.3">
      <c r="R3873" s="3"/>
      <c r="S3873" s="2"/>
      <c r="T3873" s="2"/>
    </row>
    <row r="3874" spans="18:20" x14ac:dyDescent="0.3">
      <c r="R3874" s="3"/>
      <c r="S3874" s="2"/>
      <c r="T3874" s="2"/>
    </row>
    <row r="3875" spans="18:20" x14ac:dyDescent="0.3">
      <c r="R3875" s="3"/>
      <c r="S3875" s="2"/>
      <c r="T3875" s="2"/>
    </row>
    <row r="3876" spans="18:20" x14ac:dyDescent="0.3">
      <c r="R3876" s="3"/>
      <c r="S3876" s="2"/>
      <c r="T3876" s="2"/>
    </row>
    <row r="3877" spans="18:20" x14ac:dyDescent="0.3">
      <c r="R3877" s="3"/>
      <c r="S3877" s="2"/>
      <c r="T3877" s="2"/>
    </row>
    <row r="3878" spans="18:20" x14ac:dyDescent="0.3">
      <c r="R3878" s="3"/>
      <c r="S3878" s="2"/>
      <c r="T3878" s="2"/>
    </row>
    <row r="3879" spans="18:20" x14ac:dyDescent="0.3">
      <c r="R3879" s="3"/>
      <c r="S3879" s="2"/>
      <c r="T3879" s="2"/>
    </row>
    <row r="3880" spans="18:20" x14ac:dyDescent="0.3">
      <c r="R3880" s="3"/>
      <c r="S3880" s="2"/>
      <c r="T3880" s="2"/>
    </row>
    <row r="3881" spans="18:20" x14ac:dyDescent="0.3">
      <c r="R3881" s="3"/>
      <c r="S3881" s="2"/>
      <c r="T3881" s="2"/>
    </row>
    <row r="3882" spans="18:20" x14ac:dyDescent="0.3">
      <c r="R3882" s="3"/>
      <c r="S3882" s="2"/>
      <c r="T3882" s="2"/>
    </row>
    <row r="3883" spans="18:20" x14ac:dyDescent="0.3">
      <c r="R3883" s="3"/>
      <c r="S3883" s="2"/>
      <c r="T3883" s="2"/>
    </row>
    <row r="3884" spans="18:20" x14ac:dyDescent="0.3">
      <c r="R3884" s="3"/>
      <c r="S3884" s="2"/>
      <c r="T3884" s="2"/>
    </row>
    <row r="3885" spans="18:20" x14ac:dyDescent="0.3">
      <c r="R3885" s="3"/>
      <c r="S3885" s="2"/>
      <c r="T3885" s="2"/>
    </row>
    <row r="3886" spans="18:20" x14ac:dyDescent="0.3">
      <c r="R3886" s="3"/>
      <c r="S3886" s="2"/>
      <c r="T3886" s="2"/>
    </row>
    <row r="3887" spans="18:20" x14ac:dyDescent="0.3">
      <c r="R3887" s="3"/>
      <c r="S3887" s="2"/>
      <c r="T3887" s="2"/>
    </row>
    <row r="3888" spans="18:20" x14ac:dyDescent="0.3">
      <c r="R3888" s="3"/>
      <c r="S3888" s="2"/>
      <c r="T3888" s="2"/>
    </row>
    <row r="3889" spans="18:20" x14ac:dyDescent="0.3">
      <c r="R3889" s="3"/>
      <c r="S3889" s="2"/>
      <c r="T3889" s="2"/>
    </row>
    <row r="3890" spans="18:20" x14ac:dyDescent="0.3">
      <c r="R3890" s="3"/>
      <c r="S3890" s="2"/>
      <c r="T3890" s="2"/>
    </row>
    <row r="3891" spans="18:20" x14ac:dyDescent="0.3">
      <c r="R3891" s="3"/>
      <c r="S3891" s="2"/>
      <c r="T3891" s="2"/>
    </row>
    <row r="3892" spans="18:20" x14ac:dyDescent="0.3">
      <c r="R3892" s="3"/>
      <c r="S3892" s="2"/>
      <c r="T3892" s="2"/>
    </row>
    <row r="3893" spans="18:20" x14ac:dyDescent="0.3">
      <c r="R3893" s="3"/>
      <c r="S3893" s="2"/>
      <c r="T3893" s="2"/>
    </row>
    <row r="3894" spans="18:20" x14ac:dyDescent="0.3">
      <c r="R3894" s="3"/>
      <c r="S3894" s="2"/>
      <c r="T3894" s="2"/>
    </row>
    <row r="3895" spans="18:20" x14ac:dyDescent="0.3">
      <c r="R3895" s="3"/>
      <c r="S3895" s="2"/>
      <c r="T3895" s="2"/>
    </row>
    <row r="3896" spans="18:20" x14ac:dyDescent="0.3">
      <c r="R3896" s="3"/>
      <c r="S3896" s="2"/>
      <c r="T3896" s="2"/>
    </row>
    <row r="3897" spans="18:20" x14ac:dyDescent="0.3">
      <c r="R3897" s="3"/>
      <c r="S3897" s="2"/>
      <c r="T3897" s="2"/>
    </row>
    <row r="3898" spans="18:20" x14ac:dyDescent="0.3">
      <c r="R3898" s="3"/>
      <c r="S3898" s="2"/>
      <c r="T3898" s="2"/>
    </row>
    <row r="3899" spans="18:20" x14ac:dyDescent="0.3">
      <c r="R3899" s="3"/>
      <c r="S3899" s="2"/>
      <c r="T3899" s="2"/>
    </row>
    <row r="3900" spans="18:20" x14ac:dyDescent="0.3">
      <c r="R3900" s="3"/>
      <c r="S3900" s="2"/>
      <c r="T3900" s="2"/>
    </row>
    <row r="3901" spans="18:20" x14ac:dyDescent="0.3">
      <c r="R3901" s="3"/>
      <c r="S3901" s="2"/>
      <c r="T3901" s="2"/>
    </row>
    <row r="3902" spans="18:20" x14ac:dyDescent="0.3">
      <c r="R3902" s="3"/>
      <c r="S3902" s="2"/>
      <c r="T3902" s="2"/>
    </row>
    <row r="3903" spans="18:20" x14ac:dyDescent="0.3">
      <c r="R3903" s="3"/>
      <c r="S3903" s="2"/>
      <c r="T3903" s="2"/>
    </row>
    <row r="3904" spans="18:20" x14ac:dyDescent="0.3">
      <c r="R3904" s="3"/>
      <c r="S3904" s="2"/>
      <c r="T3904" s="2"/>
    </row>
    <row r="3905" spans="18:20" x14ac:dyDescent="0.3">
      <c r="R3905" s="3"/>
      <c r="S3905" s="2"/>
      <c r="T3905" s="2"/>
    </row>
    <row r="3906" spans="18:20" x14ac:dyDescent="0.3">
      <c r="R3906" s="3"/>
      <c r="S3906" s="2"/>
      <c r="T3906" s="2"/>
    </row>
    <row r="3907" spans="18:20" x14ac:dyDescent="0.3">
      <c r="R3907" s="3"/>
      <c r="S3907" s="2"/>
      <c r="T3907" s="2"/>
    </row>
    <row r="3908" spans="18:20" x14ac:dyDescent="0.3">
      <c r="R3908" s="3"/>
      <c r="S3908" s="2"/>
      <c r="T3908" s="2"/>
    </row>
    <row r="3909" spans="18:20" x14ac:dyDescent="0.3">
      <c r="R3909" s="3"/>
      <c r="S3909" s="2"/>
      <c r="T3909" s="2"/>
    </row>
    <row r="3910" spans="18:20" x14ac:dyDescent="0.3">
      <c r="R3910" s="3"/>
      <c r="S3910" s="2"/>
      <c r="T3910" s="2"/>
    </row>
    <row r="3911" spans="18:20" x14ac:dyDescent="0.3">
      <c r="R3911" s="3"/>
      <c r="S3911" s="2"/>
      <c r="T3911" s="2"/>
    </row>
    <row r="3912" spans="18:20" x14ac:dyDescent="0.3">
      <c r="R3912" s="3"/>
      <c r="S3912" s="2"/>
      <c r="T3912" s="2"/>
    </row>
    <row r="3913" spans="18:20" x14ac:dyDescent="0.3">
      <c r="R3913" s="3"/>
      <c r="S3913" s="2"/>
      <c r="T3913" s="2"/>
    </row>
    <row r="3914" spans="18:20" x14ac:dyDescent="0.3">
      <c r="R3914" s="3"/>
      <c r="S3914" s="2"/>
      <c r="T3914" s="2"/>
    </row>
    <row r="3915" spans="18:20" x14ac:dyDescent="0.3">
      <c r="R3915" s="3"/>
      <c r="S3915" s="2"/>
      <c r="T3915" s="2"/>
    </row>
    <row r="3916" spans="18:20" x14ac:dyDescent="0.3">
      <c r="R3916" s="3"/>
      <c r="S3916" s="2"/>
      <c r="T3916" s="2"/>
    </row>
    <row r="3917" spans="18:20" x14ac:dyDescent="0.3">
      <c r="R3917" s="3"/>
      <c r="S3917" s="2"/>
      <c r="T3917" s="2"/>
    </row>
    <row r="3918" spans="18:20" x14ac:dyDescent="0.3">
      <c r="R3918" s="3"/>
      <c r="S3918" s="2"/>
      <c r="T3918" s="2"/>
    </row>
    <row r="3919" spans="18:20" x14ac:dyDescent="0.3">
      <c r="R3919" s="3"/>
      <c r="S3919" s="2"/>
      <c r="T3919" s="2"/>
    </row>
    <row r="3920" spans="18:20" x14ac:dyDescent="0.3">
      <c r="R3920" s="3"/>
      <c r="S3920" s="2"/>
      <c r="T3920" s="2"/>
    </row>
    <row r="3921" spans="18:20" x14ac:dyDescent="0.3">
      <c r="R3921" s="3"/>
      <c r="S3921" s="2"/>
      <c r="T3921" s="2"/>
    </row>
    <row r="3922" spans="18:20" x14ac:dyDescent="0.3">
      <c r="R3922" s="3"/>
      <c r="S3922" s="2"/>
      <c r="T3922" s="2"/>
    </row>
    <row r="3923" spans="18:20" x14ac:dyDescent="0.3">
      <c r="R3923" s="3"/>
      <c r="S3923" s="2"/>
      <c r="T3923" s="2"/>
    </row>
    <row r="3924" spans="18:20" x14ac:dyDescent="0.3">
      <c r="R3924" s="3"/>
      <c r="S3924" s="2"/>
      <c r="T3924" s="2"/>
    </row>
    <row r="3925" spans="18:20" x14ac:dyDescent="0.3">
      <c r="R3925" s="3"/>
      <c r="S3925" s="2"/>
      <c r="T3925" s="2"/>
    </row>
    <row r="3926" spans="18:20" x14ac:dyDescent="0.3">
      <c r="R3926" s="3"/>
      <c r="S3926" s="2"/>
      <c r="T3926" s="2"/>
    </row>
    <row r="3927" spans="18:20" x14ac:dyDescent="0.3">
      <c r="R3927" s="3"/>
      <c r="S3927" s="2"/>
      <c r="T3927" s="2"/>
    </row>
    <row r="3928" spans="18:20" x14ac:dyDescent="0.3">
      <c r="R3928" s="3"/>
      <c r="S3928" s="2"/>
      <c r="T3928" s="2"/>
    </row>
    <row r="3929" spans="18:20" x14ac:dyDescent="0.3">
      <c r="R3929" s="3"/>
      <c r="S3929" s="2"/>
      <c r="T3929" s="2"/>
    </row>
    <row r="3930" spans="18:20" x14ac:dyDescent="0.3">
      <c r="R3930" s="3"/>
      <c r="S3930" s="2"/>
      <c r="T3930" s="2"/>
    </row>
    <row r="3931" spans="18:20" x14ac:dyDescent="0.3">
      <c r="R3931" s="3"/>
      <c r="S3931" s="2"/>
      <c r="T3931" s="2"/>
    </row>
    <row r="3932" spans="18:20" x14ac:dyDescent="0.3">
      <c r="R3932" s="3"/>
      <c r="S3932" s="2"/>
      <c r="T3932" s="2"/>
    </row>
    <row r="3933" spans="18:20" x14ac:dyDescent="0.3">
      <c r="R3933" s="3"/>
      <c r="S3933" s="2"/>
      <c r="T3933" s="2"/>
    </row>
    <row r="3934" spans="18:20" x14ac:dyDescent="0.3">
      <c r="R3934" s="3"/>
      <c r="S3934" s="2"/>
      <c r="T3934" s="2"/>
    </row>
    <row r="3935" spans="18:20" x14ac:dyDescent="0.3">
      <c r="R3935" s="3"/>
      <c r="S3935" s="2"/>
      <c r="T3935" s="2"/>
    </row>
    <row r="3936" spans="18:20" x14ac:dyDescent="0.3">
      <c r="R3936" s="3"/>
      <c r="S3936" s="2"/>
      <c r="T3936" s="2"/>
    </row>
    <row r="3937" spans="18:20" x14ac:dyDescent="0.3">
      <c r="R3937" s="3"/>
      <c r="S3937" s="2"/>
      <c r="T3937" s="2"/>
    </row>
    <row r="3938" spans="18:20" x14ac:dyDescent="0.3">
      <c r="R3938" s="3"/>
      <c r="S3938" s="2"/>
      <c r="T3938" s="2"/>
    </row>
    <row r="3939" spans="18:20" x14ac:dyDescent="0.3">
      <c r="R3939" s="3"/>
      <c r="S3939" s="2"/>
      <c r="T3939" s="2"/>
    </row>
    <row r="3940" spans="18:20" x14ac:dyDescent="0.3">
      <c r="R3940" s="3"/>
      <c r="S3940" s="2"/>
      <c r="T3940" s="2"/>
    </row>
    <row r="3941" spans="18:20" x14ac:dyDescent="0.3">
      <c r="R3941" s="3"/>
      <c r="S3941" s="2"/>
      <c r="T3941" s="2"/>
    </row>
    <row r="3942" spans="18:20" x14ac:dyDescent="0.3">
      <c r="R3942" s="3"/>
      <c r="S3942" s="2"/>
      <c r="T3942" s="2"/>
    </row>
    <row r="3943" spans="18:20" x14ac:dyDescent="0.3">
      <c r="R3943" s="3"/>
      <c r="S3943" s="2"/>
      <c r="T3943" s="2"/>
    </row>
    <row r="3944" spans="18:20" x14ac:dyDescent="0.3">
      <c r="R3944" s="3"/>
      <c r="S3944" s="2"/>
      <c r="T3944" s="2"/>
    </row>
    <row r="3945" spans="18:20" x14ac:dyDescent="0.3">
      <c r="R3945" s="3"/>
      <c r="S3945" s="2"/>
      <c r="T3945" s="2"/>
    </row>
    <row r="3946" spans="18:20" x14ac:dyDescent="0.3">
      <c r="R3946" s="3"/>
      <c r="S3946" s="2"/>
      <c r="T3946" s="2"/>
    </row>
    <row r="3947" spans="18:20" x14ac:dyDescent="0.3">
      <c r="R3947" s="3"/>
      <c r="S3947" s="2"/>
      <c r="T3947" s="2"/>
    </row>
    <row r="3948" spans="18:20" x14ac:dyDescent="0.3">
      <c r="R3948" s="3"/>
      <c r="S3948" s="2"/>
      <c r="T3948" s="2"/>
    </row>
    <row r="3949" spans="18:20" x14ac:dyDescent="0.3">
      <c r="R3949" s="3"/>
      <c r="S3949" s="2"/>
      <c r="T3949" s="2"/>
    </row>
    <row r="3950" spans="18:20" x14ac:dyDescent="0.3">
      <c r="R3950" s="3"/>
      <c r="S3950" s="2"/>
      <c r="T3950" s="2"/>
    </row>
    <row r="3951" spans="18:20" x14ac:dyDescent="0.3">
      <c r="R3951" s="3"/>
      <c r="S3951" s="2"/>
      <c r="T3951" s="2"/>
    </row>
    <row r="3952" spans="18:20" x14ac:dyDescent="0.3">
      <c r="R3952" s="3"/>
      <c r="S3952" s="2"/>
      <c r="T3952" s="2"/>
    </row>
    <row r="3953" spans="18:20" x14ac:dyDescent="0.3">
      <c r="R3953" s="3"/>
      <c r="S3953" s="2"/>
      <c r="T3953" s="2"/>
    </row>
    <row r="3954" spans="18:20" x14ac:dyDescent="0.3">
      <c r="R3954" s="3"/>
      <c r="S3954" s="2"/>
      <c r="T3954" s="2"/>
    </row>
    <row r="3955" spans="18:20" x14ac:dyDescent="0.3">
      <c r="R3955" s="3"/>
      <c r="S3955" s="2"/>
      <c r="T3955" s="2"/>
    </row>
    <row r="3956" spans="18:20" x14ac:dyDescent="0.3">
      <c r="R3956" s="3"/>
      <c r="S3956" s="2"/>
      <c r="T3956" s="2"/>
    </row>
    <row r="3957" spans="18:20" x14ac:dyDescent="0.3">
      <c r="R3957" s="3"/>
      <c r="S3957" s="2"/>
      <c r="T3957" s="2"/>
    </row>
    <row r="3958" spans="18:20" x14ac:dyDescent="0.3">
      <c r="R3958" s="3"/>
      <c r="S3958" s="2"/>
      <c r="T3958" s="2"/>
    </row>
    <row r="3959" spans="18:20" x14ac:dyDescent="0.3">
      <c r="R3959" s="3"/>
      <c r="S3959" s="2"/>
      <c r="T3959" s="2"/>
    </row>
    <row r="3960" spans="18:20" x14ac:dyDescent="0.3">
      <c r="R3960" s="3"/>
      <c r="S3960" s="2"/>
      <c r="T3960" s="2"/>
    </row>
    <row r="3961" spans="18:20" x14ac:dyDescent="0.3">
      <c r="R3961" s="3"/>
      <c r="S3961" s="2"/>
      <c r="T3961" s="2"/>
    </row>
    <row r="3962" spans="18:20" x14ac:dyDescent="0.3">
      <c r="R3962" s="3"/>
      <c r="S3962" s="2"/>
      <c r="T3962" s="2"/>
    </row>
    <row r="3963" spans="18:20" x14ac:dyDescent="0.3">
      <c r="R3963" s="3"/>
      <c r="S3963" s="2"/>
      <c r="T3963" s="2"/>
    </row>
    <row r="3964" spans="18:20" x14ac:dyDescent="0.3">
      <c r="R3964" s="3"/>
      <c r="S3964" s="2"/>
      <c r="T3964" s="2"/>
    </row>
    <row r="3965" spans="18:20" x14ac:dyDescent="0.3">
      <c r="R3965" s="3"/>
      <c r="S3965" s="2"/>
      <c r="T3965" s="2"/>
    </row>
    <row r="3966" spans="18:20" x14ac:dyDescent="0.3">
      <c r="R3966" s="3"/>
      <c r="S3966" s="2"/>
      <c r="T3966" s="2"/>
    </row>
    <row r="3967" spans="18:20" x14ac:dyDescent="0.3">
      <c r="R3967" s="3"/>
      <c r="S3967" s="2"/>
      <c r="T3967" s="2"/>
    </row>
    <row r="3968" spans="18:20" x14ac:dyDescent="0.3">
      <c r="R3968" s="3"/>
      <c r="S3968" s="2"/>
      <c r="T3968" s="2"/>
    </row>
    <row r="3969" spans="18:20" x14ac:dyDescent="0.3">
      <c r="R3969" s="3"/>
      <c r="S3969" s="2"/>
      <c r="T3969" s="2"/>
    </row>
    <row r="3970" spans="18:20" x14ac:dyDescent="0.3">
      <c r="R3970" s="3"/>
      <c r="S3970" s="2"/>
      <c r="T3970" s="2"/>
    </row>
    <row r="3971" spans="18:20" x14ac:dyDescent="0.3">
      <c r="R3971" s="3"/>
      <c r="S3971" s="2"/>
      <c r="T3971" s="2"/>
    </row>
    <row r="3972" spans="18:20" x14ac:dyDescent="0.3">
      <c r="R3972" s="3"/>
      <c r="S3972" s="2"/>
      <c r="T3972" s="2"/>
    </row>
    <row r="3973" spans="18:20" x14ac:dyDescent="0.3">
      <c r="R3973" s="3"/>
      <c r="S3973" s="2"/>
      <c r="T3973" s="2"/>
    </row>
    <row r="3974" spans="18:20" x14ac:dyDescent="0.3">
      <c r="R3974" s="3"/>
      <c r="S3974" s="2"/>
      <c r="T3974" s="2"/>
    </row>
    <row r="3975" spans="18:20" x14ac:dyDescent="0.3">
      <c r="R3975" s="3"/>
      <c r="S3975" s="2"/>
      <c r="T3975" s="2"/>
    </row>
    <row r="3976" spans="18:20" x14ac:dyDescent="0.3">
      <c r="R3976" s="3"/>
      <c r="S3976" s="2"/>
      <c r="T3976" s="2"/>
    </row>
    <row r="3977" spans="18:20" x14ac:dyDescent="0.3">
      <c r="R3977" s="3"/>
      <c r="S3977" s="2"/>
      <c r="T3977" s="2"/>
    </row>
    <row r="3978" spans="18:20" x14ac:dyDescent="0.3">
      <c r="R3978" s="3"/>
      <c r="S3978" s="2"/>
      <c r="T3978" s="2"/>
    </row>
    <row r="3979" spans="18:20" x14ac:dyDescent="0.3">
      <c r="R3979" s="3"/>
      <c r="S3979" s="2"/>
      <c r="T3979" s="2"/>
    </row>
    <row r="3980" spans="18:20" x14ac:dyDescent="0.3">
      <c r="R3980" s="3"/>
      <c r="S3980" s="2"/>
      <c r="T3980" s="2"/>
    </row>
    <row r="3981" spans="18:20" x14ac:dyDescent="0.3">
      <c r="R3981" s="3"/>
      <c r="S3981" s="2"/>
      <c r="T3981" s="2"/>
    </row>
    <row r="3982" spans="18:20" x14ac:dyDescent="0.3">
      <c r="R3982" s="3"/>
      <c r="S3982" s="2"/>
      <c r="T3982" s="2"/>
    </row>
    <row r="3983" spans="18:20" x14ac:dyDescent="0.3">
      <c r="R3983" s="3"/>
      <c r="S3983" s="2"/>
      <c r="T3983" s="2"/>
    </row>
    <row r="3984" spans="18:20" x14ac:dyDescent="0.3">
      <c r="R3984" s="3"/>
      <c r="S3984" s="2"/>
      <c r="T3984" s="2"/>
    </row>
    <row r="3985" spans="18:20" x14ac:dyDescent="0.3">
      <c r="R3985" s="3"/>
      <c r="S3985" s="2"/>
      <c r="T3985" s="2"/>
    </row>
    <row r="3986" spans="18:20" x14ac:dyDescent="0.3">
      <c r="R3986" s="3"/>
      <c r="S3986" s="2"/>
      <c r="T3986" s="2"/>
    </row>
    <row r="3987" spans="18:20" x14ac:dyDescent="0.3">
      <c r="R3987" s="3"/>
      <c r="S3987" s="2"/>
      <c r="T3987" s="2"/>
    </row>
    <row r="3988" spans="18:20" x14ac:dyDescent="0.3">
      <c r="R3988" s="3"/>
      <c r="S3988" s="2"/>
      <c r="T3988" s="2"/>
    </row>
    <row r="3989" spans="18:20" x14ac:dyDescent="0.3">
      <c r="R3989" s="3"/>
      <c r="S3989" s="2"/>
      <c r="T3989" s="2"/>
    </row>
    <row r="3990" spans="18:20" x14ac:dyDescent="0.3">
      <c r="R3990" s="3"/>
      <c r="S3990" s="2"/>
      <c r="T3990" s="2"/>
    </row>
    <row r="3991" spans="18:20" x14ac:dyDescent="0.3">
      <c r="R3991" s="3"/>
      <c r="S3991" s="2"/>
      <c r="T3991" s="2"/>
    </row>
    <row r="3992" spans="18:20" x14ac:dyDescent="0.3">
      <c r="R3992" s="3"/>
      <c r="S3992" s="2"/>
      <c r="T3992" s="2"/>
    </row>
    <row r="3993" spans="18:20" x14ac:dyDescent="0.3">
      <c r="R3993" s="3"/>
      <c r="S3993" s="2"/>
      <c r="T3993" s="2"/>
    </row>
    <row r="3994" spans="18:20" x14ac:dyDescent="0.3">
      <c r="R3994" s="3"/>
      <c r="S3994" s="2"/>
      <c r="T3994" s="2"/>
    </row>
    <row r="3995" spans="18:20" x14ac:dyDescent="0.3">
      <c r="R3995" s="3"/>
      <c r="S3995" s="2"/>
      <c r="T3995" s="2"/>
    </row>
    <row r="3996" spans="18:20" x14ac:dyDescent="0.3">
      <c r="R3996" s="3"/>
      <c r="S3996" s="2"/>
      <c r="T3996" s="2"/>
    </row>
    <row r="3997" spans="18:20" x14ac:dyDescent="0.3">
      <c r="R3997" s="3"/>
      <c r="S3997" s="2"/>
      <c r="T3997" s="2"/>
    </row>
    <row r="3998" spans="18:20" x14ac:dyDescent="0.3">
      <c r="R3998" s="3"/>
      <c r="S3998" s="2"/>
      <c r="T3998" s="2"/>
    </row>
    <row r="3999" spans="18:20" x14ac:dyDescent="0.3">
      <c r="R3999" s="3"/>
      <c r="S3999" s="2"/>
      <c r="T3999" s="2"/>
    </row>
    <row r="4000" spans="18:20" x14ac:dyDescent="0.3">
      <c r="R4000" s="3"/>
      <c r="S4000" s="2"/>
      <c r="T4000" s="2"/>
    </row>
    <row r="4001" spans="18:20" x14ac:dyDescent="0.3">
      <c r="R4001" s="3"/>
      <c r="S4001" s="2"/>
      <c r="T4001" s="2"/>
    </row>
    <row r="4002" spans="18:20" x14ac:dyDescent="0.3">
      <c r="R4002" s="3"/>
      <c r="S4002" s="2"/>
      <c r="T4002" s="2"/>
    </row>
    <row r="4003" spans="18:20" x14ac:dyDescent="0.3">
      <c r="R4003" s="3"/>
      <c r="S4003" s="2"/>
      <c r="T4003" s="2"/>
    </row>
    <row r="4004" spans="18:20" x14ac:dyDescent="0.3">
      <c r="R4004" s="3"/>
      <c r="S4004" s="2"/>
      <c r="T4004" s="2"/>
    </row>
    <row r="4005" spans="18:20" x14ac:dyDescent="0.3">
      <c r="R4005" s="3"/>
      <c r="S4005" s="2"/>
      <c r="T4005" s="2"/>
    </row>
    <row r="4006" spans="18:20" x14ac:dyDescent="0.3">
      <c r="R4006" s="3"/>
      <c r="S4006" s="2"/>
      <c r="T4006" s="2"/>
    </row>
    <row r="4007" spans="18:20" x14ac:dyDescent="0.3">
      <c r="R4007" s="3"/>
      <c r="S4007" s="2"/>
      <c r="T4007" s="2"/>
    </row>
    <row r="4008" spans="18:20" x14ac:dyDescent="0.3">
      <c r="R4008" s="3"/>
      <c r="S4008" s="2"/>
      <c r="T4008" s="2"/>
    </row>
    <row r="4009" spans="18:20" x14ac:dyDescent="0.3">
      <c r="R4009" s="3"/>
      <c r="S4009" s="2"/>
      <c r="T4009" s="2"/>
    </row>
    <row r="4010" spans="18:20" x14ac:dyDescent="0.3">
      <c r="R4010" s="3"/>
      <c r="S4010" s="2"/>
      <c r="T4010" s="2"/>
    </row>
    <row r="4011" spans="18:20" x14ac:dyDescent="0.3">
      <c r="R4011" s="3"/>
      <c r="S4011" s="2"/>
      <c r="T4011" s="2"/>
    </row>
    <row r="4012" spans="18:20" x14ac:dyDescent="0.3">
      <c r="R4012" s="3"/>
      <c r="S4012" s="2"/>
      <c r="T4012" s="2"/>
    </row>
    <row r="4013" spans="18:20" x14ac:dyDescent="0.3">
      <c r="R4013" s="3"/>
      <c r="S4013" s="2"/>
      <c r="T4013" s="2"/>
    </row>
    <row r="4014" spans="18:20" x14ac:dyDescent="0.3">
      <c r="R4014" s="3"/>
      <c r="S4014" s="2"/>
      <c r="T4014" s="2"/>
    </row>
    <row r="4015" spans="18:20" x14ac:dyDescent="0.3">
      <c r="R4015" s="3"/>
      <c r="S4015" s="2"/>
      <c r="T4015" s="2"/>
    </row>
    <row r="4016" spans="18:20" x14ac:dyDescent="0.3">
      <c r="R4016" s="3"/>
      <c r="S4016" s="2"/>
      <c r="T4016" s="2"/>
    </row>
    <row r="4017" spans="18:20" x14ac:dyDescent="0.3">
      <c r="R4017" s="3"/>
      <c r="S4017" s="2"/>
      <c r="T4017" s="2"/>
    </row>
    <row r="4018" spans="18:20" x14ac:dyDescent="0.3">
      <c r="R4018" s="3"/>
      <c r="S4018" s="2"/>
      <c r="T4018" s="2"/>
    </row>
    <row r="4019" spans="18:20" x14ac:dyDescent="0.3">
      <c r="R4019" s="3"/>
      <c r="S4019" s="2"/>
      <c r="T4019" s="2"/>
    </row>
    <row r="4020" spans="18:20" x14ac:dyDescent="0.3">
      <c r="R4020" s="3"/>
      <c r="S4020" s="2"/>
      <c r="T4020" s="2"/>
    </row>
    <row r="4021" spans="18:20" x14ac:dyDescent="0.3">
      <c r="R4021" s="3"/>
      <c r="S4021" s="2"/>
      <c r="T4021" s="2"/>
    </row>
    <row r="4022" spans="18:20" x14ac:dyDescent="0.3">
      <c r="R4022" s="3"/>
      <c r="S4022" s="2"/>
      <c r="T4022" s="2"/>
    </row>
    <row r="4023" spans="18:20" x14ac:dyDescent="0.3">
      <c r="R4023" s="3"/>
      <c r="S4023" s="2"/>
      <c r="T4023" s="2"/>
    </row>
    <row r="4024" spans="18:20" x14ac:dyDescent="0.3">
      <c r="R4024" s="3"/>
      <c r="S4024" s="2"/>
      <c r="T4024" s="2"/>
    </row>
    <row r="4025" spans="18:20" x14ac:dyDescent="0.3">
      <c r="R4025" s="3"/>
      <c r="S4025" s="2"/>
      <c r="T4025" s="2"/>
    </row>
    <row r="4026" spans="18:20" x14ac:dyDescent="0.3">
      <c r="R4026" s="3"/>
      <c r="S4026" s="2"/>
      <c r="T4026" s="2"/>
    </row>
    <row r="4027" spans="18:20" x14ac:dyDescent="0.3">
      <c r="R4027" s="3"/>
      <c r="S4027" s="2"/>
      <c r="T4027" s="2"/>
    </row>
    <row r="4028" spans="18:20" x14ac:dyDescent="0.3">
      <c r="R4028" s="3"/>
      <c r="S4028" s="2"/>
      <c r="T4028" s="2"/>
    </row>
    <row r="4029" spans="18:20" x14ac:dyDescent="0.3">
      <c r="R4029" s="3"/>
      <c r="S4029" s="2"/>
      <c r="T4029" s="2"/>
    </row>
    <row r="4030" spans="18:20" x14ac:dyDescent="0.3">
      <c r="R4030" s="3"/>
      <c r="S4030" s="2"/>
      <c r="T4030" s="2"/>
    </row>
    <row r="4031" spans="18:20" x14ac:dyDescent="0.3">
      <c r="R4031" s="3"/>
      <c r="S4031" s="2"/>
      <c r="T4031" s="2"/>
    </row>
    <row r="4032" spans="18:20" x14ac:dyDescent="0.3">
      <c r="R4032" s="3"/>
      <c r="S4032" s="2"/>
      <c r="T4032" s="2"/>
    </row>
    <row r="4033" spans="18:20" x14ac:dyDescent="0.3">
      <c r="R4033" s="3"/>
      <c r="S4033" s="2"/>
      <c r="T4033" s="2"/>
    </row>
    <row r="4034" spans="18:20" x14ac:dyDescent="0.3">
      <c r="R4034" s="3"/>
      <c r="S4034" s="2"/>
      <c r="T4034" s="2"/>
    </row>
    <row r="4035" spans="18:20" x14ac:dyDescent="0.3">
      <c r="R4035" s="3"/>
      <c r="S4035" s="2"/>
      <c r="T4035" s="2"/>
    </row>
    <row r="4036" spans="18:20" x14ac:dyDescent="0.3">
      <c r="R4036" s="3"/>
      <c r="S4036" s="2"/>
      <c r="T4036" s="2"/>
    </row>
    <row r="4037" spans="18:20" x14ac:dyDescent="0.3">
      <c r="R4037" s="3"/>
      <c r="S4037" s="2"/>
      <c r="T4037" s="2"/>
    </row>
    <row r="4038" spans="18:20" x14ac:dyDescent="0.3">
      <c r="R4038" s="3"/>
      <c r="S4038" s="2"/>
      <c r="T4038" s="2"/>
    </row>
    <row r="4039" spans="18:20" x14ac:dyDescent="0.3">
      <c r="R4039" s="3"/>
      <c r="S4039" s="2"/>
      <c r="T4039" s="2"/>
    </row>
    <row r="4040" spans="18:20" x14ac:dyDescent="0.3">
      <c r="R4040" s="3"/>
      <c r="S4040" s="2"/>
      <c r="T4040" s="2"/>
    </row>
    <row r="4041" spans="18:20" x14ac:dyDescent="0.3">
      <c r="R4041" s="3"/>
      <c r="S4041" s="2"/>
      <c r="T4041" s="2"/>
    </row>
    <row r="4042" spans="18:20" x14ac:dyDescent="0.3">
      <c r="R4042" s="3"/>
      <c r="S4042" s="2"/>
      <c r="T4042" s="2"/>
    </row>
    <row r="4043" spans="18:20" x14ac:dyDescent="0.3">
      <c r="R4043" s="3"/>
      <c r="S4043" s="2"/>
      <c r="T4043" s="2"/>
    </row>
    <row r="4044" spans="18:20" x14ac:dyDescent="0.3">
      <c r="R4044" s="3"/>
      <c r="S4044" s="2"/>
      <c r="T4044" s="2"/>
    </row>
    <row r="4045" spans="18:20" x14ac:dyDescent="0.3">
      <c r="R4045" s="3"/>
      <c r="S4045" s="2"/>
      <c r="T4045" s="2"/>
    </row>
    <row r="4046" spans="18:20" x14ac:dyDescent="0.3">
      <c r="R4046" s="3"/>
      <c r="S4046" s="2"/>
      <c r="T4046" s="2"/>
    </row>
    <row r="4047" spans="18:20" x14ac:dyDescent="0.3">
      <c r="R4047" s="3"/>
      <c r="S4047" s="2"/>
      <c r="T4047" s="2"/>
    </row>
    <row r="4048" spans="18:20" x14ac:dyDescent="0.3">
      <c r="R4048" s="3"/>
      <c r="S4048" s="2"/>
      <c r="T4048" s="2"/>
    </row>
    <row r="4049" spans="18:20" x14ac:dyDescent="0.3">
      <c r="R4049" s="3"/>
      <c r="S4049" s="2"/>
      <c r="T4049" s="2"/>
    </row>
    <row r="4050" spans="18:20" x14ac:dyDescent="0.3">
      <c r="R4050" s="3"/>
      <c r="S4050" s="2"/>
      <c r="T4050" s="2"/>
    </row>
    <row r="4051" spans="18:20" x14ac:dyDescent="0.3">
      <c r="R4051" s="3"/>
      <c r="S4051" s="2"/>
      <c r="T4051" s="2"/>
    </row>
    <row r="4052" spans="18:20" x14ac:dyDescent="0.3">
      <c r="R4052" s="3"/>
      <c r="S4052" s="2"/>
      <c r="T4052" s="2"/>
    </row>
    <row r="4053" spans="18:20" x14ac:dyDescent="0.3">
      <c r="R4053" s="3"/>
      <c r="S4053" s="2"/>
      <c r="T4053" s="2"/>
    </row>
    <row r="4054" spans="18:20" x14ac:dyDescent="0.3">
      <c r="R4054" s="3"/>
      <c r="S4054" s="2"/>
      <c r="T4054" s="2"/>
    </row>
    <row r="4055" spans="18:20" x14ac:dyDescent="0.3">
      <c r="R4055" s="3"/>
      <c r="S4055" s="2"/>
      <c r="T4055" s="2"/>
    </row>
    <row r="4056" spans="18:20" x14ac:dyDescent="0.3">
      <c r="R4056" s="3"/>
      <c r="S4056" s="2"/>
      <c r="T4056" s="2"/>
    </row>
    <row r="4057" spans="18:20" x14ac:dyDescent="0.3">
      <c r="R4057" s="3"/>
      <c r="S4057" s="2"/>
      <c r="T4057" s="2"/>
    </row>
    <row r="4058" spans="18:20" x14ac:dyDescent="0.3">
      <c r="R4058" s="3"/>
      <c r="S4058" s="2"/>
      <c r="T4058" s="2"/>
    </row>
    <row r="4059" spans="18:20" x14ac:dyDescent="0.3">
      <c r="R4059" s="3"/>
      <c r="S4059" s="2"/>
      <c r="T4059" s="2"/>
    </row>
    <row r="4060" spans="18:20" x14ac:dyDescent="0.3">
      <c r="R4060" s="3"/>
      <c r="S4060" s="2"/>
      <c r="T4060" s="2"/>
    </row>
    <row r="4061" spans="18:20" x14ac:dyDescent="0.3">
      <c r="R4061" s="3"/>
      <c r="S4061" s="2"/>
      <c r="T4061" s="2"/>
    </row>
    <row r="4062" spans="18:20" x14ac:dyDescent="0.3">
      <c r="R4062" s="3"/>
      <c r="S4062" s="2"/>
      <c r="T4062" s="2"/>
    </row>
    <row r="4063" spans="18:20" x14ac:dyDescent="0.3">
      <c r="R4063" s="3"/>
      <c r="S4063" s="2"/>
      <c r="T4063" s="2"/>
    </row>
    <row r="4064" spans="18:20" x14ac:dyDescent="0.3">
      <c r="R4064" s="3"/>
      <c r="S4064" s="2"/>
      <c r="T4064" s="2"/>
    </row>
    <row r="4065" spans="18:20" x14ac:dyDescent="0.3">
      <c r="R4065" s="3"/>
      <c r="S4065" s="2"/>
      <c r="T4065" s="2"/>
    </row>
    <row r="4066" spans="18:20" x14ac:dyDescent="0.3">
      <c r="R4066" s="3"/>
      <c r="S4066" s="2"/>
      <c r="T4066" s="2"/>
    </row>
    <row r="4067" spans="18:20" x14ac:dyDescent="0.3">
      <c r="R4067" s="3"/>
      <c r="S4067" s="2"/>
      <c r="T4067" s="2"/>
    </row>
    <row r="4068" spans="18:20" x14ac:dyDescent="0.3">
      <c r="R4068" s="3"/>
      <c r="S4068" s="2"/>
      <c r="T4068" s="2"/>
    </row>
    <row r="4069" spans="18:20" x14ac:dyDescent="0.3">
      <c r="R4069" s="3"/>
      <c r="S4069" s="2"/>
      <c r="T4069" s="2"/>
    </row>
    <row r="4070" spans="18:20" x14ac:dyDescent="0.3">
      <c r="R4070" s="3"/>
      <c r="S4070" s="2"/>
      <c r="T4070" s="2"/>
    </row>
    <row r="4071" spans="18:20" x14ac:dyDescent="0.3">
      <c r="R4071" s="3"/>
      <c r="S4071" s="2"/>
      <c r="T4071" s="2"/>
    </row>
    <row r="4072" spans="18:20" x14ac:dyDescent="0.3">
      <c r="R4072" s="3"/>
      <c r="S4072" s="2"/>
      <c r="T4072" s="2"/>
    </row>
    <row r="4073" spans="18:20" x14ac:dyDescent="0.3">
      <c r="R4073" s="3"/>
      <c r="S4073" s="2"/>
      <c r="T4073" s="2"/>
    </row>
    <row r="4074" spans="18:20" x14ac:dyDescent="0.3">
      <c r="R4074" s="3"/>
      <c r="S4074" s="2"/>
      <c r="T4074" s="2"/>
    </row>
    <row r="4075" spans="18:20" x14ac:dyDescent="0.3">
      <c r="R4075" s="3"/>
      <c r="S4075" s="2"/>
      <c r="T4075" s="2"/>
    </row>
    <row r="4076" spans="18:20" x14ac:dyDescent="0.3">
      <c r="R4076" s="3"/>
      <c r="S4076" s="2"/>
      <c r="T4076" s="2"/>
    </row>
    <row r="4077" spans="18:20" x14ac:dyDescent="0.3">
      <c r="R4077" s="3"/>
      <c r="S4077" s="2"/>
      <c r="T4077" s="2"/>
    </row>
    <row r="4078" spans="18:20" x14ac:dyDescent="0.3">
      <c r="R4078" s="3"/>
      <c r="S4078" s="2"/>
      <c r="T4078" s="2"/>
    </row>
    <row r="4079" spans="18:20" x14ac:dyDescent="0.3">
      <c r="R4079" s="3"/>
      <c r="S4079" s="2"/>
      <c r="T4079" s="2"/>
    </row>
    <row r="4080" spans="18:20" x14ac:dyDescent="0.3">
      <c r="R4080" s="3"/>
      <c r="S4080" s="2"/>
      <c r="T4080" s="2"/>
    </row>
    <row r="4081" spans="18:20" x14ac:dyDescent="0.3">
      <c r="R4081" s="3"/>
      <c r="S4081" s="2"/>
      <c r="T4081" s="2"/>
    </row>
    <row r="4082" spans="18:20" x14ac:dyDescent="0.3">
      <c r="R4082" s="3"/>
      <c r="S4082" s="2"/>
      <c r="T4082" s="2"/>
    </row>
    <row r="4083" spans="18:20" x14ac:dyDescent="0.3">
      <c r="R4083" s="3"/>
      <c r="S4083" s="2"/>
      <c r="T4083" s="2"/>
    </row>
    <row r="4084" spans="18:20" x14ac:dyDescent="0.3">
      <c r="R4084" s="3"/>
      <c r="S4084" s="2"/>
      <c r="T4084" s="2"/>
    </row>
    <row r="4085" spans="18:20" x14ac:dyDescent="0.3">
      <c r="R4085" s="3"/>
      <c r="S4085" s="2"/>
      <c r="T4085" s="2"/>
    </row>
    <row r="4086" spans="18:20" x14ac:dyDescent="0.3">
      <c r="R4086" s="3"/>
      <c r="S4086" s="2"/>
      <c r="T4086" s="2"/>
    </row>
    <row r="4087" spans="18:20" x14ac:dyDescent="0.3">
      <c r="R4087" s="3"/>
      <c r="S4087" s="2"/>
      <c r="T4087" s="2"/>
    </row>
    <row r="4088" spans="18:20" x14ac:dyDescent="0.3">
      <c r="R4088" s="3"/>
      <c r="S4088" s="2"/>
      <c r="T4088" s="2"/>
    </row>
    <row r="4089" spans="18:20" x14ac:dyDescent="0.3">
      <c r="R4089" s="3"/>
      <c r="S4089" s="2"/>
      <c r="T4089" s="2"/>
    </row>
    <row r="4090" spans="18:20" x14ac:dyDescent="0.3">
      <c r="R4090" s="3"/>
      <c r="S4090" s="2"/>
      <c r="T4090" s="2"/>
    </row>
    <row r="4091" spans="18:20" x14ac:dyDescent="0.3">
      <c r="R4091" s="3"/>
      <c r="S4091" s="2"/>
      <c r="T4091" s="2"/>
    </row>
    <row r="4092" spans="18:20" x14ac:dyDescent="0.3">
      <c r="R4092" s="3"/>
      <c r="S4092" s="2"/>
      <c r="T4092" s="2"/>
    </row>
    <row r="4093" spans="18:20" x14ac:dyDescent="0.3">
      <c r="R4093" s="3"/>
      <c r="S4093" s="2"/>
      <c r="T4093" s="2"/>
    </row>
    <row r="4094" spans="18:20" x14ac:dyDescent="0.3">
      <c r="R4094" s="3"/>
      <c r="S4094" s="2"/>
      <c r="T4094" s="2"/>
    </row>
    <row r="4095" spans="18:20" x14ac:dyDescent="0.3">
      <c r="R4095" s="3"/>
      <c r="S4095" s="2"/>
      <c r="T4095" s="2"/>
    </row>
    <row r="4096" spans="18:20" x14ac:dyDescent="0.3">
      <c r="R4096" s="3"/>
      <c r="S4096" s="2"/>
      <c r="T4096" s="2"/>
    </row>
    <row r="4097" spans="18:20" x14ac:dyDescent="0.3">
      <c r="R4097" s="3"/>
      <c r="S4097" s="2"/>
      <c r="T4097" s="2"/>
    </row>
    <row r="4098" spans="18:20" x14ac:dyDescent="0.3">
      <c r="R4098" s="3"/>
      <c r="S4098" s="2"/>
      <c r="T4098" s="2"/>
    </row>
    <row r="4099" spans="18:20" x14ac:dyDescent="0.3">
      <c r="R4099" s="3"/>
      <c r="S4099" s="2"/>
      <c r="T4099" s="2"/>
    </row>
    <row r="4100" spans="18:20" x14ac:dyDescent="0.3">
      <c r="R4100" s="3"/>
      <c r="S4100" s="2"/>
      <c r="T4100" s="2"/>
    </row>
    <row r="4101" spans="18:20" x14ac:dyDescent="0.3">
      <c r="R4101" s="3"/>
      <c r="S4101" s="2"/>
      <c r="T4101" s="2"/>
    </row>
    <row r="4102" spans="18:20" x14ac:dyDescent="0.3">
      <c r="R4102" s="3"/>
      <c r="S4102" s="2"/>
      <c r="T4102" s="2"/>
    </row>
    <row r="4103" spans="18:20" x14ac:dyDescent="0.3">
      <c r="R4103" s="3"/>
      <c r="S4103" s="2"/>
      <c r="T4103" s="2"/>
    </row>
    <row r="4104" spans="18:20" x14ac:dyDescent="0.3">
      <c r="R4104" s="3"/>
      <c r="S4104" s="2"/>
      <c r="T4104" s="2"/>
    </row>
    <row r="4105" spans="18:20" x14ac:dyDescent="0.3">
      <c r="R4105" s="3"/>
      <c r="S4105" s="2"/>
      <c r="T4105" s="2"/>
    </row>
    <row r="4106" spans="18:20" x14ac:dyDescent="0.3">
      <c r="R4106" s="3"/>
      <c r="S4106" s="2"/>
      <c r="T4106" s="2"/>
    </row>
    <row r="4107" spans="18:20" x14ac:dyDescent="0.3">
      <c r="R4107" s="3"/>
      <c r="S4107" s="2"/>
      <c r="T4107" s="2"/>
    </row>
    <row r="4108" spans="18:20" x14ac:dyDescent="0.3">
      <c r="R4108" s="3"/>
      <c r="S4108" s="2"/>
      <c r="T4108" s="2"/>
    </row>
    <row r="4109" spans="18:20" x14ac:dyDescent="0.3">
      <c r="R4109" s="3"/>
      <c r="S4109" s="2"/>
      <c r="T4109" s="2"/>
    </row>
    <row r="4110" spans="18:20" x14ac:dyDescent="0.3">
      <c r="R4110" s="3"/>
      <c r="S4110" s="2"/>
      <c r="T4110" s="2"/>
    </row>
    <row r="4111" spans="18:20" x14ac:dyDescent="0.3">
      <c r="R4111" s="3"/>
      <c r="S4111" s="2"/>
      <c r="T4111" s="2"/>
    </row>
    <row r="4112" spans="18:20" x14ac:dyDescent="0.3">
      <c r="R4112" s="3"/>
      <c r="S4112" s="2"/>
      <c r="T4112" s="2"/>
    </row>
    <row r="4113" spans="18:20" x14ac:dyDescent="0.3">
      <c r="R4113" s="3"/>
      <c r="S4113" s="2"/>
      <c r="T4113" s="2"/>
    </row>
    <row r="4114" spans="18:20" x14ac:dyDescent="0.3">
      <c r="R4114" s="3"/>
      <c r="S4114" s="2"/>
      <c r="T4114" s="2"/>
    </row>
    <row r="4115" spans="18:20" x14ac:dyDescent="0.3">
      <c r="R4115" s="3"/>
      <c r="S4115" s="2"/>
      <c r="T4115" s="2"/>
    </row>
    <row r="4116" spans="18:20" x14ac:dyDescent="0.3">
      <c r="R4116" s="3"/>
      <c r="S4116" s="2"/>
      <c r="T4116" s="2"/>
    </row>
    <row r="4117" spans="18:20" x14ac:dyDescent="0.3">
      <c r="R4117" s="3"/>
      <c r="S4117" s="2"/>
      <c r="T4117" s="2"/>
    </row>
    <row r="4118" spans="18:20" x14ac:dyDescent="0.3">
      <c r="R4118" s="3"/>
      <c r="S4118" s="2"/>
      <c r="T4118" s="2"/>
    </row>
    <row r="4119" spans="18:20" x14ac:dyDescent="0.3">
      <c r="R4119" s="3"/>
      <c r="S4119" s="2"/>
      <c r="T4119" s="2"/>
    </row>
    <row r="4120" spans="18:20" x14ac:dyDescent="0.3">
      <c r="R4120" s="3"/>
      <c r="S4120" s="2"/>
      <c r="T4120" s="2"/>
    </row>
    <row r="4121" spans="18:20" x14ac:dyDescent="0.3">
      <c r="R4121" s="3"/>
      <c r="S4121" s="2"/>
      <c r="T4121" s="2"/>
    </row>
    <row r="4122" spans="18:20" x14ac:dyDescent="0.3">
      <c r="R4122" s="3"/>
      <c r="S4122" s="2"/>
      <c r="T4122" s="2"/>
    </row>
    <row r="4123" spans="18:20" x14ac:dyDescent="0.3">
      <c r="R4123" s="3"/>
      <c r="S4123" s="2"/>
      <c r="T4123" s="2"/>
    </row>
    <row r="4124" spans="18:20" x14ac:dyDescent="0.3">
      <c r="R4124" s="3"/>
      <c r="S4124" s="2"/>
      <c r="T4124" s="2"/>
    </row>
    <row r="4125" spans="18:20" x14ac:dyDescent="0.3">
      <c r="R4125" s="3"/>
      <c r="S4125" s="2"/>
      <c r="T4125" s="2"/>
    </row>
    <row r="4126" spans="18:20" x14ac:dyDescent="0.3">
      <c r="R4126" s="3"/>
      <c r="S4126" s="2"/>
      <c r="T4126" s="2"/>
    </row>
    <row r="4127" spans="18:20" x14ac:dyDescent="0.3">
      <c r="R4127" s="3"/>
      <c r="S4127" s="2"/>
      <c r="T4127" s="2"/>
    </row>
    <row r="4128" spans="18:20" x14ac:dyDescent="0.3">
      <c r="R4128" s="3"/>
      <c r="S4128" s="2"/>
      <c r="T4128" s="2"/>
    </row>
    <row r="4129" spans="18:20" x14ac:dyDescent="0.3">
      <c r="R4129" s="3"/>
      <c r="S4129" s="2"/>
      <c r="T4129" s="2"/>
    </row>
    <row r="4130" spans="18:20" x14ac:dyDescent="0.3">
      <c r="R4130" s="3"/>
      <c r="S4130" s="2"/>
      <c r="T4130" s="2"/>
    </row>
    <row r="4131" spans="18:20" x14ac:dyDescent="0.3">
      <c r="R4131" s="3"/>
      <c r="S4131" s="2"/>
      <c r="T4131" s="2"/>
    </row>
    <row r="4132" spans="18:20" x14ac:dyDescent="0.3">
      <c r="R4132" s="3"/>
      <c r="S4132" s="2"/>
      <c r="T4132" s="2"/>
    </row>
    <row r="4133" spans="18:20" x14ac:dyDescent="0.3">
      <c r="R4133" s="3"/>
      <c r="S4133" s="2"/>
      <c r="T4133" s="2"/>
    </row>
    <row r="4134" spans="18:20" x14ac:dyDescent="0.3">
      <c r="R4134" s="3"/>
      <c r="S4134" s="2"/>
      <c r="T4134" s="2"/>
    </row>
    <row r="4135" spans="18:20" x14ac:dyDescent="0.3">
      <c r="R4135" s="3"/>
      <c r="S4135" s="2"/>
      <c r="T4135" s="2"/>
    </row>
    <row r="4136" spans="18:20" x14ac:dyDescent="0.3">
      <c r="R4136" s="3"/>
      <c r="S4136" s="2"/>
      <c r="T4136" s="2"/>
    </row>
    <row r="4137" spans="18:20" x14ac:dyDescent="0.3">
      <c r="R4137" s="3"/>
      <c r="S4137" s="2"/>
      <c r="T4137" s="2"/>
    </row>
    <row r="4138" spans="18:20" x14ac:dyDescent="0.3">
      <c r="R4138" s="3"/>
      <c r="S4138" s="2"/>
      <c r="T4138" s="2"/>
    </row>
    <row r="4139" spans="18:20" x14ac:dyDescent="0.3">
      <c r="R4139" s="3"/>
      <c r="S4139" s="2"/>
      <c r="T4139" s="2"/>
    </row>
    <row r="4140" spans="18:20" x14ac:dyDescent="0.3">
      <c r="R4140" s="3"/>
      <c r="S4140" s="2"/>
      <c r="T4140" s="2"/>
    </row>
    <row r="4141" spans="18:20" x14ac:dyDescent="0.3">
      <c r="R4141" s="3"/>
      <c r="S4141" s="2"/>
      <c r="T4141" s="2"/>
    </row>
    <row r="4142" spans="18:20" x14ac:dyDescent="0.3">
      <c r="R4142" s="3"/>
      <c r="S4142" s="2"/>
      <c r="T4142" s="2"/>
    </row>
    <row r="4143" spans="18:20" x14ac:dyDescent="0.3">
      <c r="R4143" s="3"/>
      <c r="S4143" s="2"/>
      <c r="T4143" s="2"/>
    </row>
    <row r="4144" spans="18:20" x14ac:dyDescent="0.3">
      <c r="R4144" s="3"/>
      <c r="S4144" s="2"/>
      <c r="T4144" s="2"/>
    </row>
    <row r="4145" spans="18:20" x14ac:dyDescent="0.3">
      <c r="R4145" s="3"/>
      <c r="S4145" s="2"/>
      <c r="T4145" s="2"/>
    </row>
    <row r="4146" spans="18:20" x14ac:dyDescent="0.3">
      <c r="R4146" s="3"/>
      <c r="S4146" s="2"/>
      <c r="T4146" s="2"/>
    </row>
    <row r="4147" spans="18:20" x14ac:dyDescent="0.3">
      <c r="R4147" s="3"/>
      <c r="S4147" s="2"/>
      <c r="T4147" s="2"/>
    </row>
    <row r="4148" spans="18:20" x14ac:dyDescent="0.3">
      <c r="R4148" s="3"/>
      <c r="S4148" s="2"/>
      <c r="T4148" s="2"/>
    </row>
    <row r="4149" spans="18:20" x14ac:dyDescent="0.3">
      <c r="R4149" s="3"/>
      <c r="S4149" s="2"/>
      <c r="T4149" s="2"/>
    </row>
    <row r="4150" spans="18:20" x14ac:dyDescent="0.3">
      <c r="R4150" s="3"/>
      <c r="S4150" s="2"/>
      <c r="T4150" s="2"/>
    </row>
    <row r="4151" spans="18:20" x14ac:dyDescent="0.3">
      <c r="R4151" s="3"/>
      <c r="S4151" s="2"/>
      <c r="T4151" s="2"/>
    </row>
    <row r="4152" spans="18:20" x14ac:dyDescent="0.3">
      <c r="R4152" s="3"/>
      <c r="S4152" s="2"/>
      <c r="T4152" s="2"/>
    </row>
    <row r="4153" spans="18:20" x14ac:dyDescent="0.3">
      <c r="R4153" s="3"/>
      <c r="S4153" s="2"/>
      <c r="T4153" s="2"/>
    </row>
    <row r="4154" spans="18:20" x14ac:dyDescent="0.3">
      <c r="R4154" s="3"/>
      <c r="S4154" s="2"/>
      <c r="T4154" s="2"/>
    </row>
    <row r="4155" spans="18:20" x14ac:dyDescent="0.3">
      <c r="R4155" s="3"/>
      <c r="S4155" s="2"/>
      <c r="T4155" s="2"/>
    </row>
    <row r="4156" spans="18:20" x14ac:dyDescent="0.3">
      <c r="R4156" s="3"/>
      <c r="S4156" s="2"/>
      <c r="T4156" s="2"/>
    </row>
    <row r="4157" spans="18:20" x14ac:dyDescent="0.3">
      <c r="R4157" s="3"/>
      <c r="S4157" s="2"/>
      <c r="T4157" s="2"/>
    </row>
    <row r="4158" spans="18:20" x14ac:dyDescent="0.3">
      <c r="R4158" s="3"/>
      <c r="S4158" s="2"/>
      <c r="T4158" s="2"/>
    </row>
    <row r="4159" spans="18:20" x14ac:dyDescent="0.3">
      <c r="R4159" s="3"/>
      <c r="S4159" s="2"/>
      <c r="T4159" s="2"/>
    </row>
    <row r="4160" spans="18:20" x14ac:dyDescent="0.3">
      <c r="R4160" s="3"/>
      <c r="S4160" s="2"/>
      <c r="T4160" s="2"/>
    </row>
    <row r="4161" spans="18:20" x14ac:dyDescent="0.3">
      <c r="R4161" s="3"/>
      <c r="S4161" s="2"/>
      <c r="T4161" s="2"/>
    </row>
    <row r="4162" spans="18:20" x14ac:dyDescent="0.3">
      <c r="R4162" s="3"/>
      <c r="S4162" s="2"/>
      <c r="T4162" s="2"/>
    </row>
    <row r="4163" spans="18:20" x14ac:dyDescent="0.3">
      <c r="R4163" s="3"/>
      <c r="S4163" s="2"/>
      <c r="T4163" s="2"/>
    </row>
    <row r="4164" spans="18:20" x14ac:dyDescent="0.3">
      <c r="R4164" s="3"/>
      <c r="S4164" s="2"/>
      <c r="T4164" s="2"/>
    </row>
    <row r="4165" spans="18:20" x14ac:dyDescent="0.3">
      <c r="R4165" s="3"/>
      <c r="S4165" s="2"/>
      <c r="T4165" s="2"/>
    </row>
    <row r="4166" spans="18:20" x14ac:dyDescent="0.3">
      <c r="R4166" s="3"/>
      <c r="S4166" s="2"/>
      <c r="T4166" s="2"/>
    </row>
    <row r="4167" spans="18:20" x14ac:dyDescent="0.3">
      <c r="R4167" s="3"/>
      <c r="S4167" s="2"/>
      <c r="T4167" s="2"/>
    </row>
    <row r="4168" spans="18:20" x14ac:dyDescent="0.3">
      <c r="R4168" s="3"/>
      <c r="S4168" s="2"/>
      <c r="T4168" s="2"/>
    </row>
    <row r="4169" spans="18:20" x14ac:dyDescent="0.3">
      <c r="R4169" s="3"/>
      <c r="S4169" s="2"/>
      <c r="T4169" s="2"/>
    </row>
    <row r="4170" spans="18:20" x14ac:dyDescent="0.3">
      <c r="R4170" s="3"/>
      <c r="S4170" s="2"/>
      <c r="T4170" s="2"/>
    </row>
    <row r="4171" spans="18:20" x14ac:dyDescent="0.3">
      <c r="R4171" s="3"/>
      <c r="S4171" s="2"/>
      <c r="T4171" s="2"/>
    </row>
    <row r="4172" spans="18:20" x14ac:dyDescent="0.3">
      <c r="R4172" s="3"/>
      <c r="S4172" s="2"/>
      <c r="T4172" s="2"/>
    </row>
    <row r="4173" spans="18:20" x14ac:dyDescent="0.3">
      <c r="R4173" s="3"/>
      <c r="S4173" s="2"/>
      <c r="T4173" s="2"/>
    </row>
    <row r="4174" spans="18:20" x14ac:dyDescent="0.3">
      <c r="R4174" s="3"/>
      <c r="S4174" s="2"/>
      <c r="T4174" s="2"/>
    </row>
    <row r="4175" spans="18:20" x14ac:dyDescent="0.3">
      <c r="R4175" s="3"/>
      <c r="S4175" s="2"/>
      <c r="T4175" s="2"/>
    </row>
    <row r="4176" spans="18:20" x14ac:dyDescent="0.3">
      <c r="R4176" s="3"/>
      <c r="S4176" s="2"/>
      <c r="T4176" s="2"/>
    </row>
    <row r="4177" spans="18:20" x14ac:dyDescent="0.3">
      <c r="R4177" s="3"/>
      <c r="S4177" s="2"/>
      <c r="T4177" s="2"/>
    </row>
    <row r="4178" spans="18:20" x14ac:dyDescent="0.3">
      <c r="R4178" s="3"/>
      <c r="S4178" s="2"/>
      <c r="T4178" s="2"/>
    </row>
    <row r="4179" spans="18:20" x14ac:dyDescent="0.3">
      <c r="R4179" s="3"/>
      <c r="S4179" s="2"/>
      <c r="T4179" s="2"/>
    </row>
    <row r="4180" spans="18:20" x14ac:dyDescent="0.3">
      <c r="R4180" s="3"/>
      <c r="S4180" s="2"/>
      <c r="T4180" s="2"/>
    </row>
    <row r="4181" spans="18:20" x14ac:dyDescent="0.3">
      <c r="R4181" s="3"/>
      <c r="S4181" s="2"/>
      <c r="T4181" s="2"/>
    </row>
    <row r="4182" spans="18:20" x14ac:dyDescent="0.3">
      <c r="R4182" s="3"/>
      <c r="S4182" s="2"/>
      <c r="T4182" s="2"/>
    </row>
    <row r="4183" spans="18:20" x14ac:dyDescent="0.3">
      <c r="R4183" s="3"/>
      <c r="S4183" s="2"/>
      <c r="T4183" s="2"/>
    </row>
    <row r="4184" spans="18:20" x14ac:dyDescent="0.3">
      <c r="R4184" s="3"/>
      <c r="S4184" s="2"/>
      <c r="T4184" s="2"/>
    </row>
    <row r="4185" spans="18:20" x14ac:dyDescent="0.3">
      <c r="R4185" s="3"/>
      <c r="S4185" s="2"/>
      <c r="T4185" s="2"/>
    </row>
    <row r="4186" spans="18:20" x14ac:dyDescent="0.3">
      <c r="R4186" s="3"/>
      <c r="S4186" s="2"/>
      <c r="T4186" s="2"/>
    </row>
    <row r="4187" spans="18:20" x14ac:dyDescent="0.3">
      <c r="R4187" s="3"/>
      <c r="S4187" s="2"/>
      <c r="T4187" s="2"/>
    </row>
    <row r="4188" spans="18:20" x14ac:dyDescent="0.3">
      <c r="R4188" s="3"/>
      <c r="S4188" s="2"/>
      <c r="T4188" s="2"/>
    </row>
    <row r="4189" spans="18:20" x14ac:dyDescent="0.3">
      <c r="R4189" s="3"/>
      <c r="S4189" s="2"/>
      <c r="T4189" s="2"/>
    </row>
    <row r="4190" spans="18:20" x14ac:dyDescent="0.3">
      <c r="R4190" s="3"/>
      <c r="S4190" s="2"/>
      <c r="T4190" s="2"/>
    </row>
    <row r="4191" spans="18:20" x14ac:dyDescent="0.3">
      <c r="R4191" s="3"/>
      <c r="S4191" s="2"/>
      <c r="T4191" s="2"/>
    </row>
    <row r="4192" spans="18:20" x14ac:dyDescent="0.3">
      <c r="R4192" s="3"/>
      <c r="S4192" s="2"/>
      <c r="T4192" s="2"/>
    </row>
    <row r="4193" spans="18:20" x14ac:dyDescent="0.3">
      <c r="R4193" s="3"/>
      <c r="S4193" s="2"/>
      <c r="T4193" s="2"/>
    </row>
    <row r="4194" spans="18:20" x14ac:dyDescent="0.3">
      <c r="R4194" s="3"/>
      <c r="S4194" s="2"/>
      <c r="T4194" s="2"/>
    </row>
    <row r="4195" spans="18:20" x14ac:dyDescent="0.3">
      <c r="R4195" s="3"/>
      <c r="S4195" s="2"/>
      <c r="T4195" s="2"/>
    </row>
    <row r="4196" spans="18:20" x14ac:dyDescent="0.3">
      <c r="R4196" s="3"/>
      <c r="S4196" s="2"/>
      <c r="T4196" s="2"/>
    </row>
    <row r="4197" spans="18:20" x14ac:dyDescent="0.3">
      <c r="R4197" s="3"/>
      <c r="S4197" s="2"/>
      <c r="T4197" s="2"/>
    </row>
    <row r="4198" spans="18:20" x14ac:dyDescent="0.3">
      <c r="R4198" s="3"/>
      <c r="S4198" s="2"/>
      <c r="T4198" s="2"/>
    </row>
    <row r="4199" spans="18:20" x14ac:dyDescent="0.3">
      <c r="R4199" s="3"/>
      <c r="S4199" s="2"/>
      <c r="T4199" s="2"/>
    </row>
    <row r="4200" spans="18:20" x14ac:dyDescent="0.3">
      <c r="R4200" s="3"/>
      <c r="S4200" s="2"/>
      <c r="T4200" s="2"/>
    </row>
    <row r="4201" spans="18:20" x14ac:dyDescent="0.3">
      <c r="R4201" s="3"/>
      <c r="S4201" s="2"/>
      <c r="T4201" s="2"/>
    </row>
    <row r="4202" spans="18:20" x14ac:dyDescent="0.3">
      <c r="R4202" s="3"/>
      <c r="S4202" s="2"/>
      <c r="T4202" s="2"/>
    </row>
    <row r="4203" spans="18:20" x14ac:dyDescent="0.3">
      <c r="R4203" s="3"/>
      <c r="S4203" s="2"/>
      <c r="T4203" s="2"/>
    </row>
    <row r="4204" spans="18:20" x14ac:dyDescent="0.3">
      <c r="R4204" s="3"/>
      <c r="S4204" s="2"/>
      <c r="T4204" s="2"/>
    </row>
    <row r="4205" spans="18:20" x14ac:dyDescent="0.3">
      <c r="R4205" s="3"/>
      <c r="S4205" s="2"/>
      <c r="T4205" s="2"/>
    </row>
    <row r="4206" spans="18:20" x14ac:dyDescent="0.3">
      <c r="R4206" s="3"/>
      <c r="S4206" s="2"/>
      <c r="T4206" s="2"/>
    </row>
    <row r="4207" spans="18:20" x14ac:dyDescent="0.3">
      <c r="R4207" s="3"/>
      <c r="S4207" s="2"/>
      <c r="T4207" s="2"/>
    </row>
    <row r="4208" spans="18:20" x14ac:dyDescent="0.3">
      <c r="R4208" s="3"/>
      <c r="S4208" s="2"/>
      <c r="T4208" s="2"/>
    </row>
    <row r="4209" spans="18:20" x14ac:dyDescent="0.3">
      <c r="R4209" s="3"/>
      <c r="S4209" s="2"/>
      <c r="T4209" s="2"/>
    </row>
    <row r="4210" spans="18:20" x14ac:dyDescent="0.3">
      <c r="R4210" s="3"/>
      <c r="S4210" s="2"/>
      <c r="T4210" s="2"/>
    </row>
    <row r="4211" spans="18:20" x14ac:dyDescent="0.3">
      <c r="R4211" s="3"/>
      <c r="S4211" s="2"/>
      <c r="T4211" s="2"/>
    </row>
    <row r="4212" spans="18:20" x14ac:dyDescent="0.3">
      <c r="R4212" s="3"/>
      <c r="S4212" s="2"/>
      <c r="T4212" s="2"/>
    </row>
    <row r="4213" spans="18:20" x14ac:dyDescent="0.3">
      <c r="R4213" s="3"/>
      <c r="S4213" s="2"/>
      <c r="T4213" s="2"/>
    </row>
    <row r="4214" spans="18:20" x14ac:dyDescent="0.3">
      <c r="R4214" s="3"/>
      <c r="S4214" s="2"/>
      <c r="T4214" s="2"/>
    </row>
    <row r="4215" spans="18:20" x14ac:dyDescent="0.3">
      <c r="R4215" s="3"/>
      <c r="S4215" s="2"/>
      <c r="T4215" s="2"/>
    </row>
    <row r="4216" spans="18:20" x14ac:dyDescent="0.3">
      <c r="R4216" s="3"/>
      <c r="S4216" s="2"/>
      <c r="T4216" s="2"/>
    </row>
    <row r="4217" spans="18:20" x14ac:dyDescent="0.3">
      <c r="R4217" s="3"/>
      <c r="S4217" s="2"/>
      <c r="T4217" s="2"/>
    </row>
    <row r="4218" spans="18:20" x14ac:dyDescent="0.3">
      <c r="R4218" s="3"/>
      <c r="S4218" s="2"/>
      <c r="T4218" s="2"/>
    </row>
    <row r="4219" spans="18:20" x14ac:dyDescent="0.3">
      <c r="R4219" s="3"/>
      <c r="S4219" s="2"/>
      <c r="T4219" s="2"/>
    </row>
    <row r="4220" spans="18:20" x14ac:dyDescent="0.3">
      <c r="R4220" s="3"/>
      <c r="S4220" s="2"/>
      <c r="T4220" s="2"/>
    </row>
    <row r="4221" spans="18:20" x14ac:dyDescent="0.3">
      <c r="R4221" s="3"/>
      <c r="S4221" s="2"/>
      <c r="T4221" s="2"/>
    </row>
    <row r="4222" spans="18:20" x14ac:dyDescent="0.3">
      <c r="R4222" s="3"/>
      <c r="S4222" s="2"/>
      <c r="T4222" s="2"/>
    </row>
    <row r="4223" spans="18:20" x14ac:dyDescent="0.3">
      <c r="R4223" s="3"/>
      <c r="S4223" s="2"/>
      <c r="T4223" s="2"/>
    </row>
    <row r="4224" spans="18:20" x14ac:dyDescent="0.3">
      <c r="R4224" s="3"/>
      <c r="S4224" s="2"/>
      <c r="T4224" s="2"/>
    </row>
    <row r="4225" spans="18:20" x14ac:dyDescent="0.3">
      <c r="R4225" s="3"/>
      <c r="S4225" s="2"/>
      <c r="T4225" s="2"/>
    </row>
    <row r="4226" spans="18:20" x14ac:dyDescent="0.3">
      <c r="R4226" s="3"/>
      <c r="S4226" s="2"/>
      <c r="T4226" s="2"/>
    </row>
    <row r="4227" spans="18:20" x14ac:dyDescent="0.3">
      <c r="R4227" s="3"/>
      <c r="S4227" s="2"/>
      <c r="T4227" s="2"/>
    </row>
    <row r="4228" spans="18:20" x14ac:dyDescent="0.3">
      <c r="R4228" s="3"/>
      <c r="S4228" s="2"/>
      <c r="T4228" s="2"/>
    </row>
    <row r="4229" spans="18:20" x14ac:dyDescent="0.3">
      <c r="R4229" s="3"/>
      <c r="S4229" s="2"/>
      <c r="T4229" s="2"/>
    </row>
    <row r="4230" spans="18:20" x14ac:dyDescent="0.3">
      <c r="R4230" s="3"/>
      <c r="S4230" s="2"/>
      <c r="T4230" s="2"/>
    </row>
    <row r="4231" spans="18:20" x14ac:dyDescent="0.3">
      <c r="R4231" s="3"/>
      <c r="S4231" s="2"/>
      <c r="T4231" s="2"/>
    </row>
    <row r="4232" spans="18:20" x14ac:dyDescent="0.3">
      <c r="R4232" s="3"/>
      <c r="S4232" s="2"/>
      <c r="T4232" s="2"/>
    </row>
    <row r="4233" spans="18:20" x14ac:dyDescent="0.3">
      <c r="R4233" s="3"/>
      <c r="S4233" s="2"/>
      <c r="T4233" s="2"/>
    </row>
    <row r="4234" spans="18:20" x14ac:dyDescent="0.3">
      <c r="R4234" s="3"/>
      <c r="S4234" s="2"/>
      <c r="T4234" s="2"/>
    </row>
    <row r="4235" spans="18:20" x14ac:dyDescent="0.3">
      <c r="R4235" s="3"/>
      <c r="S4235" s="2"/>
      <c r="T4235" s="2"/>
    </row>
    <row r="4236" spans="18:20" x14ac:dyDescent="0.3">
      <c r="R4236" s="3"/>
      <c r="S4236" s="2"/>
      <c r="T4236" s="2"/>
    </row>
    <row r="4237" spans="18:20" x14ac:dyDescent="0.3">
      <c r="R4237" s="3"/>
      <c r="S4237" s="2"/>
      <c r="T4237" s="2"/>
    </row>
    <row r="4238" spans="18:20" x14ac:dyDescent="0.3">
      <c r="R4238" s="3"/>
      <c r="S4238" s="2"/>
      <c r="T4238" s="2"/>
    </row>
    <row r="4239" spans="18:20" x14ac:dyDescent="0.3">
      <c r="R4239" s="3"/>
      <c r="S4239" s="2"/>
      <c r="T4239" s="2"/>
    </row>
    <row r="4240" spans="18:20" x14ac:dyDescent="0.3">
      <c r="R4240" s="3"/>
      <c r="S4240" s="2"/>
      <c r="T4240" s="2"/>
    </row>
    <row r="4241" spans="18:20" x14ac:dyDescent="0.3">
      <c r="R4241" s="3"/>
      <c r="S4241" s="2"/>
      <c r="T4241" s="2"/>
    </row>
    <row r="4242" spans="18:20" x14ac:dyDescent="0.3">
      <c r="R4242" s="3"/>
      <c r="S4242" s="2"/>
      <c r="T4242" s="2"/>
    </row>
    <row r="4243" spans="18:20" x14ac:dyDescent="0.3">
      <c r="R4243" s="3"/>
      <c r="S4243" s="2"/>
      <c r="T4243" s="2"/>
    </row>
    <row r="4244" spans="18:20" x14ac:dyDescent="0.3">
      <c r="R4244" s="3"/>
      <c r="S4244" s="2"/>
      <c r="T4244" s="2"/>
    </row>
    <row r="4245" spans="18:20" x14ac:dyDescent="0.3">
      <c r="R4245" s="3"/>
      <c r="S4245" s="2"/>
      <c r="T4245" s="2"/>
    </row>
    <row r="4246" spans="18:20" x14ac:dyDescent="0.3">
      <c r="R4246" s="3"/>
      <c r="S4246" s="2"/>
      <c r="T4246" s="2"/>
    </row>
    <row r="4247" spans="18:20" x14ac:dyDescent="0.3">
      <c r="R4247" s="3"/>
      <c r="S4247" s="2"/>
      <c r="T4247" s="2"/>
    </row>
    <row r="4248" spans="18:20" x14ac:dyDescent="0.3">
      <c r="R4248" s="3"/>
      <c r="S4248" s="2"/>
      <c r="T4248" s="2"/>
    </row>
    <row r="4249" spans="18:20" x14ac:dyDescent="0.3">
      <c r="R4249" s="3"/>
      <c r="S4249" s="2"/>
      <c r="T4249" s="2"/>
    </row>
    <row r="4250" spans="18:20" x14ac:dyDescent="0.3">
      <c r="R4250" s="3"/>
      <c r="S4250" s="2"/>
      <c r="T4250" s="2"/>
    </row>
    <row r="4251" spans="18:20" x14ac:dyDescent="0.3">
      <c r="R4251" s="3"/>
      <c r="S4251" s="2"/>
      <c r="T4251" s="2"/>
    </row>
    <row r="4252" spans="18:20" x14ac:dyDescent="0.3">
      <c r="R4252" s="3"/>
      <c r="S4252" s="2"/>
      <c r="T4252" s="2"/>
    </row>
    <row r="4253" spans="18:20" x14ac:dyDescent="0.3">
      <c r="R4253" s="3"/>
      <c r="S4253" s="2"/>
      <c r="T4253" s="2"/>
    </row>
    <row r="4254" spans="18:20" x14ac:dyDescent="0.3">
      <c r="R4254" s="3"/>
      <c r="S4254" s="2"/>
      <c r="T4254" s="2"/>
    </row>
    <row r="4255" spans="18:20" x14ac:dyDescent="0.3">
      <c r="R4255" s="3"/>
      <c r="S4255" s="2"/>
      <c r="T4255" s="2"/>
    </row>
    <row r="4256" spans="18:20" x14ac:dyDescent="0.3">
      <c r="R4256" s="3"/>
      <c r="S4256" s="2"/>
      <c r="T4256" s="2"/>
    </row>
    <row r="4257" spans="18:20" x14ac:dyDescent="0.3">
      <c r="R4257" s="3"/>
      <c r="S4257" s="2"/>
      <c r="T4257" s="2"/>
    </row>
    <row r="4258" spans="18:20" x14ac:dyDescent="0.3">
      <c r="R4258" s="3"/>
      <c r="S4258" s="2"/>
      <c r="T4258" s="2"/>
    </row>
    <row r="4259" spans="18:20" x14ac:dyDescent="0.3">
      <c r="R4259" s="3"/>
      <c r="S4259" s="2"/>
      <c r="T4259" s="2"/>
    </row>
    <row r="4260" spans="18:20" x14ac:dyDescent="0.3">
      <c r="R4260" s="3"/>
      <c r="S4260" s="2"/>
      <c r="T4260" s="2"/>
    </row>
    <row r="4261" spans="18:20" x14ac:dyDescent="0.3">
      <c r="R4261" s="3"/>
      <c r="S4261" s="2"/>
      <c r="T4261" s="2"/>
    </row>
    <row r="4262" spans="18:20" x14ac:dyDescent="0.3">
      <c r="R4262" s="3"/>
      <c r="S4262" s="2"/>
      <c r="T4262" s="2"/>
    </row>
    <row r="4263" spans="18:20" x14ac:dyDescent="0.3">
      <c r="R4263" s="3"/>
      <c r="S4263" s="2"/>
      <c r="T4263" s="2"/>
    </row>
    <row r="4264" spans="18:20" x14ac:dyDescent="0.3">
      <c r="R4264" s="3"/>
      <c r="S4264" s="2"/>
      <c r="T4264" s="2"/>
    </row>
    <row r="4265" spans="18:20" x14ac:dyDescent="0.3">
      <c r="R4265" s="3"/>
      <c r="S4265" s="2"/>
      <c r="T4265" s="2"/>
    </row>
    <row r="4266" spans="18:20" x14ac:dyDescent="0.3">
      <c r="R4266" s="3"/>
      <c r="S4266" s="2"/>
      <c r="T4266" s="2"/>
    </row>
    <row r="4267" spans="18:20" x14ac:dyDescent="0.3">
      <c r="R4267" s="3"/>
      <c r="S4267" s="2"/>
      <c r="T4267" s="2"/>
    </row>
    <row r="4268" spans="18:20" x14ac:dyDescent="0.3">
      <c r="R4268" s="3"/>
      <c r="S4268" s="2"/>
      <c r="T4268" s="2"/>
    </row>
    <row r="4269" spans="18:20" x14ac:dyDescent="0.3">
      <c r="R4269" s="3"/>
      <c r="S4269" s="2"/>
      <c r="T4269" s="2"/>
    </row>
    <row r="4270" spans="18:20" x14ac:dyDescent="0.3">
      <c r="R4270" s="3"/>
      <c r="S4270" s="2"/>
      <c r="T4270" s="2"/>
    </row>
    <row r="4271" spans="18:20" x14ac:dyDescent="0.3">
      <c r="R4271" s="3"/>
      <c r="S4271" s="2"/>
      <c r="T4271" s="2"/>
    </row>
    <row r="4272" spans="18:20" x14ac:dyDescent="0.3">
      <c r="R4272" s="3"/>
      <c r="S4272" s="2"/>
      <c r="T4272" s="2"/>
    </row>
    <row r="4273" spans="18:20" x14ac:dyDescent="0.3">
      <c r="R4273" s="3"/>
      <c r="S4273" s="2"/>
      <c r="T4273" s="2"/>
    </row>
    <row r="4274" spans="18:20" x14ac:dyDescent="0.3">
      <c r="R4274" s="3"/>
      <c r="S4274" s="2"/>
      <c r="T4274" s="2"/>
    </row>
    <row r="4275" spans="18:20" x14ac:dyDescent="0.3">
      <c r="R4275" s="3"/>
      <c r="S4275" s="2"/>
      <c r="T4275" s="2"/>
    </row>
    <row r="4276" spans="18:20" x14ac:dyDescent="0.3">
      <c r="R4276" s="3"/>
      <c r="S4276" s="2"/>
      <c r="T4276" s="2"/>
    </row>
    <row r="4277" spans="18:20" x14ac:dyDescent="0.3">
      <c r="R4277" s="3"/>
      <c r="S4277" s="2"/>
      <c r="T4277" s="2"/>
    </row>
    <row r="4278" spans="18:20" x14ac:dyDescent="0.3">
      <c r="R4278" s="3"/>
      <c r="S4278" s="2"/>
      <c r="T4278" s="2"/>
    </row>
    <row r="4279" spans="18:20" x14ac:dyDescent="0.3">
      <c r="R4279" s="3"/>
      <c r="S4279" s="2"/>
      <c r="T4279" s="2"/>
    </row>
    <row r="4280" spans="18:20" x14ac:dyDescent="0.3">
      <c r="R4280" s="3"/>
      <c r="S4280" s="2"/>
      <c r="T4280" s="2"/>
    </row>
    <row r="4281" spans="18:20" x14ac:dyDescent="0.3">
      <c r="R4281" s="3"/>
      <c r="S4281" s="2"/>
      <c r="T4281" s="2"/>
    </row>
    <row r="4282" spans="18:20" x14ac:dyDescent="0.3">
      <c r="R4282" s="3"/>
      <c r="S4282" s="2"/>
      <c r="T4282" s="2"/>
    </row>
    <row r="4283" spans="18:20" x14ac:dyDescent="0.3">
      <c r="R4283" s="3"/>
      <c r="S4283" s="2"/>
      <c r="T4283" s="2"/>
    </row>
    <row r="4284" spans="18:20" x14ac:dyDescent="0.3">
      <c r="R4284" s="3"/>
      <c r="S4284" s="2"/>
      <c r="T4284" s="2"/>
    </row>
    <row r="4285" spans="18:20" x14ac:dyDescent="0.3">
      <c r="R4285" s="3"/>
      <c r="S4285" s="2"/>
      <c r="T4285" s="2"/>
    </row>
    <row r="4286" spans="18:20" x14ac:dyDescent="0.3">
      <c r="R4286" s="3"/>
      <c r="S4286" s="2"/>
      <c r="T4286" s="2"/>
    </row>
    <row r="4287" spans="18:20" x14ac:dyDescent="0.3">
      <c r="R4287" s="3"/>
      <c r="S4287" s="2"/>
      <c r="T4287" s="2"/>
    </row>
    <row r="4288" spans="18:20" x14ac:dyDescent="0.3">
      <c r="R4288" s="3"/>
      <c r="S4288" s="2"/>
      <c r="T4288" s="2"/>
    </row>
    <row r="4289" spans="18:20" x14ac:dyDescent="0.3">
      <c r="R4289" s="3"/>
      <c r="S4289" s="2"/>
      <c r="T4289" s="2"/>
    </row>
    <row r="4290" spans="18:20" x14ac:dyDescent="0.3">
      <c r="R4290" s="3"/>
      <c r="S4290" s="2"/>
      <c r="T4290" s="2"/>
    </row>
    <row r="4291" spans="18:20" x14ac:dyDescent="0.3">
      <c r="R4291" s="3"/>
      <c r="S4291" s="2"/>
      <c r="T4291" s="2"/>
    </row>
    <row r="4292" spans="18:20" x14ac:dyDescent="0.3">
      <c r="R4292" s="3"/>
      <c r="S4292" s="2"/>
      <c r="T4292" s="2"/>
    </row>
    <row r="4293" spans="18:20" x14ac:dyDescent="0.3">
      <c r="R4293" s="3"/>
      <c r="S4293" s="2"/>
      <c r="T4293" s="2"/>
    </row>
    <row r="4294" spans="18:20" x14ac:dyDescent="0.3">
      <c r="R4294" s="3"/>
      <c r="S4294" s="2"/>
      <c r="T4294" s="2"/>
    </row>
    <row r="4295" spans="18:20" x14ac:dyDescent="0.3">
      <c r="R4295" s="3"/>
      <c r="S4295" s="2"/>
      <c r="T4295" s="2"/>
    </row>
    <row r="4296" spans="18:20" x14ac:dyDescent="0.3">
      <c r="R4296" s="3"/>
      <c r="S4296" s="2"/>
      <c r="T4296" s="2"/>
    </row>
    <row r="4297" spans="18:20" x14ac:dyDescent="0.3">
      <c r="R4297" s="3"/>
      <c r="S4297" s="2"/>
      <c r="T4297" s="2"/>
    </row>
    <row r="4298" spans="18:20" x14ac:dyDescent="0.3">
      <c r="R4298" s="3"/>
      <c r="S4298" s="2"/>
      <c r="T4298" s="2"/>
    </row>
    <row r="4299" spans="18:20" x14ac:dyDescent="0.3">
      <c r="R4299" s="3"/>
      <c r="S4299" s="2"/>
      <c r="T4299" s="2"/>
    </row>
    <row r="4300" spans="18:20" x14ac:dyDescent="0.3">
      <c r="R4300" s="3"/>
      <c r="S4300" s="2"/>
      <c r="T4300" s="2"/>
    </row>
    <row r="4301" spans="18:20" x14ac:dyDescent="0.3">
      <c r="R4301" s="3"/>
      <c r="S4301" s="2"/>
      <c r="T4301" s="2"/>
    </row>
    <row r="4302" spans="18:20" x14ac:dyDescent="0.3">
      <c r="R4302" s="3"/>
      <c r="S4302" s="2"/>
      <c r="T4302" s="2"/>
    </row>
    <row r="4303" spans="18:20" x14ac:dyDescent="0.3">
      <c r="R4303" s="3"/>
      <c r="S4303" s="2"/>
      <c r="T4303" s="2"/>
    </row>
    <row r="4304" spans="18:20" x14ac:dyDescent="0.3">
      <c r="R4304" s="3"/>
      <c r="S4304" s="2"/>
      <c r="T4304" s="2"/>
    </row>
    <row r="4305" spans="18:20" x14ac:dyDescent="0.3">
      <c r="R4305" s="3"/>
      <c r="S4305" s="2"/>
      <c r="T4305" s="2"/>
    </row>
    <row r="4306" spans="18:20" x14ac:dyDescent="0.3">
      <c r="R4306" s="3"/>
      <c r="S4306" s="2"/>
      <c r="T4306" s="2"/>
    </row>
    <row r="4307" spans="18:20" x14ac:dyDescent="0.3">
      <c r="R4307" s="3"/>
      <c r="S4307" s="2"/>
      <c r="T4307" s="2"/>
    </row>
    <row r="4308" spans="18:20" x14ac:dyDescent="0.3">
      <c r="R4308" s="3"/>
      <c r="S4308" s="2"/>
      <c r="T4308" s="2"/>
    </row>
    <row r="4309" spans="18:20" x14ac:dyDescent="0.3">
      <c r="R4309" s="3"/>
      <c r="S4309" s="2"/>
      <c r="T4309" s="2"/>
    </row>
    <row r="4310" spans="18:20" x14ac:dyDescent="0.3">
      <c r="R4310" s="3"/>
      <c r="S4310" s="2"/>
      <c r="T4310" s="2"/>
    </row>
    <row r="4311" spans="18:20" x14ac:dyDescent="0.3">
      <c r="R4311" s="3"/>
      <c r="S4311" s="2"/>
      <c r="T4311" s="2"/>
    </row>
    <row r="4312" spans="18:20" x14ac:dyDescent="0.3">
      <c r="R4312" s="3"/>
      <c r="S4312" s="2"/>
      <c r="T4312" s="2"/>
    </row>
    <row r="4313" spans="18:20" x14ac:dyDescent="0.3">
      <c r="R4313" s="3"/>
      <c r="S4313" s="2"/>
      <c r="T4313" s="2"/>
    </row>
    <row r="4314" spans="18:20" x14ac:dyDescent="0.3">
      <c r="R4314" s="3"/>
      <c r="S4314" s="2"/>
      <c r="T4314" s="2"/>
    </row>
    <row r="4315" spans="18:20" x14ac:dyDescent="0.3">
      <c r="R4315" s="3"/>
      <c r="S4315" s="2"/>
      <c r="T4315" s="2"/>
    </row>
    <row r="4316" spans="18:20" x14ac:dyDescent="0.3">
      <c r="R4316" s="3"/>
      <c r="S4316" s="2"/>
      <c r="T4316" s="2"/>
    </row>
    <row r="4317" spans="18:20" x14ac:dyDescent="0.3">
      <c r="R4317" s="3"/>
      <c r="S4317" s="2"/>
      <c r="T4317" s="2"/>
    </row>
    <row r="4318" spans="18:20" x14ac:dyDescent="0.3">
      <c r="R4318" s="3"/>
      <c r="S4318" s="2"/>
      <c r="T4318" s="2"/>
    </row>
    <row r="4319" spans="18:20" x14ac:dyDescent="0.3">
      <c r="R4319" s="3"/>
      <c r="S4319" s="2"/>
      <c r="T4319" s="2"/>
    </row>
    <row r="4320" spans="18:20" x14ac:dyDescent="0.3">
      <c r="R4320" s="3"/>
      <c r="S4320" s="2"/>
      <c r="T4320" s="2"/>
    </row>
    <row r="4321" spans="18:20" x14ac:dyDescent="0.3">
      <c r="R4321" s="3"/>
      <c r="S4321" s="2"/>
      <c r="T4321" s="2"/>
    </row>
    <row r="4322" spans="18:20" x14ac:dyDescent="0.3">
      <c r="R4322" s="3"/>
      <c r="S4322" s="2"/>
      <c r="T4322" s="2"/>
    </row>
    <row r="4323" spans="18:20" x14ac:dyDescent="0.3">
      <c r="R4323" s="3"/>
      <c r="S4323" s="2"/>
      <c r="T4323" s="2"/>
    </row>
    <row r="4324" spans="18:20" x14ac:dyDescent="0.3">
      <c r="R4324" s="3"/>
      <c r="S4324" s="2"/>
      <c r="T4324" s="2"/>
    </row>
    <row r="4325" spans="18:20" x14ac:dyDescent="0.3">
      <c r="R4325" s="3"/>
      <c r="S4325" s="2"/>
      <c r="T4325" s="2"/>
    </row>
    <row r="4326" spans="18:20" x14ac:dyDescent="0.3">
      <c r="R4326" s="3"/>
      <c r="S4326" s="2"/>
      <c r="T4326" s="2"/>
    </row>
    <row r="4327" spans="18:20" x14ac:dyDescent="0.3">
      <c r="R4327" s="3"/>
      <c r="S4327" s="2"/>
      <c r="T4327" s="2"/>
    </row>
    <row r="4328" spans="18:20" x14ac:dyDescent="0.3">
      <c r="R4328" s="3"/>
      <c r="S4328" s="2"/>
      <c r="T4328" s="2"/>
    </row>
    <row r="4329" spans="18:20" x14ac:dyDescent="0.3">
      <c r="R4329" s="3"/>
      <c r="S4329" s="2"/>
      <c r="T4329" s="2"/>
    </row>
    <row r="4330" spans="18:20" x14ac:dyDescent="0.3">
      <c r="R4330" s="3"/>
      <c r="S4330" s="2"/>
      <c r="T4330" s="2"/>
    </row>
    <row r="4331" spans="18:20" x14ac:dyDescent="0.3">
      <c r="R4331" s="3"/>
      <c r="S4331" s="2"/>
      <c r="T4331" s="2"/>
    </row>
    <row r="4332" spans="18:20" x14ac:dyDescent="0.3">
      <c r="R4332" s="3"/>
      <c r="S4332" s="2"/>
      <c r="T4332" s="2"/>
    </row>
    <row r="4333" spans="18:20" x14ac:dyDescent="0.3">
      <c r="R4333" s="3"/>
      <c r="S4333" s="2"/>
      <c r="T4333" s="2"/>
    </row>
    <row r="4334" spans="18:20" x14ac:dyDescent="0.3">
      <c r="R4334" s="3"/>
      <c r="S4334" s="2"/>
      <c r="T4334" s="2"/>
    </row>
    <row r="4335" spans="18:20" x14ac:dyDescent="0.3">
      <c r="R4335" s="3"/>
      <c r="S4335" s="2"/>
      <c r="T4335" s="2"/>
    </row>
    <row r="4336" spans="18:20" x14ac:dyDescent="0.3">
      <c r="R4336" s="3"/>
      <c r="S4336" s="2"/>
      <c r="T4336" s="2"/>
    </row>
    <row r="4337" spans="18:20" x14ac:dyDescent="0.3">
      <c r="R4337" s="3"/>
      <c r="S4337" s="2"/>
      <c r="T4337" s="2"/>
    </row>
    <row r="4338" spans="18:20" x14ac:dyDescent="0.3">
      <c r="R4338" s="3"/>
      <c r="S4338" s="2"/>
      <c r="T4338" s="2"/>
    </row>
    <row r="4339" spans="18:20" x14ac:dyDescent="0.3">
      <c r="R4339" s="3"/>
      <c r="S4339" s="2"/>
      <c r="T4339" s="2"/>
    </row>
    <row r="4340" spans="18:20" x14ac:dyDescent="0.3">
      <c r="R4340" s="3"/>
      <c r="S4340" s="2"/>
      <c r="T4340" s="2"/>
    </row>
    <row r="4341" spans="18:20" x14ac:dyDescent="0.3">
      <c r="R4341" s="3"/>
      <c r="S4341" s="2"/>
      <c r="T4341" s="2"/>
    </row>
    <row r="4342" spans="18:20" x14ac:dyDescent="0.3">
      <c r="R4342" s="3"/>
      <c r="S4342" s="2"/>
      <c r="T4342" s="2"/>
    </row>
    <row r="4343" spans="18:20" x14ac:dyDescent="0.3">
      <c r="R4343" s="3"/>
      <c r="S4343" s="2"/>
      <c r="T4343" s="2"/>
    </row>
    <row r="4344" spans="18:20" x14ac:dyDescent="0.3">
      <c r="R4344" s="3"/>
      <c r="S4344" s="2"/>
      <c r="T4344" s="2"/>
    </row>
    <row r="4345" spans="18:20" x14ac:dyDescent="0.3">
      <c r="R4345" s="3"/>
      <c r="S4345" s="2"/>
      <c r="T4345" s="2"/>
    </row>
    <row r="4346" spans="18:20" x14ac:dyDescent="0.3">
      <c r="R4346" s="3"/>
      <c r="S4346" s="2"/>
      <c r="T4346" s="2"/>
    </row>
    <row r="4347" spans="18:20" x14ac:dyDescent="0.3">
      <c r="R4347" s="3"/>
      <c r="S4347" s="2"/>
      <c r="T4347" s="2"/>
    </row>
    <row r="4348" spans="18:20" x14ac:dyDescent="0.3">
      <c r="R4348" s="3"/>
      <c r="S4348" s="2"/>
      <c r="T4348" s="2"/>
    </row>
    <row r="4349" spans="18:20" x14ac:dyDescent="0.3">
      <c r="R4349" s="3"/>
      <c r="S4349" s="2"/>
      <c r="T4349" s="2"/>
    </row>
    <row r="4350" spans="18:20" x14ac:dyDescent="0.3">
      <c r="R4350" s="3"/>
      <c r="S4350" s="2"/>
      <c r="T4350" s="2"/>
    </row>
    <row r="4351" spans="18:20" x14ac:dyDescent="0.3">
      <c r="R4351" s="3"/>
      <c r="S4351" s="2"/>
      <c r="T4351" s="2"/>
    </row>
    <row r="4352" spans="18:20" x14ac:dyDescent="0.3">
      <c r="R4352" s="3"/>
      <c r="S4352" s="2"/>
      <c r="T4352" s="2"/>
    </row>
    <row r="4353" spans="18:20" x14ac:dyDescent="0.3">
      <c r="R4353" s="3"/>
      <c r="S4353" s="2"/>
      <c r="T4353" s="2"/>
    </row>
    <row r="4354" spans="18:20" x14ac:dyDescent="0.3">
      <c r="R4354" s="3"/>
      <c r="S4354" s="2"/>
      <c r="T4354" s="2"/>
    </row>
    <row r="4355" spans="18:20" x14ac:dyDescent="0.3">
      <c r="R4355" s="3"/>
      <c r="S4355" s="2"/>
      <c r="T4355" s="2"/>
    </row>
    <row r="4356" spans="18:20" x14ac:dyDescent="0.3">
      <c r="R4356" s="3"/>
      <c r="S4356" s="2"/>
      <c r="T4356" s="2"/>
    </row>
    <row r="4357" spans="18:20" x14ac:dyDescent="0.3">
      <c r="R4357" s="3"/>
      <c r="S4357" s="2"/>
      <c r="T4357" s="2"/>
    </row>
    <row r="4358" spans="18:20" x14ac:dyDescent="0.3">
      <c r="R4358" s="3"/>
      <c r="S4358" s="2"/>
      <c r="T4358" s="2"/>
    </row>
    <row r="4359" spans="18:20" x14ac:dyDescent="0.3">
      <c r="R4359" s="3"/>
      <c r="S4359" s="2"/>
      <c r="T4359" s="2"/>
    </row>
    <row r="4360" spans="18:20" x14ac:dyDescent="0.3">
      <c r="R4360" s="3"/>
      <c r="S4360" s="2"/>
      <c r="T4360" s="2"/>
    </row>
    <row r="4361" spans="18:20" x14ac:dyDescent="0.3">
      <c r="R4361" s="3"/>
      <c r="S4361" s="2"/>
      <c r="T4361" s="2"/>
    </row>
    <row r="4362" spans="18:20" x14ac:dyDescent="0.3">
      <c r="R4362" s="3"/>
      <c r="S4362" s="2"/>
      <c r="T4362" s="2"/>
    </row>
    <row r="4363" spans="18:20" x14ac:dyDescent="0.3">
      <c r="R4363" s="3"/>
      <c r="S4363" s="2"/>
      <c r="T4363" s="2"/>
    </row>
    <row r="4364" spans="18:20" x14ac:dyDescent="0.3">
      <c r="R4364" s="3"/>
      <c r="S4364" s="2"/>
      <c r="T4364" s="2"/>
    </row>
    <row r="4365" spans="18:20" x14ac:dyDescent="0.3">
      <c r="R4365" s="3"/>
      <c r="S4365" s="2"/>
      <c r="T4365" s="2"/>
    </row>
    <row r="4366" spans="18:20" x14ac:dyDescent="0.3">
      <c r="R4366" s="3"/>
      <c r="S4366" s="2"/>
      <c r="T4366" s="2"/>
    </row>
    <row r="4367" spans="18:20" x14ac:dyDescent="0.3">
      <c r="R4367" s="3"/>
      <c r="S4367" s="2"/>
      <c r="T4367" s="2"/>
    </row>
    <row r="4368" spans="18:20" x14ac:dyDescent="0.3">
      <c r="R4368" s="3"/>
      <c r="S4368" s="2"/>
      <c r="T4368" s="2"/>
    </row>
    <row r="4369" spans="18:20" x14ac:dyDescent="0.3">
      <c r="R4369" s="3"/>
      <c r="S4369" s="2"/>
      <c r="T4369" s="2"/>
    </row>
    <row r="4370" spans="18:20" x14ac:dyDescent="0.3">
      <c r="R4370" s="3"/>
      <c r="S4370" s="2"/>
      <c r="T4370" s="2"/>
    </row>
    <row r="4371" spans="18:20" x14ac:dyDescent="0.3">
      <c r="R4371" s="3"/>
      <c r="S4371" s="2"/>
      <c r="T4371" s="2"/>
    </row>
    <row r="4372" spans="18:20" x14ac:dyDescent="0.3">
      <c r="R4372" s="3"/>
      <c r="S4372" s="2"/>
      <c r="T4372" s="2"/>
    </row>
    <row r="4373" spans="18:20" x14ac:dyDescent="0.3">
      <c r="R4373" s="3"/>
      <c r="S4373" s="2"/>
      <c r="T4373" s="2"/>
    </row>
    <row r="4374" spans="18:20" x14ac:dyDescent="0.3">
      <c r="R4374" s="3"/>
      <c r="S4374" s="2"/>
      <c r="T4374" s="2"/>
    </row>
    <row r="4375" spans="18:20" x14ac:dyDescent="0.3">
      <c r="R4375" s="3"/>
      <c r="S4375" s="2"/>
      <c r="T4375" s="2"/>
    </row>
    <row r="4376" spans="18:20" x14ac:dyDescent="0.3">
      <c r="R4376" s="3"/>
      <c r="S4376" s="2"/>
      <c r="T4376" s="2"/>
    </row>
    <row r="4377" spans="18:20" x14ac:dyDescent="0.3">
      <c r="R4377" s="3"/>
      <c r="S4377" s="2"/>
      <c r="T4377" s="2"/>
    </row>
    <row r="4378" spans="18:20" x14ac:dyDescent="0.3">
      <c r="R4378" s="3"/>
      <c r="S4378" s="2"/>
      <c r="T4378" s="2"/>
    </row>
    <row r="4379" spans="18:20" x14ac:dyDescent="0.3">
      <c r="R4379" s="3"/>
      <c r="S4379" s="2"/>
      <c r="T4379" s="2"/>
    </row>
    <row r="4380" spans="18:20" x14ac:dyDescent="0.3">
      <c r="R4380" s="3"/>
      <c r="S4380" s="2"/>
      <c r="T4380" s="2"/>
    </row>
    <row r="4381" spans="18:20" x14ac:dyDescent="0.3">
      <c r="R4381" s="3"/>
      <c r="S4381" s="2"/>
      <c r="T4381" s="2"/>
    </row>
    <row r="4382" spans="18:20" x14ac:dyDescent="0.3">
      <c r="R4382" s="3"/>
      <c r="S4382" s="2"/>
      <c r="T4382" s="2"/>
    </row>
    <row r="4383" spans="18:20" x14ac:dyDescent="0.3">
      <c r="R4383" s="3"/>
      <c r="S4383" s="2"/>
      <c r="T4383" s="2"/>
    </row>
    <row r="4384" spans="18:20" x14ac:dyDescent="0.3">
      <c r="R4384" s="3"/>
      <c r="S4384" s="2"/>
      <c r="T4384" s="2"/>
    </row>
    <row r="4385" spans="18:20" x14ac:dyDescent="0.3">
      <c r="R4385" s="3"/>
      <c r="S4385" s="2"/>
      <c r="T4385" s="2"/>
    </row>
    <row r="4386" spans="18:20" x14ac:dyDescent="0.3">
      <c r="R4386" s="3"/>
      <c r="S4386" s="2"/>
      <c r="T4386" s="2"/>
    </row>
    <row r="4387" spans="18:20" x14ac:dyDescent="0.3">
      <c r="R4387" s="3"/>
      <c r="S4387" s="2"/>
      <c r="T4387" s="2"/>
    </row>
    <row r="4388" spans="18:20" x14ac:dyDescent="0.3">
      <c r="R4388" s="3"/>
      <c r="S4388" s="2"/>
      <c r="T4388" s="2"/>
    </row>
    <row r="4389" spans="18:20" x14ac:dyDescent="0.3">
      <c r="R4389" s="3"/>
      <c r="S4389" s="2"/>
      <c r="T4389" s="2"/>
    </row>
    <row r="4390" spans="18:20" x14ac:dyDescent="0.3">
      <c r="R4390" s="3"/>
      <c r="S4390" s="2"/>
      <c r="T4390" s="2"/>
    </row>
    <row r="4391" spans="18:20" x14ac:dyDescent="0.3">
      <c r="R4391" s="3"/>
      <c r="S4391" s="2"/>
      <c r="T4391" s="2"/>
    </row>
    <row r="4392" spans="18:20" x14ac:dyDescent="0.3">
      <c r="R4392" s="3"/>
      <c r="S4392" s="2"/>
      <c r="T4392" s="2"/>
    </row>
    <row r="4393" spans="18:20" x14ac:dyDescent="0.3">
      <c r="R4393" s="3"/>
      <c r="S4393" s="2"/>
      <c r="T4393" s="2"/>
    </row>
    <row r="4394" spans="18:20" x14ac:dyDescent="0.3">
      <c r="R4394" s="3"/>
      <c r="S4394" s="2"/>
      <c r="T4394" s="2"/>
    </row>
    <row r="4395" spans="18:20" x14ac:dyDescent="0.3">
      <c r="R4395" s="3"/>
      <c r="S4395" s="2"/>
      <c r="T4395" s="2"/>
    </row>
    <row r="4396" spans="18:20" x14ac:dyDescent="0.3">
      <c r="R4396" s="3"/>
      <c r="S4396" s="2"/>
      <c r="T4396" s="2"/>
    </row>
    <row r="4397" spans="18:20" x14ac:dyDescent="0.3">
      <c r="R4397" s="3"/>
      <c r="S4397" s="2"/>
      <c r="T4397" s="2"/>
    </row>
    <row r="4398" spans="18:20" x14ac:dyDescent="0.3">
      <c r="R4398" s="3"/>
      <c r="S4398" s="2"/>
      <c r="T4398" s="2"/>
    </row>
    <row r="4399" spans="18:20" x14ac:dyDescent="0.3">
      <c r="R4399" s="3"/>
      <c r="S4399" s="2"/>
      <c r="T4399" s="2"/>
    </row>
    <row r="4400" spans="18:20" x14ac:dyDescent="0.3">
      <c r="R4400" s="3"/>
      <c r="S4400" s="2"/>
      <c r="T4400" s="2"/>
    </row>
    <row r="4401" spans="18:20" x14ac:dyDescent="0.3">
      <c r="R4401" s="3"/>
      <c r="S4401" s="2"/>
      <c r="T4401" s="2"/>
    </row>
    <row r="4402" spans="18:20" x14ac:dyDescent="0.3">
      <c r="R4402" s="3"/>
      <c r="S4402" s="2"/>
      <c r="T4402" s="2"/>
    </row>
    <row r="4403" spans="18:20" x14ac:dyDescent="0.3">
      <c r="R4403" s="3"/>
      <c r="S4403" s="2"/>
      <c r="T4403" s="2"/>
    </row>
    <row r="4404" spans="18:20" x14ac:dyDescent="0.3">
      <c r="R4404" s="3"/>
      <c r="S4404" s="2"/>
      <c r="T4404" s="2"/>
    </row>
    <row r="4405" spans="18:20" x14ac:dyDescent="0.3">
      <c r="R4405" s="3"/>
      <c r="S4405" s="2"/>
      <c r="T4405" s="2"/>
    </row>
    <row r="4406" spans="18:20" x14ac:dyDescent="0.3">
      <c r="R4406" s="3"/>
      <c r="S4406" s="2"/>
      <c r="T4406" s="2"/>
    </row>
    <row r="4407" spans="18:20" x14ac:dyDescent="0.3">
      <c r="R4407" s="3"/>
      <c r="S4407" s="2"/>
      <c r="T4407" s="2"/>
    </row>
    <row r="4408" spans="18:20" x14ac:dyDescent="0.3">
      <c r="R4408" s="3"/>
      <c r="S4408" s="2"/>
      <c r="T4408" s="2"/>
    </row>
    <row r="4409" spans="18:20" x14ac:dyDescent="0.3">
      <c r="R4409" s="3"/>
      <c r="S4409" s="2"/>
      <c r="T4409" s="2"/>
    </row>
    <row r="4410" spans="18:20" x14ac:dyDescent="0.3">
      <c r="R4410" s="3"/>
      <c r="S4410" s="2"/>
      <c r="T4410" s="2"/>
    </row>
    <row r="4411" spans="18:20" x14ac:dyDescent="0.3">
      <c r="R4411" s="3"/>
      <c r="S4411" s="2"/>
      <c r="T4411" s="2"/>
    </row>
    <row r="4412" spans="18:20" x14ac:dyDescent="0.3">
      <c r="R4412" s="3"/>
      <c r="S4412" s="2"/>
      <c r="T4412" s="2"/>
    </row>
    <row r="4413" spans="18:20" x14ac:dyDescent="0.3">
      <c r="R4413" s="3"/>
      <c r="S4413" s="2"/>
      <c r="T4413" s="2"/>
    </row>
    <row r="4414" spans="18:20" x14ac:dyDescent="0.3">
      <c r="R4414" s="3"/>
      <c r="S4414" s="2"/>
      <c r="T4414" s="2"/>
    </row>
    <row r="4415" spans="18:20" x14ac:dyDescent="0.3">
      <c r="R4415" s="3"/>
      <c r="S4415" s="2"/>
      <c r="T4415" s="2"/>
    </row>
    <row r="4416" spans="18:20" x14ac:dyDescent="0.3">
      <c r="R4416" s="3"/>
      <c r="S4416" s="2"/>
      <c r="T4416" s="2"/>
    </row>
    <row r="4417" spans="18:20" x14ac:dyDescent="0.3">
      <c r="R4417" s="3"/>
      <c r="S4417" s="2"/>
      <c r="T4417" s="2"/>
    </row>
    <row r="4418" spans="18:20" x14ac:dyDescent="0.3">
      <c r="R4418" s="3"/>
      <c r="S4418" s="2"/>
      <c r="T4418" s="2"/>
    </row>
    <row r="4419" spans="18:20" x14ac:dyDescent="0.3">
      <c r="R4419" s="3"/>
      <c r="S4419" s="2"/>
      <c r="T4419" s="2"/>
    </row>
    <row r="4420" spans="18:20" x14ac:dyDescent="0.3">
      <c r="R4420" s="3"/>
      <c r="S4420" s="2"/>
      <c r="T4420" s="2"/>
    </row>
    <row r="4421" spans="18:20" x14ac:dyDescent="0.3">
      <c r="R4421" s="3"/>
      <c r="S4421" s="2"/>
      <c r="T4421" s="2"/>
    </row>
    <row r="4422" spans="18:20" x14ac:dyDescent="0.3">
      <c r="R4422" s="3"/>
      <c r="S4422" s="2"/>
      <c r="T4422" s="2"/>
    </row>
    <row r="4423" spans="18:20" x14ac:dyDescent="0.3">
      <c r="R4423" s="3"/>
      <c r="S4423" s="2"/>
      <c r="T4423" s="2"/>
    </row>
    <row r="4424" spans="18:20" x14ac:dyDescent="0.3">
      <c r="R4424" s="3"/>
      <c r="S4424" s="2"/>
      <c r="T4424" s="2"/>
    </row>
    <row r="4425" spans="18:20" x14ac:dyDescent="0.3">
      <c r="R4425" s="3"/>
      <c r="S4425" s="2"/>
      <c r="T4425" s="2"/>
    </row>
    <row r="4426" spans="18:20" x14ac:dyDescent="0.3">
      <c r="R4426" s="3"/>
      <c r="S4426" s="2"/>
      <c r="T4426" s="2"/>
    </row>
    <row r="4427" spans="18:20" x14ac:dyDescent="0.3">
      <c r="R4427" s="3"/>
      <c r="S4427" s="2"/>
      <c r="T4427" s="2"/>
    </row>
    <row r="4428" spans="18:20" x14ac:dyDescent="0.3">
      <c r="R4428" s="3"/>
      <c r="S4428" s="2"/>
      <c r="T4428" s="2"/>
    </row>
    <row r="4429" spans="18:20" x14ac:dyDescent="0.3">
      <c r="R4429" s="3"/>
      <c r="S4429" s="2"/>
      <c r="T4429" s="2"/>
    </row>
    <row r="4430" spans="18:20" x14ac:dyDescent="0.3">
      <c r="R4430" s="3"/>
      <c r="S4430" s="2"/>
      <c r="T4430" s="2"/>
    </row>
    <row r="4431" spans="18:20" x14ac:dyDescent="0.3">
      <c r="R4431" s="3"/>
      <c r="S4431" s="2"/>
      <c r="T4431" s="2"/>
    </row>
    <row r="4432" spans="18:20" x14ac:dyDescent="0.3">
      <c r="R4432" s="3"/>
      <c r="S4432" s="2"/>
      <c r="T4432" s="2"/>
    </row>
    <row r="4433" spans="18:20" x14ac:dyDescent="0.3">
      <c r="R4433" s="3"/>
      <c r="S4433" s="2"/>
      <c r="T4433" s="2"/>
    </row>
    <row r="4434" spans="18:20" x14ac:dyDescent="0.3">
      <c r="R4434" s="3"/>
      <c r="S4434" s="2"/>
      <c r="T4434" s="2"/>
    </row>
    <row r="4435" spans="18:20" x14ac:dyDescent="0.3">
      <c r="R4435" s="3"/>
      <c r="S4435" s="2"/>
      <c r="T4435" s="2"/>
    </row>
    <row r="4436" spans="18:20" x14ac:dyDescent="0.3">
      <c r="R4436" s="3"/>
      <c r="S4436" s="2"/>
      <c r="T4436" s="2"/>
    </row>
    <row r="4437" spans="18:20" x14ac:dyDescent="0.3">
      <c r="R4437" s="3"/>
      <c r="S4437" s="2"/>
      <c r="T4437" s="2"/>
    </row>
    <row r="4438" spans="18:20" x14ac:dyDescent="0.3">
      <c r="R4438" s="3"/>
      <c r="S4438" s="2"/>
      <c r="T4438" s="2"/>
    </row>
    <row r="4439" spans="18:20" x14ac:dyDescent="0.3">
      <c r="R4439" s="3"/>
      <c r="S4439" s="2"/>
      <c r="T4439" s="2"/>
    </row>
    <row r="4440" spans="18:20" x14ac:dyDescent="0.3">
      <c r="R4440" s="3"/>
      <c r="S4440" s="2"/>
      <c r="T4440" s="2"/>
    </row>
    <row r="4441" spans="18:20" x14ac:dyDescent="0.3">
      <c r="R4441" s="3"/>
      <c r="S4441" s="2"/>
      <c r="T4441" s="2"/>
    </row>
    <row r="4442" spans="18:20" x14ac:dyDescent="0.3">
      <c r="R4442" s="3"/>
      <c r="S4442" s="2"/>
      <c r="T4442" s="2"/>
    </row>
    <row r="4443" spans="18:20" x14ac:dyDescent="0.3">
      <c r="R4443" s="3"/>
      <c r="S4443" s="2"/>
      <c r="T4443" s="2"/>
    </row>
    <row r="4444" spans="18:20" x14ac:dyDescent="0.3">
      <c r="R4444" s="3"/>
      <c r="S4444" s="2"/>
      <c r="T4444" s="2"/>
    </row>
    <row r="4445" spans="18:20" x14ac:dyDescent="0.3">
      <c r="R4445" s="3"/>
      <c r="S4445" s="2"/>
      <c r="T4445" s="2"/>
    </row>
    <row r="4446" spans="18:20" x14ac:dyDescent="0.3">
      <c r="R4446" s="3"/>
      <c r="S4446" s="2"/>
      <c r="T4446" s="2"/>
    </row>
    <row r="4447" spans="18:20" x14ac:dyDescent="0.3">
      <c r="R4447" s="3"/>
      <c r="S4447" s="2"/>
      <c r="T4447" s="2"/>
    </row>
    <row r="4448" spans="18:20" x14ac:dyDescent="0.3">
      <c r="R4448" s="3"/>
      <c r="S4448" s="2"/>
      <c r="T4448" s="2"/>
    </row>
    <row r="4449" spans="18:20" x14ac:dyDescent="0.3">
      <c r="R4449" s="3"/>
      <c r="S4449" s="2"/>
      <c r="T4449" s="2"/>
    </row>
    <row r="4450" spans="18:20" x14ac:dyDescent="0.3">
      <c r="R4450" s="3"/>
      <c r="S4450" s="2"/>
      <c r="T4450" s="2"/>
    </row>
    <row r="4451" spans="18:20" x14ac:dyDescent="0.3">
      <c r="R4451" s="3"/>
      <c r="S4451" s="2"/>
      <c r="T4451" s="2"/>
    </row>
    <row r="4452" spans="18:20" x14ac:dyDescent="0.3">
      <c r="R4452" s="3"/>
      <c r="S4452" s="2"/>
      <c r="T4452" s="2"/>
    </row>
    <row r="4453" spans="18:20" x14ac:dyDescent="0.3">
      <c r="R4453" s="3"/>
      <c r="S4453" s="2"/>
      <c r="T4453" s="2"/>
    </row>
    <row r="4454" spans="18:20" x14ac:dyDescent="0.3">
      <c r="R4454" s="3"/>
      <c r="S4454" s="2"/>
      <c r="T4454" s="2"/>
    </row>
    <row r="4455" spans="18:20" x14ac:dyDescent="0.3">
      <c r="R4455" s="3"/>
      <c r="S4455" s="2"/>
      <c r="T4455" s="2"/>
    </row>
    <row r="4456" spans="18:20" x14ac:dyDescent="0.3">
      <c r="R4456" s="3"/>
      <c r="S4456" s="2"/>
      <c r="T4456" s="2"/>
    </row>
    <row r="4457" spans="18:20" x14ac:dyDescent="0.3">
      <c r="R4457" s="3"/>
      <c r="S4457" s="2"/>
      <c r="T4457" s="2"/>
    </row>
    <row r="4458" spans="18:20" x14ac:dyDescent="0.3">
      <c r="R4458" s="3"/>
      <c r="S4458" s="2"/>
      <c r="T4458" s="2"/>
    </row>
    <row r="4459" spans="18:20" x14ac:dyDescent="0.3">
      <c r="R4459" s="3"/>
      <c r="S4459" s="2"/>
      <c r="T4459" s="2"/>
    </row>
    <row r="4460" spans="18:20" x14ac:dyDescent="0.3">
      <c r="R4460" s="3"/>
      <c r="S4460" s="2"/>
      <c r="T4460" s="2"/>
    </row>
    <row r="4461" spans="18:20" x14ac:dyDescent="0.3">
      <c r="R4461" s="3"/>
      <c r="S4461" s="2"/>
      <c r="T4461" s="2"/>
    </row>
    <row r="4462" spans="18:20" x14ac:dyDescent="0.3">
      <c r="R4462" s="3"/>
      <c r="S4462" s="2"/>
      <c r="T4462" s="2"/>
    </row>
    <row r="4463" spans="18:20" x14ac:dyDescent="0.3">
      <c r="R4463" s="3"/>
      <c r="S4463" s="2"/>
      <c r="T4463" s="2"/>
    </row>
    <row r="4464" spans="18:20" x14ac:dyDescent="0.3">
      <c r="R4464" s="3"/>
      <c r="S4464" s="2"/>
      <c r="T4464" s="2"/>
    </row>
    <row r="4465" spans="18:20" x14ac:dyDescent="0.3">
      <c r="R4465" s="3"/>
      <c r="S4465" s="2"/>
      <c r="T4465" s="2"/>
    </row>
    <row r="4466" spans="18:20" x14ac:dyDescent="0.3">
      <c r="R4466" s="3"/>
      <c r="S4466" s="2"/>
      <c r="T4466" s="2"/>
    </row>
    <row r="4467" spans="18:20" x14ac:dyDescent="0.3">
      <c r="R4467" s="3"/>
      <c r="S4467" s="2"/>
      <c r="T4467" s="2"/>
    </row>
    <row r="4468" spans="18:20" x14ac:dyDescent="0.3">
      <c r="R4468" s="3"/>
      <c r="S4468" s="2"/>
      <c r="T4468" s="2"/>
    </row>
    <row r="4469" spans="18:20" x14ac:dyDescent="0.3">
      <c r="R4469" s="3"/>
      <c r="S4469" s="2"/>
      <c r="T4469" s="2"/>
    </row>
    <row r="4470" spans="18:20" x14ac:dyDescent="0.3">
      <c r="R4470" s="3"/>
      <c r="S4470" s="2"/>
      <c r="T4470" s="2"/>
    </row>
    <row r="4471" spans="18:20" x14ac:dyDescent="0.3">
      <c r="R4471" s="3"/>
      <c r="S4471" s="2"/>
      <c r="T4471" s="2"/>
    </row>
    <row r="4472" spans="18:20" x14ac:dyDescent="0.3">
      <c r="R4472" s="3"/>
      <c r="S4472" s="2"/>
      <c r="T4472" s="2"/>
    </row>
    <row r="4473" spans="18:20" x14ac:dyDescent="0.3">
      <c r="R4473" s="3"/>
      <c r="S4473" s="2"/>
      <c r="T4473" s="2"/>
    </row>
    <row r="4474" spans="18:20" x14ac:dyDescent="0.3">
      <c r="R4474" s="3"/>
      <c r="S4474" s="2"/>
      <c r="T4474" s="2"/>
    </row>
    <row r="4475" spans="18:20" x14ac:dyDescent="0.3">
      <c r="R4475" s="3"/>
      <c r="S4475" s="2"/>
      <c r="T4475" s="2"/>
    </row>
    <row r="4476" spans="18:20" x14ac:dyDescent="0.3">
      <c r="R4476" s="3"/>
      <c r="S4476" s="2"/>
      <c r="T4476" s="2"/>
    </row>
    <row r="4477" spans="18:20" x14ac:dyDescent="0.3">
      <c r="R4477" s="3"/>
      <c r="S4477" s="2"/>
      <c r="T4477" s="2"/>
    </row>
    <row r="4478" spans="18:20" x14ac:dyDescent="0.3">
      <c r="R4478" s="3"/>
      <c r="S4478" s="2"/>
      <c r="T4478" s="2"/>
    </row>
    <row r="4479" spans="18:20" x14ac:dyDescent="0.3">
      <c r="R4479" s="3"/>
      <c r="S4479" s="2"/>
      <c r="T4479" s="2"/>
    </row>
    <row r="4480" spans="18:20" x14ac:dyDescent="0.3">
      <c r="R4480" s="3"/>
      <c r="S4480" s="2"/>
      <c r="T4480" s="2"/>
    </row>
    <row r="4481" spans="18:20" x14ac:dyDescent="0.3">
      <c r="R4481" s="3"/>
      <c r="S4481" s="2"/>
      <c r="T4481" s="2"/>
    </row>
    <row r="4482" spans="18:20" x14ac:dyDescent="0.3">
      <c r="R4482" s="3"/>
      <c r="S4482" s="2"/>
      <c r="T4482" s="2"/>
    </row>
    <row r="4483" spans="18:20" x14ac:dyDescent="0.3">
      <c r="R4483" s="3"/>
      <c r="S4483" s="2"/>
      <c r="T4483" s="2"/>
    </row>
    <row r="4484" spans="18:20" x14ac:dyDescent="0.3">
      <c r="R4484" s="3"/>
      <c r="S4484" s="2"/>
      <c r="T4484" s="2"/>
    </row>
    <row r="4485" spans="18:20" x14ac:dyDescent="0.3">
      <c r="R4485" s="3"/>
      <c r="S4485" s="2"/>
      <c r="T4485" s="2"/>
    </row>
    <row r="4486" spans="18:20" x14ac:dyDescent="0.3">
      <c r="R4486" s="3"/>
      <c r="S4486" s="2"/>
      <c r="T4486" s="2"/>
    </row>
    <row r="4487" spans="18:20" x14ac:dyDescent="0.3">
      <c r="R4487" s="3"/>
      <c r="S4487" s="2"/>
      <c r="T4487" s="2"/>
    </row>
    <row r="4488" spans="18:20" x14ac:dyDescent="0.3">
      <c r="R4488" s="3"/>
      <c r="S4488" s="2"/>
      <c r="T4488" s="2"/>
    </row>
    <row r="4489" spans="18:20" x14ac:dyDescent="0.3">
      <c r="R4489" s="3"/>
      <c r="S4489" s="2"/>
      <c r="T4489" s="2"/>
    </row>
    <row r="4490" spans="18:20" x14ac:dyDescent="0.3">
      <c r="R4490" s="3"/>
      <c r="S4490" s="2"/>
      <c r="T4490" s="2"/>
    </row>
    <row r="4491" spans="18:20" x14ac:dyDescent="0.3">
      <c r="R4491" s="3"/>
      <c r="S4491" s="2"/>
      <c r="T4491" s="2"/>
    </row>
    <row r="4492" spans="18:20" x14ac:dyDescent="0.3">
      <c r="R4492" s="3"/>
      <c r="S4492" s="2"/>
      <c r="T4492" s="2"/>
    </row>
    <row r="4493" spans="18:20" x14ac:dyDescent="0.3">
      <c r="R4493" s="3"/>
      <c r="S4493" s="2"/>
      <c r="T4493" s="2"/>
    </row>
    <row r="4494" spans="18:20" x14ac:dyDescent="0.3">
      <c r="R4494" s="3"/>
      <c r="S4494" s="2"/>
      <c r="T4494" s="2"/>
    </row>
    <row r="4495" spans="18:20" x14ac:dyDescent="0.3">
      <c r="R4495" s="3"/>
      <c r="S4495" s="2"/>
      <c r="T4495" s="2"/>
    </row>
    <row r="4496" spans="18:20" x14ac:dyDescent="0.3">
      <c r="R4496" s="3"/>
      <c r="S4496" s="2"/>
      <c r="T4496" s="2"/>
    </row>
    <row r="4497" spans="18:20" x14ac:dyDescent="0.3">
      <c r="R4497" s="3"/>
      <c r="S4497" s="2"/>
      <c r="T4497" s="2"/>
    </row>
    <row r="4498" spans="18:20" x14ac:dyDescent="0.3">
      <c r="R4498" s="3"/>
      <c r="S4498" s="2"/>
      <c r="T4498" s="2"/>
    </row>
    <row r="4499" spans="18:20" x14ac:dyDescent="0.3">
      <c r="R4499" s="3"/>
      <c r="S4499" s="2"/>
      <c r="T4499" s="2"/>
    </row>
    <row r="4500" spans="18:20" x14ac:dyDescent="0.3">
      <c r="R4500" s="3"/>
      <c r="S4500" s="2"/>
      <c r="T4500" s="2"/>
    </row>
    <row r="4501" spans="18:20" x14ac:dyDescent="0.3">
      <c r="R4501" s="3"/>
      <c r="S4501" s="2"/>
      <c r="T4501" s="2"/>
    </row>
    <row r="4502" spans="18:20" x14ac:dyDescent="0.3">
      <c r="R4502" s="3"/>
      <c r="S4502" s="2"/>
      <c r="T4502" s="2"/>
    </row>
    <row r="4503" spans="18:20" x14ac:dyDescent="0.3">
      <c r="R4503" s="3"/>
      <c r="S4503" s="2"/>
      <c r="T4503" s="2"/>
    </row>
    <row r="4504" spans="18:20" x14ac:dyDescent="0.3">
      <c r="R4504" s="3"/>
      <c r="S4504" s="2"/>
      <c r="T4504" s="2"/>
    </row>
    <row r="4505" spans="18:20" x14ac:dyDescent="0.3">
      <c r="R4505" s="3"/>
      <c r="S4505" s="2"/>
      <c r="T4505" s="2"/>
    </row>
    <row r="4506" spans="18:20" x14ac:dyDescent="0.3">
      <c r="R4506" s="3"/>
      <c r="S4506" s="2"/>
      <c r="T4506" s="2"/>
    </row>
    <row r="4507" spans="18:20" x14ac:dyDescent="0.3">
      <c r="R4507" s="3"/>
      <c r="S4507" s="2"/>
      <c r="T4507" s="2"/>
    </row>
    <row r="4508" spans="18:20" x14ac:dyDescent="0.3">
      <c r="R4508" s="3"/>
      <c r="S4508" s="2"/>
      <c r="T4508" s="2"/>
    </row>
    <row r="4509" spans="18:20" x14ac:dyDescent="0.3">
      <c r="R4509" s="3"/>
      <c r="S4509" s="2"/>
      <c r="T4509" s="2"/>
    </row>
    <row r="4510" spans="18:20" x14ac:dyDescent="0.3">
      <c r="R4510" s="3"/>
      <c r="S4510" s="2"/>
      <c r="T4510" s="2"/>
    </row>
    <row r="4511" spans="18:20" x14ac:dyDescent="0.3">
      <c r="R4511" s="3"/>
      <c r="S4511" s="2"/>
      <c r="T4511" s="2"/>
    </row>
    <row r="4512" spans="18:20" x14ac:dyDescent="0.3">
      <c r="R4512" s="3"/>
      <c r="S4512" s="2"/>
      <c r="T4512" s="2"/>
    </row>
    <row r="4513" spans="18:20" x14ac:dyDescent="0.3">
      <c r="R4513" s="3"/>
      <c r="S4513" s="2"/>
      <c r="T4513" s="2"/>
    </row>
    <row r="4514" spans="18:20" x14ac:dyDescent="0.3">
      <c r="R4514" s="3"/>
      <c r="S4514" s="2"/>
      <c r="T4514" s="2"/>
    </row>
    <row r="4515" spans="18:20" x14ac:dyDescent="0.3">
      <c r="R4515" s="3"/>
      <c r="S4515" s="2"/>
      <c r="T4515" s="2"/>
    </row>
    <row r="4516" spans="18:20" x14ac:dyDescent="0.3">
      <c r="R4516" s="3"/>
      <c r="S4516" s="2"/>
      <c r="T4516" s="2"/>
    </row>
    <row r="4517" spans="18:20" x14ac:dyDescent="0.3">
      <c r="R4517" s="3"/>
      <c r="S4517" s="2"/>
      <c r="T4517" s="2"/>
    </row>
    <row r="4518" spans="18:20" x14ac:dyDescent="0.3">
      <c r="R4518" s="3"/>
      <c r="S4518" s="2"/>
      <c r="T4518" s="2"/>
    </row>
    <row r="4519" spans="18:20" x14ac:dyDescent="0.3">
      <c r="R4519" s="3"/>
      <c r="S4519" s="2"/>
      <c r="T4519" s="2"/>
    </row>
    <row r="4520" spans="18:20" x14ac:dyDescent="0.3">
      <c r="R4520" s="3"/>
      <c r="S4520" s="2"/>
      <c r="T4520" s="2"/>
    </row>
    <row r="4521" spans="18:20" x14ac:dyDescent="0.3">
      <c r="R4521" s="3"/>
      <c r="S4521" s="2"/>
      <c r="T4521" s="2"/>
    </row>
    <row r="4522" spans="18:20" x14ac:dyDescent="0.3">
      <c r="R4522" s="3"/>
      <c r="S4522" s="2"/>
      <c r="T4522" s="2"/>
    </row>
    <row r="4523" spans="18:20" x14ac:dyDescent="0.3">
      <c r="R4523" s="3"/>
      <c r="S4523" s="2"/>
      <c r="T4523" s="2"/>
    </row>
    <row r="4524" spans="18:20" x14ac:dyDescent="0.3">
      <c r="R4524" s="3"/>
      <c r="S4524" s="2"/>
      <c r="T4524" s="2"/>
    </row>
    <row r="4525" spans="18:20" x14ac:dyDescent="0.3">
      <c r="R4525" s="3"/>
      <c r="S4525" s="2"/>
      <c r="T4525" s="2"/>
    </row>
    <row r="4526" spans="18:20" x14ac:dyDescent="0.3">
      <c r="R4526" s="3"/>
      <c r="S4526" s="2"/>
      <c r="T4526" s="2"/>
    </row>
    <row r="4527" spans="18:20" x14ac:dyDescent="0.3">
      <c r="R4527" s="3"/>
      <c r="S4527" s="2"/>
      <c r="T4527" s="2"/>
    </row>
    <row r="4528" spans="18:20" x14ac:dyDescent="0.3">
      <c r="R4528" s="3"/>
      <c r="S4528" s="2"/>
      <c r="T4528" s="2"/>
    </row>
    <row r="4529" spans="18:20" x14ac:dyDescent="0.3">
      <c r="R4529" s="3"/>
      <c r="S4529" s="2"/>
      <c r="T4529" s="2"/>
    </row>
    <row r="4530" spans="18:20" x14ac:dyDescent="0.3">
      <c r="R4530" s="3"/>
      <c r="S4530" s="2"/>
      <c r="T4530" s="2"/>
    </row>
    <row r="4531" spans="18:20" x14ac:dyDescent="0.3">
      <c r="R4531" s="3"/>
      <c r="S4531" s="2"/>
      <c r="T4531" s="2"/>
    </row>
    <row r="4532" spans="18:20" x14ac:dyDescent="0.3">
      <c r="R4532" s="3"/>
      <c r="S4532" s="2"/>
      <c r="T4532" s="2"/>
    </row>
    <row r="4533" spans="18:20" x14ac:dyDescent="0.3">
      <c r="R4533" s="3"/>
      <c r="S4533" s="2"/>
      <c r="T4533" s="2"/>
    </row>
    <row r="4534" spans="18:20" x14ac:dyDescent="0.3">
      <c r="R4534" s="3"/>
      <c r="S4534" s="2"/>
      <c r="T4534" s="2"/>
    </row>
    <row r="4535" spans="18:20" x14ac:dyDescent="0.3">
      <c r="R4535" s="3"/>
      <c r="S4535" s="2"/>
      <c r="T4535" s="2"/>
    </row>
    <row r="4536" spans="18:20" x14ac:dyDescent="0.3">
      <c r="R4536" s="3"/>
      <c r="S4536" s="2"/>
      <c r="T4536" s="2"/>
    </row>
    <row r="4537" spans="18:20" x14ac:dyDescent="0.3">
      <c r="R4537" s="3"/>
      <c r="S4537" s="2"/>
      <c r="T4537" s="2"/>
    </row>
    <row r="4538" spans="18:20" x14ac:dyDescent="0.3">
      <c r="R4538" s="3"/>
      <c r="S4538" s="2"/>
      <c r="T4538" s="2"/>
    </row>
    <row r="4539" spans="18:20" x14ac:dyDescent="0.3">
      <c r="R4539" s="3"/>
      <c r="S4539" s="2"/>
      <c r="T4539" s="2"/>
    </row>
    <row r="4540" spans="18:20" x14ac:dyDescent="0.3">
      <c r="R4540" s="3"/>
      <c r="S4540" s="2"/>
      <c r="T4540" s="2"/>
    </row>
    <row r="4541" spans="18:20" x14ac:dyDescent="0.3">
      <c r="R4541" s="3"/>
      <c r="S4541" s="2"/>
      <c r="T4541" s="2"/>
    </row>
    <row r="4542" spans="18:20" x14ac:dyDescent="0.3">
      <c r="R4542" s="3"/>
      <c r="S4542" s="2"/>
      <c r="T4542" s="2"/>
    </row>
    <row r="4543" spans="18:20" x14ac:dyDescent="0.3">
      <c r="R4543" s="3"/>
      <c r="S4543" s="2"/>
      <c r="T4543" s="2"/>
    </row>
    <row r="4544" spans="18:20" x14ac:dyDescent="0.3">
      <c r="R4544" s="3"/>
      <c r="S4544" s="2"/>
      <c r="T4544" s="2"/>
    </row>
    <row r="4545" spans="18:20" x14ac:dyDescent="0.3">
      <c r="R4545" s="3"/>
      <c r="S4545" s="2"/>
      <c r="T4545" s="2"/>
    </row>
    <row r="4546" spans="18:20" x14ac:dyDescent="0.3">
      <c r="R4546" s="3"/>
      <c r="S4546" s="2"/>
      <c r="T4546" s="2"/>
    </row>
    <row r="4547" spans="18:20" x14ac:dyDescent="0.3">
      <c r="R4547" s="3"/>
      <c r="S4547" s="2"/>
      <c r="T4547" s="2"/>
    </row>
    <row r="4548" spans="18:20" x14ac:dyDescent="0.3">
      <c r="R4548" s="3"/>
      <c r="S4548" s="2"/>
      <c r="T4548" s="2"/>
    </row>
    <row r="4549" spans="18:20" x14ac:dyDescent="0.3">
      <c r="R4549" s="3"/>
      <c r="S4549" s="2"/>
      <c r="T4549" s="2"/>
    </row>
    <row r="4550" spans="18:20" x14ac:dyDescent="0.3">
      <c r="R4550" s="3"/>
      <c r="S4550" s="2"/>
      <c r="T4550" s="2"/>
    </row>
    <row r="4551" spans="18:20" x14ac:dyDescent="0.3">
      <c r="R4551" s="3"/>
      <c r="S4551" s="2"/>
      <c r="T4551" s="2"/>
    </row>
    <row r="4552" spans="18:20" x14ac:dyDescent="0.3">
      <c r="R4552" s="3"/>
      <c r="S4552" s="2"/>
      <c r="T4552" s="2"/>
    </row>
    <row r="4553" spans="18:20" x14ac:dyDescent="0.3">
      <c r="R4553" s="3"/>
      <c r="S4553" s="2"/>
      <c r="T4553" s="2"/>
    </row>
    <row r="4554" spans="18:20" x14ac:dyDescent="0.3">
      <c r="R4554" s="3"/>
      <c r="S4554" s="2"/>
      <c r="T4554" s="2"/>
    </row>
    <row r="4555" spans="18:20" x14ac:dyDescent="0.3">
      <c r="R4555" s="3"/>
      <c r="S4555" s="2"/>
      <c r="T4555" s="2"/>
    </row>
    <row r="4556" spans="18:20" x14ac:dyDescent="0.3">
      <c r="R4556" s="3"/>
      <c r="S4556" s="2"/>
      <c r="T4556" s="2"/>
    </row>
    <row r="4557" spans="18:20" x14ac:dyDescent="0.3">
      <c r="R4557" s="3"/>
      <c r="S4557" s="2"/>
      <c r="T4557" s="2"/>
    </row>
    <row r="4558" spans="18:20" x14ac:dyDescent="0.3">
      <c r="R4558" s="3"/>
      <c r="S4558" s="2"/>
      <c r="T4558" s="2"/>
    </row>
    <row r="4559" spans="18:20" x14ac:dyDescent="0.3">
      <c r="R4559" s="3"/>
      <c r="S4559" s="2"/>
      <c r="T4559" s="2"/>
    </row>
    <row r="4560" spans="18:20" x14ac:dyDescent="0.3">
      <c r="R4560" s="3"/>
      <c r="S4560" s="2"/>
      <c r="T4560" s="2"/>
    </row>
    <row r="4561" spans="18:20" x14ac:dyDescent="0.3">
      <c r="R4561" s="3"/>
      <c r="S4561" s="2"/>
      <c r="T4561" s="2"/>
    </row>
    <row r="4562" spans="18:20" x14ac:dyDescent="0.3">
      <c r="R4562" s="3"/>
      <c r="S4562" s="2"/>
      <c r="T4562" s="2"/>
    </row>
    <row r="4563" spans="18:20" x14ac:dyDescent="0.3">
      <c r="R4563" s="3"/>
      <c r="S4563" s="2"/>
      <c r="T4563" s="2"/>
    </row>
    <row r="4564" spans="18:20" x14ac:dyDescent="0.3">
      <c r="R4564" s="3"/>
      <c r="S4564" s="2"/>
      <c r="T4564" s="2"/>
    </row>
    <row r="4565" spans="18:20" x14ac:dyDescent="0.3">
      <c r="R4565" s="3"/>
      <c r="S4565" s="2"/>
      <c r="T4565" s="2"/>
    </row>
    <row r="4566" spans="18:20" x14ac:dyDescent="0.3">
      <c r="R4566" s="3"/>
      <c r="S4566" s="2"/>
      <c r="T4566" s="2"/>
    </row>
    <row r="4567" spans="18:20" x14ac:dyDescent="0.3">
      <c r="R4567" s="3"/>
      <c r="S4567" s="2"/>
      <c r="T4567" s="2"/>
    </row>
    <row r="4568" spans="18:20" x14ac:dyDescent="0.3">
      <c r="R4568" s="3"/>
      <c r="S4568" s="2"/>
      <c r="T4568" s="2"/>
    </row>
    <row r="4569" spans="18:20" x14ac:dyDescent="0.3">
      <c r="R4569" s="3"/>
      <c r="S4569" s="2"/>
      <c r="T4569" s="2"/>
    </row>
    <row r="4570" spans="18:20" x14ac:dyDescent="0.3">
      <c r="R4570" s="3"/>
      <c r="S4570" s="2"/>
      <c r="T4570" s="2"/>
    </row>
    <row r="4571" spans="18:20" x14ac:dyDescent="0.3">
      <c r="R4571" s="3"/>
      <c r="S4571" s="2"/>
      <c r="T4571" s="2"/>
    </row>
    <row r="4572" spans="18:20" x14ac:dyDescent="0.3">
      <c r="R4572" s="3"/>
      <c r="S4572" s="2"/>
      <c r="T4572" s="2"/>
    </row>
    <row r="4573" spans="18:20" x14ac:dyDescent="0.3">
      <c r="R4573" s="3"/>
      <c r="S4573" s="2"/>
      <c r="T4573" s="2"/>
    </row>
    <row r="4574" spans="18:20" x14ac:dyDescent="0.3">
      <c r="R4574" s="3"/>
      <c r="S4574" s="2"/>
      <c r="T4574" s="2"/>
    </row>
    <row r="4575" spans="18:20" x14ac:dyDescent="0.3">
      <c r="R4575" s="3"/>
      <c r="S4575" s="2"/>
      <c r="T4575" s="2"/>
    </row>
    <row r="4576" spans="18:20" x14ac:dyDescent="0.3">
      <c r="R4576" s="3"/>
      <c r="S4576" s="2"/>
      <c r="T4576" s="2"/>
    </row>
    <row r="4577" spans="18:20" x14ac:dyDescent="0.3">
      <c r="R4577" s="3"/>
      <c r="S4577" s="2"/>
      <c r="T4577" s="2"/>
    </row>
    <row r="4578" spans="18:20" x14ac:dyDescent="0.3">
      <c r="R4578" s="3"/>
      <c r="S4578" s="2"/>
      <c r="T4578" s="2"/>
    </row>
    <row r="4579" spans="18:20" x14ac:dyDescent="0.3">
      <c r="R4579" s="3"/>
      <c r="S4579" s="2"/>
      <c r="T4579" s="2"/>
    </row>
    <row r="4580" spans="18:20" x14ac:dyDescent="0.3">
      <c r="R4580" s="3"/>
      <c r="S4580" s="2"/>
      <c r="T4580" s="2"/>
    </row>
    <row r="4581" spans="18:20" x14ac:dyDescent="0.3">
      <c r="R4581" s="3"/>
      <c r="S4581" s="2"/>
      <c r="T4581" s="2"/>
    </row>
    <row r="4582" spans="18:20" x14ac:dyDescent="0.3">
      <c r="R4582" s="3"/>
      <c r="S4582" s="2"/>
      <c r="T4582" s="2"/>
    </row>
    <row r="4583" spans="18:20" x14ac:dyDescent="0.3">
      <c r="R4583" s="3"/>
      <c r="S4583" s="2"/>
      <c r="T4583" s="2"/>
    </row>
    <row r="4584" spans="18:20" x14ac:dyDescent="0.3">
      <c r="R4584" s="3"/>
      <c r="S4584" s="2"/>
      <c r="T4584" s="2"/>
    </row>
    <row r="4585" spans="18:20" x14ac:dyDescent="0.3">
      <c r="R4585" s="3"/>
      <c r="S4585" s="2"/>
      <c r="T4585" s="2"/>
    </row>
    <row r="4586" spans="18:20" x14ac:dyDescent="0.3">
      <c r="R4586" s="3"/>
      <c r="S4586" s="2"/>
      <c r="T4586" s="2"/>
    </row>
    <row r="4587" spans="18:20" x14ac:dyDescent="0.3">
      <c r="R4587" s="3"/>
      <c r="S4587" s="2"/>
      <c r="T4587" s="2"/>
    </row>
    <row r="4588" spans="18:20" x14ac:dyDescent="0.3">
      <c r="R4588" s="3"/>
      <c r="S4588" s="2"/>
      <c r="T4588" s="2"/>
    </row>
    <row r="4589" spans="18:20" x14ac:dyDescent="0.3">
      <c r="R4589" s="3"/>
      <c r="S4589" s="2"/>
      <c r="T4589" s="2"/>
    </row>
    <row r="4590" spans="18:20" x14ac:dyDescent="0.3">
      <c r="R4590" s="3"/>
      <c r="S4590" s="2"/>
      <c r="T4590" s="2"/>
    </row>
    <row r="4591" spans="18:20" x14ac:dyDescent="0.3">
      <c r="R4591" s="3"/>
      <c r="S4591" s="2"/>
      <c r="T4591" s="2"/>
    </row>
    <row r="4592" spans="18:20" x14ac:dyDescent="0.3">
      <c r="R4592" s="3"/>
      <c r="S4592" s="2"/>
      <c r="T4592" s="2"/>
    </row>
    <row r="4593" spans="18:20" x14ac:dyDescent="0.3">
      <c r="R4593" s="3"/>
      <c r="S4593" s="2"/>
      <c r="T4593" s="2"/>
    </row>
    <row r="4594" spans="18:20" x14ac:dyDescent="0.3">
      <c r="R4594" s="3"/>
      <c r="S4594" s="2"/>
      <c r="T4594" s="2"/>
    </row>
    <row r="4595" spans="18:20" x14ac:dyDescent="0.3">
      <c r="R4595" s="3"/>
      <c r="S4595" s="2"/>
      <c r="T4595" s="2"/>
    </row>
    <row r="4596" spans="18:20" x14ac:dyDescent="0.3">
      <c r="R4596" s="3"/>
      <c r="S4596" s="2"/>
      <c r="T4596" s="2"/>
    </row>
    <row r="4597" spans="18:20" x14ac:dyDescent="0.3">
      <c r="R4597" s="3"/>
      <c r="S4597" s="2"/>
      <c r="T4597" s="2"/>
    </row>
    <row r="4598" spans="18:20" x14ac:dyDescent="0.3">
      <c r="R4598" s="3"/>
      <c r="S4598" s="2"/>
      <c r="T4598" s="2"/>
    </row>
    <row r="4599" spans="18:20" x14ac:dyDescent="0.3">
      <c r="R4599" s="3"/>
      <c r="S4599" s="2"/>
      <c r="T4599" s="2"/>
    </row>
    <row r="4600" spans="18:20" x14ac:dyDescent="0.3">
      <c r="R4600" s="3"/>
      <c r="S4600" s="2"/>
      <c r="T4600" s="2"/>
    </row>
    <row r="4601" spans="18:20" x14ac:dyDescent="0.3">
      <c r="R4601" s="3"/>
      <c r="S4601" s="2"/>
      <c r="T4601" s="2"/>
    </row>
    <row r="4602" spans="18:20" x14ac:dyDescent="0.3">
      <c r="R4602" s="3"/>
      <c r="S4602" s="2"/>
      <c r="T4602" s="2"/>
    </row>
    <row r="4603" spans="18:20" x14ac:dyDescent="0.3">
      <c r="R4603" s="3"/>
      <c r="S4603" s="2"/>
      <c r="T4603" s="2"/>
    </row>
    <row r="4604" spans="18:20" x14ac:dyDescent="0.3">
      <c r="R4604" s="3"/>
      <c r="S4604" s="2"/>
      <c r="T4604" s="2"/>
    </row>
    <row r="4605" spans="18:20" x14ac:dyDescent="0.3">
      <c r="R4605" s="3"/>
      <c r="S4605" s="2"/>
      <c r="T4605" s="2"/>
    </row>
    <row r="4606" spans="18:20" x14ac:dyDescent="0.3">
      <c r="R4606" s="3"/>
      <c r="S4606" s="2"/>
      <c r="T4606" s="2"/>
    </row>
    <row r="4607" spans="18:20" x14ac:dyDescent="0.3">
      <c r="R4607" s="3"/>
      <c r="S4607" s="2"/>
      <c r="T4607" s="2"/>
    </row>
    <row r="4608" spans="18:20" x14ac:dyDescent="0.3">
      <c r="R4608" s="3"/>
      <c r="S4608" s="2"/>
      <c r="T4608" s="2"/>
    </row>
    <row r="4609" spans="18:20" x14ac:dyDescent="0.3">
      <c r="R4609" s="3"/>
      <c r="S4609" s="2"/>
      <c r="T4609" s="2"/>
    </row>
    <row r="4610" spans="18:20" x14ac:dyDescent="0.3">
      <c r="R4610" s="3"/>
      <c r="S4610" s="2"/>
      <c r="T4610" s="2"/>
    </row>
    <row r="4611" spans="18:20" x14ac:dyDescent="0.3">
      <c r="R4611" s="3"/>
      <c r="S4611" s="2"/>
      <c r="T4611" s="2"/>
    </row>
    <row r="4612" spans="18:20" x14ac:dyDescent="0.3">
      <c r="R4612" s="3"/>
      <c r="S4612" s="2"/>
      <c r="T4612" s="2"/>
    </row>
    <row r="4613" spans="18:20" x14ac:dyDescent="0.3">
      <c r="R4613" s="3"/>
      <c r="S4613" s="2"/>
      <c r="T4613" s="2"/>
    </row>
    <row r="4614" spans="18:20" x14ac:dyDescent="0.3">
      <c r="R4614" s="3"/>
      <c r="S4614" s="2"/>
      <c r="T4614" s="2"/>
    </row>
    <row r="4615" spans="18:20" x14ac:dyDescent="0.3">
      <c r="R4615" s="3"/>
      <c r="S4615" s="2"/>
      <c r="T4615" s="2"/>
    </row>
    <row r="4616" spans="18:20" x14ac:dyDescent="0.3">
      <c r="R4616" s="3"/>
      <c r="S4616" s="2"/>
      <c r="T4616" s="2"/>
    </row>
    <row r="4617" spans="18:20" x14ac:dyDescent="0.3">
      <c r="R4617" s="3"/>
      <c r="S4617" s="2"/>
      <c r="T4617" s="2"/>
    </row>
    <row r="4618" spans="18:20" x14ac:dyDescent="0.3">
      <c r="R4618" s="3"/>
      <c r="S4618" s="2"/>
      <c r="T4618" s="2"/>
    </row>
    <row r="4619" spans="18:20" x14ac:dyDescent="0.3">
      <c r="R4619" s="3"/>
      <c r="S4619" s="2"/>
      <c r="T4619" s="2"/>
    </row>
    <row r="4620" spans="18:20" x14ac:dyDescent="0.3">
      <c r="R4620" s="3"/>
      <c r="S4620" s="2"/>
      <c r="T4620" s="2"/>
    </row>
    <row r="4621" spans="18:20" x14ac:dyDescent="0.3">
      <c r="R4621" s="3"/>
      <c r="S4621" s="2"/>
      <c r="T4621" s="2"/>
    </row>
    <row r="4622" spans="18:20" x14ac:dyDescent="0.3">
      <c r="R4622" s="3"/>
      <c r="S4622" s="2"/>
      <c r="T4622" s="2"/>
    </row>
    <row r="4623" spans="18:20" x14ac:dyDescent="0.3">
      <c r="R4623" s="3"/>
      <c r="S4623" s="2"/>
      <c r="T4623" s="2"/>
    </row>
    <row r="4624" spans="18:20" x14ac:dyDescent="0.3">
      <c r="R4624" s="3"/>
      <c r="S4624" s="2"/>
      <c r="T4624" s="2"/>
    </row>
    <row r="4625" spans="18:20" x14ac:dyDescent="0.3">
      <c r="R4625" s="3"/>
      <c r="S4625" s="2"/>
      <c r="T4625" s="2"/>
    </row>
    <row r="4626" spans="18:20" x14ac:dyDescent="0.3">
      <c r="R4626" s="3"/>
      <c r="S4626" s="2"/>
      <c r="T4626" s="2"/>
    </row>
    <row r="4627" spans="18:20" x14ac:dyDescent="0.3">
      <c r="R4627" s="3"/>
      <c r="S4627" s="2"/>
      <c r="T4627" s="2"/>
    </row>
    <row r="4628" spans="18:20" x14ac:dyDescent="0.3">
      <c r="R4628" s="3"/>
      <c r="S4628" s="2"/>
      <c r="T4628" s="2"/>
    </row>
    <row r="4629" spans="18:20" x14ac:dyDescent="0.3">
      <c r="R4629" s="3"/>
      <c r="S4629" s="2"/>
      <c r="T4629" s="2"/>
    </row>
    <row r="4630" spans="18:20" x14ac:dyDescent="0.3">
      <c r="R4630" s="3"/>
      <c r="S4630" s="2"/>
      <c r="T4630" s="2"/>
    </row>
    <row r="4631" spans="18:20" x14ac:dyDescent="0.3">
      <c r="R4631" s="3"/>
      <c r="S4631" s="2"/>
      <c r="T4631" s="2"/>
    </row>
    <row r="4632" spans="18:20" x14ac:dyDescent="0.3">
      <c r="R4632" s="3"/>
      <c r="S4632" s="2"/>
      <c r="T4632" s="2"/>
    </row>
    <row r="4633" spans="18:20" x14ac:dyDescent="0.3">
      <c r="R4633" s="3"/>
      <c r="S4633" s="2"/>
      <c r="T4633" s="2"/>
    </row>
    <row r="4634" spans="18:20" x14ac:dyDescent="0.3">
      <c r="R4634" s="3"/>
      <c r="S4634" s="2"/>
      <c r="T4634" s="2"/>
    </row>
    <row r="4635" spans="18:20" x14ac:dyDescent="0.3">
      <c r="R4635" s="3"/>
      <c r="S4635" s="2"/>
      <c r="T4635" s="2"/>
    </row>
    <row r="4636" spans="18:20" x14ac:dyDescent="0.3">
      <c r="R4636" s="3"/>
      <c r="S4636" s="2"/>
      <c r="T4636" s="2"/>
    </row>
    <row r="4637" spans="18:20" x14ac:dyDescent="0.3">
      <c r="R4637" s="3"/>
      <c r="S4637" s="2"/>
      <c r="T4637" s="2"/>
    </row>
    <row r="4638" spans="18:20" x14ac:dyDescent="0.3">
      <c r="R4638" s="3"/>
      <c r="S4638" s="2"/>
      <c r="T4638" s="2"/>
    </row>
    <row r="4639" spans="18:20" x14ac:dyDescent="0.3">
      <c r="R4639" s="3"/>
      <c r="S4639" s="2"/>
      <c r="T4639" s="2"/>
    </row>
    <row r="4640" spans="18:20" x14ac:dyDescent="0.3">
      <c r="R4640" s="3"/>
      <c r="S4640" s="2"/>
      <c r="T4640" s="2"/>
    </row>
    <row r="4641" spans="18:20" x14ac:dyDescent="0.3">
      <c r="R4641" s="3"/>
      <c r="S4641" s="2"/>
      <c r="T4641" s="2"/>
    </row>
    <row r="4642" spans="18:20" x14ac:dyDescent="0.3">
      <c r="R4642" s="3"/>
      <c r="S4642" s="2"/>
      <c r="T4642" s="2"/>
    </row>
    <row r="4643" spans="18:20" x14ac:dyDescent="0.3">
      <c r="R4643" s="3"/>
      <c r="S4643" s="2"/>
      <c r="T4643" s="2"/>
    </row>
    <row r="4644" spans="18:20" x14ac:dyDescent="0.3">
      <c r="R4644" s="3"/>
      <c r="S4644" s="2"/>
      <c r="T4644" s="2"/>
    </row>
    <row r="4645" spans="18:20" x14ac:dyDescent="0.3">
      <c r="R4645" s="3"/>
      <c r="S4645" s="2"/>
      <c r="T4645" s="2"/>
    </row>
    <row r="4646" spans="18:20" x14ac:dyDescent="0.3">
      <c r="R4646" s="3"/>
      <c r="S4646" s="2"/>
      <c r="T4646" s="2"/>
    </row>
    <row r="4647" spans="18:20" x14ac:dyDescent="0.3">
      <c r="R4647" s="3"/>
      <c r="S4647" s="2"/>
      <c r="T4647" s="2"/>
    </row>
    <row r="4648" spans="18:20" x14ac:dyDescent="0.3">
      <c r="R4648" s="3"/>
      <c r="S4648" s="2"/>
      <c r="T4648" s="2"/>
    </row>
    <row r="4649" spans="18:20" x14ac:dyDescent="0.3">
      <c r="R4649" s="3"/>
      <c r="S4649" s="2"/>
      <c r="T4649" s="2"/>
    </row>
    <row r="4650" spans="18:20" x14ac:dyDescent="0.3">
      <c r="R4650" s="3"/>
      <c r="S4650" s="2"/>
      <c r="T4650" s="2"/>
    </row>
    <row r="4651" spans="18:20" x14ac:dyDescent="0.3">
      <c r="R4651" s="3"/>
      <c r="S4651" s="2"/>
      <c r="T4651" s="2"/>
    </row>
    <row r="4652" spans="18:20" x14ac:dyDescent="0.3">
      <c r="R4652" s="3"/>
      <c r="S4652" s="2"/>
      <c r="T4652" s="2"/>
    </row>
    <row r="4653" spans="18:20" x14ac:dyDescent="0.3">
      <c r="R4653" s="3"/>
      <c r="S4653" s="2"/>
      <c r="T4653" s="2"/>
    </row>
    <row r="4654" spans="18:20" x14ac:dyDescent="0.3">
      <c r="R4654" s="3"/>
      <c r="S4654" s="2"/>
      <c r="T4654" s="2"/>
    </row>
    <row r="4655" spans="18:20" x14ac:dyDescent="0.3">
      <c r="R4655" s="3"/>
      <c r="S4655" s="2"/>
      <c r="T4655" s="2"/>
    </row>
    <row r="4656" spans="18:20" x14ac:dyDescent="0.3">
      <c r="R4656" s="3"/>
      <c r="S4656" s="2"/>
      <c r="T4656" s="2"/>
    </row>
    <row r="4657" spans="18:20" x14ac:dyDescent="0.3">
      <c r="R4657" s="3"/>
      <c r="S4657" s="2"/>
      <c r="T4657" s="2"/>
    </row>
    <row r="4658" spans="18:20" x14ac:dyDescent="0.3">
      <c r="R4658" s="3"/>
      <c r="S4658" s="2"/>
      <c r="T4658" s="2"/>
    </row>
    <row r="4659" spans="18:20" x14ac:dyDescent="0.3">
      <c r="R4659" s="3"/>
      <c r="S4659" s="2"/>
      <c r="T4659" s="2"/>
    </row>
    <row r="4660" spans="18:20" x14ac:dyDescent="0.3">
      <c r="R4660" s="3"/>
      <c r="S4660" s="2"/>
      <c r="T4660" s="2"/>
    </row>
    <row r="4661" spans="18:20" x14ac:dyDescent="0.3">
      <c r="R4661" s="3"/>
      <c r="S4661" s="2"/>
      <c r="T4661" s="2"/>
    </row>
    <row r="4662" spans="18:20" x14ac:dyDescent="0.3">
      <c r="R4662" s="3"/>
      <c r="S4662" s="2"/>
      <c r="T4662" s="2"/>
    </row>
    <row r="4663" spans="18:20" x14ac:dyDescent="0.3">
      <c r="R4663" s="3"/>
      <c r="S4663" s="2"/>
      <c r="T4663" s="2"/>
    </row>
    <row r="4664" spans="18:20" x14ac:dyDescent="0.3">
      <c r="R4664" s="3"/>
      <c r="S4664" s="2"/>
      <c r="T4664" s="2"/>
    </row>
    <row r="4665" spans="18:20" x14ac:dyDescent="0.3">
      <c r="R4665" s="3"/>
      <c r="S4665" s="2"/>
      <c r="T4665" s="2"/>
    </row>
    <row r="4666" spans="18:20" x14ac:dyDescent="0.3">
      <c r="R4666" s="3"/>
      <c r="S4666" s="2"/>
      <c r="T4666" s="2"/>
    </row>
    <row r="4667" spans="18:20" x14ac:dyDescent="0.3">
      <c r="R4667" s="3"/>
      <c r="S4667" s="2"/>
      <c r="T4667" s="2"/>
    </row>
    <row r="4668" spans="18:20" x14ac:dyDescent="0.3">
      <c r="R4668" s="3"/>
      <c r="S4668" s="2"/>
      <c r="T4668" s="2"/>
    </row>
    <row r="4669" spans="18:20" x14ac:dyDescent="0.3">
      <c r="R4669" s="3"/>
      <c r="S4669" s="2"/>
      <c r="T4669" s="2"/>
    </row>
    <row r="4670" spans="18:20" x14ac:dyDescent="0.3">
      <c r="R4670" s="3"/>
      <c r="S4670" s="2"/>
      <c r="T4670" s="2"/>
    </row>
    <row r="4671" spans="18:20" x14ac:dyDescent="0.3">
      <c r="R4671" s="3"/>
      <c r="S4671" s="2"/>
      <c r="T4671" s="2"/>
    </row>
    <row r="4672" spans="18:20" x14ac:dyDescent="0.3">
      <c r="R4672" s="3"/>
      <c r="S4672" s="2"/>
      <c r="T4672" s="2"/>
    </row>
    <row r="4673" spans="18:20" x14ac:dyDescent="0.3">
      <c r="R4673" s="3"/>
      <c r="S4673" s="2"/>
      <c r="T4673" s="2"/>
    </row>
    <row r="4674" spans="18:20" x14ac:dyDescent="0.3">
      <c r="R4674" s="3"/>
      <c r="S4674" s="2"/>
      <c r="T4674" s="2"/>
    </row>
    <row r="4675" spans="18:20" x14ac:dyDescent="0.3">
      <c r="R4675" s="3"/>
      <c r="S4675" s="2"/>
      <c r="T4675" s="2"/>
    </row>
    <row r="4676" spans="18:20" x14ac:dyDescent="0.3">
      <c r="R4676" s="3"/>
      <c r="S4676" s="2"/>
      <c r="T4676" s="2"/>
    </row>
    <row r="4677" spans="18:20" x14ac:dyDescent="0.3">
      <c r="R4677" s="3"/>
      <c r="S4677" s="2"/>
      <c r="T4677" s="2"/>
    </row>
    <row r="4678" spans="18:20" x14ac:dyDescent="0.3">
      <c r="R4678" s="3"/>
      <c r="S4678" s="2"/>
      <c r="T4678" s="2"/>
    </row>
    <row r="4679" spans="18:20" x14ac:dyDescent="0.3">
      <c r="R4679" s="3"/>
      <c r="S4679" s="2"/>
      <c r="T4679" s="2"/>
    </row>
    <row r="4680" spans="18:20" x14ac:dyDescent="0.3">
      <c r="R4680" s="3"/>
      <c r="S4680" s="2"/>
      <c r="T4680" s="2"/>
    </row>
    <row r="4681" spans="18:20" x14ac:dyDescent="0.3">
      <c r="R4681" s="3"/>
      <c r="S4681" s="2"/>
      <c r="T4681" s="2"/>
    </row>
    <row r="4682" spans="18:20" x14ac:dyDescent="0.3">
      <c r="R4682" s="3"/>
      <c r="S4682" s="2"/>
      <c r="T4682" s="2"/>
    </row>
    <row r="4683" spans="18:20" x14ac:dyDescent="0.3">
      <c r="R4683" s="3"/>
      <c r="S4683" s="2"/>
      <c r="T4683" s="2"/>
    </row>
    <row r="4684" spans="18:20" x14ac:dyDescent="0.3">
      <c r="R4684" s="3"/>
      <c r="S4684" s="2"/>
      <c r="T4684" s="2"/>
    </row>
    <row r="4685" spans="18:20" x14ac:dyDescent="0.3">
      <c r="R4685" s="3"/>
      <c r="S4685" s="2"/>
      <c r="T4685" s="2"/>
    </row>
    <row r="4686" spans="18:20" x14ac:dyDescent="0.3">
      <c r="R4686" s="3"/>
      <c r="S4686" s="2"/>
      <c r="T4686" s="2"/>
    </row>
    <row r="4687" spans="18:20" x14ac:dyDescent="0.3">
      <c r="R4687" s="3"/>
      <c r="S4687" s="2"/>
      <c r="T4687" s="2"/>
    </row>
    <row r="4688" spans="18:20" x14ac:dyDescent="0.3">
      <c r="R4688" s="3"/>
      <c r="S4688" s="2"/>
      <c r="T4688" s="2"/>
    </row>
    <row r="4689" spans="18:20" x14ac:dyDescent="0.3">
      <c r="R4689" s="3"/>
      <c r="S4689" s="2"/>
      <c r="T4689" s="2"/>
    </row>
    <row r="4690" spans="18:20" x14ac:dyDescent="0.3">
      <c r="R4690" s="3"/>
      <c r="S4690" s="2"/>
      <c r="T4690" s="2"/>
    </row>
    <row r="4691" spans="18:20" x14ac:dyDescent="0.3">
      <c r="R4691" s="3"/>
      <c r="S4691" s="2"/>
      <c r="T4691" s="2"/>
    </row>
    <row r="4692" spans="18:20" x14ac:dyDescent="0.3">
      <c r="R4692" s="3"/>
      <c r="S4692" s="2"/>
      <c r="T4692" s="2"/>
    </row>
    <row r="4693" spans="18:20" x14ac:dyDescent="0.3">
      <c r="R4693" s="3"/>
      <c r="S4693" s="2"/>
      <c r="T4693" s="2"/>
    </row>
    <row r="4694" spans="18:20" x14ac:dyDescent="0.3">
      <c r="R4694" s="3"/>
      <c r="S4694" s="2"/>
      <c r="T4694" s="2"/>
    </row>
    <row r="4695" spans="18:20" x14ac:dyDescent="0.3">
      <c r="R4695" s="3"/>
      <c r="S4695" s="2"/>
      <c r="T4695" s="2"/>
    </row>
    <row r="4696" spans="18:20" x14ac:dyDescent="0.3">
      <c r="R4696" s="3"/>
      <c r="S4696" s="2"/>
      <c r="T4696" s="2"/>
    </row>
    <row r="4697" spans="18:20" x14ac:dyDescent="0.3">
      <c r="R4697" s="3"/>
      <c r="S4697" s="2"/>
      <c r="T4697" s="2"/>
    </row>
    <row r="4698" spans="18:20" x14ac:dyDescent="0.3">
      <c r="R4698" s="3"/>
      <c r="S4698" s="2"/>
      <c r="T4698" s="2"/>
    </row>
    <row r="4699" spans="18:20" x14ac:dyDescent="0.3">
      <c r="R4699" s="3"/>
      <c r="S4699" s="2"/>
      <c r="T4699" s="2"/>
    </row>
    <row r="4700" spans="18:20" x14ac:dyDescent="0.3">
      <c r="R4700" s="3"/>
      <c r="S4700" s="2"/>
      <c r="T4700" s="2"/>
    </row>
    <row r="4701" spans="18:20" x14ac:dyDescent="0.3">
      <c r="R4701" s="3"/>
      <c r="S4701" s="2"/>
      <c r="T4701" s="2"/>
    </row>
    <row r="4702" spans="18:20" x14ac:dyDescent="0.3">
      <c r="R4702" s="3"/>
      <c r="S4702" s="2"/>
      <c r="T4702" s="2"/>
    </row>
    <row r="4703" spans="18:20" x14ac:dyDescent="0.3">
      <c r="R4703" s="3"/>
      <c r="S4703" s="2"/>
      <c r="T4703" s="2"/>
    </row>
    <row r="4704" spans="18:20" x14ac:dyDescent="0.3">
      <c r="R4704" s="3"/>
      <c r="S4704" s="2"/>
      <c r="T4704" s="2"/>
    </row>
    <row r="4705" spans="18:20" x14ac:dyDescent="0.3">
      <c r="R4705" s="3"/>
      <c r="S4705" s="2"/>
      <c r="T4705" s="2"/>
    </row>
    <row r="4706" spans="18:20" x14ac:dyDescent="0.3">
      <c r="R4706" s="3"/>
      <c r="S4706" s="2"/>
      <c r="T4706" s="2"/>
    </row>
    <row r="4707" spans="18:20" x14ac:dyDescent="0.3">
      <c r="R4707" s="3"/>
      <c r="S4707" s="2"/>
      <c r="T4707" s="2"/>
    </row>
    <row r="4708" spans="18:20" x14ac:dyDescent="0.3">
      <c r="R4708" s="3"/>
      <c r="S4708" s="2"/>
      <c r="T4708" s="2"/>
    </row>
    <row r="4709" spans="18:20" x14ac:dyDescent="0.3">
      <c r="R4709" s="3"/>
      <c r="S4709" s="2"/>
      <c r="T4709" s="2"/>
    </row>
    <row r="4710" spans="18:20" x14ac:dyDescent="0.3">
      <c r="R4710" s="3"/>
      <c r="S4710" s="2"/>
      <c r="T4710" s="2"/>
    </row>
    <row r="4711" spans="18:20" x14ac:dyDescent="0.3">
      <c r="R4711" s="3"/>
      <c r="S4711" s="2"/>
      <c r="T4711" s="2"/>
    </row>
    <row r="4712" spans="18:20" x14ac:dyDescent="0.3">
      <c r="R4712" s="3"/>
      <c r="S4712" s="2"/>
      <c r="T4712" s="2"/>
    </row>
    <row r="4713" spans="18:20" x14ac:dyDescent="0.3">
      <c r="R4713" s="3"/>
      <c r="S4713" s="2"/>
      <c r="T4713" s="2"/>
    </row>
    <row r="4714" spans="18:20" x14ac:dyDescent="0.3">
      <c r="R4714" s="3"/>
      <c r="S4714" s="2"/>
      <c r="T4714" s="2"/>
    </row>
    <row r="4715" spans="18:20" x14ac:dyDescent="0.3">
      <c r="R4715" s="3"/>
      <c r="S4715" s="2"/>
      <c r="T4715" s="2"/>
    </row>
    <row r="4716" spans="18:20" x14ac:dyDescent="0.3">
      <c r="R4716" s="3"/>
      <c r="S4716" s="2"/>
      <c r="T4716" s="2"/>
    </row>
    <row r="4717" spans="18:20" x14ac:dyDescent="0.3">
      <c r="R4717" s="3"/>
      <c r="S4717" s="2"/>
      <c r="T4717" s="2"/>
    </row>
    <row r="4718" spans="18:20" x14ac:dyDescent="0.3">
      <c r="R4718" s="3"/>
      <c r="S4718" s="2"/>
      <c r="T4718" s="2"/>
    </row>
    <row r="4719" spans="18:20" x14ac:dyDescent="0.3">
      <c r="R4719" s="3"/>
      <c r="S4719" s="2"/>
      <c r="T4719" s="2"/>
    </row>
    <row r="4720" spans="18:20" x14ac:dyDescent="0.3">
      <c r="R4720" s="3"/>
      <c r="S4720" s="2"/>
      <c r="T4720" s="2"/>
    </row>
    <row r="4721" spans="18:20" x14ac:dyDescent="0.3">
      <c r="R4721" s="3"/>
      <c r="S4721" s="2"/>
      <c r="T4721" s="2"/>
    </row>
    <row r="4722" spans="18:20" x14ac:dyDescent="0.3">
      <c r="R4722" s="3"/>
      <c r="S4722" s="2"/>
      <c r="T4722" s="2"/>
    </row>
    <row r="4723" spans="18:20" x14ac:dyDescent="0.3">
      <c r="R4723" s="3"/>
      <c r="S4723" s="2"/>
      <c r="T4723" s="2"/>
    </row>
    <row r="4724" spans="18:20" x14ac:dyDescent="0.3">
      <c r="R4724" s="3"/>
      <c r="S4724" s="2"/>
      <c r="T4724" s="2"/>
    </row>
    <row r="4725" spans="18:20" x14ac:dyDescent="0.3">
      <c r="R4725" s="3"/>
      <c r="S4725" s="2"/>
      <c r="T4725" s="2"/>
    </row>
    <row r="4726" spans="18:20" x14ac:dyDescent="0.3">
      <c r="R4726" s="3"/>
      <c r="S4726" s="2"/>
      <c r="T4726" s="2"/>
    </row>
    <row r="4727" spans="18:20" x14ac:dyDescent="0.3">
      <c r="R4727" s="3"/>
      <c r="S4727" s="2"/>
      <c r="T4727" s="2"/>
    </row>
    <row r="4728" spans="18:20" x14ac:dyDescent="0.3">
      <c r="R4728" s="3"/>
      <c r="S4728" s="2"/>
      <c r="T4728" s="2"/>
    </row>
    <row r="4729" spans="18:20" x14ac:dyDescent="0.3">
      <c r="R4729" s="3"/>
      <c r="S4729" s="2"/>
      <c r="T4729" s="2"/>
    </row>
    <row r="4730" spans="18:20" x14ac:dyDescent="0.3">
      <c r="R4730" s="3"/>
      <c r="S4730" s="2"/>
      <c r="T4730" s="2"/>
    </row>
    <row r="4731" spans="18:20" x14ac:dyDescent="0.3">
      <c r="R4731" s="3"/>
      <c r="S4731" s="2"/>
      <c r="T4731" s="2"/>
    </row>
    <row r="4732" spans="18:20" x14ac:dyDescent="0.3">
      <c r="R4732" s="3"/>
      <c r="S4732" s="2"/>
      <c r="T4732" s="2"/>
    </row>
    <row r="4733" spans="18:20" x14ac:dyDescent="0.3">
      <c r="R4733" s="3"/>
      <c r="S4733" s="2"/>
      <c r="T4733" s="2"/>
    </row>
    <row r="4734" spans="18:20" x14ac:dyDescent="0.3">
      <c r="R4734" s="3"/>
      <c r="S4734" s="2"/>
      <c r="T4734" s="2"/>
    </row>
    <row r="4735" spans="18:20" x14ac:dyDescent="0.3">
      <c r="R4735" s="3"/>
      <c r="S4735" s="2"/>
      <c r="T4735" s="2"/>
    </row>
    <row r="4736" spans="18:20" x14ac:dyDescent="0.3">
      <c r="R4736" s="3"/>
      <c r="S4736" s="2"/>
      <c r="T4736" s="2"/>
    </row>
    <row r="4737" spans="18:20" x14ac:dyDescent="0.3">
      <c r="R4737" s="3"/>
      <c r="S4737" s="2"/>
      <c r="T4737" s="2"/>
    </row>
    <row r="4738" spans="18:20" x14ac:dyDescent="0.3">
      <c r="R4738" s="3"/>
      <c r="S4738" s="2"/>
      <c r="T4738" s="2"/>
    </row>
    <row r="4739" spans="18:20" x14ac:dyDescent="0.3">
      <c r="R4739" s="3"/>
      <c r="S4739" s="2"/>
      <c r="T4739" s="2"/>
    </row>
    <row r="4740" spans="18:20" x14ac:dyDescent="0.3">
      <c r="R4740" s="3"/>
      <c r="S4740" s="2"/>
      <c r="T4740" s="2"/>
    </row>
    <row r="4741" spans="18:20" x14ac:dyDescent="0.3">
      <c r="R4741" s="3"/>
      <c r="S4741" s="2"/>
      <c r="T4741" s="2"/>
    </row>
    <row r="4742" spans="18:20" x14ac:dyDescent="0.3">
      <c r="R4742" s="3"/>
      <c r="S4742" s="2"/>
      <c r="T4742" s="2"/>
    </row>
    <row r="4743" spans="18:20" x14ac:dyDescent="0.3">
      <c r="R4743" s="3"/>
      <c r="S4743" s="2"/>
      <c r="T4743" s="2"/>
    </row>
    <row r="4744" spans="18:20" x14ac:dyDescent="0.3">
      <c r="R4744" s="3"/>
      <c r="S4744" s="2"/>
      <c r="T4744" s="2"/>
    </row>
    <row r="4745" spans="18:20" x14ac:dyDescent="0.3">
      <c r="R4745" s="3"/>
      <c r="S4745" s="2"/>
      <c r="T4745" s="2"/>
    </row>
    <row r="4746" spans="18:20" x14ac:dyDescent="0.3">
      <c r="R4746" s="3"/>
      <c r="S4746" s="2"/>
      <c r="T4746" s="2"/>
    </row>
    <row r="4747" spans="18:20" x14ac:dyDescent="0.3">
      <c r="R4747" s="3"/>
      <c r="S4747" s="2"/>
      <c r="T4747" s="2"/>
    </row>
    <row r="4748" spans="18:20" x14ac:dyDescent="0.3">
      <c r="R4748" s="3"/>
      <c r="S4748" s="2"/>
      <c r="T4748" s="2"/>
    </row>
    <row r="4749" spans="18:20" x14ac:dyDescent="0.3">
      <c r="R4749" s="3"/>
      <c r="S4749" s="2"/>
      <c r="T4749" s="2"/>
    </row>
    <row r="4750" spans="18:20" x14ac:dyDescent="0.3">
      <c r="R4750" s="3"/>
      <c r="S4750" s="2"/>
      <c r="T4750" s="2"/>
    </row>
    <row r="4751" spans="18:20" x14ac:dyDescent="0.3">
      <c r="R4751" s="3"/>
      <c r="S4751" s="2"/>
      <c r="T4751" s="2"/>
    </row>
    <row r="4752" spans="18:20" x14ac:dyDescent="0.3">
      <c r="R4752" s="3"/>
      <c r="S4752" s="2"/>
      <c r="T4752" s="2"/>
    </row>
    <row r="4753" spans="18:20" x14ac:dyDescent="0.3">
      <c r="R4753" s="3"/>
      <c r="S4753" s="2"/>
      <c r="T4753" s="2"/>
    </row>
    <row r="4754" spans="18:20" x14ac:dyDescent="0.3">
      <c r="R4754" s="3"/>
      <c r="S4754" s="2"/>
      <c r="T4754" s="2"/>
    </row>
    <row r="4755" spans="18:20" x14ac:dyDescent="0.3">
      <c r="R4755" s="3"/>
      <c r="S4755" s="2"/>
      <c r="T4755" s="2"/>
    </row>
    <row r="4756" spans="18:20" x14ac:dyDescent="0.3">
      <c r="R4756" s="3"/>
      <c r="S4756" s="2"/>
      <c r="T4756" s="2"/>
    </row>
    <row r="4757" spans="18:20" x14ac:dyDescent="0.3">
      <c r="R4757" s="3"/>
      <c r="S4757" s="2"/>
      <c r="T4757" s="2"/>
    </row>
    <row r="4758" spans="18:20" x14ac:dyDescent="0.3">
      <c r="R4758" s="3"/>
      <c r="S4758" s="2"/>
      <c r="T4758" s="2"/>
    </row>
    <row r="4759" spans="18:20" x14ac:dyDescent="0.3">
      <c r="R4759" s="3"/>
      <c r="S4759" s="2"/>
      <c r="T4759" s="2"/>
    </row>
    <row r="4760" spans="18:20" x14ac:dyDescent="0.3">
      <c r="R4760" s="3"/>
      <c r="S4760" s="2"/>
      <c r="T4760" s="2"/>
    </row>
    <row r="4761" spans="18:20" x14ac:dyDescent="0.3">
      <c r="R4761" s="3"/>
      <c r="S4761" s="2"/>
      <c r="T4761" s="2"/>
    </row>
    <row r="4762" spans="18:20" x14ac:dyDescent="0.3">
      <c r="R4762" s="3"/>
      <c r="S4762" s="2"/>
      <c r="T4762" s="2"/>
    </row>
    <row r="4763" spans="18:20" x14ac:dyDescent="0.3">
      <c r="R4763" s="3"/>
      <c r="S4763" s="2"/>
      <c r="T4763" s="2"/>
    </row>
    <row r="4764" spans="18:20" x14ac:dyDescent="0.3">
      <c r="R4764" s="3"/>
      <c r="S4764" s="2"/>
      <c r="T4764" s="2"/>
    </row>
    <row r="4765" spans="18:20" x14ac:dyDescent="0.3">
      <c r="R4765" s="3"/>
      <c r="S4765" s="2"/>
      <c r="T4765" s="2"/>
    </row>
    <row r="4766" spans="18:20" x14ac:dyDescent="0.3">
      <c r="R4766" s="3"/>
      <c r="S4766" s="2"/>
      <c r="T4766" s="2"/>
    </row>
    <row r="4767" spans="18:20" x14ac:dyDescent="0.3">
      <c r="R4767" s="3"/>
      <c r="S4767" s="2"/>
      <c r="T4767" s="2"/>
    </row>
    <row r="4768" spans="18:20" x14ac:dyDescent="0.3">
      <c r="R4768" s="3"/>
      <c r="S4768" s="2"/>
      <c r="T4768" s="2"/>
    </row>
    <row r="4769" spans="18:20" x14ac:dyDescent="0.3">
      <c r="R4769" s="3"/>
      <c r="S4769" s="2"/>
      <c r="T4769" s="2"/>
    </row>
    <row r="4770" spans="18:20" x14ac:dyDescent="0.3">
      <c r="R4770" s="3"/>
      <c r="S4770" s="2"/>
      <c r="T4770" s="2"/>
    </row>
    <row r="4771" spans="18:20" x14ac:dyDescent="0.3">
      <c r="R4771" s="3"/>
      <c r="S4771" s="2"/>
      <c r="T4771" s="2"/>
    </row>
    <row r="4772" spans="18:20" x14ac:dyDescent="0.3">
      <c r="R4772" s="3"/>
      <c r="S4772" s="2"/>
      <c r="T4772" s="2"/>
    </row>
    <row r="4773" spans="18:20" x14ac:dyDescent="0.3">
      <c r="R4773" s="3"/>
      <c r="S4773" s="2"/>
      <c r="T4773" s="2"/>
    </row>
    <row r="4774" spans="18:20" x14ac:dyDescent="0.3">
      <c r="R4774" s="3"/>
      <c r="S4774" s="2"/>
      <c r="T4774" s="2"/>
    </row>
    <row r="4775" spans="18:20" x14ac:dyDescent="0.3">
      <c r="R4775" s="3"/>
      <c r="S4775" s="2"/>
      <c r="T4775" s="2"/>
    </row>
    <row r="4776" spans="18:20" x14ac:dyDescent="0.3">
      <c r="R4776" s="3"/>
      <c r="S4776" s="2"/>
      <c r="T4776" s="2"/>
    </row>
    <row r="4777" spans="18:20" x14ac:dyDescent="0.3">
      <c r="R4777" s="3"/>
      <c r="S4777" s="2"/>
      <c r="T4777" s="2"/>
    </row>
    <row r="4778" spans="18:20" x14ac:dyDescent="0.3">
      <c r="R4778" s="3"/>
      <c r="S4778" s="2"/>
      <c r="T4778" s="2"/>
    </row>
    <row r="4779" spans="18:20" x14ac:dyDescent="0.3">
      <c r="R4779" s="3"/>
      <c r="S4779" s="2"/>
      <c r="T4779" s="2"/>
    </row>
    <row r="4780" spans="18:20" x14ac:dyDescent="0.3">
      <c r="R4780" s="3"/>
      <c r="S4780" s="2"/>
      <c r="T4780" s="2"/>
    </row>
    <row r="4781" spans="18:20" x14ac:dyDescent="0.3">
      <c r="R4781" s="3"/>
      <c r="S4781" s="2"/>
      <c r="T4781" s="2"/>
    </row>
    <row r="4782" spans="18:20" x14ac:dyDescent="0.3">
      <c r="R4782" s="3"/>
      <c r="S4782" s="2"/>
      <c r="T4782" s="2"/>
    </row>
    <row r="4783" spans="18:20" x14ac:dyDescent="0.3">
      <c r="R4783" s="3"/>
      <c r="S4783" s="2"/>
      <c r="T4783" s="2"/>
    </row>
    <row r="4784" spans="18:20" x14ac:dyDescent="0.3">
      <c r="R4784" s="3"/>
      <c r="S4784" s="2"/>
      <c r="T4784" s="2"/>
    </row>
    <row r="4785" spans="18:20" x14ac:dyDescent="0.3">
      <c r="R4785" s="3"/>
      <c r="S4785" s="2"/>
      <c r="T4785" s="2"/>
    </row>
    <row r="4786" spans="18:20" x14ac:dyDescent="0.3">
      <c r="R4786" s="3"/>
      <c r="S4786" s="2"/>
      <c r="T4786" s="2"/>
    </row>
    <row r="4787" spans="18:20" x14ac:dyDescent="0.3">
      <c r="R4787" s="3"/>
      <c r="S4787" s="2"/>
      <c r="T4787" s="2"/>
    </row>
    <row r="4788" spans="18:20" x14ac:dyDescent="0.3">
      <c r="R4788" s="3"/>
      <c r="S4788" s="2"/>
      <c r="T4788" s="2"/>
    </row>
    <row r="4789" spans="18:20" x14ac:dyDescent="0.3">
      <c r="R4789" s="3"/>
      <c r="S4789" s="2"/>
      <c r="T4789" s="2"/>
    </row>
    <row r="4790" spans="18:20" x14ac:dyDescent="0.3">
      <c r="R4790" s="3"/>
      <c r="S4790" s="2"/>
      <c r="T4790" s="2"/>
    </row>
    <row r="4791" spans="18:20" x14ac:dyDescent="0.3">
      <c r="R4791" s="3"/>
      <c r="S4791" s="2"/>
      <c r="T4791" s="2"/>
    </row>
    <row r="4792" spans="18:20" x14ac:dyDescent="0.3">
      <c r="R4792" s="3"/>
      <c r="S4792" s="2"/>
      <c r="T4792" s="2"/>
    </row>
    <row r="4793" spans="18:20" x14ac:dyDescent="0.3">
      <c r="R4793" s="3"/>
      <c r="S4793" s="2"/>
      <c r="T4793" s="2"/>
    </row>
    <row r="4794" spans="18:20" x14ac:dyDescent="0.3">
      <c r="R4794" s="3"/>
      <c r="S4794" s="2"/>
      <c r="T4794" s="2"/>
    </row>
    <row r="4795" spans="18:20" x14ac:dyDescent="0.3">
      <c r="R4795" s="3"/>
      <c r="S4795" s="2"/>
      <c r="T4795" s="2"/>
    </row>
    <row r="4796" spans="18:20" x14ac:dyDescent="0.3">
      <c r="R4796" s="3"/>
      <c r="S4796" s="2"/>
      <c r="T4796" s="2"/>
    </row>
    <row r="4797" spans="18:20" x14ac:dyDescent="0.3">
      <c r="R4797" s="3"/>
      <c r="S4797" s="2"/>
      <c r="T4797" s="2"/>
    </row>
    <row r="4798" spans="18:20" x14ac:dyDescent="0.3">
      <c r="R4798" s="3"/>
      <c r="S4798" s="2"/>
      <c r="T4798" s="2"/>
    </row>
    <row r="4799" spans="18:20" x14ac:dyDescent="0.3">
      <c r="R4799" s="3"/>
      <c r="S4799" s="2"/>
      <c r="T4799" s="2"/>
    </row>
    <row r="4800" spans="18:20" x14ac:dyDescent="0.3">
      <c r="R4800" s="3"/>
      <c r="S4800" s="2"/>
      <c r="T4800" s="2"/>
    </row>
    <row r="4801" spans="18:20" x14ac:dyDescent="0.3">
      <c r="R4801" s="3"/>
      <c r="S4801" s="2"/>
      <c r="T4801" s="2"/>
    </row>
    <row r="4802" spans="18:20" x14ac:dyDescent="0.3">
      <c r="R4802" s="3"/>
      <c r="S4802" s="2"/>
      <c r="T4802" s="2"/>
    </row>
    <row r="4803" spans="18:20" x14ac:dyDescent="0.3">
      <c r="R4803" s="3"/>
      <c r="S4803" s="2"/>
      <c r="T4803" s="2"/>
    </row>
    <row r="4804" spans="18:20" x14ac:dyDescent="0.3">
      <c r="R4804" s="3"/>
      <c r="S4804" s="2"/>
      <c r="T4804" s="2"/>
    </row>
    <row r="4805" spans="18:20" x14ac:dyDescent="0.3">
      <c r="R4805" s="3"/>
      <c r="S4805" s="2"/>
      <c r="T4805" s="2"/>
    </row>
    <row r="4806" spans="18:20" x14ac:dyDescent="0.3">
      <c r="R4806" s="3"/>
      <c r="S4806" s="2"/>
      <c r="T4806" s="2"/>
    </row>
    <row r="4807" spans="18:20" x14ac:dyDescent="0.3">
      <c r="R4807" s="3"/>
      <c r="S4807" s="2"/>
      <c r="T4807" s="2"/>
    </row>
    <row r="4808" spans="18:20" x14ac:dyDescent="0.3">
      <c r="R4808" s="3"/>
      <c r="S4808" s="2"/>
      <c r="T4808" s="2"/>
    </row>
    <row r="4809" spans="18:20" x14ac:dyDescent="0.3">
      <c r="R4809" s="3"/>
      <c r="S4809" s="2"/>
      <c r="T4809" s="2"/>
    </row>
    <row r="4810" spans="18:20" x14ac:dyDescent="0.3">
      <c r="R4810" s="3"/>
      <c r="S4810" s="2"/>
      <c r="T4810" s="2"/>
    </row>
    <row r="4811" spans="18:20" x14ac:dyDescent="0.3">
      <c r="R4811" s="3"/>
      <c r="S4811" s="2"/>
      <c r="T4811" s="2"/>
    </row>
    <row r="4812" spans="18:20" x14ac:dyDescent="0.3">
      <c r="R4812" s="3"/>
      <c r="S4812" s="2"/>
      <c r="T4812" s="2"/>
    </row>
    <row r="4813" spans="18:20" x14ac:dyDescent="0.3">
      <c r="R4813" s="3"/>
      <c r="S4813" s="2"/>
      <c r="T4813" s="2"/>
    </row>
    <row r="4814" spans="18:20" x14ac:dyDescent="0.3">
      <c r="R4814" s="3"/>
      <c r="S4814" s="2"/>
      <c r="T4814" s="2"/>
    </row>
    <row r="4815" spans="18:20" x14ac:dyDescent="0.3">
      <c r="R4815" s="3"/>
      <c r="S4815" s="2"/>
      <c r="T4815" s="2"/>
    </row>
    <row r="4816" spans="18:20" x14ac:dyDescent="0.3">
      <c r="R4816" s="3"/>
      <c r="S4816" s="2"/>
      <c r="T4816" s="2"/>
    </row>
    <row r="4817" spans="18:20" x14ac:dyDescent="0.3">
      <c r="R4817" s="3"/>
      <c r="S4817" s="2"/>
      <c r="T4817" s="2"/>
    </row>
    <row r="4818" spans="18:20" x14ac:dyDescent="0.3">
      <c r="R4818" s="3"/>
      <c r="S4818" s="2"/>
      <c r="T4818" s="2"/>
    </row>
    <row r="4819" spans="18:20" x14ac:dyDescent="0.3">
      <c r="R4819" s="3"/>
      <c r="S4819" s="2"/>
      <c r="T4819" s="2"/>
    </row>
    <row r="4820" spans="18:20" x14ac:dyDescent="0.3">
      <c r="R4820" s="3"/>
      <c r="S4820" s="2"/>
      <c r="T4820" s="2"/>
    </row>
    <row r="4821" spans="18:20" x14ac:dyDescent="0.3">
      <c r="R4821" s="3"/>
      <c r="S4821" s="2"/>
      <c r="T4821" s="2"/>
    </row>
    <row r="4822" spans="18:20" x14ac:dyDescent="0.3">
      <c r="R4822" s="3"/>
      <c r="S4822" s="2"/>
      <c r="T4822" s="2"/>
    </row>
    <row r="4823" spans="18:20" x14ac:dyDescent="0.3">
      <c r="R4823" s="3"/>
      <c r="S4823" s="2"/>
      <c r="T4823" s="2"/>
    </row>
    <row r="4824" spans="18:20" x14ac:dyDescent="0.3">
      <c r="R4824" s="3"/>
      <c r="S4824" s="2"/>
      <c r="T4824" s="2"/>
    </row>
    <row r="4825" spans="18:20" x14ac:dyDescent="0.3">
      <c r="R4825" s="3"/>
      <c r="S4825" s="2"/>
      <c r="T4825" s="2"/>
    </row>
    <row r="4826" spans="18:20" x14ac:dyDescent="0.3">
      <c r="R4826" s="3"/>
      <c r="S4826" s="2"/>
      <c r="T4826" s="2"/>
    </row>
    <row r="4827" spans="18:20" x14ac:dyDescent="0.3">
      <c r="R4827" s="3"/>
      <c r="S4827" s="2"/>
      <c r="T4827" s="2"/>
    </row>
    <row r="4828" spans="18:20" x14ac:dyDescent="0.3">
      <c r="R4828" s="3"/>
      <c r="S4828" s="2"/>
      <c r="T4828" s="2"/>
    </row>
    <row r="4829" spans="18:20" x14ac:dyDescent="0.3">
      <c r="R4829" s="3"/>
      <c r="S4829" s="2"/>
      <c r="T4829" s="2"/>
    </row>
    <row r="4830" spans="18:20" x14ac:dyDescent="0.3">
      <c r="R4830" s="3"/>
      <c r="S4830" s="2"/>
      <c r="T4830" s="2"/>
    </row>
    <row r="4831" spans="18:20" x14ac:dyDescent="0.3">
      <c r="R4831" s="3"/>
      <c r="S4831" s="2"/>
      <c r="T4831" s="2"/>
    </row>
    <row r="4832" spans="18:20" x14ac:dyDescent="0.3">
      <c r="R4832" s="3"/>
      <c r="S4832" s="2"/>
      <c r="T4832" s="2"/>
    </row>
    <row r="4833" spans="18:20" x14ac:dyDescent="0.3">
      <c r="R4833" s="3"/>
      <c r="S4833" s="2"/>
      <c r="T4833" s="2"/>
    </row>
    <row r="4834" spans="18:20" x14ac:dyDescent="0.3">
      <c r="R4834" s="3"/>
      <c r="S4834" s="2"/>
      <c r="T4834" s="2"/>
    </row>
    <row r="4835" spans="18:20" x14ac:dyDescent="0.3">
      <c r="R4835" s="3"/>
      <c r="S4835" s="2"/>
      <c r="T4835" s="2"/>
    </row>
    <row r="4836" spans="18:20" x14ac:dyDescent="0.3">
      <c r="R4836" s="3"/>
      <c r="S4836" s="2"/>
      <c r="T4836" s="2"/>
    </row>
    <row r="4837" spans="18:20" x14ac:dyDescent="0.3">
      <c r="R4837" s="3"/>
      <c r="S4837" s="2"/>
      <c r="T4837" s="2"/>
    </row>
    <row r="4838" spans="18:20" x14ac:dyDescent="0.3">
      <c r="R4838" s="3"/>
      <c r="S4838" s="2"/>
      <c r="T4838" s="2"/>
    </row>
    <row r="4839" spans="18:20" x14ac:dyDescent="0.3">
      <c r="R4839" s="3"/>
      <c r="S4839" s="2"/>
      <c r="T4839" s="2"/>
    </row>
    <row r="4840" spans="18:20" x14ac:dyDescent="0.3">
      <c r="R4840" s="3"/>
      <c r="S4840" s="2"/>
      <c r="T4840" s="2"/>
    </row>
    <row r="4841" spans="18:20" x14ac:dyDescent="0.3">
      <c r="R4841" s="3"/>
      <c r="S4841" s="2"/>
      <c r="T4841" s="2"/>
    </row>
    <row r="4842" spans="18:20" x14ac:dyDescent="0.3">
      <c r="R4842" s="3"/>
      <c r="S4842" s="2"/>
      <c r="T4842" s="2"/>
    </row>
    <row r="4843" spans="18:20" x14ac:dyDescent="0.3">
      <c r="R4843" s="3"/>
      <c r="S4843" s="2"/>
      <c r="T4843" s="2"/>
    </row>
    <row r="4844" spans="18:20" x14ac:dyDescent="0.3">
      <c r="R4844" s="3"/>
      <c r="S4844" s="2"/>
      <c r="T4844" s="2"/>
    </row>
    <row r="4845" spans="18:20" x14ac:dyDescent="0.3">
      <c r="R4845" s="3"/>
      <c r="S4845" s="2"/>
      <c r="T4845" s="2"/>
    </row>
    <row r="4846" spans="18:20" x14ac:dyDescent="0.3">
      <c r="R4846" s="3"/>
      <c r="S4846" s="2"/>
      <c r="T4846" s="2"/>
    </row>
    <row r="4847" spans="18:20" x14ac:dyDescent="0.3">
      <c r="R4847" s="3"/>
      <c r="S4847" s="2"/>
      <c r="T4847" s="2"/>
    </row>
    <row r="4848" spans="18:20" x14ac:dyDescent="0.3">
      <c r="R4848" s="3"/>
      <c r="S4848" s="2"/>
      <c r="T4848" s="2"/>
    </row>
    <row r="4849" spans="18:20" x14ac:dyDescent="0.3">
      <c r="R4849" s="3"/>
      <c r="S4849" s="2"/>
      <c r="T4849" s="2"/>
    </row>
    <row r="4850" spans="18:20" x14ac:dyDescent="0.3">
      <c r="R4850" s="3"/>
      <c r="S4850" s="2"/>
      <c r="T4850" s="2"/>
    </row>
    <row r="4851" spans="18:20" x14ac:dyDescent="0.3">
      <c r="R4851" s="3"/>
      <c r="S4851" s="2"/>
      <c r="T4851" s="2"/>
    </row>
    <row r="4852" spans="18:20" x14ac:dyDescent="0.3">
      <c r="R4852" s="3"/>
      <c r="S4852" s="2"/>
      <c r="T4852" s="2"/>
    </row>
    <row r="4853" spans="18:20" x14ac:dyDescent="0.3">
      <c r="R4853" s="3"/>
      <c r="S4853" s="2"/>
      <c r="T4853" s="2"/>
    </row>
    <row r="4854" spans="18:20" x14ac:dyDescent="0.3">
      <c r="R4854" s="3"/>
      <c r="S4854" s="2"/>
      <c r="T4854" s="2"/>
    </row>
    <row r="4855" spans="18:20" x14ac:dyDescent="0.3">
      <c r="R4855" s="3"/>
      <c r="S4855" s="2"/>
      <c r="T4855" s="2"/>
    </row>
    <row r="4856" spans="18:20" x14ac:dyDescent="0.3">
      <c r="R4856" s="3"/>
      <c r="S4856" s="2"/>
      <c r="T4856" s="2"/>
    </row>
    <row r="4857" spans="18:20" x14ac:dyDescent="0.3">
      <c r="R4857" s="3"/>
      <c r="S4857" s="2"/>
      <c r="T4857" s="2"/>
    </row>
    <row r="4858" spans="18:20" x14ac:dyDescent="0.3">
      <c r="R4858" s="3"/>
      <c r="S4858" s="2"/>
      <c r="T4858" s="2"/>
    </row>
    <row r="4859" spans="18:20" x14ac:dyDescent="0.3">
      <c r="R4859" s="3"/>
      <c r="S4859" s="2"/>
      <c r="T4859" s="2"/>
    </row>
    <row r="4860" spans="18:20" x14ac:dyDescent="0.3">
      <c r="R4860" s="3"/>
      <c r="S4860" s="2"/>
      <c r="T4860" s="2"/>
    </row>
    <row r="4861" spans="18:20" x14ac:dyDescent="0.3">
      <c r="R4861" s="3"/>
      <c r="S4861" s="2"/>
      <c r="T4861" s="2"/>
    </row>
    <row r="4862" spans="18:20" x14ac:dyDescent="0.3">
      <c r="R4862" s="3"/>
      <c r="S4862" s="2"/>
      <c r="T4862" s="2"/>
    </row>
    <row r="4863" spans="18:20" x14ac:dyDescent="0.3">
      <c r="R4863" s="3"/>
      <c r="S4863" s="2"/>
      <c r="T4863" s="2"/>
    </row>
    <row r="4864" spans="18:20" x14ac:dyDescent="0.3">
      <c r="R4864" s="3"/>
      <c r="S4864" s="2"/>
      <c r="T4864" s="2"/>
    </row>
    <row r="4865" spans="18:20" x14ac:dyDescent="0.3">
      <c r="R4865" s="3"/>
      <c r="S4865" s="2"/>
      <c r="T4865" s="2"/>
    </row>
    <row r="4866" spans="18:20" x14ac:dyDescent="0.3">
      <c r="R4866" s="3"/>
      <c r="S4866" s="2"/>
      <c r="T4866" s="2"/>
    </row>
    <row r="4867" spans="18:20" x14ac:dyDescent="0.3">
      <c r="R4867" s="3"/>
      <c r="S4867" s="2"/>
      <c r="T4867" s="2"/>
    </row>
    <row r="4868" spans="18:20" x14ac:dyDescent="0.3">
      <c r="R4868" s="3"/>
      <c r="S4868" s="2"/>
      <c r="T4868" s="2"/>
    </row>
    <row r="4869" spans="18:20" x14ac:dyDescent="0.3">
      <c r="R4869" s="3"/>
      <c r="S4869" s="2"/>
      <c r="T4869" s="2"/>
    </row>
    <row r="4870" spans="18:20" x14ac:dyDescent="0.3">
      <c r="R4870" s="3"/>
      <c r="S4870" s="2"/>
      <c r="T4870" s="2"/>
    </row>
    <row r="4871" spans="18:20" x14ac:dyDescent="0.3">
      <c r="R4871" s="3"/>
      <c r="S4871" s="2"/>
      <c r="T4871" s="2"/>
    </row>
    <row r="4872" spans="18:20" x14ac:dyDescent="0.3">
      <c r="R4872" s="3"/>
      <c r="S4872" s="2"/>
      <c r="T4872" s="2"/>
    </row>
    <row r="4873" spans="18:20" x14ac:dyDescent="0.3">
      <c r="R4873" s="3"/>
      <c r="S4873" s="2"/>
      <c r="T4873" s="2"/>
    </row>
    <row r="4874" spans="18:20" x14ac:dyDescent="0.3">
      <c r="R4874" s="3"/>
      <c r="S4874" s="2"/>
      <c r="T4874" s="2"/>
    </row>
    <row r="4875" spans="18:20" x14ac:dyDescent="0.3">
      <c r="R4875" s="3"/>
      <c r="S4875" s="2"/>
      <c r="T4875" s="2"/>
    </row>
    <row r="4876" spans="18:20" x14ac:dyDescent="0.3">
      <c r="R4876" s="3"/>
      <c r="S4876" s="2"/>
      <c r="T4876" s="2"/>
    </row>
    <row r="4877" spans="18:20" x14ac:dyDescent="0.3">
      <c r="R4877" s="3"/>
      <c r="S4877" s="2"/>
      <c r="T4877" s="2"/>
    </row>
    <row r="4878" spans="18:20" x14ac:dyDescent="0.3">
      <c r="R4878" s="3"/>
      <c r="S4878" s="2"/>
      <c r="T4878" s="2"/>
    </row>
    <row r="4879" spans="18:20" x14ac:dyDescent="0.3">
      <c r="R4879" s="3"/>
      <c r="S4879" s="2"/>
      <c r="T4879" s="2"/>
    </row>
    <row r="4880" spans="18:20" x14ac:dyDescent="0.3">
      <c r="R4880" s="3"/>
      <c r="S4880" s="2"/>
      <c r="T4880" s="2"/>
    </row>
    <row r="4881" spans="18:20" x14ac:dyDescent="0.3">
      <c r="R4881" s="3"/>
      <c r="S4881" s="2"/>
      <c r="T4881" s="2"/>
    </row>
    <row r="4882" spans="18:20" x14ac:dyDescent="0.3">
      <c r="R4882" s="3"/>
      <c r="S4882" s="2"/>
      <c r="T4882" s="2"/>
    </row>
    <row r="4883" spans="18:20" x14ac:dyDescent="0.3">
      <c r="R4883" s="3"/>
      <c r="S4883" s="2"/>
      <c r="T4883" s="2"/>
    </row>
    <row r="4884" spans="18:20" x14ac:dyDescent="0.3">
      <c r="R4884" s="3"/>
      <c r="S4884" s="2"/>
      <c r="T4884" s="2"/>
    </row>
    <row r="4885" spans="18:20" x14ac:dyDescent="0.3">
      <c r="R4885" s="3"/>
      <c r="S4885" s="2"/>
      <c r="T4885" s="2"/>
    </row>
    <row r="4886" spans="18:20" x14ac:dyDescent="0.3">
      <c r="R4886" s="3"/>
      <c r="S4886" s="2"/>
      <c r="T4886" s="2"/>
    </row>
    <row r="4887" spans="18:20" x14ac:dyDescent="0.3">
      <c r="R4887" s="3"/>
      <c r="S4887" s="2"/>
      <c r="T4887" s="2"/>
    </row>
    <row r="4888" spans="18:20" x14ac:dyDescent="0.3">
      <c r="R4888" s="3"/>
      <c r="S4888" s="2"/>
      <c r="T4888" s="2"/>
    </row>
    <row r="4889" spans="18:20" x14ac:dyDescent="0.3">
      <c r="R4889" s="3"/>
      <c r="S4889" s="2"/>
      <c r="T4889" s="2"/>
    </row>
    <row r="4890" spans="18:20" x14ac:dyDescent="0.3">
      <c r="R4890" s="3"/>
      <c r="S4890" s="2"/>
      <c r="T4890" s="2"/>
    </row>
    <row r="4891" spans="18:20" x14ac:dyDescent="0.3">
      <c r="R4891" s="3"/>
      <c r="S4891" s="2"/>
      <c r="T4891" s="2"/>
    </row>
    <row r="4892" spans="18:20" x14ac:dyDescent="0.3">
      <c r="R4892" s="3"/>
      <c r="S4892" s="2"/>
      <c r="T4892" s="2"/>
    </row>
    <row r="4893" spans="18:20" x14ac:dyDescent="0.3">
      <c r="R4893" s="3"/>
      <c r="S4893" s="2"/>
      <c r="T4893" s="2"/>
    </row>
    <row r="4894" spans="18:20" x14ac:dyDescent="0.3">
      <c r="R4894" s="3"/>
      <c r="S4894" s="2"/>
      <c r="T4894" s="2"/>
    </row>
    <row r="4895" spans="18:20" x14ac:dyDescent="0.3">
      <c r="R4895" s="3"/>
      <c r="S4895" s="2"/>
      <c r="T4895" s="2"/>
    </row>
    <row r="4896" spans="18:20" x14ac:dyDescent="0.3">
      <c r="R4896" s="3"/>
      <c r="S4896" s="2"/>
      <c r="T4896" s="2"/>
    </row>
    <row r="4897" spans="18:20" x14ac:dyDescent="0.3">
      <c r="R4897" s="3"/>
      <c r="S4897" s="2"/>
      <c r="T4897" s="2"/>
    </row>
    <row r="4898" spans="18:20" x14ac:dyDescent="0.3">
      <c r="R4898" s="3"/>
      <c r="S4898" s="2"/>
      <c r="T4898" s="2"/>
    </row>
    <row r="4899" spans="18:20" x14ac:dyDescent="0.3">
      <c r="R4899" s="3"/>
      <c r="S4899" s="2"/>
      <c r="T4899" s="2"/>
    </row>
    <row r="4900" spans="18:20" x14ac:dyDescent="0.3">
      <c r="R4900" s="3"/>
      <c r="S4900" s="2"/>
      <c r="T4900" s="2"/>
    </row>
    <row r="4901" spans="18:20" x14ac:dyDescent="0.3">
      <c r="R4901" s="3"/>
      <c r="S4901" s="2"/>
      <c r="T4901" s="2"/>
    </row>
    <row r="4902" spans="18:20" x14ac:dyDescent="0.3">
      <c r="R4902" s="3"/>
      <c r="S4902" s="2"/>
      <c r="T4902" s="2"/>
    </row>
    <row r="4903" spans="18:20" x14ac:dyDescent="0.3">
      <c r="R4903" s="3"/>
      <c r="S4903" s="2"/>
      <c r="T4903" s="2"/>
    </row>
    <row r="4904" spans="18:20" x14ac:dyDescent="0.3">
      <c r="R4904" s="3"/>
      <c r="S4904" s="2"/>
      <c r="T4904" s="2"/>
    </row>
    <row r="4905" spans="18:20" x14ac:dyDescent="0.3">
      <c r="R4905" s="3"/>
      <c r="S4905" s="2"/>
      <c r="T4905" s="2"/>
    </row>
    <row r="4906" spans="18:20" x14ac:dyDescent="0.3">
      <c r="R4906" s="3"/>
      <c r="S4906" s="2"/>
      <c r="T4906" s="2"/>
    </row>
    <row r="4907" spans="18:20" x14ac:dyDescent="0.3">
      <c r="R4907" s="3"/>
      <c r="S4907" s="2"/>
      <c r="T4907" s="2"/>
    </row>
    <row r="4908" spans="18:20" x14ac:dyDescent="0.3">
      <c r="R4908" s="3"/>
      <c r="S4908" s="2"/>
      <c r="T4908" s="2"/>
    </row>
    <row r="4909" spans="18:20" x14ac:dyDescent="0.3">
      <c r="R4909" s="3"/>
      <c r="S4909" s="2"/>
      <c r="T4909" s="2"/>
    </row>
    <row r="4910" spans="18:20" x14ac:dyDescent="0.3">
      <c r="R4910" s="3"/>
      <c r="S4910" s="2"/>
      <c r="T4910" s="2"/>
    </row>
    <row r="4911" spans="18:20" x14ac:dyDescent="0.3">
      <c r="R4911" s="3"/>
      <c r="S4911" s="2"/>
      <c r="T4911" s="2"/>
    </row>
    <row r="4912" spans="18:20" x14ac:dyDescent="0.3">
      <c r="R4912" s="3"/>
      <c r="S4912" s="2"/>
      <c r="T4912" s="2"/>
    </row>
    <row r="4913" spans="18:20" x14ac:dyDescent="0.3">
      <c r="R4913" s="3"/>
      <c r="S4913" s="2"/>
      <c r="T4913" s="2"/>
    </row>
    <row r="4914" spans="18:20" x14ac:dyDescent="0.3">
      <c r="R4914" s="3"/>
      <c r="S4914" s="2"/>
      <c r="T4914" s="2"/>
    </row>
    <row r="4915" spans="18:20" x14ac:dyDescent="0.3">
      <c r="R4915" s="3"/>
      <c r="S4915" s="2"/>
      <c r="T4915" s="2"/>
    </row>
    <row r="4916" spans="18:20" x14ac:dyDescent="0.3">
      <c r="R4916" s="3"/>
      <c r="S4916" s="2"/>
      <c r="T4916" s="2"/>
    </row>
    <row r="4917" spans="18:20" x14ac:dyDescent="0.3">
      <c r="R4917" s="3"/>
      <c r="S4917" s="2"/>
      <c r="T4917" s="2"/>
    </row>
    <row r="4918" spans="18:20" x14ac:dyDescent="0.3">
      <c r="R4918" s="3"/>
      <c r="S4918" s="2"/>
      <c r="T4918" s="2"/>
    </row>
    <row r="4919" spans="18:20" x14ac:dyDescent="0.3">
      <c r="R4919" s="3"/>
      <c r="S4919" s="2"/>
      <c r="T4919" s="2"/>
    </row>
    <row r="4920" spans="18:20" x14ac:dyDescent="0.3">
      <c r="R4920" s="3"/>
      <c r="S4920" s="2"/>
      <c r="T4920" s="2"/>
    </row>
    <row r="4921" spans="18:20" x14ac:dyDescent="0.3">
      <c r="R4921" s="3"/>
      <c r="S4921" s="2"/>
      <c r="T4921" s="2"/>
    </row>
    <row r="4922" spans="18:20" x14ac:dyDescent="0.3">
      <c r="R4922" s="3"/>
      <c r="S4922" s="2"/>
      <c r="T4922" s="2"/>
    </row>
    <row r="4923" spans="18:20" x14ac:dyDescent="0.3">
      <c r="R4923" s="3"/>
      <c r="S4923" s="2"/>
      <c r="T4923" s="2"/>
    </row>
    <row r="4924" spans="18:20" x14ac:dyDescent="0.3">
      <c r="R4924" s="3"/>
      <c r="S4924" s="2"/>
      <c r="T4924" s="2"/>
    </row>
    <row r="4925" spans="18:20" x14ac:dyDescent="0.3">
      <c r="R4925" s="3"/>
      <c r="S4925" s="2"/>
      <c r="T4925" s="2"/>
    </row>
    <row r="4926" spans="18:20" x14ac:dyDescent="0.3">
      <c r="R4926" s="3"/>
      <c r="S4926" s="2"/>
      <c r="T4926" s="2"/>
    </row>
    <row r="4927" spans="18:20" x14ac:dyDescent="0.3">
      <c r="R4927" s="3"/>
      <c r="S4927" s="2"/>
      <c r="T4927" s="2"/>
    </row>
    <row r="4928" spans="18:20" x14ac:dyDescent="0.3">
      <c r="R4928" s="3"/>
      <c r="S4928" s="2"/>
      <c r="T4928" s="2"/>
    </row>
    <row r="4929" spans="18:20" x14ac:dyDescent="0.3">
      <c r="R4929" s="3"/>
      <c r="S4929" s="2"/>
      <c r="T4929" s="2"/>
    </row>
    <row r="4930" spans="18:20" x14ac:dyDescent="0.3">
      <c r="R4930" s="3"/>
      <c r="S4930" s="2"/>
      <c r="T4930" s="2"/>
    </row>
    <row r="4931" spans="18:20" x14ac:dyDescent="0.3">
      <c r="R4931" s="3"/>
      <c r="S4931" s="2"/>
      <c r="T4931" s="2"/>
    </row>
    <row r="4932" spans="18:20" x14ac:dyDescent="0.3">
      <c r="R4932" s="3"/>
      <c r="S4932" s="2"/>
      <c r="T4932" s="2"/>
    </row>
    <row r="4933" spans="18:20" x14ac:dyDescent="0.3">
      <c r="R4933" s="3"/>
      <c r="S4933" s="2"/>
      <c r="T4933" s="2"/>
    </row>
    <row r="4934" spans="18:20" x14ac:dyDescent="0.3">
      <c r="R4934" s="3"/>
      <c r="S4934" s="2"/>
      <c r="T4934" s="2"/>
    </row>
    <row r="4935" spans="18:20" x14ac:dyDescent="0.3">
      <c r="R4935" s="3"/>
      <c r="S4935" s="2"/>
      <c r="T4935" s="2"/>
    </row>
    <row r="4936" spans="18:20" x14ac:dyDescent="0.3">
      <c r="R4936" s="3"/>
      <c r="S4936" s="2"/>
      <c r="T4936" s="2"/>
    </row>
    <row r="4937" spans="18:20" x14ac:dyDescent="0.3">
      <c r="R4937" s="3"/>
      <c r="S4937" s="2"/>
      <c r="T4937" s="2"/>
    </row>
    <row r="4938" spans="18:20" x14ac:dyDescent="0.3">
      <c r="R4938" s="3"/>
      <c r="S4938" s="2"/>
      <c r="T4938" s="2"/>
    </row>
    <row r="4939" spans="18:20" x14ac:dyDescent="0.3">
      <c r="R4939" s="3"/>
      <c r="S4939" s="2"/>
      <c r="T4939" s="2"/>
    </row>
    <row r="4940" spans="18:20" x14ac:dyDescent="0.3">
      <c r="R4940" s="3"/>
      <c r="S4940" s="2"/>
      <c r="T4940" s="2"/>
    </row>
    <row r="4941" spans="18:20" x14ac:dyDescent="0.3">
      <c r="R4941" s="3"/>
      <c r="S4941" s="2"/>
      <c r="T4941" s="2"/>
    </row>
    <row r="4942" spans="18:20" x14ac:dyDescent="0.3">
      <c r="R4942" s="3"/>
      <c r="S4942" s="2"/>
      <c r="T4942" s="2"/>
    </row>
    <row r="4943" spans="18:20" x14ac:dyDescent="0.3">
      <c r="R4943" s="3"/>
      <c r="S4943" s="2"/>
      <c r="T4943" s="2"/>
    </row>
    <row r="4944" spans="18:20" x14ac:dyDescent="0.3">
      <c r="R4944" s="3"/>
      <c r="S4944" s="2"/>
      <c r="T4944" s="2"/>
    </row>
    <row r="4945" spans="18:20" x14ac:dyDescent="0.3">
      <c r="R4945" s="3"/>
      <c r="S4945" s="2"/>
      <c r="T4945" s="2"/>
    </row>
    <row r="4946" spans="18:20" x14ac:dyDescent="0.3">
      <c r="R4946" s="3"/>
      <c r="S4946" s="2"/>
      <c r="T4946" s="2"/>
    </row>
    <row r="4947" spans="18:20" x14ac:dyDescent="0.3">
      <c r="R4947" s="3"/>
      <c r="S4947" s="2"/>
      <c r="T4947" s="2"/>
    </row>
    <row r="4948" spans="18:20" x14ac:dyDescent="0.3">
      <c r="R4948" s="3"/>
      <c r="S4948" s="2"/>
      <c r="T4948" s="2"/>
    </row>
    <row r="4949" spans="18:20" x14ac:dyDescent="0.3">
      <c r="R4949" s="3"/>
      <c r="S4949" s="2"/>
      <c r="T4949" s="2"/>
    </row>
    <row r="4950" spans="18:20" x14ac:dyDescent="0.3">
      <c r="R4950" s="3"/>
      <c r="S4950" s="2"/>
      <c r="T4950" s="2"/>
    </row>
    <row r="4951" spans="18:20" x14ac:dyDescent="0.3">
      <c r="R4951" s="3"/>
      <c r="S4951" s="2"/>
      <c r="T4951" s="2"/>
    </row>
    <row r="4952" spans="18:20" x14ac:dyDescent="0.3">
      <c r="R4952" s="3"/>
      <c r="S4952" s="2"/>
      <c r="T4952" s="2"/>
    </row>
    <row r="4953" spans="18:20" x14ac:dyDescent="0.3">
      <c r="R4953" s="3"/>
      <c r="S4953" s="2"/>
      <c r="T4953" s="2"/>
    </row>
    <row r="4954" spans="18:20" x14ac:dyDescent="0.3">
      <c r="R4954" s="3"/>
      <c r="S4954" s="2"/>
      <c r="T4954" s="2"/>
    </row>
    <row r="4955" spans="18:20" x14ac:dyDescent="0.3">
      <c r="R4955" s="3"/>
      <c r="S4955" s="2"/>
      <c r="T4955" s="2"/>
    </row>
    <row r="4956" spans="18:20" x14ac:dyDescent="0.3">
      <c r="R4956" s="3"/>
      <c r="S4956" s="2"/>
      <c r="T4956" s="2"/>
    </row>
    <row r="4957" spans="18:20" x14ac:dyDescent="0.3">
      <c r="R4957" s="3"/>
      <c r="S4957" s="2"/>
      <c r="T4957" s="2"/>
    </row>
    <row r="4958" spans="18:20" x14ac:dyDescent="0.3">
      <c r="R4958" s="3"/>
      <c r="S4958" s="2"/>
      <c r="T4958" s="2"/>
    </row>
    <row r="4959" spans="18:20" x14ac:dyDescent="0.3">
      <c r="R4959" s="3"/>
      <c r="S4959" s="2"/>
      <c r="T4959" s="2"/>
    </row>
    <row r="4960" spans="18:20" x14ac:dyDescent="0.3">
      <c r="R4960" s="3"/>
      <c r="S4960" s="2"/>
      <c r="T4960" s="2"/>
    </row>
    <row r="4961" spans="18:20" x14ac:dyDescent="0.3">
      <c r="R4961" s="3"/>
      <c r="S4961" s="2"/>
      <c r="T4961" s="2"/>
    </row>
    <row r="4962" spans="18:20" x14ac:dyDescent="0.3">
      <c r="R4962" s="3"/>
      <c r="S4962" s="2"/>
      <c r="T4962" s="2"/>
    </row>
    <row r="4963" spans="18:20" x14ac:dyDescent="0.3">
      <c r="R4963" s="3"/>
      <c r="S4963" s="2"/>
      <c r="T4963" s="2"/>
    </row>
    <row r="4964" spans="18:20" x14ac:dyDescent="0.3">
      <c r="R4964" s="3"/>
      <c r="S4964" s="2"/>
      <c r="T4964" s="2"/>
    </row>
    <row r="4965" spans="18:20" x14ac:dyDescent="0.3">
      <c r="R4965" s="3"/>
      <c r="S4965" s="2"/>
      <c r="T4965" s="2"/>
    </row>
    <row r="4966" spans="18:20" x14ac:dyDescent="0.3">
      <c r="R4966" s="3"/>
      <c r="S4966" s="2"/>
      <c r="T4966" s="2"/>
    </row>
    <row r="4967" spans="18:20" x14ac:dyDescent="0.3">
      <c r="R4967" s="3"/>
      <c r="S4967" s="2"/>
      <c r="T4967" s="2"/>
    </row>
    <row r="4968" spans="18:20" x14ac:dyDescent="0.3">
      <c r="R4968" s="3"/>
      <c r="S4968" s="2"/>
      <c r="T4968" s="2"/>
    </row>
    <row r="4969" spans="18:20" x14ac:dyDescent="0.3">
      <c r="R4969" s="3"/>
      <c r="S4969" s="2"/>
      <c r="T4969" s="2"/>
    </row>
    <row r="4970" spans="18:20" x14ac:dyDescent="0.3">
      <c r="R4970" s="3"/>
      <c r="S4970" s="2"/>
      <c r="T4970" s="2"/>
    </row>
    <row r="4971" spans="18:20" x14ac:dyDescent="0.3">
      <c r="R4971" s="3"/>
      <c r="S4971" s="2"/>
      <c r="T4971" s="2"/>
    </row>
    <row r="4972" spans="18:20" x14ac:dyDescent="0.3">
      <c r="R4972" s="3"/>
      <c r="S4972" s="2"/>
      <c r="T4972" s="2"/>
    </row>
    <row r="4973" spans="18:20" x14ac:dyDescent="0.3">
      <c r="R4973" s="3"/>
      <c r="S4973" s="2"/>
      <c r="T4973" s="2"/>
    </row>
    <row r="4974" spans="18:20" x14ac:dyDescent="0.3">
      <c r="R4974" s="3"/>
      <c r="S4974" s="2"/>
      <c r="T4974" s="2"/>
    </row>
    <row r="4975" spans="18:20" x14ac:dyDescent="0.3">
      <c r="R4975" s="3"/>
      <c r="S4975" s="2"/>
      <c r="T4975" s="2"/>
    </row>
    <row r="4976" spans="18:20" x14ac:dyDescent="0.3">
      <c r="R4976" s="3"/>
      <c r="S4976" s="2"/>
      <c r="T4976" s="2"/>
    </row>
    <row r="4977" spans="18:20" x14ac:dyDescent="0.3">
      <c r="R4977" s="3"/>
      <c r="S4977" s="2"/>
      <c r="T4977" s="2"/>
    </row>
    <row r="4978" spans="18:20" x14ac:dyDescent="0.3">
      <c r="R4978" s="3"/>
      <c r="S4978" s="2"/>
      <c r="T4978" s="2"/>
    </row>
    <row r="4979" spans="18:20" x14ac:dyDescent="0.3">
      <c r="R4979" s="3"/>
      <c r="S4979" s="2"/>
      <c r="T4979" s="2"/>
    </row>
    <row r="4980" spans="18:20" x14ac:dyDescent="0.3">
      <c r="R4980" s="3"/>
      <c r="S4980" s="2"/>
      <c r="T4980" s="2"/>
    </row>
    <row r="4981" spans="18:20" x14ac:dyDescent="0.3">
      <c r="R4981" s="3"/>
      <c r="S4981" s="2"/>
      <c r="T4981" s="2"/>
    </row>
    <row r="4982" spans="18:20" x14ac:dyDescent="0.3">
      <c r="R4982" s="3"/>
      <c r="S4982" s="2"/>
      <c r="T4982" s="2"/>
    </row>
    <row r="4983" spans="18:20" x14ac:dyDescent="0.3">
      <c r="R4983" s="3"/>
      <c r="S4983" s="2"/>
      <c r="T4983" s="2"/>
    </row>
    <row r="4984" spans="18:20" x14ac:dyDescent="0.3">
      <c r="R4984" s="3"/>
      <c r="S4984" s="2"/>
      <c r="T4984" s="2"/>
    </row>
    <row r="4985" spans="18:20" x14ac:dyDescent="0.3">
      <c r="R4985" s="3"/>
      <c r="S4985" s="2"/>
      <c r="T4985" s="2"/>
    </row>
    <row r="4986" spans="18:20" x14ac:dyDescent="0.3">
      <c r="R4986" s="3"/>
      <c r="S4986" s="2"/>
      <c r="T4986" s="2"/>
    </row>
    <row r="4987" spans="18:20" x14ac:dyDescent="0.3">
      <c r="R4987" s="3"/>
      <c r="S4987" s="2"/>
      <c r="T4987" s="2"/>
    </row>
    <row r="4988" spans="18:20" x14ac:dyDescent="0.3">
      <c r="R4988" s="3"/>
      <c r="S4988" s="2"/>
      <c r="T4988" s="2"/>
    </row>
    <row r="4989" spans="18:20" x14ac:dyDescent="0.3">
      <c r="R4989" s="3"/>
      <c r="S4989" s="2"/>
      <c r="T4989" s="2"/>
    </row>
    <row r="4990" spans="18:20" x14ac:dyDescent="0.3">
      <c r="R4990" s="3"/>
      <c r="S4990" s="2"/>
      <c r="T4990" s="2"/>
    </row>
    <row r="4991" spans="18:20" x14ac:dyDescent="0.3">
      <c r="R4991" s="3"/>
      <c r="S4991" s="2"/>
      <c r="T4991" s="2"/>
    </row>
    <row r="4992" spans="18:20" x14ac:dyDescent="0.3">
      <c r="R4992" s="3"/>
      <c r="S4992" s="2"/>
      <c r="T4992" s="2"/>
    </row>
    <row r="4993" spans="18:20" x14ac:dyDescent="0.3">
      <c r="R4993" s="3"/>
      <c r="S4993" s="2"/>
      <c r="T4993" s="2"/>
    </row>
    <row r="4994" spans="18:20" x14ac:dyDescent="0.3">
      <c r="R4994" s="3"/>
      <c r="S4994" s="2"/>
      <c r="T4994" s="2"/>
    </row>
    <row r="4995" spans="18:20" x14ac:dyDescent="0.3">
      <c r="R4995" s="3"/>
      <c r="S4995" s="2"/>
      <c r="T4995" s="2"/>
    </row>
    <row r="4996" spans="18:20" x14ac:dyDescent="0.3">
      <c r="R4996" s="3"/>
      <c r="S4996" s="2"/>
      <c r="T4996" s="2"/>
    </row>
    <row r="4997" spans="18:20" x14ac:dyDescent="0.3">
      <c r="R4997" s="3"/>
      <c r="S4997" s="2"/>
      <c r="T4997" s="2"/>
    </row>
    <row r="4998" spans="18:20" x14ac:dyDescent="0.3">
      <c r="R4998" s="3"/>
      <c r="S4998" s="2"/>
      <c r="T4998" s="2"/>
    </row>
    <row r="4999" spans="18:20" x14ac:dyDescent="0.3">
      <c r="R4999" s="3"/>
      <c r="S4999" s="2"/>
      <c r="T4999" s="2"/>
    </row>
    <row r="5000" spans="18:20" x14ac:dyDescent="0.3">
      <c r="R5000" s="3"/>
      <c r="S5000" s="2"/>
      <c r="T5000" s="2"/>
    </row>
    <row r="5001" spans="18:20" x14ac:dyDescent="0.3">
      <c r="R5001" s="3"/>
      <c r="S5001" s="2"/>
      <c r="T5001" s="2"/>
    </row>
    <row r="5002" spans="18:20" x14ac:dyDescent="0.3">
      <c r="R5002" s="3"/>
      <c r="S5002" s="2"/>
      <c r="T5002" s="2"/>
    </row>
    <row r="5003" spans="18:20" x14ac:dyDescent="0.3">
      <c r="R5003" s="3"/>
      <c r="S5003" s="2"/>
      <c r="T5003" s="2"/>
    </row>
    <row r="5004" spans="18:20" x14ac:dyDescent="0.3">
      <c r="R5004" s="3"/>
      <c r="S5004" s="2"/>
      <c r="T5004" s="2"/>
    </row>
    <row r="5005" spans="18:20" x14ac:dyDescent="0.3">
      <c r="R5005" s="3"/>
      <c r="S5005" s="2"/>
      <c r="T5005" s="2"/>
    </row>
    <row r="5006" spans="18:20" x14ac:dyDescent="0.3">
      <c r="R5006" s="3"/>
      <c r="S5006" s="2"/>
      <c r="T5006" s="2"/>
    </row>
    <row r="5007" spans="18:20" x14ac:dyDescent="0.3">
      <c r="R5007" s="3"/>
      <c r="S5007" s="2"/>
      <c r="T5007" s="2"/>
    </row>
    <row r="5008" spans="18:20" x14ac:dyDescent="0.3">
      <c r="R5008" s="3"/>
      <c r="S5008" s="2"/>
      <c r="T5008" s="2"/>
    </row>
    <row r="5009" spans="18:20" x14ac:dyDescent="0.3">
      <c r="R5009" s="3"/>
      <c r="S5009" s="2"/>
      <c r="T5009" s="2"/>
    </row>
    <row r="5010" spans="18:20" x14ac:dyDescent="0.3">
      <c r="R5010" s="3"/>
      <c r="S5010" s="2"/>
      <c r="T5010" s="2"/>
    </row>
    <row r="5011" spans="18:20" x14ac:dyDescent="0.3">
      <c r="R5011" s="3"/>
      <c r="S5011" s="2"/>
      <c r="T5011" s="2"/>
    </row>
    <row r="5012" spans="18:20" x14ac:dyDescent="0.3">
      <c r="R5012" s="3"/>
      <c r="S5012" s="2"/>
      <c r="T5012" s="2"/>
    </row>
    <row r="5013" spans="18:20" x14ac:dyDescent="0.3">
      <c r="R5013" s="3"/>
      <c r="S5013" s="2"/>
      <c r="T5013" s="2"/>
    </row>
    <row r="5014" spans="18:20" x14ac:dyDescent="0.3">
      <c r="R5014" s="3"/>
      <c r="S5014" s="2"/>
      <c r="T5014" s="2"/>
    </row>
    <row r="5015" spans="18:20" x14ac:dyDescent="0.3">
      <c r="R5015" s="3"/>
      <c r="S5015" s="2"/>
      <c r="T5015" s="2"/>
    </row>
    <row r="5016" spans="18:20" x14ac:dyDescent="0.3">
      <c r="R5016" s="3"/>
      <c r="S5016" s="2"/>
      <c r="T5016" s="2"/>
    </row>
    <row r="5017" spans="18:20" x14ac:dyDescent="0.3">
      <c r="R5017" s="3"/>
      <c r="S5017" s="2"/>
      <c r="T5017" s="2"/>
    </row>
    <row r="5018" spans="18:20" x14ac:dyDescent="0.3">
      <c r="R5018" s="3"/>
      <c r="S5018" s="2"/>
      <c r="T5018" s="2"/>
    </row>
    <row r="5019" spans="18:20" x14ac:dyDescent="0.3">
      <c r="R5019" s="3"/>
      <c r="S5019" s="2"/>
      <c r="T5019" s="2"/>
    </row>
    <row r="5020" spans="18:20" x14ac:dyDescent="0.3">
      <c r="R5020" s="3"/>
      <c r="S5020" s="2"/>
      <c r="T5020" s="2"/>
    </row>
    <row r="5021" spans="18:20" x14ac:dyDescent="0.3">
      <c r="R5021" s="3"/>
      <c r="S5021" s="2"/>
      <c r="T5021" s="2"/>
    </row>
    <row r="5022" spans="18:20" x14ac:dyDescent="0.3">
      <c r="R5022" s="3"/>
      <c r="S5022" s="2"/>
      <c r="T5022" s="2"/>
    </row>
    <row r="5023" spans="18:20" x14ac:dyDescent="0.3">
      <c r="R5023" s="3"/>
      <c r="S5023" s="2"/>
      <c r="T5023" s="2"/>
    </row>
    <row r="5024" spans="18:20" x14ac:dyDescent="0.3">
      <c r="R5024" s="3"/>
      <c r="S5024" s="2"/>
      <c r="T5024" s="2"/>
    </row>
    <row r="5025" spans="18:20" x14ac:dyDescent="0.3">
      <c r="R5025" s="3"/>
      <c r="S5025" s="2"/>
      <c r="T5025" s="2"/>
    </row>
    <row r="5026" spans="18:20" x14ac:dyDescent="0.3">
      <c r="R5026" s="3"/>
      <c r="S5026" s="2"/>
      <c r="T5026" s="2"/>
    </row>
    <row r="5027" spans="18:20" x14ac:dyDescent="0.3">
      <c r="R5027" s="3"/>
      <c r="S5027" s="2"/>
      <c r="T5027" s="2"/>
    </row>
    <row r="5028" spans="18:20" x14ac:dyDescent="0.3">
      <c r="R5028" s="3"/>
      <c r="S5028" s="2"/>
      <c r="T5028" s="2"/>
    </row>
    <row r="5029" spans="18:20" x14ac:dyDescent="0.3">
      <c r="R5029" s="3"/>
      <c r="S5029" s="2"/>
      <c r="T5029" s="2"/>
    </row>
    <row r="5030" spans="18:20" x14ac:dyDescent="0.3">
      <c r="R5030" s="3"/>
      <c r="S5030" s="2"/>
      <c r="T5030" s="2"/>
    </row>
    <row r="5031" spans="18:20" x14ac:dyDescent="0.3">
      <c r="R5031" s="3"/>
      <c r="S5031" s="2"/>
      <c r="T5031" s="2"/>
    </row>
    <row r="5032" spans="18:20" x14ac:dyDescent="0.3">
      <c r="R5032" s="3"/>
      <c r="S5032" s="2"/>
      <c r="T5032" s="2"/>
    </row>
    <row r="5033" spans="18:20" x14ac:dyDescent="0.3">
      <c r="R5033" s="3"/>
      <c r="S5033" s="2"/>
      <c r="T5033" s="2"/>
    </row>
    <row r="5034" spans="18:20" x14ac:dyDescent="0.3">
      <c r="R5034" s="3"/>
      <c r="S5034" s="2"/>
      <c r="T5034" s="2"/>
    </row>
    <row r="5035" spans="18:20" x14ac:dyDescent="0.3">
      <c r="R5035" s="3"/>
      <c r="S5035" s="2"/>
      <c r="T5035" s="2"/>
    </row>
    <row r="5036" spans="18:20" x14ac:dyDescent="0.3">
      <c r="R5036" s="3"/>
      <c r="S5036" s="2"/>
      <c r="T5036" s="2"/>
    </row>
    <row r="5037" spans="18:20" x14ac:dyDescent="0.3">
      <c r="R5037" s="3"/>
      <c r="S5037" s="2"/>
      <c r="T5037" s="2"/>
    </row>
    <row r="5038" spans="18:20" x14ac:dyDescent="0.3">
      <c r="R5038" s="3"/>
      <c r="S5038" s="2"/>
      <c r="T5038" s="2"/>
    </row>
    <row r="5039" spans="18:20" x14ac:dyDescent="0.3">
      <c r="R5039" s="3"/>
      <c r="S5039" s="2"/>
      <c r="T5039" s="2"/>
    </row>
    <row r="5040" spans="18:20" x14ac:dyDescent="0.3">
      <c r="R5040" s="3"/>
      <c r="S5040" s="2"/>
      <c r="T5040" s="2"/>
    </row>
    <row r="5041" spans="18:20" x14ac:dyDescent="0.3">
      <c r="R5041" s="3"/>
      <c r="S5041" s="2"/>
      <c r="T5041" s="2"/>
    </row>
    <row r="5042" spans="18:20" x14ac:dyDescent="0.3">
      <c r="R5042" s="3"/>
      <c r="S5042" s="2"/>
      <c r="T5042" s="2"/>
    </row>
    <row r="5043" spans="18:20" x14ac:dyDescent="0.3">
      <c r="R5043" s="3"/>
      <c r="S5043" s="2"/>
      <c r="T5043" s="2"/>
    </row>
    <row r="5044" spans="18:20" x14ac:dyDescent="0.3">
      <c r="R5044" s="3"/>
      <c r="S5044" s="2"/>
      <c r="T5044" s="2"/>
    </row>
    <row r="5045" spans="18:20" x14ac:dyDescent="0.3">
      <c r="R5045" s="3"/>
      <c r="S5045" s="2"/>
      <c r="T5045" s="2"/>
    </row>
    <row r="5046" spans="18:20" x14ac:dyDescent="0.3">
      <c r="R5046" s="3"/>
      <c r="S5046" s="2"/>
      <c r="T5046" s="2"/>
    </row>
    <row r="5047" spans="18:20" x14ac:dyDescent="0.3">
      <c r="R5047" s="3"/>
      <c r="S5047" s="2"/>
      <c r="T5047" s="2"/>
    </row>
    <row r="5048" spans="18:20" x14ac:dyDescent="0.3">
      <c r="R5048" s="3"/>
      <c r="S5048" s="2"/>
      <c r="T5048" s="2"/>
    </row>
    <row r="5049" spans="18:20" x14ac:dyDescent="0.3">
      <c r="R5049" s="3"/>
      <c r="S5049" s="2"/>
      <c r="T5049" s="2"/>
    </row>
    <row r="5050" spans="18:20" x14ac:dyDescent="0.3">
      <c r="R5050" s="3"/>
      <c r="S5050" s="2"/>
      <c r="T5050" s="2"/>
    </row>
    <row r="5051" spans="18:20" x14ac:dyDescent="0.3">
      <c r="R5051" s="3"/>
      <c r="S5051" s="2"/>
      <c r="T5051" s="2"/>
    </row>
    <row r="5052" spans="18:20" x14ac:dyDescent="0.3">
      <c r="R5052" s="3"/>
      <c r="S5052" s="2"/>
      <c r="T5052" s="2"/>
    </row>
    <row r="5053" spans="18:20" x14ac:dyDescent="0.3">
      <c r="R5053" s="3"/>
      <c r="S5053" s="2"/>
      <c r="T5053" s="2"/>
    </row>
    <row r="5054" spans="18:20" x14ac:dyDescent="0.3">
      <c r="R5054" s="3"/>
      <c r="S5054" s="2"/>
      <c r="T5054" s="2"/>
    </row>
    <row r="5055" spans="18:20" x14ac:dyDescent="0.3">
      <c r="R5055" s="3"/>
      <c r="S5055" s="2"/>
      <c r="T5055" s="2"/>
    </row>
    <row r="5056" spans="18:20" x14ac:dyDescent="0.3">
      <c r="R5056" s="3"/>
      <c r="S5056" s="2"/>
      <c r="T5056" s="2"/>
    </row>
    <row r="5057" spans="18:20" x14ac:dyDescent="0.3">
      <c r="R5057" s="3"/>
      <c r="S5057" s="2"/>
      <c r="T5057" s="2"/>
    </row>
    <row r="5058" spans="18:20" x14ac:dyDescent="0.3">
      <c r="R5058" s="3"/>
      <c r="S5058" s="2"/>
      <c r="T5058" s="2"/>
    </row>
    <row r="5059" spans="18:20" x14ac:dyDescent="0.3">
      <c r="R5059" s="3"/>
      <c r="S5059" s="2"/>
      <c r="T5059" s="2"/>
    </row>
    <row r="5060" spans="18:20" x14ac:dyDescent="0.3">
      <c r="R5060" s="3"/>
      <c r="S5060" s="2"/>
      <c r="T5060" s="2"/>
    </row>
    <row r="5061" spans="18:20" x14ac:dyDescent="0.3">
      <c r="R5061" s="3"/>
      <c r="S5061" s="2"/>
      <c r="T5061" s="2"/>
    </row>
    <row r="5062" spans="18:20" x14ac:dyDescent="0.3">
      <c r="R5062" s="3"/>
      <c r="S5062" s="2"/>
      <c r="T5062" s="2"/>
    </row>
    <row r="5063" spans="18:20" x14ac:dyDescent="0.3">
      <c r="R5063" s="3"/>
      <c r="S5063" s="2"/>
      <c r="T5063" s="2"/>
    </row>
    <row r="5064" spans="18:20" x14ac:dyDescent="0.3">
      <c r="R5064" s="3"/>
      <c r="S5064" s="2"/>
      <c r="T5064" s="2"/>
    </row>
    <row r="5065" spans="18:20" x14ac:dyDescent="0.3">
      <c r="R5065" s="3"/>
      <c r="S5065" s="2"/>
      <c r="T5065" s="2"/>
    </row>
    <row r="5066" spans="18:20" x14ac:dyDescent="0.3">
      <c r="R5066" s="3"/>
      <c r="S5066" s="2"/>
      <c r="T5066" s="2"/>
    </row>
    <row r="5067" spans="18:20" x14ac:dyDescent="0.3">
      <c r="R5067" s="3"/>
      <c r="S5067" s="2"/>
      <c r="T5067" s="2"/>
    </row>
    <row r="5068" spans="18:20" x14ac:dyDescent="0.3">
      <c r="R5068" s="3"/>
      <c r="S5068" s="2"/>
      <c r="T5068" s="2"/>
    </row>
    <row r="5069" spans="18:20" x14ac:dyDescent="0.3">
      <c r="R5069" s="3"/>
      <c r="S5069" s="2"/>
      <c r="T5069" s="2"/>
    </row>
    <row r="5070" spans="18:20" x14ac:dyDescent="0.3">
      <c r="R5070" s="3"/>
      <c r="S5070" s="2"/>
      <c r="T5070" s="2"/>
    </row>
    <row r="5071" spans="18:20" x14ac:dyDescent="0.3">
      <c r="R5071" s="3"/>
      <c r="S5071" s="2"/>
      <c r="T5071" s="2"/>
    </row>
    <row r="5072" spans="18:20" x14ac:dyDescent="0.3">
      <c r="R5072" s="3"/>
      <c r="S5072" s="2"/>
      <c r="T5072" s="2"/>
    </row>
    <row r="5073" spans="18:20" x14ac:dyDescent="0.3">
      <c r="R5073" s="3"/>
      <c r="S5073" s="2"/>
      <c r="T5073" s="2"/>
    </row>
    <row r="5074" spans="18:20" x14ac:dyDescent="0.3">
      <c r="R5074" s="3"/>
      <c r="S5074" s="2"/>
      <c r="T5074" s="2"/>
    </row>
    <row r="5075" spans="18:20" x14ac:dyDescent="0.3">
      <c r="R5075" s="3"/>
      <c r="S5075" s="2"/>
      <c r="T5075" s="2"/>
    </row>
    <row r="5076" spans="18:20" x14ac:dyDescent="0.3">
      <c r="R5076" s="3"/>
      <c r="S5076" s="2"/>
      <c r="T5076" s="2"/>
    </row>
    <row r="5077" spans="18:20" x14ac:dyDescent="0.3">
      <c r="R5077" s="3"/>
      <c r="S5077" s="2"/>
      <c r="T5077" s="2"/>
    </row>
    <row r="5078" spans="18:20" x14ac:dyDescent="0.3">
      <c r="R5078" s="3"/>
      <c r="S5078" s="2"/>
      <c r="T5078" s="2"/>
    </row>
    <row r="5079" spans="18:20" x14ac:dyDescent="0.3">
      <c r="R5079" s="3"/>
      <c r="S5079" s="2"/>
      <c r="T5079" s="2"/>
    </row>
    <row r="5080" spans="18:20" x14ac:dyDescent="0.3">
      <c r="R5080" s="3"/>
      <c r="S5080" s="2"/>
      <c r="T5080" s="2"/>
    </row>
    <row r="5081" spans="18:20" x14ac:dyDescent="0.3">
      <c r="R5081" s="3"/>
      <c r="S5081" s="2"/>
      <c r="T5081" s="2"/>
    </row>
    <row r="5082" spans="18:20" x14ac:dyDescent="0.3">
      <c r="R5082" s="3"/>
      <c r="S5082" s="2"/>
      <c r="T5082" s="2"/>
    </row>
    <row r="5083" spans="18:20" x14ac:dyDescent="0.3">
      <c r="R5083" s="3"/>
      <c r="S5083" s="2"/>
      <c r="T5083" s="2"/>
    </row>
    <row r="5084" spans="18:20" x14ac:dyDescent="0.3">
      <c r="R5084" s="3"/>
      <c r="S5084" s="2"/>
      <c r="T5084" s="2"/>
    </row>
    <row r="5085" spans="18:20" x14ac:dyDescent="0.3">
      <c r="R5085" s="3"/>
      <c r="S5085" s="2"/>
      <c r="T5085" s="2"/>
    </row>
    <row r="5086" spans="18:20" x14ac:dyDescent="0.3">
      <c r="R5086" s="3"/>
      <c r="S5086" s="2"/>
      <c r="T5086" s="2"/>
    </row>
    <row r="5087" spans="18:20" x14ac:dyDescent="0.3">
      <c r="R5087" s="3"/>
      <c r="S5087" s="2"/>
      <c r="T5087" s="2"/>
    </row>
    <row r="5088" spans="18:20" x14ac:dyDescent="0.3">
      <c r="R5088" s="3"/>
      <c r="S5088" s="2"/>
      <c r="T5088" s="2"/>
    </row>
    <row r="5089" spans="18:20" x14ac:dyDescent="0.3">
      <c r="R5089" s="3"/>
      <c r="S5089" s="2"/>
      <c r="T5089" s="2"/>
    </row>
    <row r="5090" spans="18:20" x14ac:dyDescent="0.3">
      <c r="R5090" s="3"/>
      <c r="S5090" s="2"/>
      <c r="T5090" s="2"/>
    </row>
    <row r="5091" spans="18:20" x14ac:dyDescent="0.3">
      <c r="R5091" s="3"/>
      <c r="S5091" s="2"/>
      <c r="T5091" s="2"/>
    </row>
    <row r="5092" spans="18:20" x14ac:dyDescent="0.3">
      <c r="R5092" s="3"/>
      <c r="S5092" s="2"/>
      <c r="T5092" s="2"/>
    </row>
    <row r="5093" spans="18:20" x14ac:dyDescent="0.3">
      <c r="R5093" s="3"/>
      <c r="S5093" s="2"/>
      <c r="T5093" s="2"/>
    </row>
    <row r="5094" spans="18:20" x14ac:dyDescent="0.3">
      <c r="R5094" s="3"/>
      <c r="S5094" s="2"/>
      <c r="T5094" s="2"/>
    </row>
    <row r="5095" spans="18:20" x14ac:dyDescent="0.3">
      <c r="R5095" s="3"/>
      <c r="S5095" s="2"/>
      <c r="T5095" s="2"/>
    </row>
    <row r="5096" spans="18:20" x14ac:dyDescent="0.3">
      <c r="R5096" s="3"/>
      <c r="S5096" s="2"/>
      <c r="T5096" s="2"/>
    </row>
    <row r="5097" spans="18:20" x14ac:dyDescent="0.3">
      <c r="R5097" s="3"/>
      <c r="S5097" s="2"/>
      <c r="T5097" s="2"/>
    </row>
    <row r="5098" spans="18:20" x14ac:dyDescent="0.3">
      <c r="R5098" s="3"/>
      <c r="S5098" s="2"/>
      <c r="T5098" s="2"/>
    </row>
    <row r="5099" spans="18:20" x14ac:dyDescent="0.3">
      <c r="R5099" s="3"/>
      <c r="S5099" s="2"/>
      <c r="T5099" s="2"/>
    </row>
    <row r="5100" spans="18:20" x14ac:dyDescent="0.3">
      <c r="R5100" s="3"/>
      <c r="S5100" s="2"/>
      <c r="T5100" s="2"/>
    </row>
    <row r="5101" spans="18:20" x14ac:dyDescent="0.3">
      <c r="R5101" s="3"/>
      <c r="S5101" s="2"/>
      <c r="T5101" s="2"/>
    </row>
    <row r="5102" spans="18:20" x14ac:dyDescent="0.3">
      <c r="R5102" s="3"/>
      <c r="S5102" s="2"/>
      <c r="T5102" s="2"/>
    </row>
    <row r="5103" spans="18:20" x14ac:dyDescent="0.3">
      <c r="R5103" s="3"/>
      <c r="S5103" s="2"/>
      <c r="T5103" s="2"/>
    </row>
    <row r="5104" spans="18:20" x14ac:dyDescent="0.3">
      <c r="R5104" s="3"/>
      <c r="S5104" s="2"/>
      <c r="T5104" s="2"/>
    </row>
    <row r="5105" spans="18:20" x14ac:dyDescent="0.3">
      <c r="R5105" s="3"/>
      <c r="S5105" s="2"/>
      <c r="T5105" s="2"/>
    </row>
    <row r="5106" spans="18:20" x14ac:dyDescent="0.3">
      <c r="R5106" s="3"/>
      <c r="S5106" s="2"/>
      <c r="T5106" s="2"/>
    </row>
    <row r="5107" spans="18:20" x14ac:dyDescent="0.3">
      <c r="R5107" s="3"/>
      <c r="S5107" s="2"/>
      <c r="T5107" s="2"/>
    </row>
    <row r="5108" spans="18:20" x14ac:dyDescent="0.3">
      <c r="R5108" s="3"/>
      <c r="S5108" s="2"/>
      <c r="T5108" s="2"/>
    </row>
    <row r="5109" spans="18:20" x14ac:dyDescent="0.3">
      <c r="R5109" s="3"/>
      <c r="S5109" s="2"/>
      <c r="T5109" s="2"/>
    </row>
    <row r="5110" spans="18:20" x14ac:dyDescent="0.3">
      <c r="R5110" s="3"/>
      <c r="S5110" s="2"/>
      <c r="T5110" s="2"/>
    </row>
    <row r="5111" spans="18:20" x14ac:dyDescent="0.3">
      <c r="R5111" s="3"/>
      <c r="S5111" s="2"/>
      <c r="T5111" s="2"/>
    </row>
    <row r="5112" spans="18:20" x14ac:dyDescent="0.3">
      <c r="R5112" s="3"/>
      <c r="S5112" s="2"/>
      <c r="T5112" s="2"/>
    </row>
    <row r="5113" spans="18:20" x14ac:dyDescent="0.3">
      <c r="R5113" s="3"/>
      <c r="S5113" s="2"/>
      <c r="T5113" s="2"/>
    </row>
    <row r="5114" spans="18:20" x14ac:dyDescent="0.3">
      <c r="R5114" s="3"/>
      <c r="S5114" s="2"/>
      <c r="T5114" s="2"/>
    </row>
    <row r="5115" spans="18:20" x14ac:dyDescent="0.3">
      <c r="R5115" s="3"/>
      <c r="S5115" s="2"/>
      <c r="T5115" s="2"/>
    </row>
    <row r="5116" spans="18:20" x14ac:dyDescent="0.3">
      <c r="R5116" s="3"/>
      <c r="S5116" s="2"/>
      <c r="T5116" s="2"/>
    </row>
    <row r="5117" spans="18:20" x14ac:dyDescent="0.3">
      <c r="R5117" s="3"/>
      <c r="S5117" s="2"/>
      <c r="T5117" s="2"/>
    </row>
    <row r="5118" spans="18:20" x14ac:dyDescent="0.3">
      <c r="R5118" s="3"/>
      <c r="S5118" s="2"/>
      <c r="T5118" s="2"/>
    </row>
    <row r="5119" spans="18:20" x14ac:dyDescent="0.3">
      <c r="R5119" s="3"/>
      <c r="S5119" s="2"/>
      <c r="T5119" s="2"/>
    </row>
    <row r="5120" spans="18:20" x14ac:dyDescent="0.3">
      <c r="R5120" s="3"/>
      <c r="S5120" s="2"/>
      <c r="T5120" s="2"/>
    </row>
    <row r="5121" spans="18:20" x14ac:dyDescent="0.3">
      <c r="R5121" s="3"/>
      <c r="S5121" s="2"/>
      <c r="T5121" s="2"/>
    </row>
    <row r="5122" spans="18:20" x14ac:dyDescent="0.3">
      <c r="R5122" s="3"/>
      <c r="S5122" s="2"/>
      <c r="T5122" s="2"/>
    </row>
    <row r="5123" spans="18:20" x14ac:dyDescent="0.3">
      <c r="R5123" s="3"/>
      <c r="S5123" s="2"/>
      <c r="T5123" s="2"/>
    </row>
    <row r="5124" spans="18:20" x14ac:dyDescent="0.3">
      <c r="R5124" s="3"/>
      <c r="S5124" s="2"/>
      <c r="T5124" s="2"/>
    </row>
    <row r="5125" spans="18:20" x14ac:dyDescent="0.3">
      <c r="R5125" s="3"/>
      <c r="S5125" s="2"/>
      <c r="T5125" s="2"/>
    </row>
    <row r="5126" spans="18:20" x14ac:dyDescent="0.3">
      <c r="R5126" s="3"/>
      <c r="S5126" s="2"/>
      <c r="T5126" s="2"/>
    </row>
    <row r="5127" spans="18:20" x14ac:dyDescent="0.3">
      <c r="R5127" s="3"/>
      <c r="S5127" s="2"/>
      <c r="T5127" s="2"/>
    </row>
    <row r="5128" spans="18:20" x14ac:dyDescent="0.3">
      <c r="R5128" s="3"/>
      <c r="S5128" s="2"/>
      <c r="T5128" s="2"/>
    </row>
    <row r="5129" spans="18:20" x14ac:dyDescent="0.3">
      <c r="R5129" s="3"/>
      <c r="S5129" s="2"/>
      <c r="T5129" s="2"/>
    </row>
    <row r="5130" spans="18:20" x14ac:dyDescent="0.3">
      <c r="R5130" s="3"/>
      <c r="S5130" s="2"/>
      <c r="T5130" s="2"/>
    </row>
    <row r="5131" spans="18:20" x14ac:dyDescent="0.3">
      <c r="R5131" s="3"/>
      <c r="S5131" s="2"/>
      <c r="T5131" s="2"/>
    </row>
    <row r="5132" spans="18:20" x14ac:dyDescent="0.3">
      <c r="R5132" s="3"/>
      <c r="S5132" s="2"/>
      <c r="T5132" s="2"/>
    </row>
    <row r="5133" spans="18:20" x14ac:dyDescent="0.3">
      <c r="R5133" s="3"/>
      <c r="S5133" s="2"/>
      <c r="T5133" s="2"/>
    </row>
    <row r="5134" spans="18:20" x14ac:dyDescent="0.3">
      <c r="R5134" s="3"/>
      <c r="S5134" s="2"/>
      <c r="T5134" s="2"/>
    </row>
    <row r="5135" spans="18:20" x14ac:dyDescent="0.3">
      <c r="R5135" s="3"/>
      <c r="S5135" s="2"/>
      <c r="T5135" s="2"/>
    </row>
    <row r="5136" spans="18:20" x14ac:dyDescent="0.3">
      <c r="R5136" s="3"/>
      <c r="S5136" s="2"/>
      <c r="T5136" s="2"/>
    </row>
    <row r="5137" spans="18:20" x14ac:dyDescent="0.3">
      <c r="R5137" s="3"/>
      <c r="S5137" s="2"/>
      <c r="T5137" s="2"/>
    </row>
    <row r="5138" spans="18:20" x14ac:dyDescent="0.3">
      <c r="R5138" s="3"/>
      <c r="S5138" s="2"/>
      <c r="T5138" s="2"/>
    </row>
    <row r="5139" spans="18:20" x14ac:dyDescent="0.3">
      <c r="R5139" s="3"/>
      <c r="S5139" s="2"/>
      <c r="T5139" s="2"/>
    </row>
    <row r="5140" spans="18:20" x14ac:dyDescent="0.3">
      <c r="R5140" s="3"/>
      <c r="S5140" s="2"/>
      <c r="T5140" s="2"/>
    </row>
    <row r="5141" spans="18:20" x14ac:dyDescent="0.3">
      <c r="R5141" s="3"/>
      <c r="S5141" s="2"/>
      <c r="T5141" s="2"/>
    </row>
    <row r="5142" spans="18:20" x14ac:dyDescent="0.3">
      <c r="R5142" s="3"/>
      <c r="S5142" s="2"/>
      <c r="T5142" s="2"/>
    </row>
    <row r="5143" spans="18:20" x14ac:dyDescent="0.3">
      <c r="R5143" s="3"/>
      <c r="S5143" s="2"/>
      <c r="T5143" s="2"/>
    </row>
    <row r="5144" spans="18:20" x14ac:dyDescent="0.3">
      <c r="R5144" s="3"/>
      <c r="S5144" s="2"/>
      <c r="T5144" s="2"/>
    </row>
    <row r="5145" spans="18:20" x14ac:dyDescent="0.3">
      <c r="R5145" s="3"/>
      <c r="S5145" s="2"/>
      <c r="T5145" s="2"/>
    </row>
    <row r="5146" spans="18:20" x14ac:dyDescent="0.3">
      <c r="R5146" s="3"/>
      <c r="S5146" s="2"/>
      <c r="T5146" s="2"/>
    </row>
    <row r="5147" spans="18:20" x14ac:dyDescent="0.3">
      <c r="R5147" s="3"/>
      <c r="S5147" s="2"/>
      <c r="T5147" s="2"/>
    </row>
    <row r="5148" spans="18:20" x14ac:dyDescent="0.3">
      <c r="R5148" s="3"/>
      <c r="S5148" s="2"/>
      <c r="T5148" s="2"/>
    </row>
    <row r="5149" spans="18:20" x14ac:dyDescent="0.3">
      <c r="R5149" s="3"/>
      <c r="S5149" s="2"/>
      <c r="T5149" s="2"/>
    </row>
    <row r="5150" spans="18:20" x14ac:dyDescent="0.3">
      <c r="R5150" s="3"/>
      <c r="S5150" s="2"/>
      <c r="T5150" s="2"/>
    </row>
    <row r="5151" spans="18:20" x14ac:dyDescent="0.3">
      <c r="R5151" s="3"/>
      <c r="S5151" s="2"/>
      <c r="T5151" s="2"/>
    </row>
    <row r="5152" spans="18:20" x14ac:dyDescent="0.3">
      <c r="R5152" s="3"/>
      <c r="S5152" s="2"/>
      <c r="T5152" s="2"/>
    </row>
    <row r="5153" spans="18:20" x14ac:dyDescent="0.3">
      <c r="R5153" s="3"/>
      <c r="S5153" s="2"/>
      <c r="T5153" s="2"/>
    </row>
    <row r="5154" spans="18:20" x14ac:dyDescent="0.3">
      <c r="R5154" s="3"/>
      <c r="S5154" s="2"/>
      <c r="T5154" s="2"/>
    </row>
    <row r="5155" spans="18:20" x14ac:dyDescent="0.3">
      <c r="R5155" s="3"/>
      <c r="S5155" s="2"/>
      <c r="T5155" s="2"/>
    </row>
    <row r="5156" spans="18:20" x14ac:dyDescent="0.3">
      <c r="R5156" s="3"/>
      <c r="S5156" s="2"/>
      <c r="T5156" s="2"/>
    </row>
    <row r="5157" spans="18:20" x14ac:dyDescent="0.3">
      <c r="R5157" s="3"/>
      <c r="S5157" s="2"/>
      <c r="T5157" s="2"/>
    </row>
    <row r="5158" spans="18:20" x14ac:dyDescent="0.3">
      <c r="R5158" s="3"/>
      <c r="S5158" s="2"/>
      <c r="T5158" s="2"/>
    </row>
    <row r="5159" spans="18:20" x14ac:dyDescent="0.3">
      <c r="R5159" s="3"/>
      <c r="S5159" s="2"/>
      <c r="T5159" s="2"/>
    </row>
    <row r="5160" spans="18:20" x14ac:dyDescent="0.3">
      <c r="R5160" s="3"/>
      <c r="S5160" s="2"/>
      <c r="T5160" s="2"/>
    </row>
    <row r="5161" spans="18:20" x14ac:dyDescent="0.3">
      <c r="R5161" s="3"/>
      <c r="S5161" s="2"/>
      <c r="T5161" s="2"/>
    </row>
    <row r="5162" spans="18:20" x14ac:dyDescent="0.3">
      <c r="R5162" s="3"/>
      <c r="S5162" s="2"/>
      <c r="T5162" s="2"/>
    </row>
    <row r="5163" spans="18:20" x14ac:dyDescent="0.3">
      <c r="R5163" s="3"/>
      <c r="S5163" s="2"/>
      <c r="T5163" s="2"/>
    </row>
    <row r="5164" spans="18:20" x14ac:dyDescent="0.3">
      <c r="R5164" s="3"/>
      <c r="S5164" s="2"/>
      <c r="T5164" s="2"/>
    </row>
    <row r="5165" spans="18:20" x14ac:dyDescent="0.3">
      <c r="R5165" s="3"/>
      <c r="S5165" s="2"/>
      <c r="T5165" s="2"/>
    </row>
    <row r="5166" spans="18:20" x14ac:dyDescent="0.3">
      <c r="R5166" s="3"/>
      <c r="S5166" s="2"/>
      <c r="T5166" s="2"/>
    </row>
    <row r="5167" spans="18:20" x14ac:dyDescent="0.3">
      <c r="R5167" s="3"/>
      <c r="S5167" s="2"/>
      <c r="T5167" s="2"/>
    </row>
    <row r="5168" spans="18:20" x14ac:dyDescent="0.3">
      <c r="R5168" s="3"/>
      <c r="S5168" s="2"/>
      <c r="T5168" s="2"/>
    </row>
    <row r="5169" spans="18:20" x14ac:dyDescent="0.3">
      <c r="R5169" s="3"/>
      <c r="S5169" s="2"/>
      <c r="T5169" s="2"/>
    </row>
    <row r="5170" spans="18:20" x14ac:dyDescent="0.3">
      <c r="R5170" s="3"/>
      <c r="S5170" s="2"/>
      <c r="T5170" s="2"/>
    </row>
    <row r="5171" spans="18:20" x14ac:dyDescent="0.3">
      <c r="R5171" s="3"/>
      <c r="S5171" s="2"/>
      <c r="T5171" s="2"/>
    </row>
    <row r="5172" spans="18:20" x14ac:dyDescent="0.3">
      <c r="R5172" s="3"/>
      <c r="S5172" s="2"/>
      <c r="T5172" s="2"/>
    </row>
    <row r="5173" spans="18:20" x14ac:dyDescent="0.3">
      <c r="R5173" s="3"/>
      <c r="S5173" s="2"/>
      <c r="T5173" s="2"/>
    </row>
    <row r="5174" spans="18:20" x14ac:dyDescent="0.3">
      <c r="R5174" s="3"/>
      <c r="S5174" s="2"/>
      <c r="T5174" s="2"/>
    </row>
    <row r="5175" spans="18:20" x14ac:dyDescent="0.3">
      <c r="R5175" s="3"/>
      <c r="S5175" s="2"/>
      <c r="T5175" s="2"/>
    </row>
    <row r="5176" spans="18:20" x14ac:dyDescent="0.3">
      <c r="R5176" s="3"/>
      <c r="S5176" s="2"/>
      <c r="T5176" s="2"/>
    </row>
    <row r="5177" spans="18:20" x14ac:dyDescent="0.3">
      <c r="R5177" s="3"/>
      <c r="S5177" s="2"/>
      <c r="T5177" s="2"/>
    </row>
    <row r="5178" spans="18:20" x14ac:dyDescent="0.3">
      <c r="R5178" s="3"/>
      <c r="S5178" s="2"/>
      <c r="T5178" s="2"/>
    </row>
    <row r="5179" spans="18:20" x14ac:dyDescent="0.3">
      <c r="R5179" s="3"/>
      <c r="S5179" s="2"/>
      <c r="T5179" s="2"/>
    </row>
    <row r="5180" spans="18:20" x14ac:dyDescent="0.3">
      <c r="R5180" s="3"/>
      <c r="S5180" s="2"/>
      <c r="T5180" s="2"/>
    </row>
    <row r="5181" spans="18:20" x14ac:dyDescent="0.3">
      <c r="R5181" s="3"/>
      <c r="S5181" s="2"/>
      <c r="T5181" s="2"/>
    </row>
    <row r="5182" spans="18:20" x14ac:dyDescent="0.3">
      <c r="R5182" s="3"/>
      <c r="S5182" s="2"/>
      <c r="T5182" s="2"/>
    </row>
    <row r="5183" spans="18:20" x14ac:dyDescent="0.3">
      <c r="R5183" s="3"/>
      <c r="S5183" s="2"/>
      <c r="T5183" s="2"/>
    </row>
    <row r="5184" spans="18:20" x14ac:dyDescent="0.3">
      <c r="R5184" s="3"/>
      <c r="S5184" s="2"/>
      <c r="T5184" s="2"/>
    </row>
    <row r="5185" spans="18:20" x14ac:dyDescent="0.3">
      <c r="R5185" s="3"/>
      <c r="S5185" s="2"/>
      <c r="T5185" s="2"/>
    </row>
    <row r="5186" spans="18:20" x14ac:dyDescent="0.3">
      <c r="R5186" s="3"/>
      <c r="S5186" s="2"/>
      <c r="T5186" s="2"/>
    </row>
    <row r="5187" spans="18:20" x14ac:dyDescent="0.3">
      <c r="R5187" s="3"/>
      <c r="S5187" s="2"/>
      <c r="T5187" s="2"/>
    </row>
    <row r="5188" spans="18:20" x14ac:dyDescent="0.3">
      <c r="R5188" s="3"/>
      <c r="S5188" s="2"/>
      <c r="T5188" s="2"/>
    </row>
    <row r="5189" spans="18:20" x14ac:dyDescent="0.3">
      <c r="R5189" s="3"/>
      <c r="S5189" s="2"/>
      <c r="T5189" s="2"/>
    </row>
    <row r="5190" spans="18:20" x14ac:dyDescent="0.3">
      <c r="R5190" s="3"/>
      <c r="S5190" s="2"/>
      <c r="T5190" s="2"/>
    </row>
    <row r="5191" spans="18:20" x14ac:dyDescent="0.3">
      <c r="R5191" s="3"/>
      <c r="S5191" s="2"/>
      <c r="T5191" s="2"/>
    </row>
    <row r="5192" spans="18:20" x14ac:dyDescent="0.3">
      <c r="R5192" s="3"/>
      <c r="S5192" s="2"/>
      <c r="T5192" s="2"/>
    </row>
    <row r="5193" spans="18:20" x14ac:dyDescent="0.3">
      <c r="R5193" s="3"/>
      <c r="S5193" s="2"/>
      <c r="T5193" s="2"/>
    </row>
    <row r="5194" spans="18:20" x14ac:dyDescent="0.3">
      <c r="R5194" s="3"/>
      <c r="S5194" s="2"/>
      <c r="T5194" s="2"/>
    </row>
    <row r="5195" spans="18:20" x14ac:dyDescent="0.3">
      <c r="R5195" s="3"/>
      <c r="S5195" s="2"/>
      <c r="T5195" s="2"/>
    </row>
    <row r="5196" spans="18:20" x14ac:dyDescent="0.3">
      <c r="R5196" s="3"/>
      <c r="S5196" s="2"/>
      <c r="T5196" s="2"/>
    </row>
    <row r="5197" spans="18:20" x14ac:dyDescent="0.3">
      <c r="R5197" s="3"/>
      <c r="S5197" s="2"/>
      <c r="T5197" s="2"/>
    </row>
    <row r="5198" spans="18:20" x14ac:dyDescent="0.3">
      <c r="R5198" s="3"/>
      <c r="S5198" s="2"/>
      <c r="T5198" s="2"/>
    </row>
    <row r="5199" spans="18:20" x14ac:dyDescent="0.3">
      <c r="R5199" s="3"/>
      <c r="S5199" s="2"/>
      <c r="T5199" s="2"/>
    </row>
    <row r="5200" spans="18:20" x14ac:dyDescent="0.3">
      <c r="R5200" s="3"/>
      <c r="S5200" s="2"/>
      <c r="T5200" s="2"/>
    </row>
    <row r="5201" spans="18:20" x14ac:dyDescent="0.3">
      <c r="R5201" s="3"/>
      <c r="S5201" s="2"/>
      <c r="T5201" s="2"/>
    </row>
    <row r="5202" spans="18:20" x14ac:dyDescent="0.3">
      <c r="R5202" s="3"/>
      <c r="S5202" s="2"/>
      <c r="T5202" s="2"/>
    </row>
    <row r="5203" spans="18:20" x14ac:dyDescent="0.3">
      <c r="R5203" s="3"/>
      <c r="S5203" s="2"/>
      <c r="T5203" s="2"/>
    </row>
    <row r="5204" spans="18:20" x14ac:dyDescent="0.3">
      <c r="R5204" s="3"/>
      <c r="S5204" s="2"/>
      <c r="T5204" s="2"/>
    </row>
    <row r="5205" spans="18:20" x14ac:dyDescent="0.3">
      <c r="R5205" s="3"/>
      <c r="S5205" s="2"/>
      <c r="T5205" s="2"/>
    </row>
    <row r="5206" spans="18:20" x14ac:dyDescent="0.3">
      <c r="R5206" s="3"/>
      <c r="S5206" s="2"/>
      <c r="T5206" s="2"/>
    </row>
    <row r="5207" spans="18:20" x14ac:dyDescent="0.3">
      <c r="R5207" s="3"/>
      <c r="S5207" s="2"/>
      <c r="T5207" s="2"/>
    </row>
    <row r="5208" spans="18:20" x14ac:dyDescent="0.3">
      <c r="R5208" s="3"/>
      <c r="S5208" s="2"/>
      <c r="T5208" s="2"/>
    </row>
    <row r="5209" spans="18:20" x14ac:dyDescent="0.3">
      <c r="R5209" s="3"/>
      <c r="S5209" s="2"/>
      <c r="T5209" s="2"/>
    </row>
    <row r="5210" spans="18:20" x14ac:dyDescent="0.3">
      <c r="R5210" s="3"/>
      <c r="S5210" s="2"/>
      <c r="T5210" s="2"/>
    </row>
    <row r="5211" spans="18:20" x14ac:dyDescent="0.3">
      <c r="R5211" s="3"/>
      <c r="S5211" s="2"/>
      <c r="T5211" s="2"/>
    </row>
    <row r="5212" spans="18:20" x14ac:dyDescent="0.3">
      <c r="R5212" s="3"/>
      <c r="S5212" s="2"/>
      <c r="T5212" s="2"/>
    </row>
    <row r="5213" spans="18:20" x14ac:dyDescent="0.3">
      <c r="R5213" s="3"/>
      <c r="S5213" s="2"/>
      <c r="T5213" s="2"/>
    </row>
    <row r="5214" spans="18:20" x14ac:dyDescent="0.3">
      <c r="R5214" s="3"/>
      <c r="S5214" s="2"/>
      <c r="T5214" s="2"/>
    </row>
    <row r="5215" spans="18:20" x14ac:dyDescent="0.3">
      <c r="R5215" s="3"/>
      <c r="S5215" s="2"/>
      <c r="T5215" s="2"/>
    </row>
    <row r="5216" spans="18:20" x14ac:dyDescent="0.3">
      <c r="R5216" s="3"/>
      <c r="S5216" s="2"/>
      <c r="T5216" s="2"/>
    </row>
    <row r="5217" spans="18:20" x14ac:dyDescent="0.3">
      <c r="R5217" s="3"/>
      <c r="S5217" s="2"/>
      <c r="T5217" s="2"/>
    </row>
    <row r="5218" spans="18:20" x14ac:dyDescent="0.3">
      <c r="R5218" s="3"/>
      <c r="S5218" s="2"/>
      <c r="T5218" s="2"/>
    </row>
    <row r="5219" spans="18:20" x14ac:dyDescent="0.3">
      <c r="R5219" s="3"/>
      <c r="S5219" s="2"/>
      <c r="T5219" s="2"/>
    </row>
    <row r="5220" spans="18:20" x14ac:dyDescent="0.3">
      <c r="R5220" s="3"/>
      <c r="S5220" s="2"/>
      <c r="T5220" s="2"/>
    </row>
    <row r="5221" spans="18:20" x14ac:dyDescent="0.3">
      <c r="R5221" s="3"/>
      <c r="S5221" s="2"/>
      <c r="T5221" s="2"/>
    </row>
    <row r="5222" spans="18:20" x14ac:dyDescent="0.3">
      <c r="R5222" s="3"/>
      <c r="S5222" s="2"/>
      <c r="T5222" s="2"/>
    </row>
    <row r="5223" spans="18:20" x14ac:dyDescent="0.3">
      <c r="R5223" s="3"/>
      <c r="S5223" s="2"/>
      <c r="T5223" s="2"/>
    </row>
    <row r="5224" spans="18:20" x14ac:dyDescent="0.3">
      <c r="R5224" s="3"/>
      <c r="S5224" s="2"/>
      <c r="T5224" s="2"/>
    </row>
    <row r="5225" spans="18:20" x14ac:dyDescent="0.3">
      <c r="R5225" s="3"/>
      <c r="S5225" s="2"/>
      <c r="T5225" s="2"/>
    </row>
    <row r="5226" spans="18:20" x14ac:dyDescent="0.3">
      <c r="R5226" s="3"/>
      <c r="S5226" s="2"/>
      <c r="T5226" s="2"/>
    </row>
    <row r="5227" spans="18:20" x14ac:dyDescent="0.3">
      <c r="R5227" s="3"/>
      <c r="S5227" s="2"/>
      <c r="T5227" s="2"/>
    </row>
    <row r="5228" spans="18:20" x14ac:dyDescent="0.3">
      <c r="R5228" s="3"/>
      <c r="S5228" s="2"/>
      <c r="T5228" s="2"/>
    </row>
    <row r="5229" spans="18:20" x14ac:dyDescent="0.3">
      <c r="R5229" s="3"/>
      <c r="S5229" s="2"/>
      <c r="T5229" s="2"/>
    </row>
    <row r="5230" spans="18:20" x14ac:dyDescent="0.3">
      <c r="R5230" s="3"/>
      <c r="S5230" s="2"/>
      <c r="T5230" s="2"/>
    </row>
    <row r="5231" spans="18:20" x14ac:dyDescent="0.3">
      <c r="R5231" s="3"/>
      <c r="S5231" s="2"/>
      <c r="T5231" s="2"/>
    </row>
    <row r="5232" spans="18:20" x14ac:dyDescent="0.3">
      <c r="R5232" s="3"/>
      <c r="S5232" s="2"/>
      <c r="T5232" s="2"/>
    </row>
    <row r="5233" spans="18:20" x14ac:dyDescent="0.3">
      <c r="R5233" s="3"/>
      <c r="S5233" s="2"/>
      <c r="T5233" s="2"/>
    </row>
    <row r="5234" spans="18:20" x14ac:dyDescent="0.3">
      <c r="R5234" s="3"/>
      <c r="S5234" s="2"/>
      <c r="T5234" s="2"/>
    </row>
    <row r="5235" spans="18:20" x14ac:dyDescent="0.3">
      <c r="R5235" s="3"/>
      <c r="S5235" s="2"/>
      <c r="T5235" s="2"/>
    </row>
    <row r="5236" spans="18:20" x14ac:dyDescent="0.3">
      <c r="R5236" s="3"/>
      <c r="S5236" s="2"/>
      <c r="T5236" s="2"/>
    </row>
    <row r="5237" spans="18:20" x14ac:dyDescent="0.3">
      <c r="R5237" s="3"/>
      <c r="S5237" s="2"/>
      <c r="T5237" s="2"/>
    </row>
    <row r="5238" spans="18:20" x14ac:dyDescent="0.3">
      <c r="R5238" s="3"/>
      <c r="S5238" s="2"/>
      <c r="T5238" s="2"/>
    </row>
    <row r="5239" spans="18:20" x14ac:dyDescent="0.3">
      <c r="R5239" s="3"/>
      <c r="S5239" s="2"/>
      <c r="T5239" s="2"/>
    </row>
    <row r="5240" spans="18:20" x14ac:dyDescent="0.3">
      <c r="R5240" s="3"/>
      <c r="S5240" s="2"/>
      <c r="T5240" s="2"/>
    </row>
    <row r="5241" spans="18:20" x14ac:dyDescent="0.3">
      <c r="R5241" s="3"/>
      <c r="S5241" s="2"/>
      <c r="T5241" s="2"/>
    </row>
    <row r="5242" spans="18:20" x14ac:dyDescent="0.3">
      <c r="R5242" s="3"/>
      <c r="S5242" s="2"/>
      <c r="T5242" s="2"/>
    </row>
    <row r="5243" spans="18:20" x14ac:dyDescent="0.3">
      <c r="R5243" s="3"/>
      <c r="S5243" s="2"/>
      <c r="T5243" s="2"/>
    </row>
    <row r="5244" spans="18:20" x14ac:dyDescent="0.3">
      <c r="R5244" s="3"/>
      <c r="S5244" s="2"/>
      <c r="T5244" s="2"/>
    </row>
    <row r="5245" spans="18:20" x14ac:dyDescent="0.3">
      <c r="R5245" s="3"/>
      <c r="S5245" s="2"/>
      <c r="T5245" s="2"/>
    </row>
    <row r="5246" spans="18:20" x14ac:dyDescent="0.3">
      <c r="R5246" s="3"/>
      <c r="S5246" s="2"/>
      <c r="T5246" s="2"/>
    </row>
    <row r="5247" spans="18:20" x14ac:dyDescent="0.3">
      <c r="R5247" s="3"/>
      <c r="S5247" s="2"/>
      <c r="T5247" s="2"/>
    </row>
    <row r="5248" spans="18:20" x14ac:dyDescent="0.3">
      <c r="R5248" s="3"/>
      <c r="S5248" s="2"/>
      <c r="T5248" s="2"/>
    </row>
    <row r="5249" spans="18:20" x14ac:dyDescent="0.3">
      <c r="R5249" s="3"/>
      <c r="S5249" s="2"/>
      <c r="T5249" s="2"/>
    </row>
    <row r="5250" spans="18:20" x14ac:dyDescent="0.3">
      <c r="R5250" s="3"/>
      <c r="S5250" s="2"/>
      <c r="T5250" s="2"/>
    </row>
    <row r="5251" spans="18:20" x14ac:dyDescent="0.3">
      <c r="R5251" s="3"/>
      <c r="S5251" s="2"/>
      <c r="T5251" s="2"/>
    </row>
    <row r="5252" spans="18:20" x14ac:dyDescent="0.3">
      <c r="R5252" s="3"/>
      <c r="S5252" s="2"/>
      <c r="T5252" s="2"/>
    </row>
    <row r="5253" spans="18:20" x14ac:dyDescent="0.3">
      <c r="R5253" s="3"/>
      <c r="S5253" s="2"/>
      <c r="T5253" s="2"/>
    </row>
    <row r="5254" spans="18:20" x14ac:dyDescent="0.3">
      <c r="R5254" s="3"/>
      <c r="S5254" s="2"/>
      <c r="T5254" s="2"/>
    </row>
    <row r="5255" spans="18:20" x14ac:dyDescent="0.3">
      <c r="R5255" s="3"/>
      <c r="S5255" s="2"/>
      <c r="T5255" s="2"/>
    </row>
    <row r="5256" spans="18:20" x14ac:dyDescent="0.3">
      <c r="R5256" s="3"/>
      <c r="S5256" s="2"/>
      <c r="T5256" s="2"/>
    </row>
    <row r="5257" spans="18:20" x14ac:dyDescent="0.3">
      <c r="R5257" s="3"/>
      <c r="S5257" s="2"/>
      <c r="T5257" s="2"/>
    </row>
    <row r="5258" spans="18:20" x14ac:dyDescent="0.3">
      <c r="R5258" s="3"/>
      <c r="S5258" s="2"/>
      <c r="T5258" s="2"/>
    </row>
    <row r="5259" spans="18:20" x14ac:dyDescent="0.3">
      <c r="R5259" s="3"/>
      <c r="S5259" s="2"/>
      <c r="T5259" s="2"/>
    </row>
    <row r="5260" spans="18:20" x14ac:dyDescent="0.3">
      <c r="R5260" s="3"/>
      <c r="S5260" s="2"/>
      <c r="T5260" s="2"/>
    </row>
    <row r="5261" spans="18:20" x14ac:dyDescent="0.3">
      <c r="R5261" s="3"/>
      <c r="S5261" s="2"/>
      <c r="T5261" s="2"/>
    </row>
    <row r="5262" spans="18:20" x14ac:dyDescent="0.3">
      <c r="R5262" s="3"/>
      <c r="S5262" s="2"/>
      <c r="T5262" s="2"/>
    </row>
    <row r="5263" spans="18:20" x14ac:dyDescent="0.3">
      <c r="R5263" s="3"/>
      <c r="S5263" s="2"/>
      <c r="T5263" s="2"/>
    </row>
    <row r="5264" spans="18:20" x14ac:dyDescent="0.3">
      <c r="R5264" s="3"/>
      <c r="S5264" s="2"/>
      <c r="T5264" s="2"/>
    </row>
    <row r="5265" spans="18:20" x14ac:dyDescent="0.3">
      <c r="R5265" s="3"/>
      <c r="S5265" s="2"/>
      <c r="T5265" s="2"/>
    </row>
    <row r="5266" spans="18:20" x14ac:dyDescent="0.3">
      <c r="R5266" s="3"/>
      <c r="S5266" s="2"/>
      <c r="T5266" s="2"/>
    </row>
    <row r="5267" spans="18:20" x14ac:dyDescent="0.3">
      <c r="R5267" s="3"/>
      <c r="S5267" s="2"/>
      <c r="T5267" s="2"/>
    </row>
    <row r="5268" spans="18:20" x14ac:dyDescent="0.3">
      <c r="R5268" s="3"/>
      <c r="S5268" s="2"/>
      <c r="T5268" s="2"/>
    </row>
    <row r="5269" spans="18:20" x14ac:dyDescent="0.3">
      <c r="R5269" s="3"/>
      <c r="S5269" s="2"/>
      <c r="T5269" s="2"/>
    </row>
    <row r="5270" spans="18:20" x14ac:dyDescent="0.3">
      <c r="R5270" s="3"/>
      <c r="S5270" s="2"/>
      <c r="T5270" s="2"/>
    </row>
    <row r="5271" spans="18:20" x14ac:dyDescent="0.3">
      <c r="R5271" s="3"/>
      <c r="S5271" s="2"/>
      <c r="T5271" s="2"/>
    </row>
    <row r="5272" spans="18:20" x14ac:dyDescent="0.3">
      <c r="R5272" s="3"/>
      <c r="S5272" s="2"/>
      <c r="T5272" s="2"/>
    </row>
    <row r="5273" spans="18:20" x14ac:dyDescent="0.3">
      <c r="R5273" s="3"/>
      <c r="S5273" s="2"/>
      <c r="T5273" s="2"/>
    </row>
    <row r="5274" spans="18:20" x14ac:dyDescent="0.3">
      <c r="R5274" s="3"/>
      <c r="S5274" s="2"/>
      <c r="T5274" s="2"/>
    </row>
    <row r="5275" spans="18:20" x14ac:dyDescent="0.3">
      <c r="R5275" s="3"/>
      <c r="S5275" s="2"/>
      <c r="T5275" s="2"/>
    </row>
    <row r="5276" spans="18:20" x14ac:dyDescent="0.3">
      <c r="R5276" s="3"/>
      <c r="S5276" s="2"/>
      <c r="T5276" s="2"/>
    </row>
    <row r="5277" spans="18:20" x14ac:dyDescent="0.3">
      <c r="R5277" s="3"/>
      <c r="S5277" s="2"/>
      <c r="T5277" s="2"/>
    </row>
    <row r="5278" spans="18:20" x14ac:dyDescent="0.3">
      <c r="R5278" s="3"/>
      <c r="S5278" s="2"/>
      <c r="T5278" s="2"/>
    </row>
    <row r="5279" spans="18:20" x14ac:dyDescent="0.3">
      <c r="R5279" s="3"/>
      <c r="S5279" s="2"/>
      <c r="T5279" s="2"/>
    </row>
    <row r="5280" spans="18:20" x14ac:dyDescent="0.3">
      <c r="R5280" s="3"/>
      <c r="S5280" s="2"/>
      <c r="T5280" s="2"/>
    </row>
    <row r="5281" spans="18:20" x14ac:dyDescent="0.3">
      <c r="R5281" s="3"/>
      <c r="S5281" s="2"/>
      <c r="T5281" s="2"/>
    </row>
    <row r="5282" spans="18:20" x14ac:dyDescent="0.3">
      <c r="R5282" s="3"/>
      <c r="S5282" s="2"/>
      <c r="T5282" s="2"/>
    </row>
    <row r="5283" spans="18:20" x14ac:dyDescent="0.3">
      <c r="R5283" s="3"/>
      <c r="S5283" s="2"/>
      <c r="T5283" s="2"/>
    </row>
    <row r="5284" spans="18:20" x14ac:dyDescent="0.3">
      <c r="R5284" s="3"/>
      <c r="S5284" s="2"/>
      <c r="T5284" s="2"/>
    </row>
    <row r="5285" spans="18:20" x14ac:dyDescent="0.3">
      <c r="R5285" s="3"/>
      <c r="S5285" s="2"/>
      <c r="T5285" s="2"/>
    </row>
    <row r="5286" spans="18:20" x14ac:dyDescent="0.3">
      <c r="R5286" s="3"/>
      <c r="S5286" s="2"/>
      <c r="T5286" s="2"/>
    </row>
    <row r="5287" spans="18:20" x14ac:dyDescent="0.3">
      <c r="R5287" s="3"/>
      <c r="S5287" s="2"/>
      <c r="T5287" s="2"/>
    </row>
    <row r="5288" spans="18:20" x14ac:dyDescent="0.3">
      <c r="R5288" s="3"/>
      <c r="S5288" s="2"/>
      <c r="T5288" s="2"/>
    </row>
    <row r="5289" spans="18:20" x14ac:dyDescent="0.3">
      <c r="R5289" s="3"/>
      <c r="S5289" s="2"/>
      <c r="T5289" s="2"/>
    </row>
    <row r="5290" spans="18:20" x14ac:dyDescent="0.3">
      <c r="R5290" s="3"/>
      <c r="S5290" s="2"/>
      <c r="T5290" s="2"/>
    </row>
    <row r="5291" spans="18:20" x14ac:dyDescent="0.3">
      <c r="R5291" s="3"/>
      <c r="S5291" s="2"/>
      <c r="T5291" s="2"/>
    </row>
    <row r="5292" spans="18:20" x14ac:dyDescent="0.3">
      <c r="R5292" s="3"/>
      <c r="S5292" s="2"/>
      <c r="T5292" s="2"/>
    </row>
    <row r="5293" spans="18:20" x14ac:dyDescent="0.3">
      <c r="R5293" s="3"/>
      <c r="S5293" s="2"/>
      <c r="T5293" s="2"/>
    </row>
    <row r="5294" spans="18:20" x14ac:dyDescent="0.3">
      <c r="R5294" s="3"/>
      <c r="S5294" s="2"/>
      <c r="T5294" s="2"/>
    </row>
    <row r="5295" spans="18:20" x14ac:dyDescent="0.3">
      <c r="R5295" s="3"/>
      <c r="S5295" s="2"/>
      <c r="T5295" s="2"/>
    </row>
    <row r="5296" spans="18:20" x14ac:dyDescent="0.3">
      <c r="R5296" s="3"/>
      <c r="S5296" s="2"/>
      <c r="T5296" s="2"/>
    </row>
    <row r="5297" spans="18:20" x14ac:dyDescent="0.3">
      <c r="R5297" s="3"/>
      <c r="S5297" s="2"/>
      <c r="T5297" s="2"/>
    </row>
    <row r="5298" spans="18:20" x14ac:dyDescent="0.3">
      <c r="R5298" s="3"/>
      <c r="S5298" s="2"/>
      <c r="T5298" s="2"/>
    </row>
    <row r="5299" spans="18:20" x14ac:dyDescent="0.3">
      <c r="R5299" s="3"/>
      <c r="S5299" s="2"/>
      <c r="T5299" s="2"/>
    </row>
    <row r="5300" spans="18:20" x14ac:dyDescent="0.3">
      <c r="R5300" s="3"/>
      <c r="S5300" s="2"/>
      <c r="T5300" s="2"/>
    </row>
    <row r="5301" spans="18:20" x14ac:dyDescent="0.3">
      <c r="R5301" s="3"/>
      <c r="S5301" s="2"/>
      <c r="T5301" s="2"/>
    </row>
    <row r="5302" spans="18:20" x14ac:dyDescent="0.3">
      <c r="R5302" s="3"/>
      <c r="S5302" s="2"/>
      <c r="T5302" s="2"/>
    </row>
    <row r="5303" spans="18:20" x14ac:dyDescent="0.3">
      <c r="R5303" s="3"/>
      <c r="S5303" s="2"/>
      <c r="T5303" s="2"/>
    </row>
    <row r="5304" spans="18:20" x14ac:dyDescent="0.3">
      <c r="R5304" s="3"/>
      <c r="S5304" s="2"/>
      <c r="T5304" s="2"/>
    </row>
    <row r="5305" spans="18:20" x14ac:dyDescent="0.3">
      <c r="R5305" s="3"/>
      <c r="S5305" s="2"/>
      <c r="T5305" s="2"/>
    </row>
    <row r="5306" spans="18:20" x14ac:dyDescent="0.3">
      <c r="R5306" s="3"/>
      <c r="S5306" s="2"/>
      <c r="T5306" s="2"/>
    </row>
    <row r="5307" spans="18:20" x14ac:dyDescent="0.3">
      <c r="R5307" s="3"/>
      <c r="S5307" s="2"/>
      <c r="T5307" s="2"/>
    </row>
    <row r="5308" spans="18:20" x14ac:dyDescent="0.3">
      <c r="R5308" s="3"/>
      <c r="S5308" s="2"/>
      <c r="T5308" s="2"/>
    </row>
    <row r="5309" spans="18:20" x14ac:dyDescent="0.3">
      <c r="R5309" s="3"/>
      <c r="S5309" s="2"/>
      <c r="T5309" s="2"/>
    </row>
    <row r="5310" spans="18:20" x14ac:dyDescent="0.3">
      <c r="R5310" s="3"/>
      <c r="S5310" s="2"/>
      <c r="T5310" s="2"/>
    </row>
    <row r="5311" spans="18:20" x14ac:dyDescent="0.3">
      <c r="R5311" s="3"/>
      <c r="S5311" s="2"/>
      <c r="T5311" s="2"/>
    </row>
    <row r="5312" spans="18:20" x14ac:dyDescent="0.3">
      <c r="R5312" s="3"/>
      <c r="S5312" s="2"/>
      <c r="T5312" s="2"/>
    </row>
    <row r="5313" spans="18:20" x14ac:dyDescent="0.3">
      <c r="R5313" s="3"/>
      <c r="S5313" s="2"/>
      <c r="T5313" s="2"/>
    </row>
    <row r="5314" spans="18:20" x14ac:dyDescent="0.3">
      <c r="R5314" s="3"/>
      <c r="S5314" s="2"/>
      <c r="T5314" s="2"/>
    </row>
    <row r="5315" spans="18:20" x14ac:dyDescent="0.3">
      <c r="R5315" s="3"/>
      <c r="S5315" s="2"/>
      <c r="T5315" s="2"/>
    </row>
    <row r="5316" spans="18:20" x14ac:dyDescent="0.3">
      <c r="R5316" s="3"/>
      <c r="S5316" s="2"/>
      <c r="T5316" s="2"/>
    </row>
    <row r="5317" spans="18:20" x14ac:dyDescent="0.3">
      <c r="R5317" s="3"/>
      <c r="S5317" s="2"/>
      <c r="T5317" s="2"/>
    </row>
    <row r="5318" spans="18:20" x14ac:dyDescent="0.3">
      <c r="R5318" s="3"/>
      <c r="S5318" s="2"/>
      <c r="T5318" s="2"/>
    </row>
    <row r="5319" spans="18:20" x14ac:dyDescent="0.3">
      <c r="R5319" s="3"/>
      <c r="S5319" s="2"/>
      <c r="T5319" s="2"/>
    </row>
    <row r="5320" spans="18:20" x14ac:dyDescent="0.3">
      <c r="R5320" s="3"/>
      <c r="S5320" s="2"/>
      <c r="T5320" s="2"/>
    </row>
    <row r="5321" spans="18:20" x14ac:dyDescent="0.3">
      <c r="R5321" s="3"/>
      <c r="S5321" s="2"/>
      <c r="T5321" s="2"/>
    </row>
    <row r="5322" spans="18:20" x14ac:dyDescent="0.3">
      <c r="R5322" s="3"/>
      <c r="S5322" s="2"/>
      <c r="T5322" s="2"/>
    </row>
    <row r="5323" spans="18:20" x14ac:dyDescent="0.3">
      <c r="R5323" s="3"/>
      <c r="S5323" s="2"/>
      <c r="T5323" s="2"/>
    </row>
    <row r="5324" spans="18:20" x14ac:dyDescent="0.3">
      <c r="R5324" s="3"/>
      <c r="S5324" s="2"/>
      <c r="T5324" s="2"/>
    </row>
    <row r="5325" spans="18:20" x14ac:dyDescent="0.3">
      <c r="R5325" s="3"/>
      <c r="S5325" s="2"/>
      <c r="T5325" s="2"/>
    </row>
    <row r="5326" spans="18:20" x14ac:dyDescent="0.3">
      <c r="R5326" s="3"/>
      <c r="S5326" s="2"/>
      <c r="T5326" s="2"/>
    </row>
    <row r="5327" spans="18:20" x14ac:dyDescent="0.3">
      <c r="R5327" s="3"/>
      <c r="S5327" s="2"/>
      <c r="T5327" s="2"/>
    </row>
    <row r="5328" spans="18:20" x14ac:dyDescent="0.3">
      <c r="R5328" s="3"/>
      <c r="S5328" s="2"/>
      <c r="T5328" s="2"/>
    </row>
    <row r="5329" spans="18:20" x14ac:dyDescent="0.3">
      <c r="R5329" s="3"/>
      <c r="S5329" s="2"/>
      <c r="T5329" s="2"/>
    </row>
    <row r="5330" spans="18:20" x14ac:dyDescent="0.3">
      <c r="R5330" s="3"/>
      <c r="S5330" s="2"/>
      <c r="T5330" s="2"/>
    </row>
    <row r="5331" spans="18:20" x14ac:dyDescent="0.3">
      <c r="R5331" s="3"/>
      <c r="S5331" s="2"/>
      <c r="T5331" s="2"/>
    </row>
    <row r="5332" spans="18:20" x14ac:dyDescent="0.3">
      <c r="R5332" s="3"/>
      <c r="S5332" s="2"/>
      <c r="T5332" s="2"/>
    </row>
    <row r="5333" spans="18:20" x14ac:dyDescent="0.3">
      <c r="R5333" s="3"/>
      <c r="S5333" s="2"/>
      <c r="T5333" s="2"/>
    </row>
    <row r="5334" spans="18:20" x14ac:dyDescent="0.3">
      <c r="R5334" s="3"/>
      <c r="S5334" s="2"/>
      <c r="T5334" s="2"/>
    </row>
    <row r="5335" spans="18:20" x14ac:dyDescent="0.3">
      <c r="R5335" s="3"/>
      <c r="S5335" s="2"/>
      <c r="T5335" s="2"/>
    </row>
    <row r="5336" spans="18:20" x14ac:dyDescent="0.3">
      <c r="R5336" s="3"/>
      <c r="S5336" s="2"/>
      <c r="T5336" s="2"/>
    </row>
    <row r="5337" spans="18:20" x14ac:dyDescent="0.3">
      <c r="R5337" s="3"/>
      <c r="S5337" s="2"/>
      <c r="T5337" s="2"/>
    </row>
    <row r="5338" spans="18:20" x14ac:dyDescent="0.3">
      <c r="R5338" s="3"/>
      <c r="S5338" s="2"/>
      <c r="T5338" s="2"/>
    </row>
    <row r="5339" spans="18:20" x14ac:dyDescent="0.3">
      <c r="R5339" s="3"/>
      <c r="S5339" s="2"/>
      <c r="T5339" s="2"/>
    </row>
    <row r="5340" spans="18:20" x14ac:dyDescent="0.3">
      <c r="R5340" s="3"/>
      <c r="S5340" s="2"/>
      <c r="T5340" s="2"/>
    </row>
    <row r="5341" spans="18:20" x14ac:dyDescent="0.3">
      <c r="R5341" s="3"/>
      <c r="S5341" s="2"/>
      <c r="T5341" s="2"/>
    </row>
    <row r="5342" spans="18:20" x14ac:dyDescent="0.3">
      <c r="R5342" s="3"/>
      <c r="S5342" s="2"/>
      <c r="T5342" s="2"/>
    </row>
    <row r="5343" spans="18:20" x14ac:dyDescent="0.3">
      <c r="R5343" s="3"/>
      <c r="S5343" s="2"/>
      <c r="T5343" s="2"/>
    </row>
    <row r="5344" spans="18:20" x14ac:dyDescent="0.3">
      <c r="R5344" s="3"/>
      <c r="S5344" s="2"/>
      <c r="T5344" s="2"/>
    </row>
    <row r="5345" spans="18:20" x14ac:dyDescent="0.3">
      <c r="R5345" s="3"/>
      <c r="S5345" s="2"/>
      <c r="T5345" s="2"/>
    </row>
    <row r="5346" spans="18:20" x14ac:dyDescent="0.3">
      <c r="R5346" s="3"/>
      <c r="S5346" s="2"/>
      <c r="T5346" s="2"/>
    </row>
    <row r="5347" spans="18:20" x14ac:dyDescent="0.3">
      <c r="R5347" s="3"/>
      <c r="S5347" s="2"/>
      <c r="T5347" s="2"/>
    </row>
    <row r="5348" spans="18:20" x14ac:dyDescent="0.3">
      <c r="R5348" s="3"/>
      <c r="S5348" s="2"/>
      <c r="T5348" s="2"/>
    </row>
    <row r="5349" spans="18:20" x14ac:dyDescent="0.3">
      <c r="R5349" s="3"/>
      <c r="S5349" s="2"/>
      <c r="T5349" s="2"/>
    </row>
    <row r="5350" spans="18:20" x14ac:dyDescent="0.3">
      <c r="R5350" s="3"/>
      <c r="S5350" s="2"/>
      <c r="T5350" s="2"/>
    </row>
    <row r="5351" spans="18:20" x14ac:dyDescent="0.3">
      <c r="R5351" s="3"/>
      <c r="S5351" s="2"/>
      <c r="T5351" s="2"/>
    </row>
    <row r="5352" spans="18:20" x14ac:dyDescent="0.3">
      <c r="R5352" s="3"/>
      <c r="S5352" s="2"/>
      <c r="T5352" s="2"/>
    </row>
    <row r="5353" spans="18:20" x14ac:dyDescent="0.3">
      <c r="R5353" s="3"/>
      <c r="S5353" s="2"/>
      <c r="T5353" s="2"/>
    </row>
    <row r="5354" spans="18:20" x14ac:dyDescent="0.3">
      <c r="R5354" s="3"/>
      <c r="S5354" s="2"/>
      <c r="T5354" s="2"/>
    </row>
    <row r="5355" spans="18:20" x14ac:dyDescent="0.3">
      <c r="R5355" s="3"/>
      <c r="S5355" s="2"/>
      <c r="T5355" s="2"/>
    </row>
    <row r="5356" spans="18:20" x14ac:dyDescent="0.3">
      <c r="R5356" s="3"/>
      <c r="S5356" s="2"/>
      <c r="T5356" s="2"/>
    </row>
    <row r="5357" spans="18:20" x14ac:dyDescent="0.3">
      <c r="R5357" s="3"/>
      <c r="S5357" s="2"/>
      <c r="T5357" s="2"/>
    </row>
    <row r="5358" spans="18:20" x14ac:dyDescent="0.3">
      <c r="R5358" s="3"/>
      <c r="S5358" s="2"/>
      <c r="T5358" s="2"/>
    </row>
    <row r="5359" spans="18:20" x14ac:dyDescent="0.3">
      <c r="R5359" s="3"/>
      <c r="S5359" s="2"/>
      <c r="T5359" s="2"/>
    </row>
    <row r="5360" spans="18:20" x14ac:dyDescent="0.3">
      <c r="R5360" s="3"/>
      <c r="S5360" s="2"/>
      <c r="T5360" s="2"/>
    </row>
    <row r="5361" spans="18:20" x14ac:dyDescent="0.3">
      <c r="R5361" s="3"/>
      <c r="S5361" s="2"/>
      <c r="T5361" s="2"/>
    </row>
  </sheetData>
  <autoFilter ref="A1:E774" xr:uid="{E9533433-1B79-4889-B629-7ACEBB14A52C}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C35F-3A25-4675-AF1E-12829D6C7C7F}">
  <dimension ref="A1:AG44"/>
  <sheetViews>
    <sheetView topLeftCell="M1" zoomScale="80" zoomScaleNormal="80" workbookViewId="0">
      <selection activeCell="AD4" sqref="AD4"/>
    </sheetView>
  </sheetViews>
  <sheetFormatPr defaultRowHeight="14.4" x14ac:dyDescent="0.3"/>
  <cols>
    <col min="1" max="1" width="22.33203125" bestFit="1" customWidth="1"/>
    <col min="2" max="2" width="10.77734375" bestFit="1" customWidth="1"/>
    <col min="3" max="3" width="10.109375" bestFit="1" customWidth="1"/>
    <col min="9" max="9" width="9.33203125" bestFit="1" customWidth="1"/>
    <col min="10" max="10" width="14.44140625" bestFit="1" customWidth="1"/>
    <col min="11" max="11" width="37.33203125" customWidth="1"/>
    <col min="19" max="30" width="11.44140625" bestFit="1" customWidth="1"/>
  </cols>
  <sheetData>
    <row r="1" spans="1:33" x14ac:dyDescent="0.3">
      <c r="G1" s="98"/>
      <c r="S1" s="103">
        <f>MIN(InputData!B:B)</f>
        <v>43829</v>
      </c>
      <c r="T1" s="103">
        <v>43861</v>
      </c>
      <c r="U1" s="103">
        <f>T2</f>
        <v>43889</v>
      </c>
      <c r="V1" s="103">
        <f t="shared" ref="V1:AD1" si="0">U2</f>
        <v>43921</v>
      </c>
      <c r="W1" s="103">
        <f t="shared" si="0"/>
        <v>43951</v>
      </c>
      <c r="X1" s="103">
        <f t="shared" si="0"/>
        <v>43982</v>
      </c>
      <c r="Y1" s="103">
        <f t="shared" si="0"/>
        <v>44012</v>
      </c>
      <c r="Z1" s="103">
        <f t="shared" si="0"/>
        <v>44043</v>
      </c>
      <c r="AA1" s="103">
        <f t="shared" si="0"/>
        <v>44074</v>
      </c>
      <c r="AB1" s="103">
        <f t="shared" si="0"/>
        <v>44104</v>
      </c>
      <c r="AC1" s="103">
        <f t="shared" si="0"/>
        <v>44135</v>
      </c>
      <c r="AD1" s="103">
        <f t="shared" si="0"/>
        <v>44165</v>
      </c>
    </row>
    <row r="2" spans="1:33" ht="15" thickBot="1" x14ac:dyDescent="0.35">
      <c r="S2" s="103">
        <v>43861</v>
      </c>
      <c r="T2" s="103">
        <v>43889</v>
      </c>
      <c r="U2" s="103">
        <v>43921</v>
      </c>
      <c r="V2" s="103">
        <v>43951</v>
      </c>
      <c r="W2" s="103">
        <v>43982</v>
      </c>
      <c r="X2" s="103">
        <v>44012</v>
      </c>
      <c r="Y2" s="103">
        <v>44043</v>
      </c>
      <c r="Z2" s="103">
        <v>44074</v>
      </c>
      <c r="AA2" s="103">
        <v>44104</v>
      </c>
      <c r="AB2" s="103">
        <v>44135</v>
      </c>
      <c r="AC2" s="103">
        <v>44165</v>
      </c>
      <c r="AD2" s="103">
        <v>44196</v>
      </c>
    </row>
    <row r="3" spans="1:33" ht="15" thickBot="1" x14ac:dyDescent="0.35">
      <c r="A3" t="s">
        <v>239</v>
      </c>
      <c r="B3" t="s">
        <v>102</v>
      </c>
      <c r="C3" s="99">
        <f>C22/C23</f>
        <v>0.86188951998064689</v>
      </c>
      <c r="I3" s="29">
        <f>COUNT(InputData!C2:C105)</f>
        <v>104</v>
      </c>
      <c r="J3" s="30"/>
      <c r="K3" s="31" t="s">
        <v>69</v>
      </c>
      <c r="S3" s="102">
        <v>43831</v>
      </c>
      <c r="T3" s="102">
        <v>43862</v>
      </c>
      <c r="U3" s="102">
        <v>43891</v>
      </c>
      <c r="V3" s="102">
        <v>43922</v>
      </c>
      <c r="W3" s="102">
        <v>43952</v>
      </c>
      <c r="X3" s="102">
        <v>43983</v>
      </c>
      <c r="Y3" s="102">
        <v>44013</v>
      </c>
      <c r="Z3" s="102">
        <v>44044</v>
      </c>
      <c r="AA3" s="102">
        <v>44075</v>
      </c>
      <c r="AB3" s="102">
        <v>44105</v>
      </c>
      <c r="AC3" s="102">
        <v>44136</v>
      </c>
      <c r="AD3" s="102">
        <v>44166</v>
      </c>
      <c r="AE3" s="102"/>
      <c r="AF3" s="102"/>
      <c r="AG3" s="102"/>
    </row>
    <row r="4" spans="1:33" ht="15" thickBot="1" x14ac:dyDescent="0.35">
      <c r="K4" s="19"/>
      <c r="R4" t="s">
        <v>103</v>
      </c>
      <c r="S4" s="1">
        <f>S6/S7</f>
        <v>167.59375</v>
      </c>
      <c r="T4" s="1">
        <f t="shared" ref="T4:AD4" si="1">T6/T7</f>
        <v>199.92857142857142</v>
      </c>
      <c r="U4" s="1">
        <f t="shared" si="1"/>
        <v>180.46875</v>
      </c>
      <c r="V4" s="1">
        <f t="shared" si="1"/>
        <v>256</v>
      </c>
      <c r="W4" s="1">
        <f t="shared" si="1"/>
        <v>189.29032258064515</v>
      </c>
      <c r="X4" s="1">
        <f t="shared" si="1"/>
        <v>205.83333333333334</v>
      </c>
      <c r="Y4" s="1">
        <f t="shared" si="1"/>
        <v>256.58064516129031</v>
      </c>
      <c r="Z4" s="1">
        <f t="shared" si="1"/>
        <v>195.09677419354838</v>
      </c>
      <c r="AA4" s="1">
        <f t="shared" si="1"/>
        <v>247.4</v>
      </c>
      <c r="AB4" s="1">
        <f t="shared" si="1"/>
        <v>251.64516129032259</v>
      </c>
      <c r="AC4" s="1">
        <f t="shared" si="1"/>
        <v>258.66666666666669</v>
      </c>
      <c r="AD4" s="1">
        <f t="shared" si="1"/>
        <v>284.96774193548384</v>
      </c>
    </row>
    <row r="5" spans="1:33" ht="15" thickBot="1" x14ac:dyDescent="0.35">
      <c r="A5" t="s">
        <v>242</v>
      </c>
      <c r="B5" t="s">
        <v>106</v>
      </c>
      <c r="C5" s="99">
        <f>AVERAGE(InputData!E:E)</f>
        <v>3.0192307692307692</v>
      </c>
      <c r="I5" s="32">
        <f>CalcLOC!B5</f>
        <v>791.13</v>
      </c>
      <c r="J5" s="20" t="s">
        <v>13</v>
      </c>
      <c r="K5" s="21" t="s">
        <v>70</v>
      </c>
      <c r="R5" t="s">
        <v>25</v>
      </c>
      <c r="S5">
        <f>$C$30</f>
        <v>288</v>
      </c>
      <c r="T5">
        <f t="shared" ref="T5:AD5" si="2">$C$30</f>
        <v>288</v>
      </c>
      <c r="U5">
        <f t="shared" si="2"/>
        <v>288</v>
      </c>
      <c r="V5">
        <f t="shared" si="2"/>
        <v>288</v>
      </c>
      <c r="W5">
        <f t="shared" si="2"/>
        <v>288</v>
      </c>
      <c r="X5">
        <f t="shared" si="2"/>
        <v>288</v>
      </c>
      <c r="Y5">
        <f t="shared" si="2"/>
        <v>288</v>
      </c>
      <c r="Z5">
        <f t="shared" si="2"/>
        <v>288</v>
      </c>
      <c r="AA5">
        <f t="shared" si="2"/>
        <v>288</v>
      </c>
      <c r="AB5">
        <f t="shared" si="2"/>
        <v>288</v>
      </c>
      <c r="AC5">
        <f t="shared" si="2"/>
        <v>288</v>
      </c>
      <c r="AD5">
        <f t="shared" si="2"/>
        <v>288</v>
      </c>
    </row>
    <row r="6" spans="1:33" ht="15" thickBot="1" x14ac:dyDescent="0.35">
      <c r="I6" s="33">
        <f>CalcLOC!B6</f>
        <v>195.70975658632076</v>
      </c>
      <c r="J6" s="24" t="s">
        <v>13</v>
      </c>
      <c r="K6" s="25" t="s">
        <v>71</v>
      </c>
      <c r="R6" t="s">
        <v>258</v>
      </c>
      <c r="S6">
        <f>SUMIFS(InputData!$D:$D,InputData!$C:$C,"&lt;=" &amp; S$2)</f>
        <v>5363</v>
      </c>
      <c r="T6">
        <f>SUMIFS(InputData!$D:$D,InputData!$C:$C,"&lt;=" &amp; T$2,InputData!$C:$C,"&gt;" &amp; T$1)</f>
        <v>5598</v>
      </c>
      <c r="U6">
        <f>SUMIFS(InputData!$D:$D,InputData!$C:$C,"&lt;=" &amp; U$2,InputData!$C:$C,"&gt;" &amp; U$1)</f>
        <v>5775</v>
      </c>
      <c r="V6">
        <f>SUMIFS(InputData!$D:$D,InputData!$C:$C,"&lt;=" &amp; V$2,InputData!$C:$C,"&gt;" &amp; V$1)</f>
        <v>7680</v>
      </c>
      <c r="W6">
        <f>SUMIFS(InputData!$D:$D,InputData!$C:$C,"&lt;=" &amp; W$2,InputData!$C:$C,"&gt;" &amp; W$1)</f>
        <v>5868</v>
      </c>
      <c r="X6">
        <f>SUMIFS(InputData!$D:$D,InputData!$C:$C,"&lt;=" &amp; X$2,InputData!$C:$C,"&gt;" &amp; X$1)</f>
        <v>6175</v>
      </c>
      <c r="Y6">
        <f>SUMIFS(InputData!$D:$D,InputData!$C:$C,"&lt;=" &amp; Y$2,InputData!$C:$C,"&gt;" &amp; Y$1)</f>
        <v>7954</v>
      </c>
      <c r="Z6">
        <f>SUMIFS(InputData!$D:$D,InputData!$C:$C,"&lt;=" &amp; Z$2,InputData!$C:$C,"&gt;" &amp; Z$1)</f>
        <v>6048</v>
      </c>
      <c r="AA6">
        <f>SUMIFS(InputData!$D:$D,InputData!$C:$C,"&lt;=" &amp; AA$2,InputData!$C:$C,"&gt;" &amp; AA$1)</f>
        <v>7422</v>
      </c>
      <c r="AB6">
        <f>SUMIFS(InputData!$D:$D,InputData!$C:$C,"&lt;=" &amp; AB$2,InputData!$C:$C,"&gt;" &amp; AB$1)</f>
        <v>7801</v>
      </c>
      <c r="AC6">
        <f>SUMIFS(InputData!$D:$D,InputData!$C:$C,"&lt;=" &amp; AC$2,InputData!$C:$C,"&gt;" &amp; AC$1)</f>
        <v>7760</v>
      </c>
      <c r="AD6">
        <f>SUMIFS(InputData!$D:$D,InputData!$C:$C,"&lt;=" &amp; AD$2,InputData!$C:$C,"&gt;" &amp; AD$1)</f>
        <v>8834</v>
      </c>
    </row>
    <row r="7" spans="1:33" ht="15" thickBot="1" x14ac:dyDescent="0.35">
      <c r="A7" t="s">
        <v>243</v>
      </c>
      <c r="B7" t="s">
        <v>105</v>
      </c>
      <c r="C7" s="107">
        <f>AVERAGE(CalcThroughput!D:D)</f>
        <v>681.87063389391983</v>
      </c>
      <c r="R7" t="s">
        <v>245</v>
      </c>
      <c r="S7">
        <f>S2-S1</f>
        <v>32</v>
      </c>
      <c r="T7">
        <f t="shared" ref="T7:AD7" si="3">T2-T1</f>
        <v>28</v>
      </c>
      <c r="U7">
        <f t="shared" si="3"/>
        <v>32</v>
      </c>
      <c r="V7">
        <f t="shared" si="3"/>
        <v>30</v>
      </c>
      <c r="W7">
        <f t="shared" si="3"/>
        <v>31</v>
      </c>
      <c r="X7">
        <f t="shared" si="3"/>
        <v>30</v>
      </c>
      <c r="Y7">
        <f t="shared" si="3"/>
        <v>31</v>
      </c>
      <c r="Z7">
        <f t="shared" si="3"/>
        <v>31</v>
      </c>
      <c r="AA7">
        <f t="shared" si="3"/>
        <v>30</v>
      </c>
      <c r="AB7">
        <f t="shared" si="3"/>
        <v>31</v>
      </c>
      <c r="AC7">
        <f t="shared" si="3"/>
        <v>30</v>
      </c>
      <c r="AD7">
        <f t="shared" si="3"/>
        <v>31</v>
      </c>
    </row>
    <row r="8" spans="1:33" x14ac:dyDescent="0.3">
      <c r="I8" s="32">
        <f>CalcLOC!C31</f>
        <v>3.0192307692307692</v>
      </c>
      <c r="J8" s="20" t="s">
        <v>72</v>
      </c>
      <c r="K8" s="21" t="s">
        <v>73</v>
      </c>
      <c r="R8" t="s">
        <v>41</v>
      </c>
      <c r="S8" s="1">
        <f>S9/S4</f>
        <v>5.6308036546708928</v>
      </c>
      <c r="T8" s="1">
        <f t="shared" ref="T8:AD8" si="4">T9/T4</f>
        <v>5.3704894605216156</v>
      </c>
      <c r="U8" s="1">
        <f t="shared" si="4"/>
        <v>6.6308225108225107</v>
      </c>
      <c r="V8" s="1">
        <f t="shared" si="4"/>
        <v>4.9444010416666666</v>
      </c>
      <c r="W8" s="1">
        <f t="shared" si="4"/>
        <v>6.5015337423312891</v>
      </c>
      <c r="X8" s="1">
        <f t="shared" si="4"/>
        <v>7.0565182186234816</v>
      </c>
      <c r="Y8" s="1">
        <f t="shared" si="4"/>
        <v>5.0390998239879314</v>
      </c>
      <c r="Z8" s="1">
        <f t="shared" si="4"/>
        <v>6.3799603174603181</v>
      </c>
      <c r="AA8" s="1">
        <f t="shared" si="4"/>
        <v>4.858798167609808</v>
      </c>
      <c r="AB8" s="1">
        <f t="shared" si="4"/>
        <v>8.927317010639662</v>
      </c>
      <c r="AC8" s="1">
        <f t="shared" si="4"/>
        <v>9.553737113402061</v>
      </c>
      <c r="AD8" s="1">
        <f t="shared" si="4"/>
        <v>5.6967398686891562</v>
      </c>
    </row>
    <row r="9" spans="1:33" ht="15" thickBot="1" x14ac:dyDescent="0.35">
      <c r="I9" s="33">
        <f>CalcLOC!C30</f>
        <v>3.0414726901480349</v>
      </c>
      <c r="J9" s="24" t="s">
        <v>72</v>
      </c>
      <c r="K9" s="25" t="s">
        <v>74</v>
      </c>
      <c r="R9" t="s">
        <v>105</v>
      </c>
      <c r="S9" s="1">
        <f>SUMIFS(CalcThroughput!$D:$D,CalcThroughput!$A:$A,"&lt;=" &amp; S$2)/S7</f>
        <v>943.6875</v>
      </c>
      <c r="T9" s="1">
        <f>SUMIFS(CalcThroughput!$D:$D,CalcThroughput!$A:$A,"&lt;=" &amp; T$2,CalcThroughput!$A:$A,"&gt;" &amp; T$1)/T7</f>
        <v>1073.7142857142858</v>
      </c>
      <c r="U9" s="1">
        <f>SUMIFS(CalcThroughput!$D:$D,CalcThroughput!$A:$A,"&lt;=" &amp; U$2,CalcThroughput!$A:$A,"&gt;" &amp; U$1)/U7</f>
        <v>1196.65625</v>
      </c>
      <c r="V9" s="1">
        <f>SUMIFS(CalcThroughput!$D:$D,CalcThroughput!$A:$A,"&lt;=" &amp; V$2,CalcThroughput!$A:$A,"&gt;" &amp; V$1)/V7</f>
        <v>1265.7666666666667</v>
      </c>
      <c r="W9" s="1">
        <f>SUMIFS(CalcThroughput!$D:$D,CalcThroughput!$A:$A,"&lt;=" &amp; W$2,CalcThroughput!$A:$A,"&gt;" &amp; W$1)/W7</f>
        <v>1230.6774193548388</v>
      </c>
      <c r="X9" s="1">
        <f>SUMIFS(CalcThroughput!$D:$D,CalcThroughput!$A:$A,"&lt;=" &amp; X$2,CalcThroughput!$A:$A,"&gt;" &amp; X$1)/X7</f>
        <v>1452.4666666666667</v>
      </c>
      <c r="Y9" s="1">
        <f>SUMIFS(CalcThroughput!$D:$D,CalcThroughput!$A:$A,"&lt;=" &amp; Y$2,CalcThroughput!$A:$A,"&gt;" &amp; Y$1)/Y7</f>
        <v>1292.9354838709678</v>
      </c>
      <c r="Z9" s="1">
        <f>SUMIFS(CalcThroughput!$D:$D,CalcThroughput!$A:$A,"&lt;=" &amp; Z$2,CalcThroughput!$A:$A,"&gt;" &amp; Z$1)/Z7</f>
        <v>1244.7096774193549</v>
      </c>
      <c r="AA9" s="1">
        <f>SUMIFS(CalcThroughput!$D:$D,CalcThroughput!$A:$A,"&lt;=" &amp; AA$2,CalcThroughput!$A:$A,"&gt;" &amp; AA$1)/AA7</f>
        <v>1202.0666666666666</v>
      </c>
      <c r="AB9" s="1">
        <f>SUMIFS(CalcThroughput!$D:$D,CalcThroughput!$A:$A,"&lt;=" &amp; AB$2,CalcThroughput!$A:$A,"&gt;" &amp; AB$1)/AB7</f>
        <v>2246.516129032258</v>
      </c>
      <c r="AC9" s="1">
        <f>SUMIFS(CalcThroughput!$D:$D,CalcThroughput!$A:$A,"&lt;=" &amp; AC$2,CalcThroughput!$A:$A,"&gt;" &amp; AC$1)/AC7</f>
        <v>2471.2333333333331</v>
      </c>
      <c r="AD9" s="1">
        <f>SUMIFS(CalcThroughput!$D:$D,CalcThroughput!$A:$A,"&lt;=" &amp; AD$2,CalcThroughput!$A:$A,"&gt;" &amp; AD$1)/AD7</f>
        <v>1623.3870967741937</v>
      </c>
    </row>
    <row r="10" spans="1:33" ht="15" thickBot="1" x14ac:dyDescent="0.35"/>
    <row r="11" spans="1:33" x14ac:dyDescent="0.3">
      <c r="I11" s="26"/>
      <c r="J11" s="20" t="s">
        <v>11</v>
      </c>
      <c r="K11" s="21" t="s">
        <v>75</v>
      </c>
      <c r="R11" t="s">
        <v>102</v>
      </c>
      <c r="S11" s="104">
        <f>S4/S5</f>
        <v>0.58192274305555558</v>
      </c>
      <c r="T11" s="104">
        <f t="shared" ref="T11:AD11" si="5">T4/T5</f>
        <v>0.69419642857142849</v>
      </c>
      <c r="U11" s="104">
        <f t="shared" si="5"/>
        <v>0.62662760416666663</v>
      </c>
      <c r="V11" s="104">
        <f t="shared" si="5"/>
        <v>0.88888888888888884</v>
      </c>
      <c r="W11" s="104">
        <f t="shared" si="5"/>
        <v>0.657258064516129</v>
      </c>
      <c r="X11" s="104">
        <f t="shared" si="5"/>
        <v>0.71469907407407407</v>
      </c>
      <c r="Y11" s="104">
        <f t="shared" si="5"/>
        <v>0.89090501792114685</v>
      </c>
      <c r="Z11" s="104">
        <f t="shared" si="5"/>
        <v>0.67741935483870963</v>
      </c>
      <c r="AA11" s="104">
        <f t="shared" si="5"/>
        <v>0.85902777777777783</v>
      </c>
      <c r="AB11" s="104">
        <f t="shared" si="5"/>
        <v>0.87376792114695345</v>
      </c>
      <c r="AC11" s="104">
        <f t="shared" si="5"/>
        <v>0.89814814814814825</v>
      </c>
      <c r="AD11" s="104">
        <f t="shared" si="5"/>
        <v>0.98947132616487443</v>
      </c>
      <c r="AE11" s="105">
        <f>AVERAGE(S11:AD11)</f>
        <v>0.7793610291058628</v>
      </c>
    </row>
    <row r="12" spans="1:33" x14ac:dyDescent="0.3">
      <c r="I12" s="27">
        <f>CalcLOC!C29</f>
        <v>224.19073569482288</v>
      </c>
      <c r="J12" s="22" t="s">
        <v>11</v>
      </c>
      <c r="K12" s="23" t="s">
        <v>76</v>
      </c>
      <c r="R12" t="s">
        <v>259</v>
      </c>
      <c r="S12" s="106">
        <f>S4/$AE11</f>
        <v>215.03994136360041</v>
      </c>
      <c r="T12" s="106">
        <f t="shared" ref="T12:AD12" si="6">T4/$AE11</f>
        <v>256.52882805539224</v>
      </c>
      <c r="U12" s="106">
        <f t="shared" si="6"/>
        <v>231.5598846494112</v>
      </c>
      <c r="V12" s="106">
        <f t="shared" si="6"/>
        <v>328.47421212951974</v>
      </c>
      <c r="W12" s="106">
        <f t="shared" si="6"/>
        <v>242.87886552117212</v>
      </c>
      <c r="X12" s="106">
        <f t="shared" si="6"/>
        <v>264.10524217445112</v>
      </c>
      <c r="Y12" s="106">
        <f t="shared" si="6"/>
        <v>329.21923932436994</v>
      </c>
      <c r="Z12" s="106">
        <f t="shared" si="6"/>
        <v>250.32913746967432</v>
      </c>
      <c r="AA12" s="106">
        <f t="shared" si="6"/>
        <v>317.43953156579369</v>
      </c>
      <c r="AB12" s="106">
        <f t="shared" si="6"/>
        <v>322.88650816814311</v>
      </c>
      <c r="AC12" s="106">
        <f t="shared" si="6"/>
        <v>331.89581850586893</v>
      </c>
      <c r="AD12" s="106">
        <f t="shared" si="6"/>
        <v>365.64279107260296</v>
      </c>
    </row>
    <row r="13" spans="1:33" ht="15" thickBot="1" x14ac:dyDescent="0.35">
      <c r="I13" s="28">
        <f>CalcLOC!C21</f>
        <v>301.68</v>
      </c>
      <c r="J13" s="24" t="s">
        <v>11</v>
      </c>
      <c r="K13" s="25" t="s">
        <v>77</v>
      </c>
    </row>
    <row r="14" spans="1:33" ht="15" thickBot="1" x14ac:dyDescent="0.35">
      <c r="G14" s="98"/>
    </row>
    <row r="15" spans="1:33" ht="15" thickBot="1" x14ac:dyDescent="0.35">
      <c r="I15" s="29">
        <f>CalcLOC!B3*CalcLOC!B2</f>
        <v>288</v>
      </c>
      <c r="J15" s="30" t="s">
        <v>11</v>
      </c>
      <c r="K15" s="31" t="s">
        <v>78</v>
      </c>
    </row>
    <row r="16" spans="1:33" ht="15" thickBot="1" x14ac:dyDescent="0.35"/>
    <row r="17" spans="1:11" x14ac:dyDescent="0.3">
      <c r="I17" s="26">
        <f>CalcLOC!B28</f>
        <v>681.87</v>
      </c>
      <c r="J17" s="20" t="s">
        <v>13</v>
      </c>
      <c r="K17" s="21" t="s">
        <v>79</v>
      </c>
    </row>
    <row r="18" spans="1:11" x14ac:dyDescent="0.3">
      <c r="I18" s="27">
        <f>CalcLOC!B9</f>
        <v>840.58</v>
      </c>
      <c r="J18" s="22" t="s">
        <v>13</v>
      </c>
      <c r="K18" s="23" t="s">
        <v>80</v>
      </c>
    </row>
    <row r="19" spans="1:11" ht="15" thickBot="1" x14ac:dyDescent="0.35">
      <c r="I19" s="33">
        <f>CalcLOC!J21</f>
        <v>81.099999999999994</v>
      </c>
      <c r="J19" s="24" t="s">
        <v>56</v>
      </c>
      <c r="K19" s="25" t="s">
        <v>81</v>
      </c>
    </row>
    <row r="20" spans="1:11" ht="15" thickBot="1" x14ac:dyDescent="0.35"/>
    <row r="21" spans="1:11" ht="15" thickBot="1" x14ac:dyDescent="0.35">
      <c r="I21" s="34">
        <f>CalcLOC!J24</f>
        <v>74.3</v>
      </c>
      <c r="J21" s="35" t="s">
        <v>56</v>
      </c>
      <c r="K21" s="31" t="s">
        <v>82</v>
      </c>
    </row>
    <row r="22" spans="1:11" ht="15" thickBot="1" x14ac:dyDescent="0.35">
      <c r="A22" t="s">
        <v>240</v>
      </c>
      <c r="B22" t="s">
        <v>103</v>
      </c>
      <c r="C22">
        <f>C25/C26</f>
        <v>224.19073569482288</v>
      </c>
    </row>
    <row r="23" spans="1:11" ht="15" thickBot="1" x14ac:dyDescent="0.35">
      <c r="A23" t="s">
        <v>241</v>
      </c>
      <c r="B23" t="s">
        <v>25</v>
      </c>
      <c r="C23">
        <f>C33/D31</f>
        <v>260.11539820075421</v>
      </c>
      <c r="D23">
        <f>C30</f>
        <v>288</v>
      </c>
      <c r="I23" s="89">
        <f>MAX(calcSROC!Q5:Q37)</f>
        <v>78.361746773791978</v>
      </c>
      <c r="J23" s="35" t="s">
        <v>56</v>
      </c>
      <c r="K23" s="31" t="s">
        <v>127</v>
      </c>
    </row>
    <row r="25" spans="1:11" x14ac:dyDescent="0.3">
      <c r="A25" t="s">
        <v>244</v>
      </c>
      <c r="B25" t="s">
        <v>43</v>
      </c>
      <c r="C25" s="93">
        <f>SUM(InputData!D:D)</f>
        <v>82278</v>
      </c>
      <c r="D25">
        <f>SUMIF('Input new'!I:I,2,'Input new'!H:H)*2</f>
        <v>34228</v>
      </c>
      <c r="E25">
        <f>SUMIF('Input new'!I:I,5,'Input new'!H:H)*5</f>
        <v>48050</v>
      </c>
      <c r="F25">
        <f>D25+E25</f>
        <v>82278</v>
      </c>
      <c r="I25" t="s">
        <v>273</v>
      </c>
      <c r="J25" t="s">
        <v>274</v>
      </c>
    </row>
    <row r="26" spans="1:11" x14ac:dyDescent="0.3">
      <c r="A26" t="s">
        <v>245</v>
      </c>
      <c r="B26" t="s">
        <v>246</v>
      </c>
      <c r="C26" s="94">
        <f>MAX(InputData!C:C)-MIN(InputData!B:B)+1</f>
        <v>367</v>
      </c>
      <c r="I26">
        <v>14</v>
      </c>
      <c r="J26">
        <v>0.12</v>
      </c>
      <c r="K26">
        <v>1.75</v>
      </c>
    </row>
    <row r="27" spans="1:11" x14ac:dyDescent="0.3">
      <c r="C27" s="100" t="s">
        <v>247</v>
      </c>
    </row>
    <row r="28" spans="1:11" x14ac:dyDescent="0.3">
      <c r="A28" t="s">
        <v>248</v>
      </c>
      <c r="B28" t="s">
        <v>24</v>
      </c>
      <c r="C28">
        <f>InputData!H3</f>
        <v>24</v>
      </c>
    </row>
    <row r="29" spans="1:11" x14ac:dyDescent="0.3">
      <c r="A29" t="s">
        <v>249</v>
      </c>
      <c r="B29" t="s">
        <v>23</v>
      </c>
      <c r="C29">
        <f>InputData!H2</f>
        <v>12</v>
      </c>
      <c r="J29" s="111" t="s">
        <v>268</v>
      </c>
      <c r="K29" s="112">
        <f>SUMPRODUCT('Input new'!H:H,'Input new'!K:K)</f>
        <v>5930600</v>
      </c>
    </row>
    <row r="30" spans="1:11" x14ac:dyDescent="0.3">
      <c r="A30" t="s">
        <v>250</v>
      </c>
      <c r="C30">
        <f>C28*C29</f>
        <v>288</v>
      </c>
      <c r="J30" s="111" t="s">
        <v>269</v>
      </c>
      <c r="K30" s="112">
        <f>(C7*I26*C26)*J26</f>
        <v>420414.15803363518</v>
      </c>
    </row>
    <row r="31" spans="1:11" x14ac:dyDescent="0.3">
      <c r="A31" t="s">
        <v>74</v>
      </c>
      <c r="B31" t="s">
        <v>41</v>
      </c>
      <c r="C31">
        <f>CalcLOC!C30</f>
        <v>3.0414726901480349</v>
      </c>
      <c r="D31">
        <f>C7/C22</f>
        <v>3.0414755176240136</v>
      </c>
      <c r="J31" s="111" t="s">
        <v>270</v>
      </c>
      <c r="K31" s="112">
        <f>C25*I26</f>
        <v>1151892</v>
      </c>
    </row>
    <row r="32" spans="1:11" x14ac:dyDescent="0.3">
      <c r="A32" t="s">
        <v>251</v>
      </c>
      <c r="B32" t="s">
        <v>29</v>
      </c>
      <c r="C32">
        <f>SUM('Input new'!J:J)/SUM('Input new'!B:B)</f>
        <v>839.54901674809787</v>
      </c>
      <c r="D32">
        <f>C33+(C34*C34)/C33</f>
        <v>839.54901674809787</v>
      </c>
      <c r="J32" s="111" t="s">
        <v>272</v>
      </c>
      <c r="K32" s="112">
        <f>SUMPRODUCT('Input new'!H:H,'Input new'!L:L)</f>
        <v>2622632</v>
      </c>
    </row>
    <row r="33" spans="1:11" x14ac:dyDescent="0.3">
      <c r="A33" t="s">
        <v>254</v>
      </c>
      <c r="B33" t="s">
        <v>253</v>
      </c>
      <c r="C33" s="93">
        <f>AVERAGE(InputData!D:D)</f>
        <v>791.13461538461536</v>
      </c>
      <c r="J33" s="111" t="s">
        <v>275</v>
      </c>
      <c r="K33" s="112">
        <f>250000+C25*K26</f>
        <v>393986.5</v>
      </c>
    </row>
    <row r="34" spans="1:11" x14ac:dyDescent="0.3">
      <c r="A34" t="s">
        <v>255</v>
      </c>
      <c r="B34" t="s">
        <v>26</v>
      </c>
      <c r="C34" s="93">
        <f>_xlfn.STDEV.P(InputData!D:D)</f>
        <v>195.7097565318989</v>
      </c>
      <c r="K34" s="108"/>
    </row>
    <row r="35" spans="1:11" x14ac:dyDescent="0.3">
      <c r="A35" t="s">
        <v>266</v>
      </c>
      <c r="B35" t="s">
        <v>27</v>
      </c>
      <c r="C35">
        <f>C34/C33</f>
        <v>0.24737857846954819</v>
      </c>
    </row>
    <row r="36" spans="1:11" x14ac:dyDescent="0.3">
      <c r="K36" s="108">
        <f>K29-SUM(K30:K35)</f>
        <v>1341675.3419663645</v>
      </c>
    </row>
    <row r="38" spans="1:11" x14ac:dyDescent="0.3">
      <c r="A38" t="s">
        <v>260</v>
      </c>
      <c r="B38" t="s">
        <v>106</v>
      </c>
      <c r="C38">
        <f>C42</f>
        <v>3.0192307692307692</v>
      </c>
    </row>
    <row r="40" spans="1:11" x14ac:dyDescent="0.3">
      <c r="A40" t="s">
        <v>262</v>
      </c>
      <c r="B40" t="s">
        <v>261</v>
      </c>
      <c r="C40">
        <f>InputData!H11</f>
        <v>0</v>
      </c>
    </row>
    <row r="41" spans="1:11" x14ac:dyDescent="0.3">
      <c r="A41" t="s">
        <v>264</v>
      </c>
      <c r="B41" t="s">
        <v>263</v>
      </c>
      <c r="C41" s="93">
        <f>AVERAGE(InputData!E:E)</f>
        <v>3.0192307692307692</v>
      </c>
    </row>
    <row r="42" spans="1:11" x14ac:dyDescent="0.3">
      <c r="A42" t="s">
        <v>260</v>
      </c>
      <c r="B42" t="s">
        <v>265</v>
      </c>
      <c r="C42">
        <f>C40+C41</f>
        <v>3.0192307692307692</v>
      </c>
    </row>
    <row r="44" spans="1:11" x14ac:dyDescent="0.3">
      <c r="A44" t="s">
        <v>267</v>
      </c>
      <c r="B44" t="s">
        <v>52</v>
      </c>
      <c r="C44">
        <f>C7/D32*100</f>
        <v>81.218680540544469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topLeftCell="A2" zoomScale="130" zoomScaleNormal="130" workbookViewId="0">
      <selection activeCell="L20" sqref="L20"/>
    </sheetView>
  </sheetViews>
  <sheetFormatPr defaultRowHeight="14.4" x14ac:dyDescent="0.3"/>
  <sheetData>
    <row r="1" spans="1:10" x14ac:dyDescent="0.3">
      <c r="A1" s="114" t="s">
        <v>67</v>
      </c>
      <c r="B1" s="114"/>
      <c r="C1" s="114"/>
      <c r="D1" s="114"/>
      <c r="E1" s="114"/>
      <c r="F1" s="114"/>
      <c r="G1" s="114"/>
      <c r="H1" s="114"/>
      <c r="I1" s="114"/>
      <c r="J1" s="114"/>
    </row>
    <row r="2" spans="1:10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</row>
  </sheetData>
  <mergeCells count="1">
    <mergeCell ref="A1:J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tabSelected="1" topLeftCell="A4" zoomScale="90" zoomScaleNormal="90" workbookViewId="0">
      <selection activeCell="R20" sqref="R20"/>
    </sheetView>
  </sheetViews>
  <sheetFormatPr defaultRowHeight="14.4" x14ac:dyDescent="0.3"/>
  <cols>
    <col min="10" max="10" width="35.33203125" customWidth="1"/>
    <col min="12" max="12" width="9.33203125" bestFit="1" customWidth="1"/>
    <col min="13" max="13" width="9.6640625" customWidth="1"/>
    <col min="14" max="14" width="37.33203125" customWidth="1"/>
  </cols>
  <sheetData>
    <row r="1" spans="1:14" x14ac:dyDescent="0.3">
      <c r="A1" s="115" t="s">
        <v>68</v>
      </c>
      <c r="B1" s="115"/>
      <c r="C1" s="115"/>
      <c r="D1" s="115"/>
      <c r="E1" s="115"/>
      <c r="F1" s="115"/>
    </row>
    <row r="2" spans="1:14" ht="15" thickBot="1" x14ac:dyDescent="0.35"/>
    <row r="3" spans="1:14" ht="15" thickBot="1" x14ac:dyDescent="0.35">
      <c r="L3" s="29">
        <f>COUNT(InputData!C2:C105)</f>
        <v>104</v>
      </c>
      <c r="M3" s="30"/>
      <c r="N3" s="31" t="s">
        <v>69</v>
      </c>
    </row>
    <row r="4" spans="1:14" ht="15" thickBot="1" x14ac:dyDescent="0.35">
      <c r="N4" s="19"/>
    </row>
    <row r="5" spans="1:14" x14ac:dyDescent="0.3">
      <c r="L5" s="32">
        <f>CalcLOC!B5</f>
        <v>791.13</v>
      </c>
      <c r="M5" s="20" t="s">
        <v>13</v>
      </c>
      <c r="N5" s="21" t="s">
        <v>70</v>
      </c>
    </row>
    <row r="6" spans="1:14" ht="15" thickBot="1" x14ac:dyDescent="0.35">
      <c r="L6" s="33">
        <f>CalcLOC!B6</f>
        <v>195.70975658632076</v>
      </c>
      <c r="M6" s="24" t="s">
        <v>13</v>
      </c>
      <c r="N6" s="25" t="s">
        <v>71</v>
      </c>
    </row>
    <row r="7" spans="1:14" ht="15" thickBot="1" x14ac:dyDescent="0.35"/>
    <row r="8" spans="1:14" x14ac:dyDescent="0.3">
      <c r="L8" s="32">
        <f>CalcLOC!C31</f>
        <v>3.0192307692307692</v>
      </c>
      <c r="M8" s="20" t="s">
        <v>72</v>
      </c>
      <c r="N8" s="21" t="s">
        <v>73</v>
      </c>
    </row>
    <row r="9" spans="1:14" ht="15" thickBot="1" x14ac:dyDescent="0.35">
      <c r="L9" s="33">
        <f>CalcLOC!C30</f>
        <v>3.0414726901480349</v>
      </c>
      <c r="M9" s="24" t="s">
        <v>72</v>
      </c>
      <c r="N9" s="25" t="s">
        <v>74</v>
      </c>
    </row>
    <row r="10" spans="1:14" ht="15" thickBot="1" x14ac:dyDescent="0.35"/>
    <row r="11" spans="1:14" x14ac:dyDescent="0.3">
      <c r="L11" s="26"/>
      <c r="M11" s="20" t="s">
        <v>11</v>
      </c>
      <c r="N11" s="21" t="s">
        <v>75</v>
      </c>
    </row>
    <row r="12" spans="1:14" x14ac:dyDescent="0.3">
      <c r="L12" s="27">
        <f>CalcLOC!C29</f>
        <v>224.19073569482288</v>
      </c>
      <c r="M12" s="22" t="s">
        <v>11</v>
      </c>
      <c r="N12" s="23" t="s">
        <v>76</v>
      </c>
    </row>
    <row r="13" spans="1:14" ht="15" thickBot="1" x14ac:dyDescent="0.35">
      <c r="L13" s="28">
        <f>CalcLOC!C21</f>
        <v>301.68</v>
      </c>
      <c r="M13" s="24" t="s">
        <v>11</v>
      </c>
      <c r="N13" s="25" t="s">
        <v>77</v>
      </c>
    </row>
    <row r="14" spans="1:14" ht="15" thickBot="1" x14ac:dyDescent="0.35">
      <c r="A14" s="115" t="s">
        <v>66</v>
      </c>
      <c r="B14" s="115"/>
      <c r="C14" s="115"/>
      <c r="D14" s="115"/>
      <c r="E14" s="115"/>
      <c r="F14" s="115"/>
    </row>
    <row r="15" spans="1:14" ht="15" thickBot="1" x14ac:dyDescent="0.35">
      <c r="L15" s="29">
        <f>CalcLOC!B3*CalcLOC!B2</f>
        <v>288</v>
      </c>
      <c r="M15" s="30" t="s">
        <v>11</v>
      </c>
      <c r="N15" s="31" t="s">
        <v>78</v>
      </c>
    </row>
    <row r="16" spans="1:14" ht="15" thickBot="1" x14ac:dyDescent="0.35"/>
    <row r="17" spans="12:14" x14ac:dyDescent="0.3">
      <c r="L17" s="26">
        <f>CalcLOC!B28</f>
        <v>681.87</v>
      </c>
      <c r="M17" s="20" t="s">
        <v>13</v>
      </c>
      <c r="N17" s="21" t="s">
        <v>79</v>
      </c>
    </row>
    <row r="18" spans="12:14" x14ac:dyDescent="0.3">
      <c r="L18" s="27">
        <f>CalcLOC!B9</f>
        <v>840.58</v>
      </c>
      <c r="M18" s="22" t="s">
        <v>13</v>
      </c>
      <c r="N18" s="23" t="s">
        <v>80</v>
      </c>
    </row>
    <row r="19" spans="12:14" ht="15" thickBot="1" x14ac:dyDescent="0.35">
      <c r="L19" s="33">
        <f>CalcLOC!J21</f>
        <v>81.099999999999994</v>
      </c>
      <c r="M19" s="24" t="s">
        <v>56</v>
      </c>
      <c r="N19" s="25" t="s">
        <v>81</v>
      </c>
    </row>
    <row r="20" spans="12:14" ht="15" thickBot="1" x14ac:dyDescent="0.35"/>
    <row r="21" spans="12:14" ht="15" thickBot="1" x14ac:dyDescent="0.35">
      <c r="L21" s="34">
        <f>CalcLOC!J24</f>
        <v>74.3</v>
      </c>
      <c r="M21" s="35" t="s">
        <v>56</v>
      </c>
      <c r="N21" s="31" t="s">
        <v>82</v>
      </c>
    </row>
    <row r="22" spans="12:14" ht="15" thickBot="1" x14ac:dyDescent="0.35"/>
    <row r="23" spans="12:14" ht="15" thickBot="1" x14ac:dyDescent="0.35">
      <c r="L23" s="89">
        <f>MAX(calcSROC!Q5:Q37)</f>
        <v>78.361746773791978</v>
      </c>
      <c r="M23" s="35" t="s">
        <v>56</v>
      </c>
      <c r="N23" s="31" t="s">
        <v>127</v>
      </c>
    </row>
  </sheetData>
  <mergeCells count="2">
    <mergeCell ref="A14:F14"/>
    <mergeCell ref="A1:F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"/>
  <sheetViews>
    <sheetView topLeftCell="A6" zoomScale="90" zoomScaleNormal="90" workbookViewId="0">
      <selection activeCell="Q28" sqref="Q28"/>
    </sheetView>
  </sheetViews>
  <sheetFormatPr defaultRowHeight="14.4" x14ac:dyDescent="0.3"/>
  <sheetData>
    <row r="1" spans="1:10" x14ac:dyDescent="0.3">
      <c r="A1" s="114" t="s">
        <v>65</v>
      </c>
      <c r="B1" s="114"/>
      <c r="C1" s="114"/>
      <c r="D1" s="114"/>
      <c r="E1" s="114"/>
      <c r="F1" s="114"/>
      <c r="G1" s="114"/>
      <c r="H1" s="114"/>
      <c r="I1" s="114"/>
      <c r="J1" s="114"/>
    </row>
    <row r="2" spans="1:10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</row>
  </sheetData>
  <mergeCells count="1">
    <mergeCell ref="A1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61"/>
  <sheetViews>
    <sheetView topLeftCell="A142" workbookViewId="0">
      <selection activeCell="D720" sqref="D720"/>
    </sheetView>
  </sheetViews>
  <sheetFormatPr defaultRowHeight="14.4" x14ac:dyDescent="0.3"/>
  <cols>
    <col min="1" max="1" width="12.109375" style="78" customWidth="1"/>
    <col min="4" max="4" width="9.109375" style="39"/>
    <col min="6" max="6" width="26.6640625" customWidth="1"/>
    <col min="8" max="8" width="13.109375" customWidth="1"/>
    <col min="10" max="10" width="6.44140625" customWidth="1"/>
    <col min="11" max="11" width="12.5546875" customWidth="1"/>
    <col min="16" max="16" width="11.109375" customWidth="1"/>
  </cols>
  <sheetData>
    <row r="1" spans="1:16" x14ac:dyDescent="0.3">
      <c r="A1" s="73" t="s">
        <v>57</v>
      </c>
      <c r="B1" s="5" t="s">
        <v>5</v>
      </c>
      <c r="C1" s="5" t="s">
        <v>6</v>
      </c>
      <c r="D1" s="79" t="s">
        <v>7</v>
      </c>
      <c r="F1" s="5" t="s">
        <v>19</v>
      </c>
      <c r="G1" s="2">
        <f>MIN(InputData!B:B)</f>
        <v>43829</v>
      </c>
      <c r="I1" s="5" t="s">
        <v>55</v>
      </c>
      <c r="J1" s="5" t="s">
        <v>43</v>
      </c>
      <c r="K1" s="5" t="s">
        <v>44</v>
      </c>
    </row>
    <row r="2" spans="1:16" x14ac:dyDescent="0.3">
      <c r="A2" s="74">
        <f>A3-1</f>
        <v>43828</v>
      </c>
      <c r="B2" s="15">
        <v>0</v>
      </c>
      <c r="C2" s="16">
        <f>InputData!H8</f>
        <v>0</v>
      </c>
      <c r="D2" s="80">
        <f>InputData!H8</f>
        <v>0</v>
      </c>
      <c r="F2" s="5" t="s">
        <v>20</v>
      </c>
      <c r="G2" s="2">
        <f>MAX(InputData!C:C)</f>
        <v>44195</v>
      </c>
      <c r="I2" s="3">
        <f>CalcLOC!$B$5</f>
        <v>791.13</v>
      </c>
      <c r="J2" s="2">
        <f>InputData!D2</f>
        <v>414</v>
      </c>
      <c r="K2" s="2">
        <f>(I2-J2)^2</f>
        <v>142227.03690000001</v>
      </c>
    </row>
    <row r="3" spans="1:16" x14ac:dyDescent="0.3">
      <c r="A3" s="75">
        <f>MIN(InputData!B2:B105)</f>
        <v>43829</v>
      </c>
      <c r="B3" s="15">
        <f>B2</f>
        <v>0</v>
      </c>
      <c r="C3" s="15">
        <f>C2</f>
        <v>0</v>
      </c>
      <c r="D3" s="81">
        <f>D2</f>
        <v>0</v>
      </c>
      <c r="F3" s="6" t="s">
        <v>21</v>
      </c>
      <c r="G3" s="2">
        <f>InputData!H9</f>
        <v>0</v>
      </c>
      <c r="I3" s="3">
        <f>CalcLOC!$B$5</f>
        <v>791.13</v>
      </c>
      <c r="J3" s="2">
        <f>InputData!D3</f>
        <v>576</v>
      </c>
      <c r="K3" s="2">
        <f t="shared" ref="K3:K7" si="0">(I3-J3)^2</f>
        <v>46280.916899999997</v>
      </c>
    </row>
    <row r="4" spans="1:16" x14ac:dyDescent="0.3">
      <c r="A4" s="76">
        <f>A3</f>
        <v>43829</v>
      </c>
      <c r="B4" s="17">
        <f>SUMIF(InputData!C2:C105,CalcThroughput!A4,InputData!D2:D105)</f>
        <v>0</v>
      </c>
      <c r="C4" s="17">
        <f>SUMIF(InputData!$B$2:$B$105,"&lt;="&amp;CalcThroughput!A4,InputData!$D$2:$D$105)-CalcThroughput!$G$3</f>
        <v>414</v>
      </c>
      <c r="D4" s="82">
        <f>C4-B4</f>
        <v>414</v>
      </c>
      <c r="I4" s="3">
        <f>CalcLOC!$B$5</f>
        <v>791.13</v>
      </c>
      <c r="J4" s="2">
        <f>InputData!D4</f>
        <v>686</v>
      </c>
      <c r="K4" s="2">
        <f t="shared" si="0"/>
        <v>11052.3169</v>
      </c>
    </row>
    <row r="5" spans="1:16" x14ac:dyDescent="0.3">
      <c r="A5" s="77">
        <f>A4+1</f>
        <v>43830</v>
      </c>
      <c r="B5" s="18">
        <f>B4</f>
        <v>0</v>
      </c>
      <c r="C5" s="18">
        <f>C4</f>
        <v>414</v>
      </c>
      <c r="D5" s="83">
        <f>D4</f>
        <v>414</v>
      </c>
      <c r="F5" s="7" t="s">
        <v>22</v>
      </c>
      <c r="G5" s="7"/>
      <c r="I5" s="3">
        <f>CalcLOC!$B$5</f>
        <v>791.13</v>
      </c>
      <c r="J5" s="2">
        <f>InputData!D5</f>
        <v>872</v>
      </c>
      <c r="K5" s="2">
        <f t="shared" si="0"/>
        <v>6539.956900000001</v>
      </c>
    </row>
    <row r="6" spans="1:16" x14ac:dyDescent="0.3">
      <c r="A6" s="76">
        <f>A5</f>
        <v>43830</v>
      </c>
      <c r="B6" s="17">
        <f>SUMIF(InputData!$C$2:$C$105,"&lt;="&amp;CalcThroughput!A6,InputData!$D$2:$D$105)-$G$3</f>
        <v>0</v>
      </c>
      <c r="C6" s="17">
        <f>SUMIF(InputData!$B$2:$B$105,"&lt;="&amp;CalcThroughput!A6,InputData!$D$2:$D$105)-CalcThroughput!$G$3</f>
        <v>414</v>
      </c>
      <c r="D6" s="82">
        <f>C6-B6</f>
        <v>414</v>
      </c>
      <c r="F6" s="92">
        <f>MIN(InputData!B:B)-1</f>
        <v>43828</v>
      </c>
      <c r="G6" s="2">
        <v>0</v>
      </c>
      <c r="I6" s="3">
        <f>CalcLOC!$B$5</f>
        <v>791.13</v>
      </c>
      <c r="J6" s="2">
        <f>InputData!D6</f>
        <v>596</v>
      </c>
      <c r="K6" s="2">
        <f t="shared" si="0"/>
        <v>38075.716899999999</v>
      </c>
    </row>
    <row r="7" spans="1:16" x14ac:dyDescent="0.3">
      <c r="A7" s="77">
        <f>A6+1</f>
        <v>43831</v>
      </c>
      <c r="B7" s="18">
        <f>B6</f>
        <v>0</v>
      </c>
      <c r="C7" s="18">
        <f>C6</f>
        <v>414</v>
      </c>
      <c r="D7" s="83">
        <f>D6</f>
        <v>414</v>
      </c>
      <c r="F7" s="92">
        <f>MAX(InputData!C:C)</f>
        <v>44195</v>
      </c>
      <c r="G7" s="2">
        <f>(F7-F6)*InputData!H2*InputData!H3</f>
        <v>105696</v>
      </c>
      <c r="I7" s="3">
        <f>CalcLOC!$B$5</f>
        <v>791.13</v>
      </c>
      <c r="J7" s="2">
        <f>InputData!D7</f>
        <v>616</v>
      </c>
      <c r="K7" s="2">
        <f t="shared" si="0"/>
        <v>30670.516899999999</v>
      </c>
    </row>
    <row r="8" spans="1:16" x14ac:dyDescent="0.3">
      <c r="A8" s="76">
        <f>A7</f>
        <v>43831</v>
      </c>
      <c r="B8" s="17">
        <f>SUMIF(InputData!$C$2:$C$105,"&lt;="&amp;CalcThroughput!A8,InputData!$D$2:$D$105)-$G$3</f>
        <v>414</v>
      </c>
      <c r="C8" s="17">
        <f>SUMIF(InputData!$B$2:$B$105,"&lt;="&amp;CalcThroughput!A8,InputData!$D$2:$D$105)-CalcThroughput!$G$3</f>
        <v>414</v>
      </c>
      <c r="D8" s="82">
        <f>C8-B8</f>
        <v>0</v>
      </c>
      <c r="F8">
        <f>F7-F6</f>
        <v>367</v>
      </c>
      <c r="I8" s="3">
        <f>CalcLOC!$B$5</f>
        <v>791.13</v>
      </c>
      <c r="J8" s="2">
        <f>InputData!D8</f>
        <v>550</v>
      </c>
      <c r="K8" s="2">
        <f t="shared" ref="K8:K12" si="1">(I8-J8)^2</f>
        <v>58143.676899999999</v>
      </c>
    </row>
    <row r="9" spans="1:16" x14ac:dyDescent="0.3">
      <c r="A9" s="77">
        <f>A8+1</f>
        <v>43832</v>
      </c>
      <c r="B9" s="18">
        <f>B8</f>
        <v>414</v>
      </c>
      <c r="C9" s="18">
        <f>C8</f>
        <v>414</v>
      </c>
      <c r="D9" s="83">
        <f>D8</f>
        <v>0</v>
      </c>
      <c r="I9" s="3">
        <f>CalcLOC!$B$5</f>
        <v>791.13</v>
      </c>
      <c r="J9" s="2">
        <f>InputData!D9</f>
        <v>686</v>
      </c>
      <c r="K9" s="2">
        <f t="shared" si="1"/>
        <v>11052.3169</v>
      </c>
    </row>
    <row r="10" spans="1:16" x14ac:dyDescent="0.3">
      <c r="A10" s="76">
        <f>A9</f>
        <v>43832</v>
      </c>
      <c r="B10" s="17">
        <f>SUMIF(InputData!$C$2:$C$105,"&lt;="&amp;CalcThroughput!A10,InputData!$D$2:$D$105)-$G$3</f>
        <v>414</v>
      </c>
      <c r="C10" s="17">
        <f>SUMIF(InputData!$B$2:$B$105,"&lt;="&amp;CalcThroughput!A10,InputData!$D$2:$D$105)-CalcThroughput!$G$3</f>
        <v>414</v>
      </c>
      <c r="D10" s="82">
        <f>C10-B10</f>
        <v>0</v>
      </c>
      <c r="I10" s="3">
        <f>CalcLOC!$B$5</f>
        <v>791.13</v>
      </c>
      <c r="J10" s="2">
        <f>InputData!D10</f>
        <v>632</v>
      </c>
      <c r="K10" s="2">
        <f t="shared" si="1"/>
        <v>25322.356899999999</v>
      </c>
      <c r="P10" s="69"/>
    </row>
    <row r="11" spans="1:16" x14ac:dyDescent="0.3">
      <c r="A11" s="77">
        <f>A10+1</f>
        <v>43833</v>
      </c>
      <c r="B11" s="18">
        <f>B10</f>
        <v>414</v>
      </c>
      <c r="C11" s="18">
        <f>C10</f>
        <v>414</v>
      </c>
      <c r="D11" s="83">
        <f>D10</f>
        <v>0</v>
      </c>
      <c r="I11" s="3">
        <f>CalcLOC!$B$5</f>
        <v>791.13</v>
      </c>
      <c r="J11" s="2">
        <f>InputData!D11</f>
        <v>470</v>
      </c>
      <c r="K11" s="2">
        <f t="shared" si="1"/>
        <v>103124.47689999999</v>
      </c>
    </row>
    <row r="12" spans="1:16" x14ac:dyDescent="0.3">
      <c r="A12" s="76">
        <f>A11</f>
        <v>43833</v>
      </c>
      <c r="B12" s="17">
        <f>SUMIF(InputData!$C$2:$C$105,"&lt;="&amp;CalcThroughput!A12,InputData!$D$2:$D$105)-$G$3</f>
        <v>414</v>
      </c>
      <c r="C12" s="17">
        <f>SUMIF(InputData!$B$2:$B$105,"&lt;="&amp;CalcThroughput!A12,InputData!$D$2:$D$105)-CalcThroughput!$G$3</f>
        <v>414</v>
      </c>
      <c r="D12" s="82">
        <f>C12-B12</f>
        <v>0</v>
      </c>
      <c r="I12" s="3">
        <f>CalcLOC!$B$5</f>
        <v>791.13</v>
      </c>
      <c r="J12" s="2">
        <f>InputData!D12</f>
        <v>698</v>
      </c>
      <c r="K12" s="2">
        <f t="shared" si="1"/>
        <v>8673.196899999999</v>
      </c>
    </row>
    <row r="13" spans="1:16" x14ac:dyDescent="0.3">
      <c r="A13" s="77">
        <f>A12+1</f>
        <v>43834</v>
      </c>
      <c r="B13" s="18">
        <f>B12</f>
        <v>414</v>
      </c>
      <c r="C13" s="18">
        <f>C12</f>
        <v>414</v>
      </c>
      <c r="D13" s="83">
        <f>D12</f>
        <v>0</v>
      </c>
      <c r="I13" s="3">
        <f>CalcLOC!$B$5</f>
        <v>791.13</v>
      </c>
      <c r="J13" s="2">
        <f>InputData!D13</f>
        <v>680</v>
      </c>
      <c r="K13" s="2">
        <f t="shared" ref="K13:K21" si="2">(I13-J13)^2</f>
        <v>12349.876899999999</v>
      </c>
    </row>
    <row r="14" spans="1:16" x14ac:dyDescent="0.3">
      <c r="A14" s="76">
        <f>A13</f>
        <v>43834</v>
      </c>
      <c r="B14" s="17">
        <f>SUMIF(InputData!$C$2:$C$105,"&lt;="&amp;CalcThroughput!A14,InputData!$D$2:$D$105)-$G$3</f>
        <v>414</v>
      </c>
      <c r="C14" s="17">
        <f>SUMIF(InputData!$B$2:$B$105,"&lt;="&amp;CalcThroughput!A14,InputData!$D$2:$D$105)-CalcThroughput!$G$3</f>
        <v>414</v>
      </c>
      <c r="D14" s="82">
        <f>C14-B14</f>
        <v>0</v>
      </c>
      <c r="I14" s="3">
        <f>CalcLOC!$B$5</f>
        <v>791.13</v>
      </c>
      <c r="J14" s="2">
        <f>InputData!D14</f>
        <v>574</v>
      </c>
      <c r="K14" s="2">
        <f t="shared" si="2"/>
        <v>47145.436900000001</v>
      </c>
    </row>
    <row r="15" spans="1:16" x14ac:dyDescent="0.3">
      <c r="A15" s="77">
        <f>A14+1</f>
        <v>43835</v>
      </c>
      <c r="B15" s="18">
        <f>B14</f>
        <v>414</v>
      </c>
      <c r="C15" s="18">
        <f>C14</f>
        <v>414</v>
      </c>
      <c r="D15" s="83">
        <f>D14</f>
        <v>0</v>
      </c>
      <c r="I15" s="3">
        <f>CalcLOC!$B$5</f>
        <v>791.13</v>
      </c>
      <c r="J15" s="2">
        <f>InputData!D15</f>
        <v>790</v>
      </c>
      <c r="K15" s="2">
        <f t="shared" si="2"/>
        <v>1.2768999999999897</v>
      </c>
    </row>
    <row r="16" spans="1:16" x14ac:dyDescent="0.3">
      <c r="A16" s="76">
        <f>A15</f>
        <v>43835</v>
      </c>
      <c r="B16" s="17">
        <f>SUMIF(InputData!$C$2:$C$105,"&lt;="&amp;CalcThroughput!A16,InputData!$D$2:$D$105)-$G$3</f>
        <v>414</v>
      </c>
      <c r="C16" s="17">
        <f>SUMIF(InputData!$B$2:$B$105,"&lt;="&amp;CalcThroughput!A16,InputData!$D$2:$D$105)-CalcThroughput!$G$3</f>
        <v>1094</v>
      </c>
      <c r="D16" s="82">
        <f>C16-B16</f>
        <v>680</v>
      </c>
      <c r="F16" s="1"/>
      <c r="I16" s="3">
        <f>CalcLOC!$B$5</f>
        <v>791.13</v>
      </c>
      <c r="J16" s="2">
        <f>InputData!D16</f>
        <v>670</v>
      </c>
      <c r="K16" s="2">
        <f t="shared" si="2"/>
        <v>14672.4769</v>
      </c>
    </row>
    <row r="17" spans="1:11" x14ac:dyDescent="0.3">
      <c r="A17" s="77">
        <f>A16+1</f>
        <v>43836</v>
      </c>
      <c r="B17" s="18">
        <f>B16</f>
        <v>414</v>
      </c>
      <c r="C17" s="18">
        <f>C16</f>
        <v>1094</v>
      </c>
      <c r="D17" s="83">
        <f>D16</f>
        <v>680</v>
      </c>
      <c r="I17" s="3">
        <f>CalcLOC!$B$5</f>
        <v>791.13</v>
      </c>
      <c r="J17" s="2">
        <f>InputData!D17</f>
        <v>556</v>
      </c>
      <c r="K17" s="2">
        <f t="shared" si="2"/>
        <v>55286.116900000001</v>
      </c>
    </row>
    <row r="18" spans="1:11" x14ac:dyDescent="0.3">
      <c r="A18" s="76">
        <f>A17</f>
        <v>43836</v>
      </c>
      <c r="B18" s="17">
        <f>SUMIF(InputData!$C$2:$C$105,"&lt;="&amp;CalcThroughput!A18,InputData!$D$2:$D$105)-$G$3</f>
        <v>414</v>
      </c>
      <c r="C18" s="17">
        <f>SUMIF(InputData!$B$2:$B$105,"&lt;="&amp;CalcThroughput!A18,InputData!$D$2:$D$105)-CalcThroughput!$G$3</f>
        <v>1094</v>
      </c>
      <c r="D18" s="82">
        <f>C18-B18</f>
        <v>680</v>
      </c>
      <c r="I18" s="3">
        <f>CalcLOC!$B$5</f>
        <v>791.13</v>
      </c>
      <c r="J18" s="2">
        <f>InputData!D18</f>
        <v>770</v>
      </c>
      <c r="K18" s="2">
        <f t="shared" si="2"/>
        <v>446.47689999999983</v>
      </c>
    </row>
    <row r="19" spans="1:11" x14ac:dyDescent="0.3">
      <c r="A19" s="77">
        <f>A18+1</f>
        <v>43837</v>
      </c>
      <c r="B19" s="18">
        <f>B18</f>
        <v>414</v>
      </c>
      <c r="C19" s="18">
        <f>C18</f>
        <v>1094</v>
      </c>
      <c r="D19" s="83">
        <f>D18</f>
        <v>680</v>
      </c>
      <c r="I19" s="3">
        <f>CalcLOC!$B$5</f>
        <v>791.13</v>
      </c>
      <c r="J19" s="2">
        <f>InputData!D19</f>
        <v>378</v>
      </c>
      <c r="K19" s="2">
        <f t="shared" si="2"/>
        <v>170676.39689999999</v>
      </c>
    </row>
    <row r="20" spans="1:11" x14ac:dyDescent="0.3">
      <c r="A20" s="76">
        <f>A19</f>
        <v>43837</v>
      </c>
      <c r="B20" s="17">
        <f>SUMIF(InputData!$C$2:$C$105,"&lt;="&amp;CalcThroughput!A20,InputData!$D$2:$D$105)-$G$3</f>
        <v>414</v>
      </c>
      <c r="C20" s="17">
        <f>SUMIF(InputData!$B$2:$B$105,"&lt;="&amp;CalcThroughput!A20,InputData!$D$2:$D$105)-CalcThroughput!$G$3</f>
        <v>1094</v>
      </c>
      <c r="D20" s="82">
        <f>C20-B20</f>
        <v>680</v>
      </c>
      <c r="I20" s="3">
        <f>CalcLOC!$B$5</f>
        <v>791.13</v>
      </c>
      <c r="J20" s="2">
        <f>InputData!D20</f>
        <v>652</v>
      </c>
      <c r="K20" s="2">
        <f t="shared" si="2"/>
        <v>19357.156899999998</v>
      </c>
    </row>
    <row r="21" spans="1:11" x14ac:dyDescent="0.3">
      <c r="A21" s="77">
        <f>A20+1</f>
        <v>43838</v>
      </c>
      <c r="B21" s="18">
        <f>B20</f>
        <v>414</v>
      </c>
      <c r="C21" s="18">
        <f>C20</f>
        <v>1094</v>
      </c>
      <c r="D21" s="83">
        <f>D20</f>
        <v>680</v>
      </c>
      <c r="I21" s="3">
        <f>CalcLOC!$B$5</f>
        <v>791.13</v>
      </c>
      <c r="J21" s="2">
        <f>InputData!D21</f>
        <v>520</v>
      </c>
      <c r="K21" s="2">
        <f t="shared" si="2"/>
        <v>73511.476899999994</v>
      </c>
    </row>
    <row r="22" spans="1:11" x14ac:dyDescent="0.3">
      <c r="A22" s="76">
        <f>A21</f>
        <v>43838</v>
      </c>
      <c r="B22" s="17">
        <f>SUMIF(InputData!$C$2:$C$105,"&lt;="&amp;CalcThroughput!A22,InputData!$D$2:$D$105)-$G$3</f>
        <v>1094</v>
      </c>
      <c r="C22" s="17">
        <f>SUMIF(InputData!$B$2:$B$105,"&lt;="&amp;CalcThroughput!A22,InputData!$D$2:$D$105)-CalcThroughput!$G$3</f>
        <v>1094</v>
      </c>
      <c r="D22" s="82">
        <f>C22-B22</f>
        <v>0</v>
      </c>
      <c r="I22" s="3">
        <f>CalcLOC!$B$5</f>
        <v>791.13</v>
      </c>
      <c r="J22" s="2">
        <f>InputData!D22</f>
        <v>698</v>
      </c>
      <c r="K22" s="2">
        <f t="shared" ref="K22:K26" si="3">(I22-J22)^2</f>
        <v>8673.196899999999</v>
      </c>
    </row>
    <row r="23" spans="1:11" x14ac:dyDescent="0.3">
      <c r="A23" s="77">
        <f>A22+1</f>
        <v>43839</v>
      </c>
      <c r="B23" s="18">
        <f>B22</f>
        <v>1094</v>
      </c>
      <c r="C23" s="18">
        <f>C22</f>
        <v>1094</v>
      </c>
      <c r="D23" s="83">
        <f>D22</f>
        <v>0</v>
      </c>
      <c r="I23" s="3">
        <f>CalcLOC!$B$5</f>
        <v>791.13</v>
      </c>
      <c r="J23" s="2">
        <f>InputData!D23</f>
        <v>880</v>
      </c>
      <c r="K23" s="2">
        <f t="shared" si="3"/>
        <v>7897.8769000000011</v>
      </c>
    </row>
    <row r="24" spans="1:11" x14ac:dyDescent="0.3">
      <c r="A24" s="76">
        <f>A23</f>
        <v>43839</v>
      </c>
      <c r="B24" s="17">
        <f>SUMIF(InputData!$C$2:$C$105,"&lt;="&amp;CalcThroughput!A24,InputData!$D$2:$D$105)-$G$3</f>
        <v>1094</v>
      </c>
      <c r="C24" s="17">
        <f>SUMIF(InputData!$B$2:$B$105,"&lt;="&amp;CalcThroughput!A24,InputData!$D$2:$D$105)-CalcThroughput!$G$3</f>
        <v>1094</v>
      </c>
      <c r="D24" s="82">
        <f>C24-B24</f>
        <v>0</v>
      </c>
      <c r="I24" s="3">
        <f>CalcLOC!$B$5</f>
        <v>791.13</v>
      </c>
      <c r="J24" s="2">
        <f>InputData!D24</f>
        <v>400</v>
      </c>
      <c r="K24" s="2">
        <f t="shared" si="3"/>
        <v>152982.67689999999</v>
      </c>
    </row>
    <row r="25" spans="1:11" x14ac:dyDescent="0.3">
      <c r="A25" s="77">
        <f>A24+1</f>
        <v>43840</v>
      </c>
      <c r="B25" s="18">
        <f>B24</f>
        <v>1094</v>
      </c>
      <c r="C25" s="18">
        <f>C24</f>
        <v>1094</v>
      </c>
      <c r="D25" s="83">
        <f>D24</f>
        <v>0</v>
      </c>
      <c r="I25" s="3">
        <f>CalcLOC!$B$5</f>
        <v>791.13</v>
      </c>
      <c r="J25" s="2">
        <f>InputData!D25</f>
        <v>488</v>
      </c>
      <c r="K25" s="2">
        <f t="shared" si="3"/>
        <v>91887.796900000001</v>
      </c>
    </row>
    <row r="26" spans="1:11" x14ac:dyDescent="0.3">
      <c r="A26" s="76">
        <f>A25</f>
        <v>43840</v>
      </c>
      <c r="B26" s="17">
        <f>SUMIF(InputData!$C$2:$C$105,"&lt;="&amp;CalcThroughput!A26,InputData!$D$2:$D$105)-$G$3</f>
        <v>1094</v>
      </c>
      <c r="C26" s="17">
        <f>SUMIF(InputData!$B$2:$B$105,"&lt;="&amp;CalcThroughput!A26,InputData!$D$2:$D$105)-CalcThroughput!$G$3</f>
        <v>1094</v>
      </c>
      <c r="D26" s="82">
        <f>C26-B26</f>
        <v>0</v>
      </c>
      <c r="I26" s="3">
        <f>CalcLOC!$B$5</f>
        <v>791.13</v>
      </c>
      <c r="J26" s="2">
        <f>InputData!D26</f>
        <v>802</v>
      </c>
      <c r="K26" s="2">
        <f t="shared" si="3"/>
        <v>118.15690000000009</v>
      </c>
    </row>
    <row r="27" spans="1:11" x14ac:dyDescent="0.3">
      <c r="A27" s="77">
        <f>A26+1</f>
        <v>43841</v>
      </c>
      <c r="B27" s="18">
        <f>B26</f>
        <v>1094</v>
      </c>
      <c r="C27" s="18">
        <f>C26</f>
        <v>1094</v>
      </c>
      <c r="D27" s="83">
        <f>D26</f>
        <v>0</v>
      </c>
      <c r="I27" s="3">
        <f>CalcLOC!$B$5</f>
        <v>791.13</v>
      </c>
      <c r="J27" s="2">
        <f>InputData!D27</f>
        <v>782</v>
      </c>
      <c r="K27" s="2">
        <f t="shared" ref="K27:K78" si="4">(I27-J27)^2</f>
        <v>83.356899999999911</v>
      </c>
    </row>
    <row r="28" spans="1:11" x14ac:dyDescent="0.3">
      <c r="A28" s="76">
        <f>A27</f>
        <v>43841</v>
      </c>
      <c r="B28" s="17">
        <f>SUMIF(InputData!$C$2:$C$105,"&lt;="&amp;CalcThroughput!A28,InputData!$D$2:$D$105)-$G$3</f>
        <v>1094</v>
      </c>
      <c r="C28" s="17">
        <f>SUMIF(InputData!$B$2:$B$105,"&lt;="&amp;CalcThroughput!A28,InputData!$D$2:$D$105)-CalcThroughput!$G$3</f>
        <v>1094</v>
      </c>
      <c r="D28" s="82">
        <f>C28-B28</f>
        <v>0</v>
      </c>
      <c r="I28" s="3">
        <f>CalcLOC!$B$5</f>
        <v>791.13</v>
      </c>
      <c r="J28" s="2">
        <f>InputData!D28</f>
        <v>680</v>
      </c>
      <c r="K28" s="2">
        <f t="shared" si="4"/>
        <v>12349.876899999999</v>
      </c>
    </row>
    <row r="29" spans="1:11" x14ac:dyDescent="0.3">
      <c r="A29" s="77">
        <f>A28+1</f>
        <v>43842</v>
      </c>
      <c r="B29" s="18">
        <f>B28</f>
        <v>1094</v>
      </c>
      <c r="C29" s="18">
        <f>C28</f>
        <v>1094</v>
      </c>
      <c r="D29" s="83">
        <f>D28</f>
        <v>0</v>
      </c>
      <c r="I29" s="3">
        <f>CalcLOC!$B$5</f>
        <v>791.13</v>
      </c>
      <c r="J29" s="2">
        <f>InputData!D29</f>
        <v>614</v>
      </c>
      <c r="K29" s="2">
        <f t="shared" si="4"/>
        <v>31375.036899999999</v>
      </c>
    </row>
    <row r="30" spans="1:11" x14ac:dyDescent="0.3">
      <c r="A30" s="76">
        <f>A29</f>
        <v>43842</v>
      </c>
      <c r="B30" s="17">
        <f>SUMIF(InputData!$C$2:$C$105,"&lt;="&amp;CalcThroughput!A30,InputData!$D$2:$D$105)-$G$3</f>
        <v>1094</v>
      </c>
      <c r="C30" s="17">
        <f>SUMIF(InputData!$B$2:$B$105,"&lt;="&amp;CalcThroughput!A30,InputData!$D$2:$D$105)-CalcThroughput!$G$3</f>
        <v>1784</v>
      </c>
      <c r="D30" s="82">
        <f>C30-B30</f>
        <v>690</v>
      </c>
      <c r="I30" s="3">
        <f>CalcLOC!$B$5</f>
        <v>791.13</v>
      </c>
      <c r="J30" s="2">
        <f>InputData!D30</f>
        <v>740</v>
      </c>
      <c r="K30" s="2">
        <f t="shared" si="4"/>
        <v>2614.2768999999994</v>
      </c>
    </row>
    <row r="31" spans="1:11" x14ac:dyDescent="0.3">
      <c r="A31" s="77">
        <f>A30+1</f>
        <v>43843</v>
      </c>
      <c r="B31" s="18">
        <f>B30</f>
        <v>1094</v>
      </c>
      <c r="C31" s="18">
        <f>C30</f>
        <v>1784</v>
      </c>
      <c r="D31" s="83">
        <f>D30</f>
        <v>690</v>
      </c>
      <c r="I31" s="3">
        <f>CalcLOC!$B$5</f>
        <v>791.13</v>
      </c>
      <c r="J31" s="2">
        <f>InputData!D31</f>
        <v>698</v>
      </c>
      <c r="K31" s="2">
        <f t="shared" si="4"/>
        <v>8673.196899999999</v>
      </c>
    </row>
    <row r="32" spans="1:11" x14ac:dyDescent="0.3">
      <c r="A32" s="76">
        <f>A31</f>
        <v>43843</v>
      </c>
      <c r="B32" s="17">
        <f>SUMIF(InputData!$C$2:$C$105,"&lt;="&amp;CalcThroughput!A32,InputData!$D$2:$D$105)-$G$3</f>
        <v>1094</v>
      </c>
      <c r="C32" s="17">
        <f>SUMIF(InputData!$B$2:$B$105,"&lt;="&amp;CalcThroughput!A32,InputData!$D$2:$D$105)-CalcThroughput!$G$3</f>
        <v>2360</v>
      </c>
      <c r="D32" s="82">
        <f>C32-B32</f>
        <v>1266</v>
      </c>
      <c r="I32" s="3">
        <f>CalcLOC!$B$5</f>
        <v>791.13</v>
      </c>
      <c r="J32" s="2">
        <f>InputData!D32</f>
        <v>810</v>
      </c>
      <c r="K32" s="2">
        <f t="shared" si="4"/>
        <v>356.07690000000019</v>
      </c>
    </row>
    <row r="33" spans="1:11" x14ac:dyDescent="0.3">
      <c r="A33" s="77">
        <f>A32+1</f>
        <v>43844</v>
      </c>
      <c r="B33" s="18">
        <f>B32</f>
        <v>1094</v>
      </c>
      <c r="C33" s="18">
        <f>C32</f>
        <v>2360</v>
      </c>
      <c r="D33" s="83">
        <f>D32</f>
        <v>1266</v>
      </c>
      <c r="I33" s="3">
        <f>CalcLOC!$B$5</f>
        <v>791.13</v>
      </c>
      <c r="J33" s="2">
        <f>InputData!D33</f>
        <v>646</v>
      </c>
      <c r="K33" s="2">
        <f t="shared" si="4"/>
        <v>21062.716899999999</v>
      </c>
    </row>
    <row r="34" spans="1:11" x14ac:dyDescent="0.3">
      <c r="A34" s="76">
        <f>A33</f>
        <v>43844</v>
      </c>
      <c r="B34" s="17">
        <f>SUMIF(InputData!$C$2:$C$105,"&lt;="&amp;CalcThroughput!A34,InputData!$D$2:$D$105)-$G$3</f>
        <v>1094</v>
      </c>
      <c r="C34" s="17">
        <f>SUMIF(InputData!$B$2:$B$105,"&lt;="&amp;CalcThroughput!A34,InputData!$D$2:$D$105)-CalcThroughput!$G$3</f>
        <v>2360</v>
      </c>
      <c r="D34" s="82">
        <f>C34-B34</f>
        <v>1266</v>
      </c>
      <c r="I34" s="3">
        <f>CalcLOC!$B$5</f>
        <v>791.13</v>
      </c>
      <c r="J34" s="2">
        <f>InputData!D34</f>
        <v>602</v>
      </c>
      <c r="K34" s="2">
        <f t="shared" si="4"/>
        <v>35770.156900000002</v>
      </c>
    </row>
    <row r="35" spans="1:11" x14ac:dyDescent="0.3">
      <c r="A35" s="77">
        <f>A34+1</f>
        <v>43845</v>
      </c>
      <c r="B35" s="18">
        <f>B34</f>
        <v>1094</v>
      </c>
      <c r="C35" s="18">
        <f>C34</f>
        <v>2360</v>
      </c>
      <c r="D35" s="83">
        <f>D34</f>
        <v>1266</v>
      </c>
      <c r="I35" s="3">
        <f>CalcLOC!$B$5</f>
        <v>791.13</v>
      </c>
      <c r="J35" s="2">
        <f>InputData!D35</f>
        <v>660</v>
      </c>
      <c r="K35" s="2">
        <f t="shared" si="4"/>
        <v>17195.0769</v>
      </c>
    </row>
    <row r="36" spans="1:11" x14ac:dyDescent="0.3">
      <c r="A36" s="76">
        <f>A35</f>
        <v>43845</v>
      </c>
      <c r="B36" s="17">
        <f>SUMIF(InputData!$C$2:$C$105,"&lt;="&amp;CalcThroughput!A36,InputData!$D$2:$D$105)-$G$3</f>
        <v>2360</v>
      </c>
      <c r="C36" s="17">
        <f>SUMIF(InputData!$B$2:$B$105,"&lt;="&amp;CalcThroughput!A36,InputData!$D$2:$D$105)-CalcThroughput!$G$3</f>
        <v>2360</v>
      </c>
      <c r="D36" s="82">
        <f>C36-B36</f>
        <v>0</v>
      </c>
      <c r="I36" s="3">
        <f>CalcLOC!$B$5</f>
        <v>791.13</v>
      </c>
      <c r="J36" s="2">
        <f>InputData!D36</f>
        <v>768</v>
      </c>
      <c r="K36" s="2">
        <f t="shared" si="4"/>
        <v>534.99689999999975</v>
      </c>
    </row>
    <row r="37" spans="1:11" x14ac:dyDescent="0.3">
      <c r="A37" s="77">
        <f>A36+1</f>
        <v>43846</v>
      </c>
      <c r="B37" s="18">
        <f>B36</f>
        <v>2360</v>
      </c>
      <c r="C37" s="18">
        <f>C36</f>
        <v>2360</v>
      </c>
      <c r="D37" s="83">
        <f>D36</f>
        <v>0</v>
      </c>
      <c r="I37" s="3">
        <f>CalcLOC!$B$5</f>
        <v>791.13</v>
      </c>
      <c r="J37" s="2">
        <f>InputData!D37</f>
        <v>608</v>
      </c>
      <c r="K37" s="2">
        <f t="shared" si="4"/>
        <v>33536.596899999997</v>
      </c>
    </row>
    <row r="38" spans="1:11" x14ac:dyDescent="0.3">
      <c r="A38" s="76">
        <f>A37</f>
        <v>43846</v>
      </c>
      <c r="B38" s="17">
        <f>SUMIF(InputData!$C$2:$C$105,"&lt;="&amp;CalcThroughput!A38,InputData!$D$2:$D$105)-$G$3</f>
        <v>2360</v>
      </c>
      <c r="C38" s="17">
        <f>SUMIF(InputData!$B$2:$B$105,"&lt;="&amp;CalcThroughput!A38,InputData!$D$2:$D$105)-CalcThroughput!$G$3</f>
        <v>2360</v>
      </c>
      <c r="D38" s="82">
        <f>C38-B38</f>
        <v>0</v>
      </c>
      <c r="I38" s="3">
        <f>CalcLOC!$B$5</f>
        <v>791.13</v>
      </c>
      <c r="J38" s="2">
        <f>InputData!D38</f>
        <v>626</v>
      </c>
      <c r="K38" s="2">
        <f t="shared" si="4"/>
        <v>27267.9169</v>
      </c>
    </row>
    <row r="39" spans="1:11" x14ac:dyDescent="0.3">
      <c r="A39" s="77">
        <f>A38+1</f>
        <v>43847</v>
      </c>
      <c r="B39" s="18">
        <f>B38</f>
        <v>2360</v>
      </c>
      <c r="C39" s="18">
        <f>C38</f>
        <v>2360</v>
      </c>
      <c r="D39" s="83">
        <f>D38</f>
        <v>0</v>
      </c>
      <c r="I39" s="3">
        <f>CalcLOC!$B$5</f>
        <v>791.13</v>
      </c>
      <c r="J39" s="2">
        <f>InputData!D39</f>
        <v>604</v>
      </c>
      <c r="K39" s="2">
        <f t="shared" si="4"/>
        <v>35017.636899999998</v>
      </c>
    </row>
    <row r="40" spans="1:11" x14ac:dyDescent="0.3">
      <c r="A40" s="76">
        <f>A39</f>
        <v>43847</v>
      </c>
      <c r="B40" s="17">
        <f>SUMIF(InputData!$C$2:$C$105,"&lt;="&amp;CalcThroughput!A40,InputData!$D$2:$D$105)-$G$3</f>
        <v>2360</v>
      </c>
      <c r="C40" s="17">
        <f>SUMIF(InputData!$B$2:$B$105,"&lt;="&amp;CalcThroughput!A40,InputData!$D$2:$D$105)-CalcThroughput!$G$3</f>
        <v>2360</v>
      </c>
      <c r="D40" s="82">
        <f>C40-B40</f>
        <v>0</v>
      </c>
      <c r="I40" s="3">
        <f>CalcLOC!$B$5</f>
        <v>791.13</v>
      </c>
      <c r="J40" s="2">
        <f>InputData!D40</f>
        <v>666</v>
      </c>
      <c r="K40" s="2">
        <f t="shared" si="4"/>
        <v>15657.516899999999</v>
      </c>
    </row>
    <row r="41" spans="1:11" x14ac:dyDescent="0.3">
      <c r="A41" s="77">
        <f>A40+1</f>
        <v>43848</v>
      </c>
      <c r="B41" s="18">
        <f>B40</f>
        <v>2360</v>
      </c>
      <c r="C41" s="18">
        <f>C40</f>
        <v>2360</v>
      </c>
      <c r="D41" s="83">
        <f>D40</f>
        <v>0</v>
      </c>
      <c r="I41" s="3">
        <f>CalcLOC!$B$5</f>
        <v>791.13</v>
      </c>
      <c r="J41" s="2">
        <f>InputData!D41</f>
        <v>792</v>
      </c>
      <c r="K41" s="2">
        <f t="shared" si="4"/>
        <v>0.7569000000000079</v>
      </c>
    </row>
    <row r="42" spans="1:11" x14ac:dyDescent="0.3">
      <c r="A42" s="76">
        <f>A41</f>
        <v>43848</v>
      </c>
      <c r="B42" s="17">
        <f>SUMIF(InputData!$C$2:$C$105,"&lt;="&amp;CalcThroughput!A42,InputData!$D$2:$D$105)-$G$3</f>
        <v>2360</v>
      </c>
      <c r="C42" s="17">
        <f>SUMIF(InputData!$B$2:$B$105,"&lt;="&amp;CalcThroughput!A42,InputData!$D$2:$D$105)-CalcThroughput!$G$3</f>
        <v>2360</v>
      </c>
      <c r="D42" s="82">
        <f>C42-B42</f>
        <v>0</v>
      </c>
      <c r="I42" s="3">
        <f>CalcLOC!$B$5</f>
        <v>791.13</v>
      </c>
      <c r="J42" s="2">
        <f>InputData!D42</f>
        <v>662</v>
      </c>
      <c r="K42" s="2">
        <f t="shared" si="4"/>
        <v>16674.5569</v>
      </c>
    </row>
    <row r="43" spans="1:11" x14ac:dyDescent="0.3">
      <c r="A43" s="77">
        <f>A42+1</f>
        <v>43849</v>
      </c>
      <c r="B43" s="18">
        <f>B42</f>
        <v>2360</v>
      </c>
      <c r="C43" s="18">
        <f>C42</f>
        <v>2360</v>
      </c>
      <c r="D43" s="83">
        <f>D42</f>
        <v>0</v>
      </c>
      <c r="I43" s="3">
        <f>CalcLOC!$B$5</f>
        <v>791.13</v>
      </c>
      <c r="J43" s="2">
        <f>InputData!D43</f>
        <v>680</v>
      </c>
      <c r="K43" s="2">
        <f t="shared" si="4"/>
        <v>12349.876899999999</v>
      </c>
    </row>
    <row r="44" spans="1:11" x14ac:dyDescent="0.3">
      <c r="A44" s="76">
        <f>A43</f>
        <v>43849</v>
      </c>
      <c r="B44" s="17">
        <f>SUMIF(InputData!$C$2:$C$105,"&lt;="&amp;CalcThroughput!A44,InputData!$D$2:$D$105)-$G$3</f>
        <v>2360</v>
      </c>
      <c r="C44" s="17">
        <f>SUMIF(InputData!$B$2:$B$105,"&lt;="&amp;CalcThroughput!A44,InputData!$D$2:$D$105)-CalcThroughput!$G$3</f>
        <v>3766</v>
      </c>
      <c r="D44" s="82">
        <f>C44-B44</f>
        <v>1406</v>
      </c>
      <c r="I44" s="3">
        <f>CalcLOC!$B$5</f>
        <v>791.13</v>
      </c>
      <c r="J44" s="2">
        <f>InputData!D44</f>
        <v>602</v>
      </c>
      <c r="K44" s="2">
        <f t="shared" si="4"/>
        <v>35770.156900000002</v>
      </c>
    </row>
    <row r="45" spans="1:11" x14ac:dyDescent="0.3">
      <c r="A45" s="77">
        <f>A44+1</f>
        <v>43850</v>
      </c>
      <c r="B45" s="18">
        <f>B44</f>
        <v>2360</v>
      </c>
      <c r="C45" s="18">
        <f>C44</f>
        <v>3766</v>
      </c>
      <c r="D45" s="83">
        <f>D44</f>
        <v>1406</v>
      </c>
      <c r="I45" s="3">
        <f>CalcLOC!$B$5</f>
        <v>791.13</v>
      </c>
      <c r="J45" s="2">
        <f>InputData!D45</f>
        <v>684</v>
      </c>
      <c r="K45" s="2">
        <f t="shared" si="4"/>
        <v>11476.836899999998</v>
      </c>
    </row>
    <row r="46" spans="1:11" x14ac:dyDescent="0.3">
      <c r="A46" s="76">
        <f>A45</f>
        <v>43850</v>
      </c>
      <c r="B46" s="17">
        <f>SUMIF(InputData!$C$2:$C$105,"&lt;="&amp;CalcThroughput!A46,InputData!$D$2:$D$105)-$G$3</f>
        <v>2360</v>
      </c>
      <c r="C46" s="17">
        <f>SUMIF(InputData!$B$2:$B$105,"&lt;="&amp;CalcThroughput!A46,InputData!$D$2:$D$105)-CalcThroughput!$G$3</f>
        <v>3766</v>
      </c>
      <c r="D46" s="82">
        <f>C46-B46</f>
        <v>1406</v>
      </c>
      <c r="I46" s="3">
        <f>CalcLOC!$B$5</f>
        <v>791.13</v>
      </c>
      <c r="J46" s="2">
        <f>InputData!D46</f>
        <v>716</v>
      </c>
      <c r="K46" s="2">
        <f t="shared" si="4"/>
        <v>5644.5168999999996</v>
      </c>
    </row>
    <row r="47" spans="1:11" x14ac:dyDescent="0.3">
      <c r="A47" s="77">
        <f>A46+1</f>
        <v>43851</v>
      </c>
      <c r="B47" s="18">
        <f>B46</f>
        <v>2360</v>
      </c>
      <c r="C47" s="18">
        <f>C46</f>
        <v>3766</v>
      </c>
      <c r="D47" s="83">
        <f>D46</f>
        <v>1406</v>
      </c>
      <c r="I47" s="3">
        <f>CalcLOC!$B$5</f>
        <v>791.13</v>
      </c>
      <c r="J47" s="2">
        <f>InputData!D47</f>
        <v>712</v>
      </c>
      <c r="K47" s="2">
        <f t="shared" si="4"/>
        <v>6261.5568999999996</v>
      </c>
    </row>
    <row r="48" spans="1:11" x14ac:dyDescent="0.3">
      <c r="A48" s="76">
        <f>A47</f>
        <v>43851</v>
      </c>
      <c r="B48" s="17">
        <f>SUMIF(InputData!$C$2:$C$105,"&lt;="&amp;CalcThroughput!A48,InputData!$D$2:$D$105)-$G$3</f>
        <v>2360</v>
      </c>
      <c r="C48" s="17">
        <f>SUMIF(InputData!$B$2:$B$105,"&lt;="&amp;CalcThroughput!A48,InputData!$D$2:$D$105)-CalcThroughput!$G$3</f>
        <v>3766</v>
      </c>
      <c r="D48" s="82">
        <f>C48-B48</f>
        <v>1406</v>
      </c>
      <c r="I48" s="3">
        <f>CalcLOC!$B$5</f>
        <v>791.13</v>
      </c>
      <c r="J48" s="2">
        <f>InputData!D48</f>
        <v>768</v>
      </c>
      <c r="K48" s="2">
        <f t="shared" si="4"/>
        <v>534.99689999999975</v>
      </c>
    </row>
    <row r="49" spans="1:11" x14ac:dyDescent="0.3">
      <c r="A49" s="77">
        <f>A48+1</f>
        <v>43852</v>
      </c>
      <c r="B49" s="18">
        <f>B48</f>
        <v>2360</v>
      </c>
      <c r="C49" s="18">
        <f>C48</f>
        <v>3766</v>
      </c>
      <c r="D49" s="83">
        <f>D48</f>
        <v>1406</v>
      </c>
      <c r="I49" s="3">
        <f>CalcLOC!$B$5</f>
        <v>791.13</v>
      </c>
      <c r="J49" s="2">
        <f>InputData!D49</f>
        <v>784</v>
      </c>
      <c r="K49" s="2">
        <f t="shared" si="4"/>
        <v>50.836899999999936</v>
      </c>
    </row>
    <row r="50" spans="1:11" x14ac:dyDescent="0.3">
      <c r="A50" s="76">
        <f>A49</f>
        <v>43852</v>
      </c>
      <c r="B50" s="17">
        <f>SUMIF(InputData!$C$2:$C$105,"&lt;="&amp;CalcThroughput!A50,InputData!$D$2:$D$105)-$G$3</f>
        <v>3766</v>
      </c>
      <c r="C50" s="17">
        <f>SUMIF(InputData!$B$2:$B$105,"&lt;="&amp;CalcThroughput!A50,InputData!$D$2:$D$105)-CalcThroughput!$G$3</f>
        <v>3766</v>
      </c>
      <c r="D50" s="82">
        <f>C50-B50</f>
        <v>0</v>
      </c>
      <c r="I50" s="3">
        <f>CalcLOC!$B$5</f>
        <v>791.13</v>
      </c>
      <c r="J50" s="2">
        <f>InputData!D50</f>
        <v>646</v>
      </c>
      <c r="K50" s="2">
        <f t="shared" si="4"/>
        <v>21062.716899999999</v>
      </c>
    </row>
    <row r="51" spans="1:11" x14ac:dyDescent="0.3">
      <c r="A51" s="77">
        <f>A50+1</f>
        <v>43853</v>
      </c>
      <c r="B51" s="18">
        <f>B50</f>
        <v>3766</v>
      </c>
      <c r="C51" s="18">
        <f>C50</f>
        <v>3766</v>
      </c>
      <c r="D51" s="83">
        <f>D50</f>
        <v>0</v>
      </c>
      <c r="I51" s="3">
        <f>CalcLOC!$B$5</f>
        <v>791.13</v>
      </c>
      <c r="J51" s="2">
        <f>InputData!D51</f>
        <v>648</v>
      </c>
      <c r="K51" s="2">
        <f t="shared" si="4"/>
        <v>20486.196899999999</v>
      </c>
    </row>
    <row r="52" spans="1:11" x14ac:dyDescent="0.3">
      <c r="A52" s="76">
        <f>A51</f>
        <v>43853</v>
      </c>
      <c r="B52" s="17">
        <f>SUMIF(InputData!$C$2:$C$105,"&lt;="&amp;CalcThroughput!A52,InputData!$D$2:$D$105)-$G$3</f>
        <v>3766</v>
      </c>
      <c r="C52" s="17">
        <f>SUMIF(InputData!$B$2:$B$105,"&lt;="&amp;CalcThroughput!A52,InputData!$D$2:$D$105)-CalcThroughput!$G$3</f>
        <v>3766</v>
      </c>
      <c r="D52" s="82">
        <f>C52-B52</f>
        <v>0</v>
      </c>
      <c r="I52" s="3">
        <f>CalcLOC!$B$5</f>
        <v>791.13</v>
      </c>
      <c r="J52" s="2">
        <f>InputData!D52</f>
        <v>746</v>
      </c>
      <c r="K52" s="2">
        <f t="shared" si="4"/>
        <v>2036.7168999999997</v>
      </c>
    </row>
    <row r="53" spans="1:11" x14ac:dyDescent="0.3">
      <c r="A53" s="77">
        <f>A52+1</f>
        <v>43854</v>
      </c>
      <c r="B53" s="18">
        <f>B52</f>
        <v>3766</v>
      </c>
      <c r="C53" s="18">
        <f>C52</f>
        <v>3766</v>
      </c>
      <c r="D53" s="83">
        <f>D52</f>
        <v>0</v>
      </c>
      <c r="I53" s="3">
        <f>CalcLOC!$B$5</f>
        <v>791.13</v>
      </c>
      <c r="J53" s="2">
        <f>InputData!D53</f>
        <v>630</v>
      </c>
      <c r="K53" s="2">
        <f t="shared" si="4"/>
        <v>25962.876899999999</v>
      </c>
    </row>
    <row r="54" spans="1:11" x14ac:dyDescent="0.3">
      <c r="A54" s="76">
        <f>A53</f>
        <v>43854</v>
      </c>
      <c r="B54" s="17">
        <f>SUMIF(InputData!$C$2:$C$105,"&lt;="&amp;CalcThroughput!A54,InputData!$D$2:$D$105)-$G$3</f>
        <v>3766</v>
      </c>
      <c r="C54" s="17">
        <f>SUMIF(InputData!$B$2:$B$105,"&lt;="&amp;CalcThroughput!A54,InputData!$D$2:$D$105)-CalcThroughput!$G$3</f>
        <v>3766</v>
      </c>
      <c r="D54" s="82">
        <f>C54-B54</f>
        <v>0</v>
      </c>
      <c r="I54" s="3">
        <f>CalcLOC!$B$5</f>
        <v>791.13</v>
      </c>
      <c r="J54" s="2">
        <f>InputData!D54</f>
        <v>680</v>
      </c>
      <c r="K54" s="2">
        <f t="shared" si="4"/>
        <v>12349.876899999999</v>
      </c>
    </row>
    <row r="55" spans="1:11" x14ac:dyDescent="0.3">
      <c r="A55" s="77">
        <f>A54+1</f>
        <v>43855</v>
      </c>
      <c r="B55" s="18">
        <f>B54</f>
        <v>3766</v>
      </c>
      <c r="C55" s="18">
        <f>C54</f>
        <v>3766</v>
      </c>
      <c r="D55" s="83">
        <f>D54</f>
        <v>0</v>
      </c>
      <c r="I55" s="3">
        <f>CalcLOC!$B$5</f>
        <v>791.13</v>
      </c>
      <c r="J55" s="2">
        <f>InputData!D55</f>
        <v>690</v>
      </c>
      <c r="K55" s="2">
        <f t="shared" si="4"/>
        <v>10227.276899999999</v>
      </c>
    </row>
    <row r="56" spans="1:11" x14ac:dyDescent="0.3">
      <c r="A56" s="76">
        <f>A55</f>
        <v>43855</v>
      </c>
      <c r="B56" s="17">
        <f>SUMIF(InputData!$C$2:$C$105,"&lt;="&amp;CalcThroughput!A56,InputData!$D$2:$D$105)-$G$3</f>
        <v>3766</v>
      </c>
      <c r="C56" s="17">
        <f>SUMIF(InputData!$B$2:$B$105,"&lt;="&amp;CalcThroughput!A56,InputData!$D$2:$D$105)-CalcThroughput!$G$3</f>
        <v>3766</v>
      </c>
      <c r="D56" s="82">
        <f>C56-B56</f>
        <v>0</v>
      </c>
      <c r="F56">
        <f>C56-C55</f>
        <v>0</v>
      </c>
      <c r="I56" s="3">
        <f>CalcLOC!$B$5</f>
        <v>791.13</v>
      </c>
      <c r="J56" s="2">
        <f>InputData!D56</f>
        <v>720</v>
      </c>
      <c r="K56" s="2">
        <f t="shared" si="4"/>
        <v>5059.4768999999997</v>
      </c>
    </row>
    <row r="57" spans="1:11" x14ac:dyDescent="0.3">
      <c r="A57" s="77">
        <f>A56+1</f>
        <v>43856</v>
      </c>
      <c r="B57" s="18">
        <f>B56</f>
        <v>3766</v>
      </c>
      <c r="C57" s="18">
        <f>C56</f>
        <v>3766</v>
      </c>
      <c r="D57" s="83">
        <f>D56</f>
        <v>0</v>
      </c>
      <c r="I57" s="3">
        <f>CalcLOC!$B$5</f>
        <v>791.13</v>
      </c>
      <c r="J57" s="2">
        <f>InputData!D57</f>
        <v>725</v>
      </c>
      <c r="K57" s="2">
        <f t="shared" si="4"/>
        <v>4373.1768999999995</v>
      </c>
    </row>
    <row r="58" spans="1:11" x14ac:dyDescent="0.3">
      <c r="A58" s="76">
        <f>A57</f>
        <v>43856</v>
      </c>
      <c r="B58" s="17">
        <f>SUMIF(InputData!$C$2:$C$105,"&lt;="&amp;CalcThroughput!A58,InputData!$D$2:$D$105)-$G$3</f>
        <v>3766</v>
      </c>
      <c r="C58" s="17">
        <f>SUMIF(InputData!$B$2:$B$105,"&lt;="&amp;CalcThroughput!A58,InputData!$D$2:$D$105)-CalcThroughput!$G$3</f>
        <v>5363</v>
      </c>
      <c r="D58" s="82">
        <f>C58-B58</f>
        <v>1597</v>
      </c>
      <c r="I58" s="3">
        <f>CalcLOC!$B$5</f>
        <v>791.13</v>
      </c>
      <c r="J58" s="2">
        <f>InputData!D58</f>
        <v>770</v>
      </c>
      <c r="K58" s="2">
        <f t="shared" si="4"/>
        <v>446.47689999999983</v>
      </c>
    </row>
    <row r="59" spans="1:11" x14ac:dyDescent="0.3">
      <c r="A59" s="77">
        <f>A58+1</f>
        <v>43857</v>
      </c>
      <c r="B59" s="18">
        <f>B58</f>
        <v>3766</v>
      </c>
      <c r="C59" s="18">
        <f>C58</f>
        <v>5363</v>
      </c>
      <c r="D59" s="83">
        <f>D58</f>
        <v>1597</v>
      </c>
      <c r="I59" s="3">
        <f>CalcLOC!$B$5</f>
        <v>791.13</v>
      </c>
      <c r="J59" s="2">
        <f>InputData!D59</f>
        <v>775</v>
      </c>
      <c r="K59" s="2">
        <f t="shared" si="4"/>
        <v>260.17689999999988</v>
      </c>
    </row>
    <row r="60" spans="1:11" x14ac:dyDescent="0.3">
      <c r="A60" s="76">
        <f>A59</f>
        <v>43857</v>
      </c>
      <c r="B60" s="17">
        <f>SUMIF(InputData!$C$2:$C$105,"&lt;="&amp;CalcThroughput!A60,InputData!$D$2:$D$105)-$G$3</f>
        <v>3766</v>
      </c>
      <c r="C60" s="17">
        <f>SUMIF(InputData!$B$2:$B$105,"&lt;="&amp;CalcThroughput!A60,InputData!$D$2:$D$105)-CalcThroughput!$G$3</f>
        <v>5363</v>
      </c>
      <c r="D60" s="82">
        <f>C60-B60</f>
        <v>1597</v>
      </c>
      <c r="I60" s="3">
        <f>CalcLOC!$B$5</f>
        <v>791.13</v>
      </c>
      <c r="J60" s="2">
        <f>InputData!D60</f>
        <v>800</v>
      </c>
      <c r="K60" s="2">
        <f t="shared" si="4"/>
        <v>78.676900000000074</v>
      </c>
    </row>
    <row r="61" spans="1:11" x14ac:dyDescent="0.3">
      <c r="A61" s="77">
        <f>A60+1</f>
        <v>43858</v>
      </c>
      <c r="B61" s="18">
        <f>B60</f>
        <v>3766</v>
      </c>
      <c r="C61" s="18">
        <f>C60</f>
        <v>5363</v>
      </c>
      <c r="D61" s="83">
        <f>D60</f>
        <v>1597</v>
      </c>
      <c r="I61" s="3">
        <f>CalcLOC!$B$5</f>
        <v>791.13</v>
      </c>
      <c r="J61" s="2">
        <f>InputData!D61</f>
        <v>805</v>
      </c>
      <c r="K61" s="2">
        <f t="shared" si="4"/>
        <v>192.37690000000012</v>
      </c>
    </row>
    <row r="62" spans="1:11" x14ac:dyDescent="0.3">
      <c r="A62" s="76">
        <f>A61</f>
        <v>43858</v>
      </c>
      <c r="B62" s="17">
        <f>SUMIF(InputData!$C$2:$C$105,"&lt;="&amp;CalcThroughput!A62,InputData!$D$2:$D$105)-$G$3</f>
        <v>3766</v>
      </c>
      <c r="C62" s="17">
        <f>SUMIF(InputData!$B$2:$B$105,"&lt;="&amp;CalcThroughput!A62,InputData!$D$2:$D$105)-CalcThroughput!$G$3</f>
        <v>5363</v>
      </c>
      <c r="D62" s="82">
        <f>C62-B62</f>
        <v>1597</v>
      </c>
      <c r="I62" s="3">
        <f>CalcLOC!$B$5</f>
        <v>791.13</v>
      </c>
      <c r="J62" s="2">
        <f>InputData!D62</f>
        <v>810</v>
      </c>
      <c r="K62" s="2">
        <f t="shared" si="4"/>
        <v>356.07690000000019</v>
      </c>
    </row>
    <row r="63" spans="1:11" x14ac:dyDescent="0.3">
      <c r="A63" s="77">
        <f>A62+1</f>
        <v>43859</v>
      </c>
      <c r="B63" s="18">
        <f>B62</f>
        <v>3766</v>
      </c>
      <c r="C63" s="18">
        <f>C62</f>
        <v>5363</v>
      </c>
      <c r="D63" s="83">
        <f>D62</f>
        <v>1597</v>
      </c>
      <c r="I63" s="3">
        <f>CalcLOC!$B$5</f>
        <v>791.13</v>
      </c>
      <c r="J63" s="2">
        <f>InputData!D63</f>
        <v>825</v>
      </c>
      <c r="K63" s="2">
        <f t="shared" si="4"/>
        <v>1147.1769000000004</v>
      </c>
    </row>
    <row r="64" spans="1:11" x14ac:dyDescent="0.3">
      <c r="A64" s="76">
        <f>A63</f>
        <v>43859</v>
      </c>
      <c r="B64" s="17">
        <f>SUMIF(InputData!$C$2:$C$105,"&lt;="&amp;CalcThroughput!A64,InputData!$D$2:$D$105)-$G$3</f>
        <v>5363</v>
      </c>
      <c r="C64" s="17">
        <f>SUMIF(InputData!$B$2:$B$105,"&lt;="&amp;CalcThroughput!A64,InputData!$D$2:$D$105)-CalcThroughput!$G$3</f>
        <v>5363</v>
      </c>
      <c r="D64" s="82">
        <f>C64-B64</f>
        <v>0</v>
      </c>
      <c r="I64" s="3">
        <f>CalcLOC!$B$5</f>
        <v>791.13</v>
      </c>
      <c r="J64" s="2">
        <f>InputData!D64</f>
        <v>830</v>
      </c>
      <c r="K64" s="2">
        <f t="shared" si="4"/>
        <v>1510.8769000000004</v>
      </c>
    </row>
    <row r="65" spans="1:11" x14ac:dyDescent="0.3">
      <c r="A65" s="77">
        <f>A64+1</f>
        <v>43860</v>
      </c>
      <c r="B65" s="18">
        <f>B64</f>
        <v>5363</v>
      </c>
      <c r="C65" s="18">
        <f>C64</f>
        <v>5363</v>
      </c>
      <c r="D65" s="83">
        <f>D64</f>
        <v>0</v>
      </c>
      <c r="I65" s="3">
        <f>CalcLOC!$B$5</f>
        <v>791.13</v>
      </c>
      <c r="J65" s="2">
        <f>InputData!D65</f>
        <v>830</v>
      </c>
      <c r="K65" s="2">
        <f t="shared" si="4"/>
        <v>1510.8769000000004</v>
      </c>
    </row>
    <row r="66" spans="1:11" x14ac:dyDescent="0.3">
      <c r="A66" s="76">
        <f>A65</f>
        <v>43860</v>
      </c>
      <c r="B66" s="17">
        <f>SUMIF(InputData!$C$2:$C$105,"&lt;="&amp;CalcThroughput!A66,InputData!$D$2:$D$105)-$G$3</f>
        <v>5363</v>
      </c>
      <c r="C66" s="17">
        <f>SUMIF(InputData!$B$2:$B$105,"&lt;="&amp;CalcThroughput!A66,InputData!$D$2:$D$105)-CalcThroughput!$G$3</f>
        <v>5363</v>
      </c>
      <c r="D66" s="82">
        <f>C66-B66</f>
        <v>0</v>
      </c>
      <c r="I66" s="3">
        <f>CalcLOC!$B$5</f>
        <v>791.13</v>
      </c>
      <c r="J66" s="2">
        <f>InputData!D66</f>
        <v>825</v>
      </c>
      <c r="K66" s="2">
        <f t="shared" si="4"/>
        <v>1147.1769000000004</v>
      </c>
    </row>
    <row r="67" spans="1:11" x14ac:dyDescent="0.3">
      <c r="A67" s="77">
        <f>A66+1</f>
        <v>43861</v>
      </c>
      <c r="B67" s="18">
        <f>B66</f>
        <v>5363</v>
      </c>
      <c r="C67" s="18">
        <f>C66</f>
        <v>5363</v>
      </c>
      <c r="D67" s="83">
        <f>D66</f>
        <v>0</v>
      </c>
      <c r="I67" s="3">
        <f>CalcLOC!$B$5</f>
        <v>791.13</v>
      </c>
      <c r="J67" s="2">
        <f>InputData!D67</f>
        <v>855</v>
      </c>
      <c r="K67" s="2">
        <f t="shared" si="4"/>
        <v>4079.3769000000007</v>
      </c>
    </row>
    <row r="68" spans="1:11" x14ac:dyDescent="0.3">
      <c r="A68" s="76">
        <f>A67</f>
        <v>43861</v>
      </c>
      <c r="B68" s="17">
        <f>SUMIF(InputData!$C$2:$C$105,"&lt;="&amp;CalcThroughput!A68,InputData!$D$2:$D$105)-$G$3</f>
        <v>5363</v>
      </c>
      <c r="C68" s="17">
        <f>SUMIF(InputData!$B$2:$B$105,"&lt;="&amp;CalcThroughput!A68,InputData!$D$2:$D$105)-CalcThroughput!$G$3</f>
        <v>5363</v>
      </c>
      <c r="D68" s="82">
        <f>C68-B68</f>
        <v>0</v>
      </c>
      <c r="I68" s="3">
        <f>CalcLOC!$B$5</f>
        <v>791.13</v>
      </c>
      <c r="J68" s="2">
        <f>InputData!D68</f>
        <v>880</v>
      </c>
      <c r="K68" s="2">
        <f t="shared" si="4"/>
        <v>7897.8769000000011</v>
      </c>
    </row>
    <row r="69" spans="1:11" x14ac:dyDescent="0.3">
      <c r="A69" s="77">
        <f>A68+1</f>
        <v>43862</v>
      </c>
      <c r="B69" s="18">
        <f>B68</f>
        <v>5363</v>
      </c>
      <c r="C69" s="18">
        <f>C68</f>
        <v>5363</v>
      </c>
      <c r="D69" s="83">
        <f>D68</f>
        <v>0</v>
      </c>
      <c r="I69" s="3">
        <f>CalcLOC!$B$5</f>
        <v>791.13</v>
      </c>
      <c r="J69" s="2">
        <f>InputData!D69</f>
        <v>865</v>
      </c>
      <c r="K69" s="2">
        <f t="shared" si="4"/>
        <v>5456.7769000000008</v>
      </c>
    </row>
    <row r="70" spans="1:11" x14ac:dyDescent="0.3">
      <c r="A70" s="76">
        <f>A69</f>
        <v>43862</v>
      </c>
      <c r="B70" s="17">
        <f>SUMIF(InputData!$C$2:$C$105,"&lt;="&amp;CalcThroughput!A70,InputData!$D$2:$D$105)-$G$3</f>
        <v>5363</v>
      </c>
      <c r="C70" s="17">
        <f>SUMIF(InputData!$B$2:$B$105,"&lt;="&amp;CalcThroughput!A70,InputData!$D$2:$D$105)-CalcThroughput!$G$3</f>
        <v>5363</v>
      </c>
      <c r="D70" s="82">
        <f>C70-B70</f>
        <v>0</v>
      </c>
      <c r="I70" s="3">
        <f>CalcLOC!$B$5</f>
        <v>791.13</v>
      </c>
      <c r="J70" s="2">
        <f>InputData!D70</f>
        <v>895</v>
      </c>
      <c r="K70" s="2">
        <f t="shared" si="4"/>
        <v>10788.976900000001</v>
      </c>
    </row>
    <row r="71" spans="1:11" x14ac:dyDescent="0.3">
      <c r="A71" s="77">
        <f>A70+1</f>
        <v>43863</v>
      </c>
      <c r="B71" s="18">
        <f>B70</f>
        <v>5363</v>
      </c>
      <c r="C71" s="18">
        <f>C70</f>
        <v>5363</v>
      </c>
      <c r="D71" s="83">
        <f>D70</f>
        <v>0</v>
      </c>
      <c r="I71" s="3">
        <f>CalcLOC!$B$5</f>
        <v>791.13</v>
      </c>
      <c r="J71" s="2">
        <f>InputData!D71</f>
        <v>875</v>
      </c>
      <c r="K71" s="2">
        <f t="shared" si="4"/>
        <v>7034.1769000000004</v>
      </c>
    </row>
    <row r="72" spans="1:11" x14ac:dyDescent="0.3">
      <c r="A72" s="76">
        <f>A71</f>
        <v>43863</v>
      </c>
      <c r="B72" s="17">
        <f>SUMIF(InputData!$C$2:$C$105,"&lt;="&amp;CalcThroughput!A72,InputData!$D$2:$D$105)-$G$3</f>
        <v>5363</v>
      </c>
      <c r="C72" s="17">
        <f>SUMIF(InputData!$B$2:$B$105,"&lt;="&amp;CalcThroughput!A72,InputData!$D$2:$D$105)-CalcThroughput!$G$3</f>
        <v>6133</v>
      </c>
      <c r="D72" s="82">
        <f>C72-B72</f>
        <v>770</v>
      </c>
      <c r="I72" s="3">
        <f>CalcLOC!$B$5</f>
        <v>791.13</v>
      </c>
      <c r="J72" s="2">
        <f>InputData!D72</f>
        <v>940</v>
      </c>
      <c r="K72" s="2">
        <f t="shared" si="4"/>
        <v>22162.276900000001</v>
      </c>
    </row>
    <row r="73" spans="1:11" x14ac:dyDescent="0.3">
      <c r="A73" s="77">
        <f>A72+1</f>
        <v>43864</v>
      </c>
      <c r="B73" s="18">
        <f>B72</f>
        <v>5363</v>
      </c>
      <c r="C73" s="18">
        <f>C72</f>
        <v>6133</v>
      </c>
      <c r="D73" s="83">
        <f>D72</f>
        <v>770</v>
      </c>
      <c r="I73" s="3">
        <f>CalcLOC!$B$5</f>
        <v>791.13</v>
      </c>
      <c r="J73" s="2">
        <f>InputData!D73</f>
        <v>925</v>
      </c>
      <c r="K73" s="2">
        <f t="shared" si="4"/>
        <v>17921.176900000002</v>
      </c>
    </row>
    <row r="74" spans="1:11" x14ac:dyDescent="0.3">
      <c r="A74" s="76">
        <f>A73</f>
        <v>43864</v>
      </c>
      <c r="B74" s="17">
        <f>SUMIF(InputData!$C$2:$C$105,"&lt;="&amp;CalcThroughput!A74,InputData!$D$2:$D$105)-$G$3</f>
        <v>5363</v>
      </c>
      <c r="C74" s="17">
        <f>SUMIF(InputData!$B$2:$B$105,"&lt;="&amp;CalcThroughput!A74,InputData!$D$2:$D$105)-CalcThroughput!$G$3</f>
        <v>6729</v>
      </c>
      <c r="D74" s="82">
        <f>C74-B74</f>
        <v>1366</v>
      </c>
      <c r="I74" s="3">
        <f>CalcLOC!$B$5</f>
        <v>791.13</v>
      </c>
      <c r="J74" s="2">
        <f>InputData!D74</f>
        <v>880</v>
      </c>
      <c r="K74" s="2">
        <f t="shared" si="4"/>
        <v>7897.8769000000011</v>
      </c>
    </row>
    <row r="75" spans="1:11" x14ac:dyDescent="0.3">
      <c r="A75" s="77">
        <f>A74+1</f>
        <v>43865</v>
      </c>
      <c r="B75" s="18">
        <f>B74</f>
        <v>5363</v>
      </c>
      <c r="C75" s="18">
        <f>C74</f>
        <v>6729</v>
      </c>
      <c r="D75" s="83">
        <f>D74</f>
        <v>1366</v>
      </c>
      <c r="I75" s="3">
        <f>CalcLOC!$B$5</f>
        <v>791.13</v>
      </c>
      <c r="J75" s="2">
        <f>InputData!D75</f>
        <v>885</v>
      </c>
      <c r="K75" s="2">
        <f t="shared" si="4"/>
        <v>8811.5769</v>
      </c>
    </row>
    <row r="76" spans="1:11" x14ac:dyDescent="0.3">
      <c r="A76" s="76">
        <f>A75</f>
        <v>43865</v>
      </c>
      <c r="B76" s="17">
        <f>SUMIF(InputData!$C$2:$C$105,"&lt;="&amp;CalcThroughput!A76,InputData!$D$2:$D$105)-$G$3</f>
        <v>5363</v>
      </c>
      <c r="C76" s="17">
        <f>SUMIF(InputData!$B$2:$B$105,"&lt;="&amp;CalcThroughput!A76,InputData!$D$2:$D$105)-CalcThroughput!$G$3</f>
        <v>6729</v>
      </c>
      <c r="D76" s="82">
        <f>C76-B76</f>
        <v>1366</v>
      </c>
      <c r="I76" s="3">
        <f>CalcLOC!$B$5</f>
        <v>791.13</v>
      </c>
      <c r="J76" s="2">
        <f>InputData!D76</f>
        <v>915</v>
      </c>
      <c r="K76" s="2">
        <f t="shared" si="4"/>
        <v>15343.776900000001</v>
      </c>
    </row>
    <row r="77" spans="1:11" x14ac:dyDescent="0.3">
      <c r="A77" s="77">
        <f>A76+1</f>
        <v>43866</v>
      </c>
      <c r="B77" s="18">
        <f>B76</f>
        <v>5363</v>
      </c>
      <c r="C77" s="18">
        <f>C76</f>
        <v>6729</v>
      </c>
      <c r="D77" s="83">
        <f>D76</f>
        <v>1366</v>
      </c>
      <c r="I77" s="3">
        <f>CalcLOC!$B$5</f>
        <v>791.13</v>
      </c>
      <c r="J77" s="2">
        <f>InputData!D77</f>
        <v>905</v>
      </c>
      <c r="K77" s="2">
        <f t="shared" si="4"/>
        <v>12966.376900000001</v>
      </c>
    </row>
    <row r="78" spans="1:11" x14ac:dyDescent="0.3">
      <c r="A78" s="76">
        <f>A77</f>
        <v>43866</v>
      </c>
      <c r="B78" s="17">
        <f>SUMIF(InputData!$C$2:$C$105,"&lt;="&amp;CalcThroughput!A78,InputData!$D$2:$D$105)-$G$3</f>
        <v>6729</v>
      </c>
      <c r="C78" s="17">
        <f>SUMIF(InputData!$B$2:$B$105,"&lt;="&amp;CalcThroughput!A78,InputData!$D$2:$D$105)-CalcThroughput!$G$3</f>
        <v>6729</v>
      </c>
      <c r="D78" s="82">
        <f>C78-B78</f>
        <v>0</v>
      </c>
      <c r="I78" s="3">
        <f>CalcLOC!$B$5</f>
        <v>791.13</v>
      </c>
      <c r="J78" s="2">
        <f>InputData!D78</f>
        <v>900</v>
      </c>
      <c r="K78" s="2">
        <f t="shared" si="4"/>
        <v>11852.6769</v>
      </c>
    </row>
    <row r="79" spans="1:11" x14ac:dyDescent="0.3">
      <c r="A79" s="77">
        <f>A78+1</f>
        <v>43867</v>
      </c>
      <c r="B79" s="18">
        <f>B78</f>
        <v>6729</v>
      </c>
      <c r="C79" s="18">
        <f>C78</f>
        <v>6729</v>
      </c>
      <c r="D79" s="83">
        <f>D78</f>
        <v>0</v>
      </c>
      <c r="I79" s="3">
        <f>CalcLOC!$B$5</f>
        <v>791.13</v>
      </c>
      <c r="J79" s="2">
        <f>InputData!D79</f>
        <v>865</v>
      </c>
      <c r="K79" s="2">
        <f t="shared" ref="K79:K105" si="5">(I79-J79)^2</f>
        <v>5456.7769000000008</v>
      </c>
    </row>
    <row r="80" spans="1:11" x14ac:dyDescent="0.3">
      <c r="A80" s="76">
        <f>A79</f>
        <v>43867</v>
      </c>
      <c r="B80" s="17">
        <f>SUMIF(InputData!$C$2:$C$105,"&lt;="&amp;CalcThroughput!A80,InputData!$D$2:$D$105)-$G$3</f>
        <v>6729</v>
      </c>
      <c r="C80" s="17">
        <f>SUMIF(InputData!$B$2:$B$105,"&lt;="&amp;CalcThroughput!A80,InputData!$D$2:$D$105)-CalcThroughput!$G$3</f>
        <v>6729</v>
      </c>
      <c r="D80" s="82">
        <f>C80-B80</f>
        <v>0</v>
      </c>
      <c r="I80" s="3">
        <f>CalcLOC!$B$5</f>
        <v>791.13</v>
      </c>
      <c r="J80" s="2">
        <f>InputData!D80</f>
        <v>910</v>
      </c>
      <c r="K80" s="2">
        <f t="shared" si="5"/>
        <v>14130.076900000002</v>
      </c>
    </row>
    <row r="81" spans="1:11" x14ac:dyDescent="0.3">
      <c r="A81" s="77">
        <f>A80+1</f>
        <v>43868</v>
      </c>
      <c r="B81" s="18">
        <f>B80</f>
        <v>6729</v>
      </c>
      <c r="C81" s="18">
        <f>C80</f>
        <v>6729</v>
      </c>
      <c r="D81" s="83">
        <f>D80</f>
        <v>0</v>
      </c>
      <c r="I81" s="3">
        <f>CalcLOC!$B$5</f>
        <v>791.13</v>
      </c>
      <c r="J81" s="2">
        <f>InputData!D81</f>
        <v>905</v>
      </c>
      <c r="K81" s="2">
        <f t="shared" si="5"/>
        <v>12966.376900000001</v>
      </c>
    </row>
    <row r="82" spans="1:11" x14ac:dyDescent="0.3">
      <c r="A82" s="76">
        <f>A81</f>
        <v>43868</v>
      </c>
      <c r="B82" s="17">
        <f>SUMIF(InputData!$C$2:$C$105,"&lt;="&amp;CalcThroughput!A82,InputData!$D$2:$D$105)-$G$3</f>
        <v>6729</v>
      </c>
      <c r="C82" s="17">
        <f>SUMIF(InputData!$B$2:$B$105,"&lt;="&amp;CalcThroughput!A82,InputData!$D$2:$D$105)-CalcThroughput!$G$3</f>
        <v>6729</v>
      </c>
      <c r="D82" s="82">
        <f>C82-B82</f>
        <v>0</v>
      </c>
      <c r="I82" s="3">
        <f>CalcLOC!$B$5</f>
        <v>791.13</v>
      </c>
      <c r="J82" s="2">
        <f>InputData!D82</f>
        <v>880</v>
      </c>
      <c r="K82" s="2">
        <f t="shared" si="5"/>
        <v>7897.8769000000011</v>
      </c>
    </row>
    <row r="83" spans="1:11" x14ac:dyDescent="0.3">
      <c r="A83" s="77">
        <f>A82+1</f>
        <v>43869</v>
      </c>
      <c r="B83" s="18">
        <f>B82</f>
        <v>6729</v>
      </c>
      <c r="C83" s="18">
        <f>C82</f>
        <v>6729</v>
      </c>
      <c r="D83" s="83">
        <f>D82</f>
        <v>0</v>
      </c>
      <c r="I83" s="3">
        <f>CalcLOC!$B$5</f>
        <v>791.13</v>
      </c>
      <c r="J83" s="2">
        <f>InputData!D83</f>
        <v>880</v>
      </c>
      <c r="K83" s="2">
        <f t="shared" si="5"/>
        <v>7897.8769000000011</v>
      </c>
    </row>
    <row r="84" spans="1:11" x14ac:dyDescent="0.3">
      <c r="A84" s="76">
        <f>A83</f>
        <v>43869</v>
      </c>
      <c r="B84" s="17">
        <f>SUMIF(InputData!$C$2:$C$105,"&lt;="&amp;CalcThroughput!A84,InputData!$D$2:$D$105)-$G$3</f>
        <v>6729</v>
      </c>
      <c r="C84" s="17">
        <f>SUMIF(InputData!$B$2:$B$105,"&lt;="&amp;CalcThroughput!A84,InputData!$D$2:$D$105)-CalcThroughput!$G$3</f>
        <v>6729</v>
      </c>
      <c r="D84" s="82">
        <f>C84-B84</f>
        <v>0</v>
      </c>
      <c r="I84" s="3">
        <f>CalcLOC!$B$5</f>
        <v>791.13</v>
      </c>
      <c r="J84" s="2">
        <f>InputData!D84</f>
        <v>840</v>
      </c>
      <c r="K84" s="2">
        <f t="shared" si="5"/>
        <v>2388.2769000000003</v>
      </c>
    </row>
    <row r="85" spans="1:11" x14ac:dyDescent="0.3">
      <c r="A85" s="77">
        <f>A84+1</f>
        <v>43870</v>
      </c>
      <c r="B85" s="18">
        <f>B84</f>
        <v>6729</v>
      </c>
      <c r="C85" s="18">
        <f>C84</f>
        <v>6729</v>
      </c>
      <c r="D85" s="83">
        <f>D84</f>
        <v>0</v>
      </c>
      <c r="I85" s="3">
        <f>CalcLOC!$B$5</f>
        <v>791.13</v>
      </c>
      <c r="J85" s="2">
        <f>InputData!D85</f>
        <v>800</v>
      </c>
      <c r="K85" s="2">
        <f t="shared" si="5"/>
        <v>78.676900000000074</v>
      </c>
    </row>
    <row r="86" spans="1:11" x14ac:dyDescent="0.3">
      <c r="A86" s="76">
        <f>A85</f>
        <v>43870</v>
      </c>
      <c r="B86" s="17">
        <f>SUMIF(InputData!$C$2:$C$105,"&lt;="&amp;CalcThroughput!A86,InputData!$D$2:$D$105)-$G$3</f>
        <v>6729</v>
      </c>
      <c r="C86" s="17">
        <f>SUMIF(InputData!$B$2:$B$105,"&lt;="&amp;CalcThroughput!A86,InputData!$D$2:$D$105)-CalcThroughput!$G$3</f>
        <v>7504</v>
      </c>
      <c r="D86" s="82">
        <f>C86-B86</f>
        <v>775</v>
      </c>
      <c r="I86" s="3">
        <f>CalcLOC!$B$5</f>
        <v>791.13</v>
      </c>
      <c r="J86" s="2">
        <f>InputData!D86</f>
        <v>845</v>
      </c>
      <c r="K86" s="2">
        <f t="shared" si="5"/>
        <v>2901.9769000000006</v>
      </c>
    </row>
    <row r="87" spans="1:11" x14ac:dyDescent="0.3">
      <c r="A87" s="77">
        <f>A86+1</f>
        <v>43871</v>
      </c>
      <c r="B87" s="18">
        <f>B86</f>
        <v>6729</v>
      </c>
      <c r="C87" s="18">
        <f>C86</f>
        <v>7504</v>
      </c>
      <c r="D87" s="83">
        <f>D86</f>
        <v>775</v>
      </c>
      <c r="I87" s="3">
        <f>CalcLOC!$B$5</f>
        <v>791.13</v>
      </c>
      <c r="J87" s="2">
        <f>InputData!D87</f>
        <v>845</v>
      </c>
      <c r="K87" s="2">
        <f t="shared" si="5"/>
        <v>2901.9769000000006</v>
      </c>
    </row>
    <row r="88" spans="1:11" x14ac:dyDescent="0.3">
      <c r="A88" s="76">
        <f>A87</f>
        <v>43871</v>
      </c>
      <c r="B88" s="17">
        <f>SUMIF(InputData!$C$2:$C$105,"&lt;="&amp;CalcThroughput!A88,InputData!$D$2:$D$105)-$G$3</f>
        <v>6729</v>
      </c>
      <c r="C88" s="17">
        <f>SUMIF(InputData!$B$2:$B$105,"&lt;="&amp;CalcThroughput!A88,InputData!$D$2:$D$105)-CalcThroughput!$G$3</f>
        <v>8120</v>
      </c>
      <c r="D88" s="82">
        <f>C88-B88</f>
        <v>1391</v>
      </c>
      <c r="I88" s="3">
        <f>CalcLOC!$B$5</f>
        <v>791.13</v>
      </c>
      <c r="J88" s="2">
        <f>InputData!D88</f>
        <v>830</v>
      </c>
      <c r="K88" s="2">
        <f t="shared" si="5"/>
        <v>1510.8769000000004</v>
      </c>
    </row>
    <row r="89" spans="1:11" x14ac:dyDescent="0.3">
      <c r="A89" s="77">
        <f>A88+1</f>
        <v>43872</v>
      </c>
      <c r="B89" s="18">
        <f>B88</f>
        <v>6729</v>
      </c>
      <c r="C89" s="18">
        <f>C88</f>
        <v>8120</v>
      </c>
      <c r="D89" s="83">
        <f>D88</f>
        <v>1391</v>
      </c>
      <c r="I89" s="3">
        <f>CalcLOC!$B$5</f>
        <v>791.13</v>
      </c>
      <c r="J89" s="2">
        <f>InputData!D89</f>
        <v>855</v>
      </c>
      <c r="K89" s="2">
        <f t="shared" si="5"/>
        <v>4079.3769000000007</v>
      </c>
    </row>
    <row r="90" spans="1:11" x14ac:dyDescent="0.3">
      <c r="A90" s="76">
        <f>A89</f>
        <v>43872</v>
      </c>
      <c r="B90" s="17">
        <f>SUMIF(InputData!$C$2:$C$105,"&lt;="&amp;CalcThroughput!A90,InputData!$D$2:$D$105)-$G$3</f>
        <v>6729</v>
      </c>
      <c r="C90" s="17">
        <f>SUMIF(InputData!$B$2:$B$105,"&lt;="&amp;CalcThroughput!A90,InputData!$D$2:$D$105)-CalcThroughput!$G$3</f>
        <v>8120</v>
      </c>
      <c r="D90" s="82">
        <f>C90-B90</f>
        <v>1391</v>
      </c>
      <c r="I90" s="3">
        <f>CalcLOC!$B$5</f>
        <v>791.13</v>
      </c>
      <c r="J90" s="2">
        <f>InputData!D90</f>
        <v>815</v>
      </c>
      <c r="K90" s="2">
        <f t="shared" si="5"/>
        <v>569.77690000000018</v>
      </c>
    </row>
    <row r="91" spans="1:11" x14ac:dyDescent="0.3">
      <c r="A91" s="77">
        <f>A90+1</f>
        <v>43873</v>
      </c>
      <c r="B91" s="18">
        <f>B90</f>
        <v>6729</v>
      </c>
      <c r="C91" s="18">
        <f>C90</f>
        <v>8120</v>
      </c>
      <c r="D91" s="83">
        <f>D90</f>
        <v>1391</v>
      </c>
      <c r="I91" s="3">
        <f>CalcLOC!$B$5</f>
        <v>791.13</v>
      </c>
      <c r="J91" s="2">
        <f>InputData!D91</f>
        <v>825</v>
      </c>
      <c r="K91" s="2">
        <f t="shared" si="5"/>
        <v>1147.1769000000004</v>
      </c>
    </row>
    <row r="92" spans="1:11" x14ac:dyDescent="0.3">
      <c r="A92" s="76">
        <f>A91</f>
        <v>43873</v>
      </c>
      <c r="B92" s="17">
        <f>SUMIF(InputData!$C$2:$C$105,"&lt;="&amp;CalcThroughput!A92,InputData!$D$2:$D$105)-$G$3</f>
        <v>8120</v>
      </c>
      <c r="C92" s="17">
        <f>SUMIF(InputData!$B$2:$B$105,"&lt;="&amp;CalcThroughput!A92,InputData!$D$2:$D$105)-CalcThroughput!$G$3</f>
        <v>8120</v>
      </c>
      <c r="D92" s="82">
        <f>C92-B92</f>
        <v>0</v>
      </c>
      <c r="I92" s="3">
        <f>CalcLOC!$B$5</f>
        <v>791.13</v>
      </c>
      <c r="J92" s="2">
        <f>InputData!D92</f>
        <v>825</v>
      </c>
      <c r="K92" s="2">
        <f t="shared" si="5"/>
        <v>1147.1769000000004</v>
      </c>
    </row>
    <row r="93" spans="1:11" x14ac:dyDescent="0.3">
      <c r="A93" s="77">
        <f>A92+1</f>
        <v>43874</v>
      </c>
      <c r="B93" s="18">
        <f>B92</f>
        <v>8120</v>
      </c>
      <c r="C93" s="18">
        <f>C92</f>
        <v>8120</v>
      </c>
      <c r="D93" s="83">
        <f>D92</f>
        <v>0</v>
      </c>
      <c r="I93" s="3">
        <f>CalcLOC!$B$5</f>
        <v>791.13</v>
      </c>
      <c r="J93" s="2">
        <f>InputData!D93</f>
        <v>1180</v>
      </c>
      <c r="K93" s="2">
        <f t="shared" si="5"/>
        <v>151219.8769</v>
      </c>
    </row>
    <row r="94" spans="1:11" x14ac:dyDescent="0.3">
      <c r="A94" s="76">
        <f>A93</f>
        <v>43874</v>
      </c>
      <c r="B94" s="17">
        <f>SUMIF(InputData!$C$2:$C$105,"&lt;="&amp;CalcThroughput!A94,InputData!$D$2:$D$105)-$G$3</f>
        <v>8120</v>
      </c>
      <c r="C94" s="17">
        <f>SUMIF(InputData!$B$2:$B$105,"&lt;="&amp;CalcThroughput!A94,InputData!$D$2:$D$105)-CalcThroughput!$G$3</f>
        <v>8120</v>
      </c>
      <c r="D94" s="82">
        <f>C94-B94</f>
        <v>0</v>
      </c>
      <c r="I94" s="3">
        <f>CalcLOC!$B$5</f>
        <v>791.13</v>
      </c>
      <c r="J94" s="2">
        <f>InputData!D94</f>
        <v>1190</v>
      </c>
      <c r="K94" s="2">
        <f t="shared" si="5"/>
        <v>159097.2769</v>
      </c>
    </row>
    <row r="95" spans="1:11" x14ac:dyDescent="0.3">
      <c r="A95" s="77">
        <f>A94+1</f>
        <v>43875</v>
      </c>
      <c r="B95" s="18">
        <f>B94</f>
        <v>8120</v>
      </c>
      <c r="C95" s="18">
        <f>C94</f>
        <v>8120</v>
      </c>
      <c r="D95" s="83">
        <f>D94</f>
        <v>0</v>
      </c>
      <c r="F95">
        <f>B96-B95</f>
        <v>0</v>
      </c>
      <c r="I95" s="3">
        <f>CalcLOC!$B$5</f>
        <v>791.13</v>
      </c>
      <c r="J95" s="2">
        <f>InputData!D95</f>
        <v>1380</v>
      </c>
      <c r="K95" s="2">
        <f t="shared" si="5"/>
        <v>346767.87690000003</v>
      </c>
    </row>
    <row r="96" spans="1:11" x14ac:dyDescent="0.3">
      <c r="A96" s="76">
        <f>A95</f>
        <v>43875</v>
      </c>
      <c r="B96" s="17">
        <f>SUMIF(InputData!$C$2:$C$105,"&lt;="&amp;CalcThroughput!A96,InputData!$D$2:$D$105)-$G$3</f>
        <v>8120</v>
      </c>
      <c r="C96" s="17">
        <f>SUMIF(InputData!$B$2:$B$105,"&lt;="&amp;CalcThroughput!A96,InputData!$D$2:$D$105)-CalcThroughput!$G$3</f>
        <v>8120</v>
      </c>
      <c r="D96" s="82">
        <f>C96-B96</f>
        <v>0</v>
      </c>
      <c r="F96">
        <f>C96-C95</f>
        <v>0</v>
      </c>
      <c r="I96" s="3">
        <f>CalcLOC!$B$5</f>
        <v>791.13</v>
      </c>
      <c r="J96" s="2">
        <f>InputData!D96</f>
        <v>1315</v>
      </c>
      <c r="K96" s="2">
        <f t="shared" si="5"/>
        <v>274439.7769</v>
      </c>
    </row>
    <row r="97" spans="1:11" x14ac:dyDescent="0.3">
      <c r="A97" s="77">
        <f>A96+1</f>
        <v>43876</v>
      </c>
      <c r="B97" s="18">
        <f>B96</f>
        <v>8120</v>
      </c>
      <c r="C97" s="18">
        <f>C96</f>
        <v>8120</v>
      </c>
      <c r="D97" s="83">
        <f>D96</f>
        <v>0</v>
      </c>
      <c r="I97" s="3">
        <f>CalcLOC!$B$5</f>
        <v>791.13</v>
      </c>
      <c r="J97" s="2">
        <f>InputData!D97</f>
        <v>1260</v>
      </c>
      <c r="K97" s="2">
        <f t="shared" si="5"/>
        <v>219839.07690000001</v>
      </c>
    </row>
    <row r="98" spans="1:11" x14ac:dyDescent="0.3">
      <c r="A98" s="76">
        <f>A97</f>
        <v>43876</v>
      </c>
      <c r="B98" s="17">
        <f>SUMIF(InputData!$C$2:$C$105,"&lt;="&amp;CalcThroughput!A98,InputData!$D$2:$D$105)-$G$3</f>
        <v>8120</v>
      </c>
      <c r="C98" s="17">
        <f>SUMIF(InputData!$B$2:$B$105,"&lt;="&amp;CalcThroughput!A98,InputData!$D$2:$D$105)-CalcThroughput!$G$3</f>
        <v>8120</v>
      </c>
      <c r="D98" s="82">
        <f>C98-B98</f>
        <v>0</v>
      </c>
      <c r="I98" s="3">
        <f>CalcLOC!$B$5</f>
        <v>791.13</v>
      </c>
      <c r="J98" s="2">
        <f>InputData!D98</f>
        <v>1210</v>
      </c>
      <c r="K98" s="2">
        <f t="shared" si="5"/>
        <v>175452.07690000001</v>
      </c>
    </row>
    <row r="99" spans="1:11" x14ac:dyDescent="0.3">
      <c r="A99" s="77">
        <f>A98+1</f>
        <v>43877</v>
      </c>
      <c r="B99" s="18">
        <f>B98</f>
        <v>8120</v>
      </c>
      <c r="C99" s="18">
        <f>C98</f>
        <v>8120</v>
      </c>
      <c r="D99" s="83">
        <f>D98</f>
        <v>0</v>
      </c>
      <c r="I99" s="3">
        <f>CalcLOC!$B$5</f>
        <v>791.13</v>
      </c>
      <c r="J99" s="2">
        <f>InputData!D99</f>
        <v>1195</v>
      </c>
      <c r="K99" s="2">
        <f t="shared" si="5"/>
        <v>163110.97690000001</v>
      </c>
    </row>
    <row r="100" spans="1:11" x14ac:dyDescent="0.3">
      <c r="A100" s="76">
        <f>A99</f>
        <v>43877</v>
      </c>
      <c r="B100" s="17">
        <f>SUMIF(InputData!$C$2:$C$105,"&lt;="&amp;CalcThroughput!A100,InputData!$D$2:$D$105)-$G$3</f>
        <v>8120</v>
      </c>
      <c r="C100" s="17">
        <f>SUMIF(InputData!$B$2:$B$105,"&lt;="&amp;CalcThroughput!A100,InputData!$D$2:$D$105)-CalcThroughput!$G$3</f>
        <v>8920</v>
      </c>
      <c r="D100" s="82">
        <f>C100-B100</f>
        <v>800</v>
      </c>
      <c r="I100" s="3">
        <f>CalcLOC!$B$5</f>
        <v>791.13</v>
      </c>
      <c r="J100" s="2">
        <f>InputData!D100</f>
        <v>1215</v>
      </c>
      <c r="K100" s="2">
        <f t="shared" si="5"/>
        <v>179665.7769</v>
      </c>
    </row>
    <row r="101" spans="1:11" x14ac:dyDescent="0.3">
      <c r="A101" s="77">
        <f>A100+1</f>
        <v>43878</v>
      </c>
      <c r="B101" s="18">
        <f>B100</f>
        <v>8120</v>
      </c>
      <c r="C101" s="18">
        <f>C100</f>
        <v>8920</v>
      </c>
      <c r="D101" s="83">
        <f>D100</f>
        <v>800</v>
      </c>
      <c r="I101" s="3">
        <f>CalcLOC!$B$5</f>
        <v>791.13</v>
      </c>
      <c r="J101" s="2">
        <f>InputData!D101</f>
        <v>1355</v>
      </c>
      <c r="K101" s="2">
        <f t="shared" si="5"/>
        <v>317949.37690000003</v>
      </c>
    </row>
    <row r="102" spans="1:11" x14ac:dyDescent="0.3">
      <c r="A102" s="76">
        <f>A101</f>
        <v>43878</v>
      </c>
      <c r="B102" s="17">
        <f>SUMIF(InputData!$C$2:$C$105,"&lt;="&amp;CalcThroughput!A102,InputData!$D$2:$D$105)-$G$3</f>
        <v>8120</v>
      </c>
      <c r="C102" s="17">
        <f>SUMIF(InputData!$B$2:$B$105,"&lt;="&amp;CalcThroughput!A102,InputData!$D$2:$D$105)-CalcThroughput!$G$3</f>
        <v>9470</v>
      </c>
      <c r="D102" s="82">
        <f>C102-B102</f>
        <v>1350</v>
      </c>
      <c r="I102" s="3">
        <f>CalcLOC!$B$5</f>
        <v>791.13</v>
      </c>
      <c r="J102" s="2">
        <f>InputData!D102</f>
        <v>1105</v>
      </c>
      <c r="K102" s="2">
        <f t="shared" si="5"/>
        <v>98514.376900000003</v>
      </c>
    </row>
    <row r="103" spans="1:11" x14ac:dyDescent="0.3">
      <c r="A103" s="77">
        <f>A102+1</f>
        <v>43879</v>
      </c>
      <c r="B103" s="18">
        <f>B102</f>
        <v>8120</v>
      </c>
      <c r="C103" s="18">
        <f>C102</f>
        <v>9470</v>
      </c>
      <c r="D103" s="83">
        <f>D102</f>
        <v>1350</v>
      </c>
      <c r="I103" s="3">
        <f>CalcLOC!$B$5</f>
        <v>791.13</v>
      </c>
      <c r="J103" s="2">
        <f>InputData!D103</f>
        <v>1100</v>
      </c>
      <c r="K103" s="2">
        <f t="shared" si="5"/>
        <v>95400.676900000006</v>
      </c>
    </row>
    <row r="104" spans="1:11" x14ac:dyDescent="0.3">
      <c r="A104" s="76">
        <f>A103</f>
        <v>43879</v>
      </c>
      <c r="B104" s="17">
        <f>SUMIF(InputData!$C$2:$C$105,"&lt;="&amp;CalcThroughput!A104,InputData!$D$2:$D$105)-$G$3</f>
        <v>8120</v>
      </c>
      <c r="C104" s="17">
        <f>SUMIF(InputData!$B$2:$B$105,"&lt;="&amp;CalcThroughput!A104,InputData!$D$2:$D$105)-CalcThroughput!$G$3</f>
        <v>9470</v>
      </c>
      <c r="D104" s="82">
        <f>C104-B104</f>
        <v>1350</v>
      </c>
      <c r="I104" s="3">
        <f>CalcLOC!$B$5</f>
        <v>791.13</v>
      </c>
      <c r="J104" s="2">
        <f>InputData!D104</f>
        <v>880</v>
      </c>
      <c r="K104" s="2">
        <f t="shared" si="5"/>
        <v>7897.8769000000011</v>
      </c>
    </row>
    <row r="105" spans="1:11" x14ac:dyDescent="0.3">
      <c r="A105" s="77">
        <f>A104+1</f>
        <v>43880</v>
      </c>
      <c r="B105" s="18">
        <f>B104</f>
        <v>8120</v>
      </c>
      <c r="C105" s="18">
        <f>C104</f>
        <v>9470</v>
      </c>
      <c r="D105" s="83">
        <f>D104</f>
        <v>1350</v>
      </c>
      <c r="I105" s="3">
        <f>CalcLOC!$B$5</f>
        <v>791.13</v>
      </c>
      <c r="J105" s="2">
        <f>InputData!D105</f>
        <v>940</v>
      </c>
      <c r="K105" s="2">
        <f t="shared" si="5"/>
        <v>22162.276900000001</v>
      </c>
    </row>
    <row r="106" spans="1:11" x14ac:dyDescent="0.3">
      <c r="A106" s="76">
        <f>A105</f>
        <v>43880</v>
      </c>
      <c r="B106" s="17">
        <f>SUMIF(InputData!$C$2:$C$105,"&lt;="&amp;CalcThroughput!A106,InputData!$D$2:$D$105)-$G$3</f>
        <v>9470</v>
      </c>
      <c r="C106" s="17">
        <f>SUMIF(InputData!$B$2:$B$105,"&lt;="&amp;CalcThroughput!A106,InputData!$D$2:$D$105)-CalcThroughput!$G$3</f>
        <v>9470</v>
      </c>
      <c r="D106" s="82">
        <f>C106-B106</f>
        <v>0</v>
      </c>
      <c r="I106" s="3"/>
      <c r="J106" s="2"/>
      <c r="K106" s="2"/>
    </row>
    <row r="107" spans="1:11" x14ac:dyDescent="0.3">
      <c r="A107" s="77">
        <f>A106+1</f>
        <v>43881</v>
      </c>
      <c r="B107" s="18">
        <f>B106</f>
        <v>9470</v>
      </c>
      <c r="C107" s="18">
        <f>C106</f>
        <v>9470</v>
      </c>
      <c r="D107" s="83">
        <f>D106</f>
        <v>0</v>
      </c>
      <c r="I107" s="3"/>
      <c r="J107" s="2"/>
      <c r="K107" s="2"/>
    </row>
    <row r="108" spans="1:11" x14ac:dyDescent="0.3">
      <c r="A108" s="76">
        <f>A107</f>
        <v>43881</v>
      </c>
      <c r="B108" s="17">
        <f>SUMIF(InputData!$C$2:$C$105,"&lt;="&amp;CalcThroughput!A108,InputData!$D$2:$D$105)-$G$3</f>
        <v>9470</v>
      </c>
      <c r="C108" s="17">
        <f>SUMIF(InputData!$B$2:$B$105,"&lt;="&amp;CalcThroughput!A108,InputData!$D$2:$D$105)-CalcThroughput!$G$3</f>
        <v>9470</v>
      </c>
      <c r="D108" s="82">
        <f>C108-B108</f>
        <v>0</v>
      </c>
      <c r="I108" s="3"/>
      <c r="J108" s="2"/>
      <c r="K108" s="2"/>
    </row>
    <row r="109" spans="1:11" x14ac:dyDescent="0.3">
      <c r="A109" s="77">
        <f>A108+1</f>
        <v>43882</v>
      </c>
      <c r="B109" s="18">
        <f>B108</f>
        <v>9470</v>
      </c>
      <c r="C109" s="18">
        <f>C108</f>
        <v>9470</v>
      </c>
      <c r="D109" s="83">
        <f>D108</f>
        <v>0</v>
      </c>
      <c r="I109" s="3"/>
      <c r="J109" s="2"/>
      <c r="K109" s="2"/>
    </row>
    <row r="110" spans="1:11" x14ac:dyDescent="0.3">
      <c r="A110" s="76">
        <f>A109</f>
        <v>43882</v>
      </c>
      <c r="B110" s="17">
        <f>SUMIF(InputData!$C$2:$C$105,"&lt;="&amp;CalcThroughput!A110,InputData!$D$2:$D$105)-$G$3</f>
        <v>9470</v>
      </c>
      <c r="C110" s="17">
        <f>SUMIF(InputData!$B$2:$B$105,"&lt;="&amp;CalcThroughput!A110,InputData!$D$2:$D$105)-CalcThroughput!$G$3</f>
        <v>9470</v>
      </c>
      <c r="D110" s="82">
        <f>C110-B110</f>
        <v>0</v>
      </c>
      <c r="I110" s="3"/>
      <c r="J110" s="2"/>
      <c r="K110" s="2"/>
    </row>
    <row r="111" spans="1:11" x14ac:dyDescent="0.3">
      <c r="A111" s="77">
        <f>A110+1</f>
        <v>43883</v>
      </c>
      <c r="B111" s="18">
        <f>B110</f>
        <v>9470</v>
      </c>
      <c r="C111" s="18">
        <f>C110</f>
        <v>9470</v>
      </c>
      <c r="D111" s="83">
        <f>D110</f>
        <v>0</v>
      </c>
      <c r="I111" s="3"/>
      <c r="J111" s="2"/>
      <c r="K111" s="2"/>
    </row>
    <row r="112" spans="1:11" x14ac:dyDescent="0.3">
      <c r="A112" s="76">
        <f>A111</f>
        <v>43883</v>
      </c>
      <c r="B112" s="17">
        <f>SUMIF(InputData!$C$2:$C$105,"&lt;="&amp;CalcThroughput!A112,InputData!$D$2:$D$105)-$G$3</f>
        <v>9470</v>
      </c>
      <c r="C112" s="17">
        <f>SUMIF(InputData!$B$2:$B$105,"&lt;="&amp;CalcThroughput!A112,InputData!$D$2:$D$105)-CalcThroughput!$G$3</f>
        <v>9470</v>
      </c>
      <c r="D112" s="82">
        <f>C112-B112</f>
        <v>0</v>
      </c>
      <c r="I112" s="3"/>
      <c r="J112" s="2"/>
      <c r="K112" s="2"/>
    </row>
    <row r="113" spans="1:11" x14ac:dyDescent="0.3">
      <c r="A113" s="77">
        <f>A112+1</f>
        <v>43884</v>
      </c>
      <c r="B113" s="18">
        <f>B112</f>
        <v>9470</v>
      </c>
      <c r="C113" s="18">
        <f>C112</f>
        <v>9470</v>
      </c>
      <c r="D113" s="83">
        <f>D112</f>
        <v>0</v>
      </c>
      <c r="I113" s="3"/>
      <c r="J113" s="2"/>
      <c r="K113" s="2"/>
    </row>
    <row r="114" spans="1:11" x14ac:dyDescent="0.3">
      <c r="A114" s="76">
        <f>A113</f>
        <v>43884</v>
      </c>
      <c r="B114" s="17">
        <f>SUMIF(InputData!$C$2:$C$105,"&lt;="&amp;CalcThroughput!A114,InputData!$D$2:$D$105)-$G$3</f>
        <v>9470</v>
      </c>
      <c r="C114" s="17">
        <f>SUMIF(InputData!$B$2:$B$105,"&lt;="&amp;CalcThroughput!A114,InputData!$D$2:$D$105)-CalcThroughput!$G$3</f>
        <v>10961</v>
      </c>
      <c r="D114" s="82">
        <f>C114-B114</f>
        <v>1491</v>
      </c>
      <c r="I114" s="3"/>
      <c r="J114" s="2"/>
      <c r="K114" s="2"/>
    </row>
    <row r="115" spans="1:11" x14ac:dyDescent="0.3">
      <c r="A115" s="77">
        <f>A114+1</f>
        <v>43885</v>
      </c>
      <c r="B115" s="18">
        <f>B114</f>
        <v>9470</v>
      </c>
      <c r="C115" s="18">
        <f>C114</f>
        <v>10961</v>
      </c>
      <c r="D115" s="83">
        <f>D114</f>
        <v>1491</v>
      </c>
      <c r="I115" s="3"/>
      <c r="J115" s="2"/>
      <c r="K115" s="2"/>
    </row>
    <row r="116" spans="1:11" x14ac:dyDescent="0.3">
      <c r="A116" s="76">
        <f>A115</f>
        <v>43885</v>
      </c>
      <c r="B116" s="17">
        <f>SUMIF(InputData!$C$2:$C$105,"&lt;="&amp;CalcThroughput!A116,InputData!$D$2:$D$105)-$G$3</f>
        <v>9470</v>
      </c>
      <c r="C116" s="17">
        <f>SUMIF(InputData!$B$2:$B$105,"&lt;="&amp;CalcThroughput!A116,InputData!$D$2:$D$105)-CalcThroughput!$G$3</f>
        <v>10961</v>
      </c>
      <c r="D116" s="82">
        <f>C116-B116</f>
        <v>1491</v>
      </c>
      <c r="I116" s="3"/>
      <c r="J116" s="2"/>
      <c r="K116" s="2"/>
    </row>
    <row r="117" spans="1:11" x14ac:dyDescent="0.3">
      <c r="A117" s="77">
        <f>A116+1</f>
        <v>43886</v>
      </c>
      <c r="B117" s="18">
        <f>B116</f>
        <v>9470</v>
      </c>
      <c r="C117" s="18">
        <f>C116</f>
        <v>10961</v>
      </c>
      <c r="D117" s="83">
        <f>D116</f>
        <v>1491</v>
      </c>
      <c r="I117" s="3"/>
      <c r="J117" s="2"/>
      <c r="K117" s="2"/>
    </row>
    <row r="118" spans="1:11" x14ac:dyDescent="0.3">
      <c r="A118" s="76">
        <f>A117</f>
        <v>43886</v>
      </c>
      <c r="B118" s="17">
        <f>SUMIF(InputData!$C$2:$C$105,"&lt;="&amp;CalcThroughput!A118,InputData!$D$2:$D$105)-$G$3</f>
        <v>9470</v>
      </c>
      <c r="C118" s="17">
        <f>SUMIF(InputData!$B$2:$B$105,"&lt;="&amp;CalcThroughput!A118,InputData!$D$2:$D$105)-CalcThroughput!$G$3</f>
        <v>10961</v>
      </c>
      <c r="D118" s="82">
        <f>C118-B118</f>
        <v>1491</v>
      </c>
      <c r="I118" s="3"/>
      <c r="J118" s="2"/>
      <c r="K118" s="2"/>
    </row>
    <row r="119" spans="1:11" x14ac:dyDescent="0.3">
      <c r="A119" s="77">
        <f>A118+1</f>
        <v>43887</v>
      </c>
      <c r="B119" s="18">
        <f>B118</f>
        <v>9470</v>
      </c>
      <c r="C119" s="18">
        <f>C118</f>
        <v>10961</v>
      </c>
      <c r="D119" s="83">
        <f>D118</f>
        <v>1491</v>
      </c>
      <c r="I119" s="3"/>
      <c r="J119" s="2"/>
      <c r="K119" s="2"/>
    </row>
    <row r="120" spans="1:11" x14ac:dyDescent="0.3">
      <c r="A120" s="76">
        <f>A119</f>
        <v>43887</v>
      </c>
      <c r="B120" s="17">
        <f>SUMIF(InputData!$C$2:$C$105,"&lt;="&amp;CalcThroughput!A120,InputData!$D$2:$D$105)-$G$3</f>
        <v>10961</v>
      </c>
      <c r="C120" s="17">
        <f>SUMIF(InputData!$B$2:$B$105,"&lt;="&amp;CalcThroughput!A120,InputData!$D$2:$D$105)-CalcThroughput!$G$3</f>
        <v>10961</v>
      </c>
      <c r="D120" s="82">
        <f>C120-B120</f>
        <v>0</v>
      </c>
      <c r="I120" s="3"/>
      <c r="J120" s="2"/>
      <c r="K120" s="2"/>
    </row>
    <row r="121" spans="1:11" x14ac:dyDescent="0.3">
      <c r="A121" s="77">
        <f>A120+1</f>
        <v>43888</v>
      </c>
      <c r="B121" s="18">
        <f>B120</f>
        <v>10961</v>
      </c>
      <c r="C121" s="18">
        <f>C120</f>
        <v>10961</v>
      </c>
      <c r="D121" s="83">
        <f>D120</f>
        <v>0</v>
      </c>
      <c r="I121" s="3"/>
      <c r="J121" s="2"/>
      <c r="K121" s="2"/>
    </row>
    <row r="122" spans="1:11" x14ac:dyDescent="0.3">
      <c r="A122" s="76">
        <f>A121</f>
        <v>43888</v>
      </c>
      <c r="B122" s="17">
        <f>SUMIF(InputData!$C$2:$C$105,"&lt;="&amp;CalcThroughput!A122,InputData!$D$2:$D$105)-$G$3</f>
        <v>10961</v>
      </c>
      <c r="C122" s="17">
        <f>SUMIF(InputData!$B$2:$B$105,"&lt;="&amp;CalcThroughput!A122,InputData!$D$2:$D$105)-CalcThroughput!$G$3</f>
        <v>10961</v>
      </c>
      <c r="D122" s="82">
        <f>C122-B122</f>
        <v>0</v>
      </c>
      <c r="I122" s="3"/>
      <c r="J122" s="2"/>
      <c r="K122" s="2"/>
    </row>
    <row r="123" spans="1:11" x14ac:dyDescent="0.3">
      <c r="A123" s="77">
        <f>A122+1</f>
        <v>43889</v>
      </c>
      <c r="B123" s="18">
        <f>B122</f>
        <v>10961</v>
      </c>
      <c r="C123" s="18">
        <f>C122</f>
        <v>10961</v>
      </c>
      <c r="D123" s="83">
        <f>D122</f>
        <v>0</v>
      </c>
      <c r="I123" s="3"/>
      <c r="J123" s="2"/>
      <c r="K123" s="2"/>
    </row>
    <row r="124" spans="1:11" x14ac:dyDescent="0.3">
      <c r="A124" s="76">
        <f>A123</f>
        <v>43889</v>
      </c>
      <c r="B124" s="17">
        <f>SUMIF(InputData!$C$2:$C$105,"&lt;="&amp;CalcThroughput!A124,InputData!$D$2:$D$105)-$G$3</f>
        <v>10961</v>
      </c>
      <c r="C124" s="17">
        <f>SUMIF(InputData!$B$2:$B$105,"&lt;="&amp;CalcThroughput!A124,InputData!$D$2:$D$105)-CalcThroughput!$G$3</f>
        <v>10961</v>
      </c>
      <c r="D124" s="82">
        <f>C124-B124</f>
        <v>0</v>
      </c>
      <c r="I124" s="3"/>
      <c r="J124" s="2"/>
      <c r="K124" s="2"/>
    </row>
    <row r="125" spans="1:11" x14ac:dyDescent="0.3">
      <c r="A125" s="77">
        <f>A124+1</f>
        <v>43890</v>
      </c>
      <c r="B125" s="18">
        <f>B124</f>
        <v>10961</v>
      </c>
      <c r="C125" s="18">
        <f>C124</f>
        <v>10961</v>
      </c>
      <c r="D125" s="83">
        <f>D124</f>
        <v>0</v>
      </c>
      <c r="I125" s="3"/>
      <c r="J125" s="2"/>
      <c r="K125" s="2"/>
    </row>
    <row r="126" spans="1:11" x14ac:dyDescent="0.3">
      <c r="A126" s="76">
        <f>A125</f>
        <v>43890</v>
      </c>
      <c r="B126" s="17">
        <f>SUMIF(InputData!$C$2:$C$105,"&lt;="&amp;CalcThroughput!A126,InputData!$D$2:$D$105)-$G$3</f>
        <v>10961</v>
      </c>
      <c r="C126" s="17">
        <f>SUMIF(InputData!$B$2:$B$105,"&lt;="&amp;CalcThroughput!A126,InputData!$D$2:$D$105)-CalcThroughput!$G$3</f>
        <v>10961</v>
      </c>
      <c r="D126" s="82">
        <f>C126-B126</f>
        <v>0</v>
      </c>
      <c r="I126" s="3"/>
      <c r="J126" s="2"/>
      <c r="K126" s="2"/>
    </row>
    <row r="127" spans="1:11" x14ac:dyDescent="0.3">
      <c r="A127" s="77">
        <f>A126+1</f>
        <v>43891</v>
      </c>
      <c r="B127" s="18">
        <f>B126</f>
        <v>10961</v>
      </c>
      <c r="C127" s="18">
        <f>C126</f>
        <v>10961</v>
      </c>
      <c r="D127" s="83">
        <f>D126</f>
        <v>0</v>
      </c>
      <c r="I127" s="3"/>
      <c r="J127" s="2"/>
      <c r="K127" s="2"/>
    </row>
    <row r="128" spans="1:11" x14ac:dyDescent="0.3">
      <c r="A128" s="76">
        <f>A127</f>
        <v>43891</v>
      </c>
      <c r="B128" s="17">
        <f>SUMIF(InputData!$C$2:$C$105,"&lt;="&amp;CalcThroughput!A128,InputData!$D$2:$D$105)-$G$3</f>
        <v>10961</v>
      </c>
      <c r="C128" s="17">
        <f>SUMIF(InputData!$B$2:$B$105,"&lt;="&amp;CalcThroughput!A128,InputData!$D$2:$D$105)-CalcThroughput!$G$3</f>
        <v>11771</v>
      </c>
      <c r="D128" s="82">
        <f>C128-B128</f>
        <v>810</v>
      </c>
      <c r="I128" s="3"/>
      <c r="J128" s="2"/>
      <c r="K128" s="2"/>
    </row>
    <row r="129" spans="1:11" x14ac:dyDescent="0.3">
      <c r="A129" s="77">
        <f>A128+1</f>
        <v>43892</v>
      </c>
      <c r="B129" s="18">
        <f>B128</f>
        <v>10961</v>
      </c>
      <c r="C129" s="18">
        <f>C128</f>
        <v>11771</v>
      </c>
      <c r="D129" s="83">
        <f>D128</f>
        <v>810</v>
      </c>
      <c r="I129" s="3"/>
      <c r="J129" s="2"/>
      <c r="K129" s="2"/>
    </row>
    <row r="130" spans="1:11" x14ac:dyDescent="0.3">
      <c r="A130" s="76">
        <f>A129</f>
        <v>43892</v>
      </c>
      <c r="B130" s="17">
        <f>SUMIF(InputData!$C$2:$C$105,"&lt;="&amp;CalcThroughput!A130,InputData!$D$2:$D$105)-$G$3</f>
        <v>10961</v>
      </c>
      <c r="C130" s="17">
        <f>SUMIF(InputData!$B$2:$B$105,"&lt;="&amp;CalcThroughput!A130,InputData!$D$2:$D$105)-CalcThroughput!$G$3</f>
        <v>12403</v>
      </c>
      <c r="D130" s="82">
        <f>C130-B130</f>
        <v>1442</v>
      </c>
      <c r="I130" s="3"/>
      <c r="J130" s="2"/>
      <c r="K130" s="2"/>
    </row>
    <row r="131" spans="1:11" x14ac:dyDescent="0.3">
      <c r="A131" s="77">
        <f>A130+1</f>
        <v>43893</v>
      </c>
      <c r="B131" s="18">
        <f>B130</f>
        <v>10961</v>
      </c>
      <c r="C131" s="18">
        <f>C130</f>
        <v>12403</v>
      </c>
      <c r="D131" s="83">
        <f>D130</f>
        <v>1442</v>
      </c>
      <c r="I131" s="3"/>
      <c r="J131" s="2"/>
      <c r="K131" s="2"/>
    </row>
    <row r="132" spans="1:11" x14ac:dyDescent="0.3">
      <c r="A132" s="76">
        <f>A131</f>
        <v>43893</v>
      </c>
      <c r="B132" s="17">
        <f>SUMIF(InputData!$C$2:$C$105,"&lt;="&amp;CalcThroughput!A132,InputData!$D$2:$D$105)-$G$3</f>
        <v>10961</v>
      </c>
      <c r="C132" s="17">
        <f>SUMIF(InputData!$B$2:$B$105,"&lt;="&amp;CalcThroughput!A132,InputData!$D$2:$D$105)-CalcThroughput!$G$3</f>
        <v>12403</v>
      </c>
      <c r="D132" s="82">
        <f>C132-B132</f>
        <v>1442</v>
      </c>
      <c r="I132" s="3"/>
      <c r="J132" s="2"/>
      <c r="K132" s="2"/>
    </row>
    <row r="133" spans="1:11" x14ac:dyDescent="0.3">
      <c r="A133" s="77">
        <f>A132+1</f>
        <v>43894</v>
      </c>
      <c r="B133" s="18">
        <f>B132</f>
        <v>10961</v>
      </c>
      <c r="C133" s="18">
        <f>C132</f>
        <v>12403</v>
      </c>
      <c r="D133" s="83">
        <f>D132</f>
        <v>1442</v>
      </c>
      <c r="I133" s="3"/>
      <c r="J133" s="2"/>
      <c r="K133" s="2"/>
    </row>
    <row r="134" spans="1:11" x14ac:dyDescent="0.3">
      <c r="A134" s="76">
        <f>A133</f>
        <v>43894</v>
      </c>
      <c r="B134" s="17">
        <f>SUMIF(InputData!$C$2:$C$105,"&lt;="&amp;CalcThroughput!A134,InputData!$D$2:$D$105)-$G$3</f>
        <v>12403</v>
      </c>
      <c r="C134" s="17">
        <f>SUMIF(InputData!$B$2:$B$105,"&lt;="&amp;CalcThroughput!A134,InputData!$D$2:$D$105)-CalcThroughput!$G$3</f>
        <v>12403</v>
      </c>
      <c r="D134" s="82">
        <f>C134-B134</f>
        <v>0</v>
      </c>
      <c r="I134" s="3"/>
      <c r="J134" s="2"/>
      <c r="K134" s="2"/>
    </row>
    <row r="135" spans="1:11" x14ac:dyDescent="0.3">
      <c r="A135" s="77">
        <f>A134+1</f>
        <v>43895</v>
      </c>
      <c r="B135" s="18">
        <f>B134</f>
        <v>12403</v>
      </c>
      <c r="C135" s="18">
        <f>C134</f>
        <v>12403</v>
      </c>
      <c r="D135" s="83">
        <f>D134</f>
        <v>0</v>
      </c>
      <c r="I135" s="3"/>
      <c r="J135" s="2"/>
      <c r="K135" s="2"/>
    </row>
    <row r="136" spans="1:11" x14ac:dyDescent="0.3">
      <c r="A136" s="76">
        <f>A135</f>
        <v>43895</v>
      </c>
      <c r="B136" s="17">
        <f>SUMIF(InputData!$C$2:$C$105,"&lt;="&amp;CalcThroughput!A136,InputData!$D$2:$D$105)-$G$3</f>
        <v>12403</v>
      </c>
      <c r="C136" s="17">
        <f>SUMIF(InputData!$B$2:$B$105,"&lt;="&amp;CalcThroughput!A136,InputData!$D$2:$D$105)-CalcThroughput!$G$3</f>
        <v>12403</v>
      </c>
      <c r="D136" s="82">
        <f>C136-B136</f>
        <v>0</v>
      </c>
      <c r="I136" s="3"/>
      <c r="J136" s="2"/>
      <c r="K136" s="2"/>
    </row>
    <row r="137" spans="1:11" x14ac:dyDescent="0.3">
      <c r="A137" s="77">
        <f>A136+1</f>
        <v>43896</v>
      </c>
      <c r="B137" s="18">
        <f>B136</f>
        <v>12403</v>
      </c>
      <c r="C137" s="18">
        <f>C136</f>
        <v>12403</v>
      </c>
      <c r="D137" s="83">
        <f>D136</f>
        <v>0</v>
      </c>
      <c r="I137" s="3"/>
      <c r="J137" s="2"/>
      <c r="K137" s="2"/>
    </row>
    <row r="138" spans="1:11" x14ac:dyDescent="0.3">
      <c r="A138" s="76">
        <f>A137</f>
        <v>43896</v>
      </c>
      <c r="B138" s="17">
        <f>SUMIF(InputData!$C$2:$C$105,"&lt;="&amp;CalcThroughput!A138,InputData!$D$2:$D$105)-$G$3</f>
        <v>12403</v>
      </c>
      <c r="C138" s="17">
        <f>SUMIF(InputData!$B$2:$B$105,"&lt;="&amp;CalcThroughput!A138,InputData!$D$2:$D$105)-CalcThroughput!$G$3</f>
        <v>12403</v>
      </c>
      <c r="D138" s="82">
        <f>C138-B138</f>
        <v>0</v>
      </c>
      <c r="I138" s="3"/>
      <c r="J138" s="2"/>
      <c r="K138" s="2"/>
    </row>
    <row r="139" spans="1:11" x14ac:dyDescent="0.3">
      <c r="A139" s="77">
        <f>A138+1</f>
        <v>43897</v>
      </c>
      <c r="B139" s="18">
        <f>B138</f>
        <v>12403</v>
      </c>
      <c r="C139" s="18">
        <f>C138</f>
        <v>12403</v>
      </c>
      <c r="D139" s="83">
        <f>D138</f>
        <v>0</v>
      </c>
      <c r="I139" s="3"/>
      <c r="J139" s="2"/>
      <c r="K139" s="2"/>
    </row>
    <row r="140" spans="1:11" x14ac:dyDescent="0.3">
      <c r="A140" s="76">
        <f>A139</f>
        <v>43897</v>
      </c>
      <c r="B140" s="17">
        <f>SUMIF(InputData!$C$2:$C$105,"&lt;="&amp;CalcThroughput!A140,InputData!$D$2:$D$105)-$G$3</f>
        <v>12403</v>
      </c>
      <c r="C140" s="17">
        <f>SUMIF(InputData!$B$2:$B$105,"&lt;="&amp;CalcThroughput!A140,InputData!$D$2:$D$105)-CalcThroughput!$G$3</f>
        <v>12403</v>
      </c>
      <c r="D140" s="82">
        <f>C140-B140</f>
        <v>0</v>
      </c>
      <c r="I140" s="3"/>
      <c r="J140" s="2"/>
      <c r="K140" s="2"/>
    </row>
    <row r="141" spans="1:11" x14ac:dyDescent="0.3">
      <c r="A141" s="77">
        <f>A140+1</f>
        <v>43898</v>
      </c>
      <c r="B141" s="18">
        <f>B140</f>
        <v>12403</v>
      </c>
      <c r="C141" s="18">
        <f>C140</f>
        <v>12403</v>
      </c>
      <c r="D141" s="83">
        <f>D140</f>
        <v>0</v>
      </c>
      <c r="I141" s="3"/>
      <c r="J141" s="2"/>
      <c r="K141" s="2"/>
    </row>
    <row r="142" spans="1:11" x14ac:dyDescent="0.3">
      <c r="A142" s="76">
        <f>A141</f>
        <v>43898</v>
      </c>
      <c r="B142" s="17">
        <f>SUMIF(InputData!$C$2:$C$105,"&lt;="&amp;CalcThroughput!A142,InputData!$D$2:$D$105)-$G$3</f>
        <v>12403</v>
      </c>
      <c r="C142" s="17">
        <f>SUMIF(InputData!$B$2:$B$105,"&lt;="&amp;CalcThroughput!A142,InputData!$D$2:$D$105)-CalcThroughput!$G$3</f>
        <v>13228</v>
      </c>
      <c r="D142" s="82">
        <f>C142-B142</f>
        <v>825</v>
      </c>
      <c r="I142" s="3"/>
      <c r="J142" s="2"/>
      <c r="K142" s="2"/>
    </row>
    <row r="143" spans="1:11" x14ac:dyDescent="0.3">
      <c r="A143" s="77">
        <f>A142+1</f>
        <v>43899</v>
      </c>
      <c r="B143" s="18">
        <f>B142</f>
        <v>12403</v>
      </c>
      <c r="C143" s="18">
        <f>C142</f>
        <v>13228</v>
      </c>
      <c r="D143" s="83">
        <f>D142</f>
        <v>825</v>
      </c>
      <c r="I143" s="3"/>
      <c r="J143" s="2"/>
      <c r="K143" s="2"/>
    </row>
    <row r="144" spans="1:11" x14ac:dyDescent="0.3">
      <c r="A144" s="76">
        <f>A143</f>
        <v>43899</v>
      </c>
      <c r="B144" s="17">
        <f>SUMIF(InputData!$C$2:$C$105,"&lt;="&amp;CalcThroughput!A144,InputData!$D$2:$D$105)-$G$3</f>
        <v>12403</v>
      </c>
      <c r="C144" s="17">
        <f>SUMIF(InputData!$B$2:$B$105,"&lt;="&amp;CalcThroughput!A144,InputData!$D$2:$D$105)-CalcThroughput!$G$3</f>
        <v>13698</v>
      </c>
      <c r="D144" s="82">
        <f>C144-B144</f>
        <v>1295</v>
      </c>
      <c r="I144" s="3"/>
      <c r="J144" s="2"/>
      <c r="K144" s="2"/>
    </row>
    <row r="145" spans="1:11" x14ac:dyDescent="0.3">
      <c r="A145" s="77">
        <f>A144+1</f>
        <v>43900</v>
      </c>
      <c r="B145" s="18">
        <f>B144</f>
        <v>12403</v>
      </c>
      <c r="C145" s="18">
        <f>C144</f>
        <v>13698</v>
      </c>
      <c r="D145" s="83">
        <f>D144</f>
        <v>1295</v>
      </c>
      <c r="I145" s="3"/>
      <c r="J145" s="2"/>
      <c r="K145" s="2"/>
    </row>
    <row r="146" spans="1:11" x14ac:dyDescent="0.3">
      <c r="A146" s="76">
        <f>A145</f>
        <v>43900</v>
      </c>
      <c r="B146" s="17">
        <f>SUMIF(InputData!$C$2:$C$105,"&lt;="&amp;CalcThroughput!A146,InputData!$D$2:$D$105)-$G$3</f>
        <v>12403</v>
      </c>
      <c r="C146" s="17">
        <f>SUMIF(InputData!$B$2:$B$105,"&lt;="&amp;CalcThroughput!A146,InputData!$D$2:$D$105)-CalcThroughput!$G$3</f>
        <v>13698</v>
      </c>
      <c r="D146" s="82">
        <f>C146-B146</f>
        <v>1295</v>
      </c>
      <c r="I146" s="3"/>
      <c r="J146" s="2"/>
      <c r="K146" s="2"/>
    </row>
    <row r="147" spans="1:11" x14ac:dyDescent="0.3">
      <c r="A147" s="77">
        <f>A146+1</f>
        <v>43901</v>
      </c>
      <c r="B147" s="18">
        <f>B146</f>
        <v>12403</v>
      </c>
      <c r="C147" s="18">
        <f>C146</f>
        <v>13698</v>
      </c>
      <c r="D147" s="83">
        <f>D146</f>
        <v>1295</v>
      </c>
      <c r="I147" s="3"/>
      <c r="J147" s="2"/>
      <c r="K147" s="2"/>
    </row>
    <row r="148" spans="1:11" x14ac:dyDescent="0.3">
      <c r="A148" s="76">
        <f>A147</f>
        <v>43901</v>
      </c>
      <c r="B148" s="17">
        <f>SUMIF(InputData!$C$2:$C$105,"&lt;="&amp;CalcThroughput!A148,InputData!$D$2:$D$105)-$G$3</f>
        <v>13698</v>
      </c>
      <c r="C148" s="17">
        <f>SUMIF(InputData!$B$2:$B$105,"&lt;="&amp;CalcThroughput!A148,InputData!$D$2:$D$105)-CalcThroughput!$G$3</f>
        <v>13698</v>
      </c>
      <c r="D148" s="82">
        <f>C148-B148</f>
        <v>0</v>
      </c>
      <c r="I148" s="3"/>
      <c r="J148" s="2"/>
      <c r="K148" s="2"/>
    </row>
    <row r="149" spans="1:11" x14ac:dyDescent="0.3">
      <c r="A149" s="77">
        <f>A148+1</f>
        <v>43902</v>
      </c>
      <c r="B149" s="18">
        <f>B148</f>
        <v>13698</v>
      </c>
      <c r="C149" s="18">
        <f>C148</f>
        <v>13698</v>
      </c>
      <c r="D149" s="83">
        <f>D148</f>
        <v>0</v>
      </c>
      <c r="I149" s="3"/>
      <c r="J149" s="2"/>
      <c r="K149" s="2"/>
    </row>
    <row r="150" spans="1:11" x14ac:dyDescent="0.3">
      <c r="A150" s="76">
        <f>A149</f>
        <v>43902</v>
      </c>
      <c r="B150" s="17">
        <f>SUMIF(InputData!$C$2:$C$105,"&lt;="&amp;CalcThroughput!A150,InputData!$D$2:$D$105)-$G$3</f>
        <v>13698</v>
      </c>
      <c r="C150" s="17">
        <f>SUMIF(InputData!$B$2:$B$105,"&lt;="&amp;CalcThroughput!A150,InputData!$D$2:$D$105)-CalcThroughput!$G$3</f>
        <v>13698</v>
      </c>
      <c r="D150" s="82">
        <f>C150-B150</f>
        <v>0</v>
      </c>
      <c r="I150" s="3"/>
      <c r="J150" s="2"/>
      <c r="K150" s="2"/>
    </row>
    <row r="151" spans="1:11" x14ac:dyDescent="0.3">
      <c r="A151" s="77">
        <f>A150+1</f>
        <v>43903</v>
      </c>
      <c r="B151" s="18">
        <f>B150</f>
        <v>13698</v>
      </c>
      <c r="C151" s="18">
        <f>C150</f>
        <v>13698</v>
      </c>
      <c r="D151" s="83">
        <f>D150</f>
        <v>0</v>
      </c>
      <c r="I151" s="3"/>
      <c r="J151" s="2"/>
      <c r="K151" s="2"/>
    </row>
    <row r="152" spans="1:11" x14ac:dyDescent="0.3">
      <c r="A152" s="76">
        <f>A151</f>
        <v>43903</v>
      </c>
      <c r="B152" s="17">
        <f>SUMIF(InputData!$C$2:$C$105,"&lt;="&amp;CalcThroughput!A152,InputData!$D$2:$D$105)-$G$3</f>
        <v>13698</v>
      </c>
      <c r="C152" s="17">
        <f>SUMIF(InputData!$B$2:$B$105,"&lt;="&amp;CalcThroughput!A152,InputData!$D$2:$D$105)-CalcThroughput!$G$3</f>
        <v>13698</v>
      </c>
      <c r="D152" s="82">
        <f>C152-B152</f>
        <v>0</v>
      </c>
      <c r="I152" s="3"/>
      <c r="J152" s="2"/>
      <c r="K152" s="2"/>
    </row>
    <row r="153" spans="1:11" x14ac:dyDescent="0.3">
      <c r="A153" s="77">
        <f>A152+1</f>
        <v>43904</v>
      </c>
      <c r="B153" s="18">
        <f>B152</f>
        <v>13698</v>
      </c>
      <c r="C153" s="18">
        <f>C152</f>
        <v>13698</v>
      </c>
      <c r="D153" s="83">
        <f>D152</f>
        <v>0</v>
      </c>
      <c r="I153" s="3"/>
      <c r="J153" s="2"/>
      <c r="K153" s="2"/>
    </row>
    <row r="154" spans="1:11" x14ac:dyDescent="0.3">
      <c r="A154" s="76">
        <f>A153</f>
        <v>43904</v>
      </c>
      <c r="B154" s="17">
        <f>SUMIF(InputData!$C$2:$C$105,"&lt;="&amp;CalcThroughput!A154,InputData!$D$2:$D$105)-$G$3</f>
        <v>13698</v>
      </c>
      <c r="C154" s="17">
        <f>SUMIF(InputData!$B$2:$B$105,"&lt;="&amp;CalcThroughput!A154,InputData!$D$2:$D$105)-CalcThroughput!$G$3</f>
        <v>13698</v>
      </c>
      <c r="D154" s="82">
        <f>C154-B154</f>
        <v>0</v>
      </c>
      <c r="I154" s="3"/>
      <c r="J154" s="2"/>
      <c r="K154" s="2"/>
    </row>
    <row r="155" spans="1:11" x14ac:dyDescent="0.3">
      <c r="A155" s="77">
        <f>A154+1</f>
        <v>43905</v>
      </c>
      <c r="B155" s="18">
        <f>B154</f>
        <v>13698</v>
      </c>
      <c r="C155" s="18">
        <f>C154</f>
        <v>13698</v>
      </c>
      <c r="D155" s="83">
        <f>D154</f>
        <v>0</v>
      </c>
      <c r="I155" s="3"/>
      <c r="J155" s="2"/>
      <c r="K155" s="2"/>
    </row>
    <row r="156" spans="1:11" x14ac:dyDescent="0.3">
      <c r="A156" s="76">
        <f>A155</f>
        <v>43905</v>
      </c>
      <c r="B156" s="17">
        <f>SUMIF(InputData!$C$2:$C$105,"&lt;="&amp;CalcThroughput!A156,InputData!$D$2:$D$105)-$G$3</f>
        <v>13698</v>
      </c>
      <c r="C156" s="17">
        <f>SUMIF(InputData!$B$2:$B$105,"&lt;="&amp;CalcThroughput!A156,InputData!$D$2:$D$105)-CalcThroughput!$G$3</f>
        <v>15226</v>
      </c>
      <c r="D156" s="82">
        <f>C156-B156</f>
        <v>1528</v>
      </c>
      <c r="I156" s="3"/>
      <c r="J156" s="2"/>
      <c r="K156" s="2"/>
    </row>
    <row r="157" spans="1:11" x14ac:dyDescent="0.3">
      <c r="A157" s="77">
        <f>A156+1</f>
        <v>43906</v>
      </c>
      <c r="B157" s="18">
        <f>B156</f>
        <v>13698</v>
      </c>
      <c r="C157" s="18">
        <f>C156</f>
        <v>15226</v>
      </c>
      <c r="D157" s="83">
        <f>D156</f>
        <v>1528</v>
      </c>
      <c r="I157" s="3"/>
      <c r="J157" s="2"/>
      <c r="K157" s="2"/>
    </row>
    <row r="158" spans="1:11" x14ac:dyDescent="0.3">
      <c r="A158" s="76">
        <f>A157</f>
        <v>43906</v>
      </c>
      <c r="B158" s="17">
        <f>SUMIF(InputData!$C$2:$C$105,"&lt;="&amp;CalcThroughput!A158,InputData!$D$2:$D$105)-$G$3</f>
        <v>13698</v>
      </c>
      <c r="C158" s="17">
        <f>SUMIF(InputData!$B$2:$B$105,"&lt;="&amp;CalcThroughput!A158,InputData!$D$2:$D$105)-CalcThroughput!$G$3</f>
        <v>15226</v>
      </c>
      <c r="D158" s="82">
        <f>C158-B158</f>
        <v>1528</v>
      </c>
      <c r="I158" s="3"/>
      <c r="J158" s="2"/>
      <c r="K158" s="2"/>
    </row>
    <row r="159" spans="1:11" x14ac:dyDescent="0.3">
      <c r="A159" s="77">
        <f>A158+1</f>
        <v>43907</v>
      </c>
      <c r="B159" s="18">
        <f>B158</f>
        <v>13698</v>
      </c>
      <c r="C159" s="18">
        <f>C158</f>
        <v>15226</v>
      </c>
      <c r="D159" s="83">
        <f>D158</f>
        <v>1528</v>
      </c>
      <c r="I159" s="3"/>
      <c r="J159" s="2"/>
      <c r="K159" s="2"/>
    </row>
    <row r="160" spans="1:11" x14ac:dyDescent="0.3">
      <c r="A160" s="76">
        <f>A159</f>
        <v>43907</v>
      </c>
      <c r="B160" s="17">
        <f>SUMIF(InputData!$C$2:$C$105,"&lt;="&amp;CalcThroughput!A160,InputData!$D$2:$D$105)-$G$3</f>
        <v>13698</v>
      </c>
      <c r="C160" s="17">
        <f>SUMIF(InputData!$B$2:$B$105,"&lt;="&amp;CalcThroughput!A160,InputData!$D$2:$D$105)-CalcThroughput!$G$3</f>
        <v>15226</v>
      </c>
      <c r="D160" s="82">
        <f>C160-B160</f>
        <v>1528</v>
      </c>
      <c r="I160" s="3"/>
      <c r="J160" s="2"/>
      <c r="K160" s="2"/>
    </row>
    <row r="161" spans="1:11" x14ac:dyDescent="0.3">
      <c r="A161" s="77">
        <f>A160+1</f>
        <v>43908</v>
      </c>
      <c r="B161" s="18">
        <f>B160</f>
        <v>13698</v>
      </c>
      <c r="C161" s="18">
        <f>C160</f>
        <v>15226</v>
      </c>
      <c r="D161" s="83">
        <f>D160</f>
        <v>1528</v>
      </c>
      <c r="I161" s="3"/>
      <c r="J161" s="2"/>
      <c r="K161" s="2"/>
    </row>
    <row r="162" spans="1:11" x14ac:dyDescent="0.3">
      <c r="A162" s="76">
        <f>A161</f>
        <v>43908</v>
      </c>
      <c r="B162" s="17">
        <f>SUMIF(InputData!$C$2:$C$105,"&lt;="&amp;CalcThroughput!A162,InputData!$D$2:$D$105)-$G$3</f>
        <v>15226</v>
      </c>
      <c r="C162" s="17">
        <f>SUMIF(InputData!$B$2:$B$105,"&lt;="&amp;CalcThroughput!A162,InputData!$D$2:$D$105)-CalcThroughput!$G$3</f>
        <v>15226</v>
      </c>
      <c r="D162" s="82">
        <f>C162-B162</f>
        <v>0</v>
      </c>
      <c r="I162" s="3"/>
      <c r="J162" s="2"/>
      <c r="K162" s="2"/>
    </row>
    <row r="163" spans="1:11" x14ac:dyDescent="0.3">
      <c r="A163" s="77">
        <f>A162+1</f>
        <v>43909</v>
      </c>
      <c r="B163" s="18">
        <f>B162</f>
        <v>15226</v>
      </c>
      <c r="C163" s="18">
        <f>C162</f>
        <v>15226</v>
      </c>
      <c r="D163" s="83">
        <f>D162</f>
        <v>0</v>
      </c>
      <c r="I163" s="3"/>
      <c r="J163" s="2"/>
      <c r="K163" s="2"/>
    </row>
    <row r="164" spans="1:11" x14ac:dyDescent="0.3">
      <c r="A164" s="76">
        <f>A163</f>
        <v>43909</v>
      </c>
      <c r="B164" s="17">
        <f>SUMIF(InputData!$C$2:$C$105,"&lt;="&amp;CalcThroughput!A164,InputData!$D$2:$D$105)-$G$3</f>
        <v>15226</v>
      </c>
      <c r="C164" s="17">
        <f>SUMIF(InputData!$B$2:$B$105,"&lt;="&amp;CalcThroughput!A164,InputData!$D$2:$D$105)-CalcThroughput!$G$3</f>
        <v>15226</v>
      </c>
      <c r="D164" s="82">
        <f>C164-B164</f>
        <v>0</v>
      </c>
      <c r="I164" s="3"/>
      <c r="J164" s="2"/>
      <c r="K164" s="2"/>
    </row>
    <row r="165" spans="1:11" x14ac:dyDescent="0.3">
      <c r="A165" s="77">
        <f>A164+1</f>
        <v>43910</v>
      </c>
      <c r="B165" s="18">
        <f>B164</f>
        <v>15226</v>
      </c>
      <c r="C165" s="18">
        <f>C164</f>
        <v>15226</v>
      </c>
      <c r="D165" s="83">
        <f>D164</f>
        <v>0</v>
      </c>
      <c r="I165" s="3"/>
      <c r="J165" s="2"/>
      <c r="K165" s="2"/>
    </row>
    <row r="166" spans="1:11" x14ac:dyDescent="0.3">
      <c r="A166" s="76">
        <f>A165</f>
        <v>43910</v>
      </c>
      <c r="B166" s="17">
        <f>SUMIF(InputData!$C$2:$C$105,"&lt;="&amp;CalcThroughput!A166,InputData!$D$2:$D$105)-$G$3</f>
        <v>15226</v>
      </c>
      <c r="C166" s="17">
        <f>SUMIF(InputData!$B$2:$B$105,"&lt;="&amp;CalcThroughput!A166,InputData!$D$2:$D$105)-CalcThroughput!$G$3</f>
        <v>15226</v>
      </c>
      <c r="D166" s="82">
        <f>C166-B166</f>
        <v>0</v>
      </c>
      <c r="I166" s="3"/>
      <c r="J166" s="2"/>
      <c r="K166" s="2"/>
    </row>
    <row r="167" spans="1:11" x14ac:dyDescent="0.3">
      <c r="A167" s="77">
        <f>A166+1</f>
        <v>43911</v>
      </c>
      <c r="B167" s="18">
        <f>B166</f>
        <v>15226</v>
      </c>
      <c r="C167" s="18">
        <f>C166</f>
        <v>15226</v>
      </c>
      <c r="D167" s="83">
        <f>D166</f>
        <v>0</v>
      </c>
      <c r="I167" s="3"/>
      <c r="J167" s="2"/>
      <c r="K167" s="2"/>
    </row>
    <row r="168" spans="1:11" x14ac:dyDescent="0.3">
      <c r="A168" s="76">
        <f>A167</f>
        <v>43911</v>
      </c>
      <c r="B168" s="17">
        <f>SUMIF(InputData!$C$2:$C$105,"&lt;="&amp;CalcThroughput!A168,InputData!$D$2:$D$105)-$G$3</f>
        <v>15226</v>
      </c>
      <c r="C168" s="17">
        <f>SUMIF(InputData!$B$2:$B$105,"&lt;="&amp;CalcThroughput!A168,InputData!$D$2:$D$105)-CalcThroughput!$G$3</f>
        <v>15226</v>
      </c>
      <c r="D168" s="82">
        <f>C168-B168</f>
        <v>0</v>
      </c>
      <c r="I168" s="3"/>
      <c r="J168" s="2"/>
      <c r="K168" s="2"/>
    </row>
    <row r="169" spans="1:11" x14ac:dyDescent="0.3">
      <c r="A169" s="77">
        <f>A168+1</f>
        <v>43912</v>
      </c>
      <c r="B169" s="18">
        <f>B168</f>
        <v>15226</v>
      </c>
      <c r="C169" s="18">
        <f>C168</f>
        <v>15226</v>
      </c>
      <c r="D169" s="83">
        <f>D168</f>
        <v>0</v>
      </c>
      <c r="I169" s="3"/>
      <c r="J169" s="2"/>
      <c r="K169" s="2"/>
    </row>
    <row r="170" spans="1:11" x14ac:dyDescent="0.3">
      <c r="A170" s="76">
        <f>A169</f>
        <v>43912</v>
      </c>
      <c r="B170" s="17">
        <f>SUMIF(InputData!$C$2:$C$105,"&lt;="&amp;CalcThroughput!A170,InputData!$D$2:$D$105)-$G$3</f>
        <v>15226</v>
      </c>
      <c r="C170" s="17">
        <f>SUMIF(InputData!$B$2:$B$105,"&lt;="&amp;CalcThroughput!A170,InputData!$D$2:$D$105)-CalcThroughput!$G$3</f>
        <v>16736</v>
      </c>
      <c r="D170" s="82">
        <f>C170-B170</f>
        <v>1510</v>
      </c>
      <c r="I170" s="3"/>
      <c r="J170" s="2"/>
      <c r="K170" s="2"/>
    </row>
    <row r="171" spans="1:11" x14ac:dyDescent="0.3">
      <c r="A171" s="77">
        <f>A170+1</f>
        <v>43913</v>
      </c>
      <c r="B171" s="18">
        <f>B170</f>
        <v>15226</v>
      </c>
      <c r="C171" s="18">
        <f>C170</f>
        <v>16736</v>
      </c>
      <c r="D171" s="83">
        <f>D170</f>
        <v>1510</v>
      </c>
      <c r="I171" s="3"/>
      <c r="J171" s="2"/>
      <c r="K171" s="2"/>
    </row>
    <row r="172" spans="1:11" x14ac:dyDescent="0.3">
      <c r="A172" s="76">
        <f>A171</f>
        <v>43913</v>
      </c>
      <c r="B172" s="17">
        <f>SUMIF(InputData!$C$2:$C$105,"&lt;="&amp;CalcThroughput!A172,InputData!$D$2:$D$105)-$G$3</f>
        <v>15226</v>
      </c>
      <c r="C172" s="17">
        <f>SUMIF(InputData!$B$2:$B$105,"&lt;="&amp;CalcThroughput!A172,InputData!$D$2:$D$105)-CalcThroughput!$G$3</f>
        <v>16736</v>
      </c>
      <c r="D172" s="82">
        <f>C172-B172</f>
        <v>1510</v>
      </c>
      <c r="I172" s="3"/>
      <c r="J172" s="2"/>
      <c r="K172" s="2"/>
    </row>
    <row r="173" spans="1:11" x14ac:dyDescent="0.3">
      <c r="A173" s="77">
        <f>A172+1</f>
        <v>43914</v>
      </c>
      <c r="B173" s="18">
        <f>B172</f>
        <v>15226</v>
      </c>
      <c r="C173" s="18">
        <f>C172</f>
        <v>16736</v>
      </c>
      <c r="D173" s="83">
        <f>D172</f>
        <v>1510</v>
      </c>
      <c r="I173" s="3"/>
      <c r="J173" s="2"/>
      <c r="K173" s="2"/>
    </row>
    <row r="174" spans="1:11" x14ac:dyDescent="0.3">
      <c r="A174" s="76">
        <f>A173</f>
        <v>43914</v>
      </c>
      <c r="B174" s="17">
        <f>SUMIF(InputData!$C$2:$C$105,"&lt;="&amp;CalcThroughput!A174,InputData!$D$2:$D$105)-$G$3</f>
        <v>15226</v>
      </c>
      <c r="C174" s="17">
        <f>SUMIF(InputData!$B$2:$B$105,"&lt;="&amp;CalcThroughput!A174,InputData!$D$2:$D$105)-CalcThroughput!$G$3</f>
        <v>16736</v>
      </c>
      <c r="D174" s="82">
        <f>C174-B174</f>
        <v>1510</v>
      </c>
      <c r="I174" s="3"/>
      <c r="J174" s="2"/>
      <c r="K174" s="2"/>
    </row>
    <row r="175" spans="1:11" x14ac:dyDescent="0.3">
      <c r="A175" s="77">
        <f>A174+1</f>
        <v>43915</v>
      </c>
      <c r="B175" s="18">
        <f>B174</f>
        <v>15226</v>
      </c>
      <c r="C175" s="18">
        <f>C174</f>
        <v>16736</v>
      </c>
      <c r="D175" s="83">
        <f>D174</f>
        <v>1510</v>
      </c>
      <c r="I175" s="3"/>
      <c r="J175" s="2"/>
      <c r="K175" s="2"/>
    </row>
    <row r="176" spans="1:11" x14ac:dyDescent="0.3">
      <c r="A176" s="76">
        <f>A175</f>
        <v>43915</v>
      </c>
      <c r="B176" s="17">
        <f>SUMIF(InputData!$C$2:$C$105,"&lt;="&amp;CalcThroughput!A176,InputData!$D$2:$D$105)-$G$3</f>
        <v>16736</v>
      </c>
      <c r="C176" s="17">
        <f>SUMIF(InputData!$B$2:$B$105,"&lt;="&amp;CalcThroughput!A176,InputData!$D$2:$D$105)-CalcThroughput!$G$3</f>
        <v>16736</v>
      </c>
      <c r="D176" s="82">
        <f>C176-B176</f>
        <v>0</v>
      </c>
      <c r="I176" s="3"/>
      <c r="J176" s="2"/>
      <c r="K176" s="2"/>
    </row>
    <row r="177" spans="1:11" x14ac:dyDescent="0.3">
      <c r="A177" s="77">
        <f>A176+1</f>
        <v>43916</v>
      </c>
      <c r="B177" s="18">
        <f>B176</f>
        <v>16736</v>
      </c>
      <c r="C177" s="18">
        <f>C176</f>
        <v>16736</v>
      </c>
      <c r="D177" s="83">
        <f>D176</f>
        <v>0</v>
      </c>
      <c r="I177" s="3"/>
      <c r="J177" s="2"/>
      <c r="K177" s="2"/>
    </row>
    <row r="178" spans="1:11" x14ac:dyDescent="0.3">
      <c r="A178" s="76">
        <f>A177</f>
        <v>43916</v>
      </c>
      <c r="B178" s="17">
        <f>SUMIF(InputData!$C$2:$C$105,"&lt;="&amp;CalcThroughput!A178,InputData!$D$2:$D$105)-$G$3</f>
        <v>16736</v>
      </c>
      <c r="C178" s="17">
        <f>SUMIF(InputData!$B$2:$B$105,"&lt;="&amp;CalcThroughput!A178,InputData!$D$2:$D$105)-CalcThroughput!$G$3</f>
        <v>16736</v>
      </c>
      <c r="D178" s="82">
        <f>C178-B178</f>
        <v>0</v>
      </c>
      <c r="I178" s="3"/>
      <c r="J178" s="2"/>
      <c r="K178" s="2"/>
    </row>
    <row r="179" spans="1:11" x14ac:dyDescent="0.3">
      <c r="A179" s="77">
        <f>A178+1</f>
        <v>43917</v>
      </c>
      <c r="B179" s="18">
        <f>B178</f>
        <v>16736</v>
      </c>
      <c r="C179" s="18">
        <f>C178</f>
        <v>16736</v>
      </c>
      <c r="D179" s="83">
        <f>D178</f>
        <v>0</v>
      </c>
      <c r="I179" s="3"/>
      <c r="J179" s="2"/>
      <c r="K179" s="2"/>
    </row>
    <row r="180" spans="1:11" x14ac:dyDescent="0.3">
      <c r="A180" s="76">
        <f>A179</f>
        <v>43917</v>
      </c>
      <c r="B180" s="17">
        <f>SUMIF(InputData!$C$2:$C$105,"&lt;="&amp;CalcThroughput!A180,InputData!$D$2:$D$105)-$G$3</f>
        <v>16736</v>
      </c>
      <c r="C180" s="17">
        <f>SUMIF(InputData!$B$2:$B$105,"&lt;="&amp;CalcThroughput!A180,InputData!$D$2:$D$105)-CalcThroughput!$G$3</f>
        <v>16736</v>
      </c>
      <c r="D180" s="82">
        <f>C180-B180</f>
        <v>0</v>
      </c>
      <c r="I180" s="3"/>
      <c r="J180" s="2"/>
      <c r="K180" s="2"/>
    </row>
    <row r="181" spans="1:11" x14ac:dyDescent="0.3">
      <c r="A181" s="77">
        <f>A180+1</f>
        <v>43918</v>
      </c>
      <c r="B181" s="18">
        <f>B180</f>
        <v>16736</v>
      </c>
      <c r="C181" s="18">
        <f>C180</f>
        <v>16736</v>
      </c>
      <c r="D181" s="83">
        <f>D180</f>
        <v>0</v>
      </c>
      <c r="I181" s="3"/>
      <c r="J181" s="2"/>
      <c r="K181" s="2"/>
    </row>
    <row r="182" spans="1:11" x14ac:dyDescent="0.3">
      <c r="A182" s="76">
        <f>A181</f>
        <v>43918</v>
      </c>
      <c r="B182" s="17">
        <f>SUMIF(InputData!$C$2:$C$105,"&lt;="&amp;CalcThroughput!A182,InputData!$D$2:$D$105)-$G$3</f>
        <v>16736</v>
      </c>
      <c r="C182" s="17">
        <f>SUMIF(InputData!$B$2:$B$105,"&lt;="&amp;CalcThroughput!A182,InputData!$D$2:$D$105)-CalcThroughput!$G$3</f>
        <v>16736</v>
      </c>
      <c r="D182" s="82">
        <f>C182-B182</f>
        <v>0</v>
      </c>
      <c r="I182" s="3"/>
      <c r="J182" s="2"/>
      <c r="K182" s="2"/>
    </row>
    <row r="183" spans="1:11" x14ac:dyDescent="0.3">
      <c r="A183" s="77">
        <f>A182+1</f>
        <v>43919</v>
      </c>
      <c r="B183" s="18">
        <f>B182</f>
        <v>16736</v>
      </c>
      <c r="C183" s="18">
        <f>C182</f>
        <v>16736</v>
      </c>
      <c r="D183" s="83">
        <f>D182</f>
        <v>0</v>
      </c>
      <c r="I183" s="3"/>
      <c r="J183" s="2"/>
      <c r="K183" s="2"/>
    </row>
    <row r="184" spans="1:11" x14ac:dyDescent="0.3">
      <c r="A184" s="76">
        <f>A183</f>
        <v>43919</v>
      </c>
      <c r="B184" s="17">
        <f>SUMIF(InputData!$C$2:$C$105,"&lt;="&amp;CalcThroughput!A184,InputData!$D$2:$D$105)-$G$3</f>
        <v>16736</v>
      </c>
      <c r="C184" s="17">
        <f>SUMIF(InputData!$B$2:$B$105,"&lt;="&amp;CalcThroughput!A184,InputData!$D$2:$D$105)-CalcThroughput!$G$3</f>
        <v>17561</v>
      </c>
      <c r="D184" s="82">
        <f>C184-B184</f>
        <v>825</v>
      </c>
      <c r="I184" s="3"/>
      <c r="J184" s="2"/>
      <c r="K184" s="2"/>
    </row>
    <row r="185" spans="1:11" x14ac:dyDescent="0.3">
      <c r="A185" s="77">
        <f>A184+1</f>
        <v>43920</v>
      </c>
      <c r="B185" s="18">
        <f>B184</f>
        <v>16736</v>
      </c>
      <c r="C185" s="18">
        <f>C184</f>
        <v>17561</v>
      </c>
      <c r="D185" s="83">
        <f>D184</f>
        <v>825</v>
      </c>
      <c r="I185" s="3"/>
      <c r="J185" s="2"/>
      <c r="K185" s="2"/>
    </row>
    <row r="186" spans="1:11" x14ac:dyDescent="0.3">
      <c r="A186" s="76">
        <f>A185</f>
        <v>43920</v>
      </c>
      <c r="B186" s="17">
        <f>SUMIF(InputData!$C$2:$C$105,"&lt;="&amp;CalcThroughput!A186,InputData!$D$2:$D$105)-$G$3</f>
        <v>16736</v>
      </c>
      <c r="C186" s="17">
        <f>SUMIF(InputData!$B$2:$B$105,"&lt;="&amp;CalcThroughput!A186,InputData!$D$2:$D$105)-CalcThroughput!$G$3</f>
        <v>18135</v>
      </c>
      <c r="D186" s="82">
        <f>C186-B186</f>
        <v>1399</v>
      </c>
      <c r="I186" s="3"/>
      <c r="J186" s="2"/>
      <c r="K186" s="2"/>
    </row>
    <row r="187" spans="1:11" x14ac:dyDescent="0.3">
      <c r="A187" s="77">
        <f>A186+1</f>
        <v>43921</v>
      </c>
      <c r="B187" s="18">
        <f>B186</f>
        <v>16736</v>
      </c>
      <c r="C187" s="18">
        <f>C186</f>
        <v>18135</v>
      </c>
      <c r="D187" s="83">
        <f>D186</f>
        <v>1399</v>
      </c>
      <c r="I187" s="3"/>
      <c r="J187" s="2"/>
      <c r="K187" s="2"/>
    </row>
    <row r="188" spans="1:11" x14ac:dyDescent="0.3">
      <c r="A188" s="76">
        <f>A187</f>
        <v>43921</v>
      </c>
      <c r="B188" s="17">
        <f>SUMIF(InputData!$C$2:$C$105,"&lt;="&amp;CalcThroughput!A188,InputData!$D$2:$D$105)-$G$3</f>
        <v>16736</v>
      </c>
      <c r="C188" s="17">
        <f>SUMIF(InputData!$B$2:$B$105,"&lt;="&amp;CalcThroughput!A188,InputData!$D$2:$D$105)-CalcThroughput!$G$3</f>
        <v>18135</v>
      </c>
      <c r="D188" s="82">
        <f>C188-B188</f>
        <v>1399</v>
      </c>
      <c r="I188" s="3"/>
      <c r="J188" s="2"/>
      <c r="K188" s="2"/>
    </row>
    <row r="189" spans="1:11" x14ac:dyDescent="0.3">
      <c r="A189" s="77">
        <f>A188+1</f>
        <v>43922</v>
      </c>
      <c r="B189" s="18">
        <f>B188</f>
        <v>16736</v>
      </c>
      <c r="C189" s="18">
        <f>C188</f>
        <v>18135</v>
      </c>
      <c r="D189" s="83">
        <f>D188</f>
        <v>1399</v>
      </c>
      <c r="I189" s="3"/>
      <c r="J189" s="2"/>
      <c r="K189" s="2"/>
    </row>
    <row r="190" spans="1:11" x14ac:dyDescent="0.3">
      <c r="A190" s="76">
        <f>A189</f>
        <v>43922</v>
      </c>
      <c r="B190" s="17">
        <f>SUMIF(InputData!$C$2:$C$105,"&lt;="&amp;CalcThroughput!A190,InputData!$D$2:$D$105)-$G$3</f>
        <v>18135</v>
      </c>
      <c r="C190" s="17">
        <f>SUMIF(InputData!$B$2:$B$105,"&lt;="&amp;CalcThroughput!A190,InputData!$D$2:$D$105)-CalcThroughput!$G$3</f>
        <v>18135</v>
      </c>
      <c r="D190" s="82">
        <f>C190-B190</f>
        <v>0</v>
      </c>
      <c r="I190" s="3"/>
      <c r="J190" s="2"/>
      <c r="K190" s="2"/>
    </row>
    <row r="191" spans="1:11" x14ac:dyDescent="0.3">
      <c r="A191" s="77">
        <f>A190+1</f>
        <v>43923</v>
      </c>
      <c r="B191" s="18">
        <f>B190</f>
        <v>18135</v>
      </c>
      <c r="C191" s="18">
        <f>C190</f>
        <v>18135</v>
      </c>
      <c r="D191" s="83">
        <f>D190</f>
        <v>0</v>
      </c>
      <c r="I191" s="3"/>
      <c r="J191" s="2"/>
      <c r="K191" s="2"/>
    </row>
    <row r="192" spans="1:11" x14ac:dyDescent="0.3">
      <c r="A192" s="76">
        <f>A191</f>
        <v>43923</v>
      </c>
      <c r="B192" s="17">
        <f>SUMIF(InputData!$C$2:$C$105,"&lt;="&amp;CalcThroughput!A192,InputData!$D$2:$D$105)-$G$3</f>
        <v>18135</v>
      </c>
      <c r="C192" s="17">
        <f>SUMIF(InputData!$B$2:$B$105,"&lt;="&amp;CalcThroughput!A192,InputData!$D$2:$D$105)-CalcThroughput!$G$3</f>
        <v>18135</v>
      </c>
      <c r="D192" s="82">
        <f>C192-B192</f>
        <v>0</v>
      </c>
      <c r="I192" s="3"/>
      <c r="J192" s="2"/>
      <c r="K192" s="2"/>
    </row>
    <row r="193" spans="1:11" x14ac:dyDescent="0.3">
      <c r="A193" s="77">
        <f>A192+1</f>
        <v>43924</v>
      </c>
      <c r="B193" s="18">
        <f>B192</f>
        <v>18135</v>
      </c>
      <c r="C193" s="18">
        <f>C192</f>
        <v>18135</v>
      </c>
      <c r="D193" s="83">
        <f>D192</f>
        <v>0</v>
      </c>
      <c r="I193" s="3"/>
      <c r="J193" s="2"/>
      <c r="K193" s="2"/>
    </row>
    <row r="194" spans="1:11" x14ac:dyDescent="0.3">
      <c r="A194" s="76">
        <f>A193</f>
        <v>43924</v>
      </c>
      <c r="B194" s="17">
        <f>SUMIF(InputData!$C$2:$C$105,"&lt;="&amp;CalcThroughput!A194,InputData!$D$2:$D$105)-$G$3</f>
        <v>18135</v>
      </c>
      <c r="C194" s="17">
        <f>SUMIF(InputData!$B$2:$B$105,"&lt;="&amp;CalcThroughput!A194,InputData!$D$2:$D$105)-CalcThroughput!$G$3</f>
        <v>18135</v>
      </c>
      <c r="D194" s="82">
        <f>C194-B194</f>
        <v>0</v>
      </c>
      <c r="I194" s="3"/>
      <c r="J194" s="2"/>
      <c r="K194" s="2"/>
    </row>
    <row r="195" spans="1:11" x14ac:dyDescent="0.3">
      <c r="A195" s="77">
        <f>A194+1</f>
        <v>43925</v>
      </c>
      <c r="B195" s="18">
        <f>B194</f>
        <v>18135</v>
      </c>
      <c r="C195" s="18">
        <f>C194</f>
        <v>18135</v>
      </c>
      <c r="D195" s="83">
        <f>D194</f>
        <v>0</v>
      </c>
      <c r="I195" s="3"/>
      <c r="J195" s="2"/>
      <c r="K195" s="2"/>
    </row>
    <row r="196" spans="1:11" x14ac:dyDescent="0.3">
      <c r="A196" s="76">
        <f>A195</f>
        <v>43925</v>
      </c>
      <c r="B196" s="17">
        <f>SUMIF(InputData!$C$2:$C$105,"&lt;="&amp;CalcThroughput!A196,InputData!$D$2:$D$105)-$G$3</f>
        <v>18135</v>
      </c>
      <c r="C196" s="17">
        <f>SUMIF(InputData!$B$2:$B$105,"&lt;="&amp;CalcThroughput!A196,InputData!$D$2:$D$105)-CalcThroughput!$G$3</f>
        <v>18135</v>
      </c>
      <c r="D196" s="82">
        <f>C196-B196</f>
        <v>0</v>
      </c>
      <c r="I196" s="3"/>
      <c r="J196" s="2"/>
      <c r="K196" s="2"/>
    </row>
    <row r="197" spans="1:11" x14ac:dyDescent="0.3">
      <c r="A197" s="77">
        <f>A196+1</f>
        <v>43926</v>
      </c>
      <c r="B197" s="18">
        <f>B196</f>
        <v>18135</v>
      </c>
      <c r="C197" s="18">
        <f>C196</f>
        <v>18135</v>
      </c>
      <c r="D197" s="83">
        <f>D196</f>
        <v>0</v>
      </c>
      <c r="I197" s="3"/>
      <c r="J197" s="2"/>
      <c r="K197" s="2"/>
    </row>
    <row r="198" spans="1:11" x14ac:dyDescent="0.3">
      <c r="A198" s="76">
        <f>A197</f>
        <v>43926</v>
      </c>
      <c r="B198" s="17">
        <f>SUMIF(InputData!$C$2:$C$105,"&lt;="&amp;CalcThroughput!A198,InputData!$D$2:$D$105)-$G$3</f>
        <v>18135</v>
      </c>
      <c r="C198" s="17">
        <f>SUMIF(InputData!$B$2:$B$105,"&lt;="&amp;CalcThroughput!A198,InputData!$D$2:$D$105)-CalcThroughput!$G$3</f>
        <v>19780</v>
      </c>
      <c r="D198" s="82">
        <f>C198-B198</f>
        <v>1645</v>
      </c>
      <c r="I198" s="3"/>
      <c r="J198" s="2"/>
      <c r="K198" s="2"/>
    </row>
    <row r="199" spans="1:11" x14ac:dyDescent="0.3">
      <c r="A199" s="77">
        <f>A198+1</f>
        <v>43927</v>
      </c>
      <c r="B199" s="18">
        <f>B198</f>
        <v>18135</v>
      </c>
      <c r="C199" s="18">
        <f>C198</f>
        <v>19780</v>
      </c>
      <c r="D199" s="83">
        <f>D198</f>
        <v>1645</v>
      </c>
      <c r="I199" s="3"/>
      <c r="J199" s="2"/>
      <c r="K199" s="2"/>
    </row>
    <row r="200" spans="1:11" x14ac:dyDescent="0.3">
      <c r="A200" s="76">
        <f>A199</f>
        <v>43927</v>
      </c>
      <c r="B200" s="17">
        <f>SUMIF(InputData!$C$2:$C$105,"&lt;="&amp;CalcThroughput!A200,InputData!$D$2:$D$105)-$G$3</f>
        <v>18135</v>
      </c>
      <c r="C200" s="17">
        <f>SUMIF(InputData!$B$2:$B$105,"&lt;="&amp;CalcThroughput!A200,InputData!$D$2:$D$105)-CalcThroughput!$G$3</f>
        <v>19780</v>
      </c>
      <c r="D200" s="82">
        <f>C200-B200</f>
        <v>1645</v>
      </c>
      <c r="I200" s="3"/>
      <c r="J200" s="2"/>
      <c r="K200" s="2"/>
    </row>
    <row r="201" spans="1:11" x14ac:dyDescent="0.3">
      <c r="A201" s="77">
        <f>A200+1</f>
        <v>43928</v>
      </c>
      <c r="B201" s="18">
        <f>B200</f>
        <v>18135</v>
      </c>
      <c r="C201" s="18">
        <f>C200</f>
        <v>19780</v>
      </c>
      <c r="D201" s="83">
        <f>D200</f>
        <v>1645</v>
      </c>
      <c r="I201" s="3"/>
      <c r="J201" s="2"/>
      <c r="K201" s="2"/>
    </row>
    <row r="202" spans="1:11" x14ac:dyDescent="0.3">
      <c r="A202" s="76">
        <f>A201</f>
        <v>43928</v>
      </c>
      <c r="B202" s="17">
        <f>SUMIF(InputData!$C$2:$C$105,"&lt;="&amp;CalcThroughput!A202,InputData!$D$2:$D$105)-$G$3</f>
        <v>18135</v>
      </c>
      <c r="C202" s="17">
        <f>SUMIF(InputData!$B$2:$B$105,"&lt;="&amp;CalcThroughput!A202,InputData!$D$2:$D$105)-CalcThroughput!$G$3</f>
        <v>19780</v>
      </c>
      <c r="D202" s="82">
        <f>C202-B202</f>
        <v>1645</v>
      </c>
      <c r="I202" s="3"/>
      <c r="J202" s="2"/>
      <c r="K202" s="2"/>
    </row>
    <row r="203" spans="1:11" x14ac:dyDescent="0.3">
      <c r="A203" s="77">
        <f>A202+1</f>
        <v>43929</v>
      </c>
      <c r="B203" s="18">
        <f>B202</f>
        <v>18135</v>
      </c>
      <c r="C203" s="18">
        <f>C202</f>
        <v>19780</v>
      </c>
      <c r="D203" s="83">
        <f>D202</f>
        <v>1645</v>
      </c>
      <c r="I203" s="3"/>
      <c r="J203" s="2"/>
      <c r="K203" s="2"/>
    </row>
    <row r="204" spans="1:11" x14ac:dyDescent="0.3">
      <c r="A204" s="76">
        <f>A203</f>
        <v>43929</v>
      </c>
      <c r="B204" s="17">
        <f>SUMIF(InputData!$C$2:$C$105,"&lt;="&amp;CalcThroughput!A204,InputData!$D$2:$D$105)-$G$3</f>
        <v>19780</v>
      </c>
      <c r="C204" s="17">
        <f>SUMIF(InputData!$B$2:$B$105,"&lt;="&amp;CalcThroughput!A204,InputData!$D$2:$D$105)-CalcThroughput!$G$3</f>
        <v>19780</v>
      </c>
      <c r="D204" s="82">
        <f>C204-B204</f>
        <v>0</v>
      </c>
      <c r="I204" s="3"/>
      <c r="J204" s="2"/>
      <c r="K204" s="2"/>
    </row>
    <row r="205" spans="1:11" x14ac:dyDescent="0.3">
      <c r="A205" s="77">
        <f>A204+1</f>
        <v>43930</v>
      </c>
      <c r="B205" s="18">
        <f>B204</f>
        <v>19780</v>
      </c>
      <c r="C205" s="18">
        <f>C204</f>
        <v>19780</v>
      </c>
      <c r="D205" s="83">
        <f>D204</f>
        <v>0</v>
      </c>
      <c r="I205" s="3"/>
      <c r="J205" s="2"/>
      <c r="K205" s="2"/>
    </row>
    <row r="206" spans="1:11" x14ac:dyDescent="0.3">
      <c r="A206" s="76">
        <f>A205</f>
        <v>43930</v>
      </c>
      <c r="B206" s="17">
        <f>SUMIF(InputData!$C$2:$C$105,"&lt;="&amp;CalcThroughput!A206,InputData!$D$2:$D$105)-$G$3</f>
        <v>19780</v>
      </c>
      <c r="C206" s="17">
        <f>SUMIF(InputData!$B$2:$B$105,"&lt;="&amp;CalcThroughput!A206,InputData!$D$2:$D$105)-CalcThroughput!$G$3</f>
        <v>19780</v>
      </c>
      <c r="D206" s="82">
        <f>C206-B206</f>
        <v>0</v>
      </c>
      <c r="I206" s="3"/>
      <c r="J206" s="2"/>
      <c r="K206" s="2"/>
    </row>
    <row r="207" spans="1:11" x14ac:dyDescent="0.3">
      <c r="A207" s="77">
        <f>A206+1</f>
        <v>43931</v>
      </c>
      <c r="B207" s="18">
        <f>B206</f>
        <v>19780</v>
      </c>
      <c r="C207" s="18">
        <f>C206</f>
        <v>19780</v>
      </c>
      <c r="D207" s="83">
        <f>D206</f>
        <v>0</v>
      </c>
      <c r="I207" s="3"/>
      <c r="J207" s="2"/>
      <c r="K207" s="2"/>
    </row>
    <row r="208" spans="1:11" x14ac:dyDescent="0.3">
      <c r="A208" s="76">
        <f>A207</f>
        <v>43931</v>
      </c>
      <c r="B208" s="17">
        <f>SUMIF(InputData!$C$2:$C$105,"&lt;="&amp;CalcThroughput!A208,InputData!$D$2:$D$105)-$G$3</f>
        <v>19780</v>
      </c>
      <c r="C208" s="17">
        <f>SUMIF(InputData!$B$2:$B$105,"&lt;="&amp;CalcThroughput!A208,InputData!$D$2:$D$105)-CalcThroughput!$G$3</f>
        <v>19780</v>
      </c>
      <c r="D208" s="82">
        <f>C208-B208</f>
        <v>0</v>
      </c>
      <c r="I208" s="3"/>
      <c r="J208" s="2"/>
      <c r="K208" s="2"/>
    </row>
    <row r="209" spans="1:11" x14ac:dyDescent="0.3">
      <c r="A209" s="77">
        <f>A208+1</f>
        <v>43932</v>
      </c>
      <c r="B209" s="18">
        <f>B208</f>
        <v>19780</v>
      </c>
      <c r="C209" s="18">
        <f>C208</f>
        <v>19780</v>
      </c>
      <c r="D209" s="83">
        <f>D208</f>
        <v>0</v>
      </c>
      <c r="I209" s="3"/>
      <c r="J209" s="2"/>
      <c r="K209" s="2"/>
    </row>
    <row r="210" spans="1:11" x14ac:dyDescent="0.3">
      <c r="A210" s="76">
        <f>A209</f>
        <v>43932</v>
      </c>
      <c r="B210" s="17">
        <f>SUMIF(InputData!$C$2:$C$105,"&lt;="&amp;CalcThroughput!A210,InputData!$D$2:$D$105)-$G$3</f>
        <v>19780</v>
      </c>
      <c r="C210" s="17">
        <f>SUMIF(InputData!$B$2:$B$105,"&lt;="&amp;CalcThroughput!A210,InputData!$D$2:$D$105)-CalcThroughput!$G$3</f>
        <v>19780</v>
      </c>
      <c r="D210" s="82">
        <f>C210-B210</f>
        <v>0</v>
      </c>
      <c r="I210" s="3"/>
      <c r="J210" s="2"/>
      <c r="K210" s="2"/>
    </row>
    <row r="211" spans="1:11" x14ac:dyDescent="0.3">
      <c r="A211" s="77">
        <f>A210+1</f>
        <v>43933</v>
      </c>
      <c r="B211" s="18">
        <f>B210</f>
        <v>19780</v>
      </c>
      <c r="C211" s="18">
        <f>C210</f>
        <v>19780</v>
      </c>
      <c r="D211" s="83">
        <f>D210</f>
        <v>0</v>
      </c>
      <c r="I211" s="3"/>
      <c r="J211" s="2"/>
      <c r="K211" s="2"/>
    </row>
    <row r="212" spans="1:11" x14ac:dyDescent="0.3">
      <c r="A212" s="76">
        <f>A211</f>
        <v>43933</v>
      </c>
      <c r="B212" s="17">
        <f>SUMIF(InputData!$C$2:$C$105,"&lt;="&amp;CalcThroughput!A212,InputData!$D$2:$D$105)-$G$3</f>
        <v>19780</v>
      </c>
      <c r="C212" s="17">
        <f>SUMIF(InputData!$B$2:$B$105,"&lt;="&amp;CalcThroughput!A212,InputData!$D$2:$D$105)-CalcThroughput!$G$3</f>
        <v>21330</v>
      </c>
      <c r="D212" s="82">
        <f>C212-B212</f>
        <v>1550</v>
      </c>
      <c r="I212" s="3"/>
      <c r="J212" s="2"/>
      <c r="K212" s="2"/>
    </row>
    <row r="213" spans="1:11" x14ac:dyDescent="0.3">
      <c r="A213" s="77">
        <f>A212+1</f>
        <v>43934</v>
      </c>
      <c r="B213" s="18">
        <f>B212</f>
        <v>19780</v>
      </c>
      <c r="C213" s="18">
        <f>C212</f>
        <v>21330</v>
      </c>
      <c r="D213" s="83">
        <f>D212</f>
        <v>1550</v>
      </c>
      <c r="I213" s="3"/>
      <c r="J213" s="2"/>
      <c r="K213" s="2"/>
    </row>
    <row r="214" spans="1:11" x14ac:dyDescent="0.3">
      <c r="A214" s="76">
        <f>A213</f>
        <v>43934</v>
      </c>
      <c r="B214" s="17">
        <f>SUMIF(InputData!$C$2:$C$105,"&lt;="&amp;CalcThroughput!A214,InputData!$D$2:$D$105)-$G$3</f>
        <v>19780</v>
      </c>
      <c r="C214" s="17">
        <f>SUMIF(InputData!$B$2:$B$105,"&lt;="&amp;CalcThroughput!A214,InputData!$D$2:$D$105)-CalcThroughput!$G$3</f>
        <v>21330</v>
      </c>
      <c r="D214" s="82">
        <f>C214-B214</f>
        <v>1550</v>
      </c>
      <c r="I214" s="3"/>
      <c r="J214" s="2"/>
      <c r="K214" s="2"/>
    </row>
    <row r="215" spans="1:11" x14ac:dyDescent="0.3">
      <c r="A215" s="77">
        <f>A214+1</f>
        <v>43935</v>
      </c>
      <c r="B215" s="18">
        <f>B214</f>
        <v>19780</v>
      </c>
      <c r="C215" s="18">
        <f>C214</f>
        <v>21330</v>
      </c>
      <c r="D215" s="83">
        <f>D214</f>
        <v>1550</v>
      </c>
      <c r="I215" s="3"/>
      <c r="J215" s="2"/>
      <c r="K215" s="2"/>
    </row>
    <row r="216" spans="1:11" x14ac:dyDescent="0.3">
      <c r="A216" s="76">
        <f>A215</f>
        <v>43935</v>
      </c>
      <c r="B216" s="17">
        <f>SUMIF(InputData!$C$2:$C$105,"&lt;="&amp;CalcThroughput!A216,InputData!$D$2:$D$105)-$G$3</f>
        <v>19780</v>
      </c>
      <c r="C216" s="17">
        <f>SUMIF(InputData!$B$2:$B$105,"&lt;="&amp;CalcThroughput!A216,InputData!$D$2:$D$105)-CalcThroughput!$G$3</f>
        <v>21330</v>
      </c>
      <c r="D216" s="82">
        <f>C216-B216</f>
        <v>1550</v>
      </c>
      <c r="I216" s="3"/>
      <c r="J216" s="2"/>
      <c r="K216" s="2"/>
    </row>
    <row r="217" spans="1:11" x14ac:dyDescent="0.3">
      <c r="A217" s="77">
        <f>A216+1</f>
        <v>43936</v>
      </c>
      <c r="B217" s="18">
        <f>B216</f>
        <v>19780</v>
      </c>
      <c r="C217" s="18">
        <f>C216</f>
        <v>21330</v>
      </c>
      <c r="D217" s="83">
        <f>D216</f>
        <v>1550</v>
      </c>
      <c r="I217" s="3"/>
      <c r="J217" s="2"/>
      <c r="K217" s="2"/>
    </row>
    <row r="218" spans="1:11" x14ac:dyDescent="0.3">
      <c r="A218" s="76">
        <f>A217</f>
        <v>43936</v>
      </c>
      <c r="B218" s="17">
        <f>SUMIF(InputData!$C$2:$C$105,"&lt;="&amp;CalcThroughput!A218,InputData!$D$2:$D$105)-$G$3</f>
        <v>21330</v>
      </c>
      <c r="C218" s="17">
        <f>SUMIF(InputData!$B$2:$B$105,"&lt;="&amp;CalcThroughput!A218,InputData!$D$2:$D$105)-CalcThroughput!$G$3</f>
        <v>21330</v>
      </c>
      <c r="D218" s="82">
        <f>C218-B218</f>
        <v>0</v>
      </c>
      <c r="I218" s="3"/>
      <c r="J218" s="2"/>
      <c r="K218" s="2"/>
    </row>
    <row r="219" spans="1:11" x14ac:dyDescent="0.3">
      <c r="A219" s="77">
        <f>A218+1</f>
        <v>43937</v>
      </c>
      <c r="B219" s="18">
        <f>B218</f>
        <v>21330</v>
      </c>
      <c r="C219" s="18">
        <f>C218</f>
        <v>21330</v>
      </c>
      <c r="D219" s="83">
        <f>D218</f>
        <v>0</v>
      </c>
      <c r="I219" s="3"/>
      <c r="J219" s="2"/>
      <c r="K219" s="2"/>
    </row>
    <row r="220" spans="1:11" x14ac:dyDescent="0.3">
      <c r="A220" s="76">
        <f>A219</f>
        <v>43937</v>
      </c>
      <c r="B220" s="17">
        <f>SUMIF(InputData!$C$2:$C$105,"&lt;="&amp;CalcThroughput!A220,InputData!$D$2:$D$105)-$G$3</f>
        <v>21330</v>
      </c>
      <c r="C220" s="17">
        <f>SUMIF(InputData!$B$2:$B$105,"&lt;="&amp;CalcThroughput!A220,InputData!$D$2:$D$105)-CalcThroughput!$G$3</f>
        <v>21330</v>
      </c>
      <c r="D220" s="82">
        <f>C220-B220</f>
        <v>0</v>
      </c>
      <c r="I220" s="3"/>
      <c r="J220" s="2"/>
      <c r="K220" s="2"/>
    </row>
    <row r="221" spans="1:11" x14ac:dyDescent="0.3">
      <c r="A221" s="77">
        <f>A220+1</f>
        <v>43938</v>
      </c>
      <c r="B221" s="18">
        <f>B220</f>
        <v>21330</v>
      </c>
      <c r="C221" s="18">
        <f>C220</f>
        <v>21330</v>
      </c>
      <c r="D221" s="83">
        <f>D220</f>
        <v>0</v>
      </c>
      <c r="I221" s="3"/>
      <c r="J221" s="2"/>
      <c r="K221" s="2"/>
    </row>
    <row r="222" spans="1:11" x14ac:dyDescent="0.3">
      <c r="A222" s="76">
        <f>A221</f>
        <v>43938</v>
      </c>
      <c r="B222" s="17">
        <f>SUMIF(InputData!$C$2:$C$105,"&lt;="&amp;CalcThroughput!A222,InputData!$D$2:$D$105)-$G$3</f>
        <v>21330</v>
      </c>
      <c r="C222" s="17">
        <f>SUMIF(InputData!$B$2:$B$105,"&lt;="&amp;CalcThroughput!A222,InputData!$D$2:$D$105)-CalcThroughput!$G$3</f>
        <v>21330</v>
      </c>
      <c r="D222" s="82">
        <f>C222-B222</f>
        <v>0</v>
      </c>
      <c r="I222" s="3"/>
      <c r="J222" s="2"/>
      <c r="K222" s="2"/>
    </row>
    <row r="223" spans="1:11" x14ac:dyDescent="0.3">
      <c r="A223" s="77">
        <f>A222+1</f>
        <v>43939</v>
      </c>
      <c r="B223" s="18">
        <f>B222</f>
        <v>21330</v>
      </c>
      <c r="C223" s="18">
        <f>C222</f>
        <v>21330</v>
      </c>
      <c r="D223" s="83">
        <f>D222</f>
        <v>0</v>
      </c>
      <c r="I223" s="3"/>
      <c r="J223" s="2"/>
      <c r="K223" s="2"/>
    </row>
    <row r="224" spans="1:11" x14ac:dyDescent="0.3">
      <c r="A224" s="76">
        <f>A223</f>
        <v>43939</v>
      </c>
      <c r="B224" s="17">
        <f>SUMIF(InputData!$C$2:$C$105,"&lt;="&amp;CalcThroughput!A224,InputData!$D$2:$D$105)-$G$3</f>
        <v>21330</v>
      </c>
      <c r="C224" s="17">
        <f>SUMIF(InputData!$B$2:$B$105,"&lt;="&amp;CalcThroughput!A224,InputData!$D$2:$D$105)-CalcThroughput!$G$3</f>
        <v>21330</v>
      </c>
      <c r="D224" s="82">
        <f>C224-B224</f>
        <v>0</v>
      </c>
      <c r="I224" s="3"/>
      <c r="J224" s="2"/>
      <c r="K224" s="2"/>
    </row>
    <row r="225" spans="1:11" x14ac:dyDescent="0.3">
      <c r="A225" s="77">
        <f>A224+1</f>
        <v>43940</v>
      </c>
      <c r="B225" s="18">
        <f>B224</f>
        <v>21330</v>
      </c>
      <c r="C225" s="18">
        <f>C224</f>
        <v>21330</v>
      </c>
      <c r="D225" s="83">
        <f>D224</f>
        <v>0</v>
      </c>
      <c r="I225" s="3"/>
      <c r="J225" s="2"/>
      <c r="K225" s="2"/>
    </row>
    <row r="226" spans="1:11" x14ac:dyDescent="0.3">
      <c r="A226" s="76">
        <f>A225</f>
        <v>43940</v>
      </c>
      <c r="B226" s="17">
        <f>SUMIF(InputData!$C$2:$C$105,"&lt;="&amp;CalcThroughput!A226,InputData!$D$2:$D$105)-$G$3</f>
        <v>21330</v>
      </c>
      <c r="C226" s="17">
        <f>SUMIF(InputData!$B$2:$B$105,"&lt;="&amp;CalcThroughput!A226,InputData!$D$2:$D$105)-CalcThroughput!$G$3</f>
        <v>22195</v>
      </c>
      <c r="D226" s="82">
        <f>C226-B226</f>
        <v>865</v>
      </c>
      <c r="I226" s="3"/>
      <c r="J226" s="2"/>
      <c r="K226" s="2"/>
    </row>
    <row r="227" spans="1:11" x14ac:dyDescent="0.3">
      <c r="A227" s="77">
        <f>A226+1</f>
        <v>43941</v>
      </c>
      <c r="B227" s="18">
        <f>B226</f>
        <v>21330</v>
      </c>
      <c r="C227" s="18">
        <f>C226</f>
        <v>22195</v>
      </c>
      <c r="D227" s="83">
        <f>D226</f>
        <v>865</v>
      </c>
      <c r="I227" s="3"/>
      <c r="J227" s="2"/>
      <c r="K227" s="2"/>
    </row>
    <row r="228" spans="1:11" x14ac:dyDescent="0.3">
      <c r="A228" s="76">
        <f>A227</f>
        <v>43941</v>
      </c>
      <c r="B228" s="17">
        <f>SUMIF(InputData!$C$2:$C$105,"&lt;="&amp;CalcThroughput!A228,InputData!$D$2:$D$105)-$G$3</f>
        <v>21330</v>
      </c>
      <c r="C228" s="17">
        <f>SUMIF(InputData!$B$2:$B$105,"&lt;="&amp;CalcThroughput!A228,InputData!$D$2:$D$105)-CalcThroughput!$G$3</f>
        <v>22751</v>
      </c>
      <c r="D228" s="82">
        <f>C228-B228</f>
        <v>1421</v>
      </c>
      <c r="I228" s="3"/>
      <c r="J228" s="2"/>
      <c r="K228" s="2"/>
    </row>
    <row r="229" spans="1:11" x14ac:dyDescent="0.3">
      <c r="A229" s="77">
        <f>A228+1</f>
        <v>43942</v>
      </c>
      <c r="B229" s="18">
        <f>B228</f>
        <v>21330</v>
      </c>
      <c r="C229" s="18">
        <f>C228</f>
        <v>22751</v>
      </c>
      <c r="D229" s="83">
        <f>D228</f>
        <v>1421</v>
      </c>
      <c r="I229" s="3"/>
      <c r="J229" s="2"/>
      <c r="K229" s="2"/>
    </row>
    <row r="230" spans="1:11" x14ac:dyDescent="0.3">
      <c r="A230" s="76">
        <f>A229</f>
        <v>43942</v>
      </c>
      <c r="B230" s="17">
        <f>SUMIF(InputData!$C$2:$C$105,"&lt;="&amp;CalcThroughput!A230,InputData!$D$2:$D$105)-$G$3</f>
        <v>21330</v>
      </c>
      <c r="C230" s="17">
        <f>SUMIF(InputData!$B$2:$B$105,"&lt;="&amp;CalcThroughput!A230,InputData!$D$2:$D$105)-CalcThroughput!$G$3</f>
        <v>22751</v>
      </c>
      <c r="D230" s="82">
        <f>C230-B230</f>
        <v>1421</v>
      </c>
      <c r="I230" s="3"/>
      <c r="J230" s="2"/>
      <c r="K230" s="2"/>
    </row>
    <row r="231" spans="1:11" x14ac:dyDescent="0.3">
      <c r="A231" s="77">
        <f>A230+1</f>
        <v>43943</v>
      </c>
      <c r="B231" s="18">
        <f>B230</f>
        <v>21330</v>
      </c>
      <c r="C231" s="18">
        <f>C230</f>
        <v>22751</v>
      </c>
      <c r="D231" s="83">
        <f>D230</f>
        <v>1421</v>
      </c>
      <c r="I231" s="3"/>
      <c r="J231" s="2"/>
      <c r="K231" s="2"/>
    </row>
    <row r="232" spans="1:11" x14ac:dyDescent="0.3">
      <c r="A232" s="76">
        <f>A231</f>
        <v>43943</v>
      </c>
      <c r="B232" s="17">
        <f>SUMIF(InputData!$C$2:$C$105,"&lt;="&amp;CalcThroughput!A232,InputData!$D$2:$D$105)-$G$3</f>
        <v>22751</v>
      </c>
      <c r="C232" s="17">
        <f>SUMIF(InputData!$B$2:$B$105,"&lt;="&amp;CalcThroughput!A232,InputData!$D$2:$D$105)-CalcThroughput!$G$3</f>
        <v>22751</v>
      </c>
      <c r="D232" s="82">
        <f>C232-B232</f>
        <v>0</v>
      </c>
      <c r="I232" s="3"/>
      <c r="J232" s="2"/>
      <c r="K232" s="2"/>
    </row>
    <row r="233" spans="1:11" x14ac:dyDescent="0.3">
      <c r="A233" s="77">
        <f>A232+1</f>
        <v>43944</v>
      </c>
      <c r="B233" s="18">
        <f>B232</f>
        <v>22751</v>
      </c>
      <c r="C233" s="18">
        <f>C232</f>
        <v>22751</v>
      </c>
      <c r="D233" s="83">
        <f>D232</f>
        <v>0</v>
      </c>
      <c r="I233" s="3"/>
      <c r="J233" s="2"/>
      <c r="K233" s="2"/>
    </row>
    <row r="234" spans="1:11" x14ac:dyDescent="0.3">
      <c r="A234" s="76">
        <f>A233</f>
        <v>43944</v>
      </c>
      <c r="B234" s="17">
        <f>SUMIF(InputData!$C$2:$C$105,"&lt;="&amp;CalcThroughput!A234,InputData!$D$2:$D$105)-$G$3</f>
        <v>22751</v>
      </c>
      <c r="C234" s="17">
        <f>SUMIF(InputData!$B$2:$B$105,"&lt;="&amp;CalcThroughput!A234,InputData!$D$2:$D$105)-CalcThroughput!$G$3</f>
        <v>22751</v>
      </c>
      <c r="D234" s="82">
        <f>C234-B234</f>
        <v>0</v>
      </c>
      <c r="I234" s="3"/>
      <c r="J234" s="2"/>
      <c r="K234" s="2"/>
    </row>
    <row r="235" spans="1:11" x14ac:dyDescent="0.3">
      <c r="A235" s="77">
        <f>A234+1</f>
        <v>43945</v>
      </c>
      <c r="B235" s="18">
        <f>B234</f>
        <v>22751</v>
      </c>
      <c r="C235" s="18">
        <f>C234</f>
        <v>22751</v>
      </c>
      <c r="D235" s="83">
        <f>D234</f>
        <v>0</v>
      </c>
      <c r="I235" s="3"/>
      <c r="J235" s="2"/>
      <c r="K235" s="2"/>
    </row>
    <row r="236" spans="1:11" x14ac:dyDescent="0.3">
      <c r="A236" s="76">
        <f>A235</f>
        <v>43945</v>
      </c>
      <c r="B236" s="17">
        <f>SUMIF(InputData!$C$2:$C$105,"&lt;="&amp;CalcThroughput!A236,InputData!$D$2:$D$105)-$G$3</f>
        <v>22751</v>
      </c>
      <c r="C236" s="17">
        <f>SUMIF(InputData!$B$2:$B$105,"&lt;="&amp;CalcThroughput!A236,InputData!$D$2:$D$105)-CalcThroughput!$G$3</f>
        <v>22751</v>
      </c>
      <c r="D236" s="82">
        <f>C236-B236</f>
        <v>0</v>
      </c>
      <c r="I236" s="3"/>
      <c r="J236" s="2"/>
      <c r="K236" s="2"/>
    </row>
    <row r="237" spans="1:11" x14ac:dyDescent="0.3">
      <c r="A237" s="77">
        <f>A236+1</f>
        <v>43946</v>
      </c>
      <c r="B237" s="18">
        <f>B236</f>
        <v>22751</v>
      </c>
      <c r="C237" s="18">
        <f>C236</f>
        <v>22751</v>
      </c>
      <c r="D237" s="83">
        <f>D236</f>
        <v>0</v>
      </c>
      <c r="I237" s="3"/>
      <c r="J237" s="2"/>
      <c r="K237" s="2"/>
    </row>
    <row r="238" spans="1:11" x14ac:dyDescent="0.3">
      <c r="A238" s="76">
        <f>A237</f>
        <v>43946</v>
      </c>
      <c r="B238" s="17">
        <f>SUMIF(InputData!$C$2:$C$105,"&lt;="&amp;CalcThroughput!A238,InputData!$D$2:$D$105)-$G$3</f>
        <v>22751</v>
      </c>
      <c r="C238" s="17">
        <f>SUMIF(InputData!$B$2:$B$105,"&lt;="&amp;CalcThroughput!A238,InputData!$D$2:$D$105)-CalcThroughput!$G$3</f>
        <v>22751</v>
      </c>
      <c r="D238" s="82">
        <f>C238-B238</f>
        <v>0</v>
      </c>
      <c r="I238" s="3"/>
      <c r="J238" s="2"/>
      <c r="K238" s="2"/>
    </row>
    <row r="239" spans="1:11" x14ac:dyDescent="0.3">
      <c r="A239" s="77">
        <f>A238+1</f>
        <v>43947</v>
      </c>
      <c r="B239" s="18">
        <f>B238</f>
        <v>22751</v>
      </c>
      <c r="C239" s="18">
        <f>C238</f>
        <v>22751</v>
      </c>
      <c r="D239" s="83">
        <f>D238</f>
        <v>0</v>
      </c>
      <c r="I239" s="3"/>
      <c r="J239" s="2"/>
      <c r="K239" s="2"/>
    </row>
    <row r="240" spans="1:11" x14ac:dyDescent="0.3">
      <c r="A240" s="76">
        <f>A239</f>
        <v>43947</v>
      </c>
      <c r="B240" s="17">
        <f>SUMIF(InputData!$C$2:$C$105,"&lt;="&amp;CalcThroughput!A240,InputData!$D$2:$D$105)-$G$3</f>
        <v>22751</v>
      </c>
      <c r="C240" s="17">
        <f>SUMIF(InputData!$B$2:$B$105,"&lt;="&amp;CalcThroughput!A240,InputData!$D$2:$D$105)-CalcThroughput!$G$3</f>
        <v>24416</v>
      </c>
      <c r="D240" s="82">
        <f>C240-B240</f>
        <v>1665</v>
      </c>
      <c r="I240" s="3"/>
      <c r="J240" s="2"/>
      <c r="K240" s="2"/>
    </row>
    <row r="241" spans="1:11" x14ac:dyDescent="0.3">
      <c r="A241" s="77">
        <f>A240+1</f>
        <v>43948</v>
      </c>
      <c r="B241" s="18">
        <f>B240</f>
        <v>22751</v>
      </c>
      <c r="C241" s="18">
        <f>C240</f>
        <v>24416</v>
      </c>
      <c r="D241" s="83">
        <f>D240</f>
        <v>1665</v>
      </c>
      <c r="I241" s="3"/>
      <c r="J241" s="2"/>
      <c r="K241" s="2"/>
    </row>
    <row r="242" spans="1:11" x14ac:dyDescent="0.3">
      <c r="A242" s="76">
        <f>A241</f>
        <v>43948</v>
      </c>
      <c r="B242" s="17">
        <f>SUMIF(InputData!$C$2:$C$105,"&lt;="&amp;CalcThroughput!A242,InputData!$D$2:$D$105)-$G$3</f>
        <v>22751</v>
      </c>
      <c r="C242" s="17">
        <f>SUMIF(InputData!$B$2:$B$105,"&lt;="&amp;CalcThroughput!A242,InputData!$D$2:$D$105)-CalcThroughput!$G$3</f>
        <v>24416</v>
      </c>
      <c r="D242" s="82">
        <f>C242-B242</f>
        <v>1665</v>
      </c>
      <c r="I242" s="3"/>
      <c r="J242" s="2"/>
      <c r="K242" s="2"/>
    </row>
    <row r="243" spans="1:11" x14ac:dyDescent="0.3">
      <c r="A243" s="77">
        <f>A242+1</f>
        <v>43949</v>
      </c>
      <c r="B243" s="18">
        <f>B242</f>
        <v>22751</v>
      </c>
      <c r="C243" s="18">
        <f>C242</f>
        <v>24416</v>
      </c>
      <c r="D243" s="83">
        <f>D242</f>
        <v>1665</v>
      </c>
      <c r="I243" s="3"/>
      <c r="J243" s="2"/>
      <c r="K243" s="2"/>
    </row>
    <row r="244" spans="1:11" x14ac:dyDescent="0.3">
      <c r="A244" s="76">
        <f>A243</f>
        <v>43949</v>
      </c>
      <c r="B244" s="17">
        <f>SUMIF(InputData!$C$2:$C$105,"&lt;="&amp;CalcThroughput!A244,InputData!$D$2:$D$105)-$G$3</f>
        <v>22751</v>
      </c>
      <c r="C244" s="17">
        <f>SUMIF(InputData!$B$2:$B$105,"&lt;="&amp;CalcThroughput!A244,InputData!$D$2:$D$105)-CalcThroughput!$G$3</f>
        <v>24416</v>
      </c>
      <c r="D244" s="82">
        <f>C244-B244</f>
        <v>1665</v>
      </c>
      <c r="I244" s="3"/>
      <c r="J244" s="2"/>
      <c r="K244" s="2"/>
    </row>
    <row r="245" spans="1:11" x14ac:dyDescent="0.3">
      <c r="A245" s="77">
        <f>A244+1</f>
        <v>43950</v>
      </c>
      <c r="B245" s="18">
        <f>B244</f>
        <v>22751</v>
      </c>
      <c r="C245" s="18">
        <f>C244</f>
        <v>24416</v>
      </c>
      <c r="D245" s="83">
        <f>D244</f>
        <v>1665</v>
      </c>
      <c r="I245" s="3"/>
      <c r="J245" s="2"/>
      <c r="K245" s="2"/>
    </row>
    <row r="246" spans="1:11" x14ac:dyDescent="0.3">
      <c r="A246" s="76">
        <f>A245</f>
        <v>43950</v>
      </c>
      <c r="B246" s="17">
        <f>SUMIF(InputData!$C$2:$C$105,"&lt;="&amp;CalcThroughput!A246,InputData!$D$2:$D$105)-$G$3</f>
        <v>24416</v>
      </c>
      <c r="C246" s="17">
        <f>SUMIF(InputData!$B$2:$B$105,"&lt;="&amp;CalcThroughput!A246,InputData!$D$2:$D$105)-CalcThroughput!$G$3</f>
        <v>24416</v>
      </c>
      <c r="D246" s="82">
        <f>C246-B246</f>
        <v>0</v>
      </c>
      <c r="I246" s="3"/>
      <c r="J246" s="2"/>
      <c r="K246" s="2"/>
    </row>
    <row r="247" spans="1:11" x14ac:dyDescent="0.3">
      <c r="A247" s="77">
        <f>A246+1</f>
        <v>43951</v>
      </c>
      <c r="B247" s="18">
        <f>B246</f>
        <v>24416</v>
      </c>
      <c r="C247" s="18">
        <f>C246</f>
        <v>24416</v>
      </c>
      <c r="D247" s="83">
        <f>D246</f>
        <v>0</v>
      </c>
      <c r="I247" s="3"/>
      <c r="J247" s="2"/>
      <c r="K247" s="2"/>
    </row>
    <row r="248" spans="1:11" x14ac:dyDescent="0.3">
      <c r="A248" s="76">
        <f>A247</f>
        <v>43951</v>
      </c>
      <c r="B248" s="17">
        <f>SUMIF(InputData!$C$2:$C$105,"&lt;="&amp;CalcThroughput!A248,InputData!$D$2:$D$105)-$G$3</f>
        <v>24416</v>
      </c>
      <c r="C248" s="17">
        <f>SUMIF(InputData!$B$2:$B$105,"&lt;="&amp;CalcThroughput!A248,InputData!$D$2:$D$105)-CalcThroughput!$G$3</f>
        <v>24416</v>
      </c>
      <c r="D248" s="82">
        <f>C248-B248</f>
        <v>0</v>
      </c>
      <c r="I248" s="3"/>
      <c r="J248" s="2"/>
      <c r="K248" s="2"/>
    </row>
    <row r="249" spans="1:11" x14ac:dyDescent="0.3">
      <c r="A249" s="77">
        <f>A248+1</f>
        <v>43952</v>
      </c>
      <c r="B249" s="18">
        <f>B248</f>
        <v>24416</v>
      </c>
      <c r="C249" s="18">
        <f>C248</f>
        <v>24416</v>
      </c>
      <c r="D249" s="83">
        <f>D248</f>
        <v>0</v>
      </c>
      <c r="I249" s="3"/>
      <c r="J249" s="2"/>
      <c r="K249" s="2"/>
    </row>
    <row r="250" spans="1:11" x14ac:dyDescent="0.3">
      <c r="A250" s="76">
        <f>A249</f>
        <v>43952</v>
      </c>
      <c r="B250" s="17">
        <f>SUMIF(InputData!$C$2:$C$105,"&lt;="&amp;CalcThroughput!A250,InputData!$D$2:$D$105)-$G$3</f>
        <v>24416</v>
      </c>
      <c r="C250" s="17">
        <f>SUMIF(InputData!$B$2:$B$105,"&lt;="&amp;CalcThroughput!A250,InputData!$D$2:$D$105)-CalcThroughput!$G$3</f>
        <v>24416</v>
      </c>
      <c r="D250" s="82">
        <f>C250-B250</f>
        <v>0</v>
      </c>
      <c r="I250" s="3"/>
      <c r="J250" s="2"/>
      <c r="K250" s="2"/>
    </row>
    <row r="251" spans="1:11" x14ac:dyDescent="0.3">
      <c r="A251" s="77">
        <f>A250+1</f>
        <v>43953</v>
      </c>
      <c r="B251" s="18">
        <f>B250</f>
        <v>24416</v>
      </c>
      <c r="C251" s="18">
        <f>C250</f>
        <v>24416</v>
      </c>
      <c r="D251" s="83">
        <f>D250</f>
        <v>0</v>
      </c>
      <c r="I251" s="3"/>
      <c r="J251" s="2"/>
      <c r="K251" s="2"/>
    </row>
    <row r="252" spans="1:11" x14ac:dyDescent="0.3">
      <c r="A252" s="76">
        <f>A251</f>
        <v>43953</v>
      </c>
      <c r="B252" s="17">
        <f>SUMIF(InputData!$C$2:$C$105,"&lt;="&amp;CalcThroughput!A252,InputData!$D$2:$D$105)-$G$3</f>
        <v>24416</v>
      </c>
      <c r="C252" s="17">
        <f>SUMIF(InputData!$B$2:$B$105,"&lt;="&amp;CalcThroughput!A252,InputData!$D$2:$D$105)-CalcThroughput!$G$3</f>
        <v>24416</v>
      </c>
      <c r="D252" s="82">
        <f>C252-B252</f>
        <v>0</v>
      </c>
      <c r="I252" s="3"/>
      <c r="J252" s="2"/>
      <c r="K252" s="2"/>
    </row>
    <row r="253" spans="1:11" x14ac:dyDescent="0.3">
      <c r="A253" s="77">
        <f>A252+1</f>
        <v>43954</v>
      </c>
      <c r="B253" s="18">
        <f>B252</f>
        <v>24416</v>
      </c>
      <c r="C253" s="18">
        <f>C252</f>
        <v>24416</v>
      </c>
      <c r="D253" s="83">
        <f>D252</f>
        <v>0</v>
      </c>
      <c r="I253" s="3"/>
      <c r="J253" s="2"/>
      <c r="K253" s="2"/>
    </row>
    <row r="254" spans="1:11" x14ac:dyDescent="0.3">
      <c r="A254" s="76">
        <f>A253</f>
        <v>43954</v>
      </c>
      <c r="B254" s="17">
        <f>SUMIF(InputData!$C$2:$C$105,"&lt;="&amp;CalcThroughput!A254,InputData!$D$2:$D$105)-$G$3</f>
        <v>24416</v>
      </c>
      <c r="C254" s="17">
        <f>SUMIF(InputData!$B$2:$B$105,"&lt;="&amp;CalcThroughput!A254,InputData!$D$2:$D$105)-CalcThroughput!$G$3</f>
        <v>25291</v>
      </c>
      <c r="D254" s="82">
        <f>C254-B254</f>
        <v>875</v>
      </c>
      <c r="I254" s="3"/>
      <c r="J254" s="2"/>
      <c r="K254" s="2"/>
    </row>
    <row r="255" spans="1:11" x14ac:dyDescent="0.3">
      <c r="A255" s="77">
        <f>A254+1</f>
        <v>43955</v>
      </c>
      <c r="B255" s="18">
        <f>B254</f>
        <v>24416</v>
      </c>
      <c r="C255" s="18">
        <f>C254</f>
        <v>25291</v>
      </c>
      <c r="D255" s="83">
        <f>D254</f>
        <v>875</v>
      </c>
      <c r="I255" s="3"/>
      <c r="J255" s="2"/>
      <c r="K255" s="2"/>
    </row>
    <row r="256" spans="1:11" x14ac:dyDescent="0.3">
      <c r="A256" s="76">
        <f>A255</f>
        <v>43955</v>
      </c>
      <c r="B256" s="17">
        <f>SUMIF(InputData!$C$2:$C$105,"&lt;="&amp;CalcThroughput!A256,InputData!$D$2:$D$105)-$G$3</f>
        <v>24416</v>
      </c>
      <c r="C256" s="17">
        <f>SUMIF(InputData!$B$2:$B$105,"&lt;="&amp;CalcThroughput!A256,InputData!$D$2:$D$105)-CalcThroughput!$G$3</f>
        <v>25291</v>
      </c>
      <c r="D256" s="82">
        <f>C256-B256</f>
        <v>875</v>
      </c>
      <c r="I256" s="3"/>
      <c r="J256" s="2"/>
      <c r="K256" s="2"/>
    </row>
    <row r="257" spans="1:11" x14ac:dyDescent="0.3">
      <c r="A257" s="77">
        <f>A256+1</f>
        <v>43956</v>
      </c>
      <c r="B257" s="18">
        <f>B256</f>
        <v>24416</v>
      </c>
      <c r="C257" s="18">
        <f>C256</f>
        <v>25291</v>
      </c>
      <c r="D257" s="83">
        <f>D256</f>
        <v>875</v>
      </c>
      <c r="I257" s="3"/>
      <c r="J257" s="2"/>
      <c r="K257" s="2"/>
    </row>
    <row r="258" spans="1:11" x14ac:dyDescent="0.3">
      <c r="A258" s="76">
        <f>A257</f>
        <v>43956</v>
      </c>
      <c r="B258" s="17">
        <f>SUMIF(InputData!$C$2:$C$105,"&lt;="&amp;CalcThroughput!A258,InputData!$D$2:$D$105)-$G$3</f>
        <v>24416</v>
      </c>
      <c r="C258" s="17">
        <f>SUMIF(InputData!$B$2:$B$105,"&lt;="&amp;CalcThroughput!A258,InputData!$D$2:$D$105)-CalcThroughput!$G$3</f>
        <v>25669</v>
      </c>
      <c r="D258" s="82">
        <f>C258-B258</f>
        <v>1253</v>
      </c>
      <c r="I258" s="3"/>
      <c r="J258" s="2"/>
      <c r="K258" s="2"/>
    </row>
    <row r="259" spans="1:11" x14ac:dyDescent="0.3">
      <c r="A259" s="77">
        <f>A258+1</f>
        <v>43957</v>
      </c>
      <c r="B259" s="18">
        <f>B258</f>
        <v>24416</v>
      </c>
      <c r="C259" s="18">
        <f>C258</f>
        <v>25669</v>
      </c>
      <c r="D259" s="83">
        <f>D258</f>
        <v>1253</v>
      </c>
      <c r="I259" s="3"/>
      <c r="J259" s="2"/>
      <c r="K259" s="2"/>
    </row>
    <row r="260" spans="1:11" x14ac:dyDescent="0.3">
      <c r="A260" s="76">
        <f>A259</f>
        <v>43957</v>
      </c>
      <c r="B260" s="17">
        <f>SUMIF(InputData!$C$2:$C$105,"&lt;="&amp;CalcThroughput!A260,InputData!$D$2:$D$105)-$G$3</f>
        <v>25669</v>
      </c>
      <c r="C260" s="17">
        <f>SUMIF(InputData!$B$2:$B$105,"&lt;="&amp;CalcThroughput!A260,InputData!$D$2:$D$105)-CalcThroughput!$G$3</f>
        <v>25669</v>
      </c>
      <c r="D260" s="82">
        <f>C260-B260</f>
        <v>0</v>
      </c>
      <c r="I260" s="3"/>
      <c r="J260" s="2"/>
      <c r="K260" s="2"/>
    </row>
    <row r="261" spans="1:11" x14ac:dyDescent="0.3">
      <c r="A261" s="77">
        <f>A260+1</f>
        <v>43958</v>
      </c>
      <c r="B261" s="18">
        <f>B260</f>
        <v>25669</v>
      </c>
      <c r="C261" s="18">
        <f>C260</f>
        <v>25669</v>
      </c>
      <c r="D261" s="83">
        <f>D260</f>
        <v>0</v>
      </c>
      <c r="I261" s="3"/>
      <c r="J261" s="2"/>
      <c r="K261" s="2"/>
    </row>
    <row r="262" spans="1:11" x14ac:dyDescent="0.3">
      <c r="A262" s="76">
        <f>A261</f>
        <v>43958</v>
      </c>
      <c r="B262" s="17">
        <f>SUMIF(InputData!$C$2:$C$105,"&lt;="&amp;CalcThroughput!A262,InputData!$D$2:$D$105)-$G$3</f>
        <v>25669</v>
      </c>
      <c r="C262" s="17">
        <f>SUMIF(InputData!$B$2:$B$105,"&lt;="&amp;CalcThroughput!A262,InputData!$D$2:$D$105)-CalcThroughput!$G$3</f>
        <v>25669</v>
      </c>
      <c r="D262" s="82">
        <f>C262-B262</f>
        <v>0</v>
      </c>
      <c r="I262" s="3"/>
      <c r="J262" s="2"/>
      <c r="K262" s="2"/>
    </row>
    <row r="263" spans="1:11" x14ac:dyDescent="0.3">
      <c r="A263" s="77">
        <f>A262+1</f>
        <v>43959</v>
      </c>
      <c r="B263" s="18">
        <f>B262</f>
        <v>25669</v>
      </c>
      <c r="C263" s="18">
        <f>C262</f>
        <v>25669</v>
      </c>
      <c r="D263" s="83">
        <f>D262</f>
        <v>0</v>
      </c>
      <c r="I263" s="3"/>
      <c r="J263" s="2"/>
      <c r="K263" s="2"/>
    </row>
    <row r="264" spans="1:11" x14ac:dyDescent="0.3">
      <c r="A264" s="76">
        <f>A263</f>
        <v>43959</v>
      </c>
      <c r="B264" s="17">
        <f>SUMIF(InputData!$C$2:$C$105,"&lt;="&amp;CalcThroughput!A264,InputData!$D$2:$D$105)-$G$3</f>
        <v>25669</v>
      </c>
      <c r="C264" s="17">
        <f>SUMIF(InputData!$B$2:$B$105,"&lt;="&amp;CalcThroughput!A264,InputData!$D$2:$D$105)-CalcThroughput!$G$3</f>
        <v>25669</v>
      </c>
      <c r="D264" s="82">
        <f>C264-B264</f>
        <v>0</v>
      </c>
      <c r="I264" s="3"/>
      <c r="J264" s="2"/>
      <c r="K264" s="2"/>
    </row>
    <row r="265" spans="1:11" x14ac:dyDescent="0.3">
      <c r="A265" s="77">
        <f>A264+1</f>
        <v>43960</v>
      </c>
      <c r="B265" s="18">
        <f>B264</f>
        <v>25669</v>
      </c>
      <c r="C265" s="18">
        <f>C264</f>
        <v>25669</v>
      </c>
      <c r="D265" s="83">
        <f>D264</f>
        <v>0</v>
      </c>
      <c r="I265" s="3"/>
      <c r="J265" s="2"/>
      <c r="K265" s="2"/>
    </row>
    <row r="266" spans="1:11" x14ac:dyDescent="0.3">
      <c r="A266" s="76">
        <f>A265</f>
        <v>43960</v>
      </c>
      <c r="B266" s="17">
        <f>SUMIF(InputData!$C$2:$C$105,"&lt;="&amp;CalcThroughput!A266,InputData!$D$2:$D$105)-$G$3</f>
        <v>25669</v>
      </c>
      <c r="C266" s="17">
        <f>SUMIF(InputData!$B$2:$B$105,"&lt;="&amp;CalcThroughput!A266,InputData!$D$2:$D$105)-CalcThroughput!$G$3</f>
        <v>26609</v>
      </c>
      <c r="D266" s="82">
        <f>C266-B266</f>
        <v>940</v>
      </c>
      <c r="I266" s="3"/>
      <c r="J266" s="2"/>
      <c r="K266" s="2"/>
    </row>
    <row r="267" spans="1:11" x14ac:dyDescent="0.3">
      <c r="A267" s="77">
        <f>A266+1</f>
        <v>43961</v>
      </c>
      <c r="B267" s="18">
        <f>B266</f>
        <v>25669</v>
      </c>
      <c r="C267" s="18">
        <f>C266</f>
        <v>26609</v>
      </c>
      <c r="D267" s="83">
        <f>D266</f>
        <v>940</v>
      </c>
      <c r="I267" s="3"/>
      <c r="J267" s="2"/>
      <c r="K267" s="2"/>
    </row>
    <row r="268" spans="1:11" x14ac:dyDescent="0.3">
      <c r="A268" s="76">
        <f>A267</f>
        <v>43961</v>
      </c>
      <c r="B268" s="17">
        <f>SUMIF(InputData!$C$2:$C$105,"&lt;="&amp;CalcThroughput!A268,InputData!$D$2:$D$105)-$G$3</f>
        <v>25669</v>
      </c>
      <c r="C268" s="17">
        <f>SUMIF(InputData!$B$2:$B$105,"&lt;="&amp;CalcThroughput!A268,InputData!$D$2:$D$105)-CalcThroughput!$G$3</f>
        <v>27261</v>
      </c>
      <c r="D268" s="82">
        <f>C268-B268</f>
        <v>1592</v>
      </c>
      <c r="I268" s="3"/>
      <c r="J268" s="2"/>
      <c r="K268" s="2"/>
    </row>
    <row r="269" spans="1:11" x14ac:dyDescent="0.3">
      <c r="A269" s="77">
        <f>A268+1</f>
        <v>43962</v>
      </c>
      <c r="B269" s="18">
        <f>B268</f>
        <v>25669</v>
      </c>
      <c r="C269" s="18">
        <f>C268</f>
        <v>27261</v>
      </c>
      <c r="D269" s="83">
        <f>D268</f>
        <v>1592</v>
      </c>
      <c r="I269" s="3"/>
      <c r="J269" s="2"/>
      <c r="K269" s="2"/>
    </row>
    <row r="270" spans="1:11" x14ac:dyDescent="0.3">
      <c r="A270" s="76">
        <f>A269</f>
        <v>43962</v>
      </c>
      <c r="B270" s="17">
        <f>SUMIF(InputData!$C$2:$C$105,"&lt;="&amp;CalcThroughput!A270,InputData!$D$2:$D$105)-$G$3</f>
        <v>25669</v>
      </c>
      <c r="C270" s="17">
        <f>SUMIF(InputData!$B$2:$B$105,"&lt;="&amp;CalcThroughput!A270,InputData!$D$2:$D$105)-CalcThroughput!$G$3</f>
        <v>27261</v>
      </c>
      <c r="D270" s="82">
        <f>C270-B270</f>
        <v>1592</v>
      </c>
      <c r="I270" s="3"/>
      <c r="J270" s="2"/>
      <c r="K270" s="2"/>
    </row>
    <row r="271" spans="1:11" x14ac:dyDescent="0.3">
      <c r="A271" s="77">
        <f>A270+1</f>
        <v>43963</v>
      </c>
      <c r="B271" s="18">
        <f>B270</f>
        <v>25669</v>
      </c>
      <c r="C271" s="18">
        <f>C270</f>
        <v>27261</v>
      </c>
      <c r="D271" s="83">
        <f>D270</f>
        <v>1592</v>
      </c>
      <c r="I271" s="3"/>
      <c r="J271" s="2"/>
      <c r="K271" s="2"/>
    </row>
    <row r="272" spans="1:11" x14ac:dyDescent="0.3">
      <c r="A272" s="76">
        <f>A271</f>
        <v>43963</v>
      </c>
      <c r="B272" s="17">
        <f>SUMIF(InputData!$C$2:$C$105,"&lt;="&amp;CalcThroughput!A272,InputData!$D$2:$D$105)-$G$3</f>
        <v>25669</v>
      </c>
      <c r="C272" s="17">
        <f>SUMIF(InputData!$B$2:$B$105,"&lt;="&amp;CalcThroughput!A272,InputData!$D$2:$D$105)-CalcThroughput!$G$3</f>
        <v>27261</v>
      </c>
      <c r="D272" s="82">
        <f>C272-B272</f>
        <v>1592</v>
      </c>
      <c r="I272" s="3"/>
      <c r="J272" s="2"/>
      <c r="K272" s="2"/>
    </row>
    <row r="273" spans="1:11" x14ac:dyDescent="0.3">
      <c r="A273" s="77">
        <f>A272+1</f>
        <v>43964</v>
      </c>
      <c r="B273" s="18">
        <f>B272</f>
        <v>25669</v>
      </c>
      <c r="C273" s="18">
        <f>C272</f>
        <v>27261</v>
      </c>
      <c r="D273" s="83">
        <f>D272</f>
        <v>1592</v>
      </c>
      <c r="I273" s="3"/>
      <c r="J273" s="2"/>
      <c r="K273" s="2"/>
    </row>
    <row r="274" spans="1:11" x14ac:dyDescent="0.3">
      <c r="A274" s="76">
        <f>A273</f>
        <v>43964</v>
      </c>
      <c r="B274" s="17">
        <f>SUMIF(InputData!$C$2:$C$105,"&lt;="&amp;CalcThroughput!A274,InputData!$D$2:$D$105)-$G$3</f>
        <v>27261</v>
      </c>
      <c r="C274" s="17">
        <f>SUMIF(InputData!$B$2:$B$105,"&lt;="&amp;CalcThroughput!A274,InputData!$D$2:$D$105)-CalcThroughput!$G$3</f>
        <v>27261</v>
      </c>
      <c r="D274" s="82">
        <f>C274-B274</f>
        <v>0</v>
      </c>
      <c r="I274" s="3"/>
      <c r="J274" s="2"/>
      <c r="K274" s="2"/>
    </row>
    <row r="275" spans="1:11" x14ac:dyDescent="0.3">
      <c r="A275" s="77">
        <f>A274+1</f>
        <v>43965</v>
      </c>
      <c r="B275" s="18">
        <f>B274</f>
        <v>27261</v>
      </c>
      <c r="C275" s="18">
        <f>C274</f>
        <v>27261</v>
      </c>
      <c r="D275" s="83">
        <f>D274</f>
        <v>0</v>
      </c>
      <c r="I275" s="3"/>
      <c r="J275" s="2"/>
      <c r="K275" s="2"/>
    </row>
    <row r="276" spans="1:11" x14ac:dyDescent="0.3">
      <c r="A276" s="76">
        <f>A275</f>
        <v>43965</v>
      </c>
      <c r="B276" s="17">
        <f>SUMIF(InputData!$C$2:$C$105,"&lt;="&amp;CalcThroughput!A276,InputData!$D$2:$D$105)-$G$3</f>
        <v>27261</v>
      </c>
      <c r="C276" s="17">
        <f>SUMIF(InputData!$B$2:$B$105,"&lt;="&amp;CalcThroughput!A276,InputData!$D$2:$D$105)-CalcThroughput!$G$3</f>
        <v>27261</v>
      </c>
      <c r="D276" s="82">
        <f>C276-B276</f>
        <v>0</v>
      </c>
      <c r="I276" s="3"/>
      <c r="J276" s="2"/>
      <c r="K276" s="2"/>
    </row>
    <row r="277" spans="1:11" x14ac:dyDescent="0.3">
      <c r="A277" s="77">
        <f>A276+1</f>
        <v>43966</v>
      </c>
      <c r="B277" s="18">
        <f>B276</f>
        <v>27261</v>
      </c>
      <c r="C277" s="18">
        <f>C276</f>
        <v>27261</v>
      </c>
      <c r="D277" s="83">
        <f>D276</f>
        <v>0</v>
      </c>
      <c r="I277" s="3"/>
      <c r="J277" s="2"/>
      <c r="K277" s="2"/>
    </row>
    <row r="278" spans="1:11" x14ac:dyDescent="0.3">
      <c r="A278" s="76">
        <f>A277</f>
        <v>43966</v>
      </c>
      <c r="B278" s="17">
        <f>SUMIF(InputData!$C$2:$C$105,"&lt;="&amp;CalcThroughput!A278,InputData!$D$2:$D$105)-$G$3</f>
        <v>27261</v>
      </c>
      <c r="C278" s="17">
        <f>SUMIF(InputData!$B$2:$B$105,"&lt;="&amp;CalcThroughput!A278,InputData!$D$2:$D$105)-CalcThroughput!$G$3</f>
        <v>27261</v>
      </c>
      <c r="D278" s="82">
        <f>C278-B278</f>
        <v>0</v>
      </c>
      <c r="I278" s="3"/>
      <c r="J278" s="2"/>
      <c r="K278" s="2"/>
    </row>
    <row r="279" spans="1:11" x14ac:dyDescent="0.3">
      <c r="A279" s="77">
        <f>A278+1</f>
        <v>43967</v>
      </c>
      <c r="B279" s="18">
        <f>B278</f>
        <v>27261</v>
      </c>
      <c r="C279" s="18">
        <f>C278</f>
        <v>27261</v>
      </c>
      <c r="D279" s="83">
        <f>D278</f>
        <v>0</v>
      </c>
      <c r="I279" s="3"/>
      <c r="J279" s="2"/>
      <c r="K279" s="2"/>
    </row>
    <row r="280" spans="1:11" x14ac:dyDescent="0.3">
      <c r="A280" s="76">
        <f>A279</f>
        <v>43967</v>
      </c>
      <c r="B280" s="17">
        <f>SUMIF(InputData!$C$2:$C$105,"&lt;="&amp;CalcThroughput!A280,InputData!$D$2:$D$105)-$G$3</f>
        <v>27261</v>
      </c>
      <c r="C280" s="17">
        <f>SUMIF(InputData!$B$2:$B$105,"&lt;="&amp;CalcThroughput!A280,InputData!$D$2:$D$105)-CalcThroughput!$G$3</f>
        <v>28186</v>
      </c>
      <c r="D280" s="82">
        <f>C280-B280</f>
        <v>925</v>
      </c>
      <c r="I280" s="3"/>
      <c r="J280" s="2"/>
      <c r="K280" s="2"/>
    </row>
    <row r="281" spans="1:11" x14ac:dyDescent="0.3">
      <c r="A281" s="77">
        <f>A280+1</f>
        <v>43968</v>
      </c>
      <c r="B281" s="18">
        <f>B280</f>
        <v>27261</v>
      </c>
      <c r="C281" s="18">
        <f>C280</f>
        <v>28186</v>
      </c>
      <c r="D281" s="83">
        <f>D280</f>
        <v>925</v>
      </c>
      <c r="I281" s="3"/>
      <c r="J281" s="2"/>
      <c r="K281" s="2"/>
    </row>
    <row r="282" spans="1:11" x14ac:dyDescent="0.3">
      <c r="A282" s="76">
        <f>A281</f>
        <v>43968</v>
      </c>
      <c r="B282" s="17">
        <f>SUMIF(InputData!$C$2:$C$105,"&lt;="&amp;CalcThroughput!A282,InputData!$D$2:$D$105)-$G$3</f>
        <v>27261</v>
      </c>
      <c r="C282" s="17">
        <f>SUMIF(InputData!$B$2:$B$105,"&lt;="&amp;CalcThroughput!A282,InputData!$D$2:$D$105)-CalcThroughput!$G$3</f>
        <v>28186</v>
      </c>
      <c r="D282" s="82">
        <f>C282-B282</f>
        <v>925</v>
      </c>
      <c r="I282" s="3"/>
      <c r="J282" s="2"/>
      <c r="K282" s="2"/>
    </row>
    <row r="283" spans="1:11" x14ac:dyDescent="0.3">
      <c r="A283" s="77">
        <f>A282+1</f>
        <v>43969</v>
      </c>
      <c r="B283" s="18">
        <f>B282</f>
        <v>27261</v>
      </c>
      <c r="C283" s="18">
        <f>C282</f>
        <v>28186</v>
      </c>
      <c r="D283" s="83">
        <f>D282</f>
        <v>925</v>
      </c>
      <c r="I283" s="3"/>
      <c r="J283" s="2"/>
      <c r="K283" s="2"/>
    </row>
    <row r="284" spans="1:11" x14ac:dyDescent="0.3">
      <c r="A284" s="76">
        <f>A283</f>
        <v>43969</v>
      </c>
      <c r="B284" s="17">
        <f>SUMIF(InputData!$C$2:$C$105,"&lt;="&amp;CalcThroughput!A284,InputData!$D$2:$D$105)-$G$3</f>
        <v>27261</v>
      </c>
      <c r="C284" s="17">
        <f>SUMIF(InputData!$B$2:$B$105,"&lt;="&amp;CalcThroughput!A284,InputData!$D$2:$D$105)-CalcThroughput!$G$3</f>
        <v>28706</v>
      </c>
      <c r="D284" s="82">
        <f>C284-B284</f>
        <v>1445</v>
      </c>
      <c r="I284" s="3"/>
      <c r="J284" s="2"/>
      <c r="K284" s="2"/>
    </row>
    <row r="285" spans="1:11" x14ac:dyDescent="0.3">
      <c r="A285" s="77">
        <f>A284+1</f>
        <v>43970</v>
      </c>
      <c r="B285" s="18">
        <f>B284</f>
        <v>27261</v>
      </c>
      <c r="C285" s="18">
        <f>C284</f>
        <v>28706</v>
      </c>
      <c r="D285" s="83">
        <f>D284</f>
        <v>1445</v>
      </c>
      <c r="I285" s="3"/>
      <c r="J285" s="2"/>
      <c r="K285" s="2"/>
    </row>
    <row r="286" spans="1:11" x14ac:dyDescent="0.3">
      <c r="A286" s="76">
        <f>A285</f>
        <v>43970</v>
      </c>
      <c r="B286" s="17">
        <f>SUMIF(InputData!$C$2:$C$105,"&lt;="&amp;CalcThroughput!A286,InputData!$D$2:$D$105)-$G$3</f>
        <v>27261</v>
      </c>
      <c r="C286" s="17">
        <f>SUMIF(InputData!$B$2:$B$105,"&lt;="&amp;CalcThroughput!A286,InputData!$D$2:$D$105)-CalcThroughput!$G$3</f>
        <v>28706</v>
      </c>
      <c r="D286" s="82">
        <f>C286-B286</f>
        <v>1445</v>
      </c>
      <c r="I286" s="3"/>
      <c r="J286" s="2"/>
      <c r="K286" s="2"/>
    </row>
    <row r="287" spans="1:11" x14ac:dyDescent="0.3">
      <c r="A287" s="77">
        <f>A286+1</f>
        <v>43971</v>
      </c>
      <c r="B287" s="18">
        <f>B286</f>
        <v>27261</v>
      </c>
      <c r="C287" s="18">
        <f>C286</f>
        <v>28706</v>
      </c>
      <c r="D287" s="83">
        <f>D286</f>
        <v>1445</v>
      </c>
      <c r="I287" s="3"/>
      <c r="J287" s="2"/>
      <c r="K287" s="2"/>
    </row>
    <row r="288" spans="1:11" x14ac:dyDescent="0.3">
      <c r="A288" s="76">
        <f>A287</f>
        <v>43971</v>
      </c>
      <c r="B288" s="17">
        <f>SUMIF(InputData!$C$2:$C$105,"&lt;="&amp;CalcThroughput!A288,InputData!$D$2:$D$105)-$G$3</f>
        <v>28706</v>
      </c>
      <c r="C288" s="17">
        <f>SUMIF(InputData!$B$2:$B$105,"&lt;="&amp;CalcThroughput!A288,InputData!$D$2:$D$105)-CalcThroughput!$G$3</f>
        <v>28706</v>
      </c>
      <c r="D288" s="82">
        <f>C288-B288</f>
        <v>0</v>
      </c>
      <c r="I288" s="3"/>
      <c r="J288" s="2"/>
      <c r="K288" s="2"/>
    </row>
    <row r="289" spans="1:11" x14ac:dyDescent="0.3">
      <c r="A289" s="77">
        <f>A288+1</f>
        <v>43972</v>
      </c>
      <c r="B289" s="18">
        <f>B288</f>
        <v>28706</v>
      </c>
      <c r="C289" s="18">
        <f>C288</f>
        <v>28706</v>
      </c>
      <c r="D289" s="83">
        <f>D288</f>
        <v>0</v>
      </c>
      <c r="I289" s="3"/>
      <c r="J289" s="2"/>
      <c r="K289" s="2"/>
    </row>
    <row r="290" spans="1:11" x14ac:dyDescent="0.3">
      <c r="A290" s="76">
        <f>A289</f>
        <v>43972</v>
      </c>
      <c r="B290" s="17">
        <f>SUMIF(InputData!$C$2:$C$105,"&lt;="&amp;CalcThroughput!A290,InputData!$D$2:$D$105)-$G$3</f>
        <v>28706</v>
      </c>
      <c r="C290" s="17">
        <f>SUMIF(InputData!$B$2:$B$105,"&lt;="&amp;CalcThroughput!A290,InputData!$D$2:$D$105)-CalcThroughput!$G$3</f>
        <v>28706</v>
      </c>
      <c r="D290" s="82">
        <f>C290-B290</f>
        <v>0</v>
      </c>
      <c r="I290" s="3"/>
      <c r="J290" s="2"/>
      <c r="K290" s="2"/>
    </row>
    <row r="291" spans="1:11" x14ac:dyDescent="0.3">
      <c r="A291" s="77">
        <f>A290+1</f>
        <v>43973</v>
      </c>
      <c r="B291" s="18">
        <f>B290</f>
        <v>28706</v>
      </c>
      <c r="C291" s="18">
        <f>C290</f>
        <v>28706</v>
      </c>
      <c r="D291" s="83">
        <f>D290</f>
        <v>0</v>
      </c>
      <c r="I291" s="3"/>
      <c r="J291" s="2"/>
      <c r="K291" s="2"/>
    </row>
    <row r="292" spans="1:11" x14ac:dyDescent="0.3">
      <c r="A292" s="76">
        <f>A291</f>
        <v>43973</v>
      </c>
      <c r="B292" s="17">
        <f>SUMIF(InputData!$C$2:$C$105,"&lt;="&amp;CalcThroughput!A292,InputData!$D$2:$D$105)-$G$3</f>
        <v>28706</v>
      </c>
      <c r="C292" s="17">
        <f>SUMIF(InputData!$B$2:$B$105,"&lt;="&amp;CalcThroughput!A292,InputData!$D$2:$D$105)-CalcThroughput!$G$3</f>
        <v>28706</v>
      </c>
      <c r="D292" s="82">
        <f>C292-B292</f>
        <v>0</v>
      </c>
      <c r="I292" s="3"/>
      <c r="J292" s="2"/>
      <c r="K292" s="2"/>
    </row>
    <row r="293" spans="1:11" x14ac:dyDescent="0.3">
      <c r="A293" s="77">
        <f>A292+1</f>
        <v>43974</v>
      </c>
      <c r="B293" s="18">
        <f>B292</f>
        <v>28706</v>
      </c>
      <c r="C293" s="18">
        <f>C292</f>
        <v>28706</v>
      </c>
      <c r="D293" s="83">
        <f>D292</f>
        <v>0</v>
      </c>
      <c r="I293" s="3"/>
      <c r="J293" s="2"/>
      <c r="K293" s="2"/>
    </row>
    <row r="294" spans="1:11" x14ac:dyDescent="0.3">
      <c r="A294" s="76">
        <f>A293</f>
        <v>43974</v>
      </c>
      <c r="B294" s="17">
        <f>SUMIF(InputData!$C$2:$C$105,"&lt;="&amp;CalcThroughput!A294,InputData!$D$2:$D$105)-$G$3</f>
        <v>28706</v>
      </c>
      <c r="C294" s="17">
        <f>SUMIF(InputData!$B$2:$B$105,"&lt;="&amp;CalcThroughput!A294,InputData!$D$2:$D$105)-CalcThroughput!$G$3</f>
        <v>28706</v>
      </c>
      <c r="D294" s="82">
        <f>C294-B294</f>
        <v>0</v>
      </c>
      <c r="I294" s="3"/>
      <c r="J294" s="2"/>
      <c r="K294" s="2"/>
    </row>
    <row r="295" spans="1:11" x14ac:dyDescent="0.3">
      <c r="A295" s="77">
        <f>A294+1</f>
        <v>43975</v>
      </c>
      <c r="B295" s="18">
        <f>B294</f>
        <v>28706</v>
      </c>
      <c r="C295" s="18">
        <f>C294</f>
        <v>28706</v>
      </c>
      <c r="D295" s="83">
        <f>D294</f>
        <v>0</v>
      </c>
      <c r="I295" s="3"/>
      <c r="J295" s="2"/>
      <c r="K295" s="2"/>
    </row>
    <row r="296" spans="1:11" x14ac:dyDescent="0.3">
      <c r="A296" s="76">
        <f>A295</f>
        <v>43975</v>
      </c>
      <c r="B296" s="17">
        <f>SUMIF(InputData!$C$2:$C$105,"&lt;="&amp;CalcThroughput!A296,InputData!$D$2:$D$105)-$G$3</f>
        <v>28706</v>
      </c>
      <c r="C296" s="17">
        <f>SUMIF(InputData!$B$2:$B$105,"&lt;="&amp;CalcThroughput!A296,InputData!$D$2:$D$105)-CalcThroughput!$G$3</f>
        <v>30284</v>
      </c>
      <c r="D296" s="82">
        <f>C296-B296</f>
        <v>1578</v>
      </c>
      <c r="I296" s="3"/>
      <c r="J296" s="2"/>
      <c r="K296" s="2"/>
    </row>
    <row r="297" spans="1:11" x14ac:dyDescent="0.3">
      <c r="A297" s="77">
        <f>A296+1</f>
        <v>43976</v>
      </c>
      <c r="B297" s="18">
        <f>B296</f>
        <v>28706</v>
      </c>
      <c r="C297" s="18">
        <f>C296</f>
        <v>30284</v>
      </c>
      <c r="D297" s="83">
        <f>D296</f>
        <v>1578</v>
      </c>
      <c r="I297" s="3"/>
      <c r="J297" s="2"/>
      <c r="K297" s="2"/>
    </row>
    <row r="298" spans="1:11" x14ac:dyDescent="0.3">
      <c r="A298" s="76">
        <f>A297</f>
        <v>43976</v>
      </c>
      <c r="B298" s="17">
        <f>SUMIF(InputData!$C$2:$C$105,"&lt;="&amp;CalcThroughput!A298,InputData!$D$2:$D$105)-$G$3</f>
        <v>28706</v>
      </c>
      <c r="C298" s="17">
        <f>SUMIF(InputData!$B$2:$B$105,"&lt;="&amp;CalcThroughput!A298,InputData!$D$2:$D$105)-CalcThroughput!$G$3</f>
        <v>30284</v>
      </c>
      <c r="D298" s="82">
        <f>C298-B298</f>
        <v>1578</v>
      </c>
      <c r="I298" s="3"/>
      <c r="J298" s="2"/>
      <c r="K298" s="2"/>
    </row>
    <row r="299" spans="1:11" x14ac:dyDescent="0.3">
      <c r="A299" s="77">
        <f>A298+1</f>
        <v>43977</v>
      </c>
      <c r="B299" s="18">
        <f>B298</f>
        <v>28706</v>
      </c>
      <c r="C299" s="18">
        <f>C298</f>
        <v>30284</v>
      </c>
      <c r="D299" s="83">
        <f>D298</f>
        <v>1578</v>
      </c>
      <c r="I299" s="3"/>
      <c r="J299" s="2"/>
      <c r="K299" s="2"/>
    </row>
    <row r="300" spans="1:11" x14ac:dyDescent="0.3">
      <c r="A300" s="76">
        <f>A299</f>
        <v>43977</v>
      </c>
      <c r="B300" s="17">
        <f>SUMIF(InputData!$C$2:$C$105,"&lt;="&amp;CalcThroughput!A300,InputData!$D$2:$D$105)-$G$3</f>
        <v>28706</v>
      </c>
      <c r="C300" s="17">
        <f>SUMIF(InputData!$B$2:$B$105,"&lt;="&amp;CalcThroughput!A300,InputData!$D$2:$D$105)-CalcThroughput!$G$3</f>
        <v>30284</v>
      </c>
      <c r="D300" s="82">
        <f>C300-B300</f>
        <v>1578</v>
      </c>
      <c r="I300" s="3"/>
      <c r="J300" s="2"/>
      <c r="K300" s="2"/>
    </row>
    <row r="301" spans="1:11" x14ac:dyDescent="0.3">
      <c r="A301" s="77">
        <f>A300+1</f>
        <v>43978</v>
      </c>
      <c r="B301" s="18">
        <f>B300</f>
        <v>28706</v>
      </c>
      <c r="C301" s="18">
        <f>C300</f>
        <v>30284</v>
      </c>
      <c r="D301" s="83">
        <f>D300</f>
        <v>1578</v>
      </c>
      <c r="I301" s="3"/>
      <c r="J301" s="2"/>
      <c r="K301" s="2"/>
    </row>
    <row r="302" spans="1:11" x14ac:dyDescent="0.3">
      <c r="A302" s="76">
        <f>A301</f>
        <v>43978</v>
      </c>
      <c r="B302" s="17">
        <f>SUMIF(InputData!$C$2:$C$105,"&lt;="&amp;CalcThroughput!A302,InputData!$D$2:$D$105)-$G$3</f>
        <v>30284</v>
      </c>
      <c r="C302" s="17">
        <f>SUMIF(InputData!$B$2:$B$105,"&lt;="&amp;CalcThroughput!A302,InputData!$D$2:$D$105)-CalcThroughput!$G$3</f>
        <v>30284</v>
      </c>
      <c r="D302" s="82">
        <f>C302-B302</f>
        <v>0</v>
      </c>
      <c r="I302" s="3"/>
      <c r="J302" s="2"/>
      <c r="K302" s="2"/>
    </row>
    <row r="303" spans="1:11" x14ac:dyDescent="0.3">
      <c r="A303" s="77">
        <f>A302+1</f>
        <v>43979</v>
      </c>
      <c r="B303" s="18">
        <f>B302</f>
        <v>30284</v>
      </c>
      <c r="C303" s="18">
        <f>C302</f>
        <v>30284</v>
      </c>
      <c r="D303" s="83">
        <f>D302</f>
        <v>0</v>
      </c>
      <c r="I303" s="3"/>
      <c r="J303" s="2"/>
      <c r="K303" s="2"/>
    </row>
    <row r="304" spans="1:11" x14ac:dyDescent="0.3">
      <c r="A304" s="76">
        <f>A303</f>
        <v>43979</v>
      </c>
      <c r="B304" s="17">
        <f>SUMIF(InputData!$C$2:$C$105,"&lt;="&amp;CalcThroughput!A304,InputData!$D$2:$D$105)-$G$3</f>
        <v>30284</v>
      </c>
      <c r="C304" s="17">
        <f>SUMIF(InputData!$B$2:$B$105,"&lt;="&amp;CalcThroughput!A304,InputData!$D$2:$D$105)-CalcThroughput!$G$3</f>
        <v>30284</v>
      </c>
      <c r="D304" s="82">
        <f>C304-B304</f>
        <v>0</v>
      </c>
      <c r="I304" s="3"/>
      <c r="J304" s="2"/>
      <c r="K304" s="2"/>
    </row>
    <row r="305" spans="1:11" x14ac:dyDescent="0.3">
      <c r="A305" s="77">
        <f>A304+1</f>
        <v>43980</v>
      </c>
      <c r="B305" s="18">
        <f>B304</f>
        <v>30284</v>
      </c>
      <c r="C305" s="18">
        <f>C304</f>
        <v>30284</v>
      </c>
      <c r="D305" s="83">
        <f>D304</f>
        <v>0</v>
      </c>
      <c r="I305" s="3"/>
      <c r="J305" s="2"/>
      <c r="K305" s="2"/>
    </row>
    <row r="306" spans="1:11" x14ac:dyDescent="0.3">
      <c r="A306" s="76">
        <f>A305</f>
        <v>43980</v>
      </c>
      <c r="B306" s="17">
        <f>SUMIF(InputData!$C$2:$C$105,"&lt;="&amp;CalcThroughput!A306,InputData!$D$2:$D$105)-$G$3</f>
        <v>30284</v>
      </c>
      <c r="C306" s="17">
        <f>SUMIF(InputData!$B$2:$B$105,"&lt;="&amp;CalcThroughput!A306,InputData!$D$2:$D$105)-CalcThroughput!$G$3</f>
        <v>30284</v>
      </c>
      <c r="D306" s="82">
        <f>C306-B306</f>
        <v>0</v>
      </c>
      <c r="I306" s="3"/>
      <c r="J306" s="2"/>
      <c r="K306" s="2"/>
    </row>
    <row r="307" spans="1:11" x14ac:dyDescent="0.3">
      <c r="A307" s="77">
        <f>A306+1</f>
        <v>43981</v>
      </c>
      <c r="B307" s="18">
        <f>B306</f>
        <v>30284</v>
      </c>
      <c r="C307" s="18">
        <f>C306</f>
        <v>30284</v>
      </c>
      <c r="D307" s="83">
        <f>D306</f>
        <v>0</v>
      </c>
      <c r="I307" s="3"/>
      <c r="J307" s="2"/>
      <c r="K307" s="2"/>
    </row>
    <row r="308" spans="1:11" x14ac:dyDescent="0.3">
      <c r="A308" s="76">
        <f>A307</f>
        <v>43981</v>
      </c>
      <c r="B308" s="17">
        <f>SUMIF(InputData!$C$2:$C$105,"&lt;="&amp;CalcThroughput!A308,InputData!$D$2:$D$105)-$G$3</f>
        <v>30284</v>
      </c>
      <c r="C308" s="17">
        <f>SUMIF(InputData!$B$2:$B$105,"&lt;="&amp;CalcThroughput!A308,InputData!$D$2:$D$105)-CalcThroughput!$G$3</f>
        <v>30284</v>
      </c>
      <c r="D308" s="82">
        <f>C308-B308</f>
        <v>0</v>
      </c>
      <c r="I308" s="3"/>
      <c r="J308" s="2"/>
      <c r="K308" s="2"/>
    </row>
    <row r="309" spans="1:11" x14ac:dyDescent="0.3">
      <c r="A309" s="77">
        <f>A308+1</f>
        <v>43982</v>
      </c>
      <c r="B309" s="18">
        <f>B308</f>
        <v>30284</v>
      </c>
      <c r="C309" s="18">
        <f>C308</f>
        <v>30284</v>
      </c>
      <c r="D309" s="83">
        <f>D308</f>
        <v>0</v>
      </c>
      <c r="I309" s="3"/>
      <c r="J309" s="2"/>
      <c r="K309" s="2"/>
    </row>
    <row r="310" spans="1:11" x14ac:dyDescent="0.3">
      <c r="A310" s="76">
        <f>A309</f>
        <v>43982</v>
      </c>
      <c r="B310" s="17">
        <f>SUMIF(InputData!$C$2:$C$105,"&lt;="&amp;CalcThroughput!A310,InputData!$D$2:$D$105)-$G$3</f>
        <v>30284</v>
      </c>
      <c r="C310" s="17">
        <f>SUMIF(InputData!$B$2:$B$105,"&lt;="&amp;CalcThroughput!A310,InputData!$D$2:$D$105)-CalcThroughput!$G$3</f>
        <v>32049</v>
      </c>
      <c r="D310" s="82">
        <f>C310-B310</f>
        <v>1765</v>
      </c>
      <c r="I310" s="3"/>
      <c r="J310" s="2"/>
      <c r="K310" s="2"/>
    </row>
    <row r="311" spans="1:11" x14ac:dyDescent="0.3">
      <c r="A311" s="77">
        <f>A310+1</f>
        <v>43983</v>
      </c>
      <c r="B311" s="18">
        <f>B310</f>
        <v>30284</v>
      </c>
      <c r="C311" s="18">
        <f>C310</f>
        <v>32049</v>
      </c>
      <c r="D311" s="83">
        <f>D310</f>
        <v>1765</v>
      </c>
      <c r="I311" s="3"/>
      <c r="J311" s="2"/>
      <c r="K311" s="2"/>
    </row>
    <row r="312" spans="1:11" x14ac:dyDescent="0.3">
      <c r="A312" s="76">
        <f>A311</f>
        <v>43983</v>
      </c>
      <c r="B312" s="17">
        <f>SUMIF(InputData!$C$2:$C$105,"&lt;="&amp;CalcThroughput!A312,InputData!$D$2:$D$105)-$G$3</f>
        <v>30284</v>
      </c>
      <c r="C312" s="17">
        <f>SUMIF(InputData!$B$2:$B$105,"&lt;="&amp;CalcThroughput!A312,InputData!$D$2:$D$105)-CalcThroughput!$G$3</f>
        <v>32049</v>
      </c>
      <c r="D312" s="82">
        <f>C312-B312</f>
        <v>1765</v>
      </c>
      <c r="I312" s="3"/>
      <c r="J312" s="2"/>
      <c r="K312" s="2"/>
    </row>
    <row r="313" spans="1:11" x14ac:dyDescent="0.3">
      <c r="A313" s="77">
        <f>A312+1</f>
        <v>43984</v>
      </c>
      <c r="B313" s="18">
        <f>B312</f>
        <v>30284</v>
      </c>
      <c r="C313" s="18">
        <f>C312</f>
        <v>32049</v>
      </c>
      <c r="D313" s="83">
        <f>D312</f>
        <v>1765</v>
      </c>
      <c r="I313" s="3"/>
      <c r="J313" s="2"/>
      <c r="K313" s="2"/>
    </row>
    <row r="314" spans="1:11" x14ac:dyDescent="0.3">
      <c r="A314" s="76">
        <f>A313</f>
        <v>43984</v>
      </c>
      <c r="B314" s="17">
        <f>SUMIF(InputData!$C$2:$C$105,"&lt;="&amp;CalcThroughput!A314,InputData!$D$2:$D$105)-$G$3</f>
        <v>30284</v>
      </c>
      <c r="C314" s="17">
        <f>SUMIF(InputData!$B$2:$B$105,"&lt;="&amp;CalcThroughput!A314,InputData!$D$2:$D$105)-CalcThroughput!$G$3</f>
        <v>32049</v>
      </c>
      <c r="D314" s="82">
        <f>C314-B314</f>
        <v>1765</v>
      </c>
      <c r="I314" s="3"/>
      <c r="J314" s="2"/>
      <c r="K314" s="2"/>
    </row>
    <row r="315" spans="1:11" x14ac:dyDescent="0.3">
      <c r="A315" s="77">
        <f>A314+1</f>
        <v>43985</v>
      </c>
      <c r="B315" s="18">
        <f>B314</f>
        <v>30284</v>
      </c>
      <c r="C315" s="18">
        <f>C314</f>
        <v>32049</v>
      </c>
      <c r="D315" s="83">
        <f>D314</f>
        <v>1765</v>
      </c>
      <c r="I315" s="3"/>
      <c r="J315" s="2"/>
      <c r="K315" s="2"/>
    </row>
    <row r="316" spans="1:11" x14ac:dyDescent="0.3">
      <c r="A316" s="76">
        <f>A315</f>
        <v>43985</v>
      </c>
      <c r="B316" s="17">
        <f>SUMIF(InputData!$C$2:$C$105,"&lt;="&amp;CalcThroughput!A316,InputData!$D$2:$D$105)-$G$3</f>
        <v>32049</v>
      </c>
      <c r="C316" s="17">
        <f>SUMIF(InputData!$B$2:$B$105,"&lt;="&amp;CalcThroughput!A316,InputData!$D$2:$D$105)-CalcThroughput!$G$3</f>
        <v>32049</v>
      </c>
      <c r="D316" s="82">
        <f>C316-B316</f>
        <v>0</v>
      </c>
      <c r="I316" s="3"/>
      <c r="J316" s="2"/>
      <c r="K316" s="2"/>
    </row>
    <row r="317" spans="1:11" x14ac:dyDescent="0.3">
      <c r="A317" s="77">
        <f>A316+1</f>
        <v>43986</v>
      </c>
      <c r="B317" s="18">
        <f>B316</f>
        <v>32049</v>
      </c>
      <c r="C317" s="18">
        <f>C316</f>
        <v>32049</v>
      </c>
      <c r="D317" s="83">
        <f>D316</f>
        <v>0</v>
      </c>
      <c r="I317" s="3"/>
      <c r="J317" s="2"/>
      <c r="K317" s="2"/>
    </row>
    <row r="318" spans="1:11" x14ac:dyDescent="0.3">
      <c r="A318" s="76">
        <f>A317</f>
        <v>43986</v>
      </c>
      <c r="B318" s="17">
        <f>SUMIF(InputData!$C$2:$C$105,"&lt;="&amp;CalcThroughput!A318,InputData!$D$2:$D$105)-$G$3</f>
        <v>32049</v>
      </c>
      <c r="C318" s="17">
        <f>SUMIF(InputData!$B$2:$B$105,"&lt;="&amp;CalcThroughput!A318,InputData!$D$2:$D$105)-CalcThroughput!$G$3</f>
        <v>32049</v>
      </c>
      <c r="D318" s="82">
        <f>C318-B318</f>
        <v>0</v>
      </c>
      <c r="I318" s="3"/>
      <c r="J318" s="2"/>
      <c r="K318" s="2"/>
    </row>
    <row r="319" spans="1:11" x14ac:dyDescent="0.3">
      <c r="A319" s="77">
        <f>A318+1</f>
        <v>43987</v>
      </c>
      <c r="B319" s="18">
        <f>B318</f>
        <v>32049</v>
      </c>
      <c r="C319" s="18">
        <f>C318</f>
        <v>32049</v>
      </c>
      <c r="D319" s="83">
        <f>D318</f>
        <v>0</v>
      </c>
      <c r="I319" s="3"/>
      <c r="J319" s="2"/>
      <c r="K319" s="2"/>
    </row>
    <row r="320" spans="1:11" x14ac:dyDescent="0.3">
      <c r="A320" s="76">
        <f>A319</f>
        <v>43987</v>
      </c>
      <c r="B320" s="17">
        <f>SUMIF(InputData!$C$2:$C$105,"&lt;="&amp;CalcThroughput!A320,InputData!$D$2:$D$105)-$G$3</f>
        <v>32049</v>
      </c>
      <c r="C320" s="17">
        <f>SUMIF(InputData!$B$2:$B$105,"&lt;="&amp;CalcThroughput!A320,InputData!$D$2:$D$105)-CalcThroughput!$G$3</f>
        <v>32049</v>
      </c>
      <c r="D320" s="82">
        <f>C320-B320</f>
        <v>0</v>
      </c>
      <c r="I320" s="3"/>
      <c r="J320" s="2"/>
      <c r="K320" s="2"/>
    </row>
    <row r="321" spans="1:11" x14ac:dyDescent="0.3">
      <c r="A321" s="77">
        <f>A320+1</f>
        <v>43988</v>
      </c>
      <c r="B321" s="18">
        <f>B320</f>
        <v>32049</v>
      </c>
      <c r="C321" s="18">
        <f>C320</f>
        <v>32049</v>
      </c>
      <c r="D321" s="83">
        <f>D320</f>
        <v>0</v>
      </c>
      <c r="I321" s="3"/>
      <c r="J321" s="2"/>
      <c r="K321" s="2"/>
    </row>
    <row r="322" spans="1:11" x14ac:dyDescent="0.3">
      <c r="A322" s="76">
        <f>A321</f>
        <v>43988</v>
      </c>
      <c r="B322" s="17">
        <f>SUMIF(InputData!$C$2:$C$105,"&lt;="&amp;CalcThroughput!A322,InputData!$D$2:$D$105)-$G$3</f>
        <v>32049</v>
      </c>
      <c r="C322" s="17">
        <f>SUMIF(InputData!$B$2:$B$105,"&lt;="&amp;CalcThroughput!A322,InputData!$D$2:$D$105)-CalcThroughput!$G$3</f>
        <v>32964</v>
      </c>
      <c r="D322" s="82">
        <f>C322-B322</f>
        <v>915</v>
      </c>
      <c r="I322" s="3"/>
      <c r="J322" s="2"/>
      <c r="K322" s="2"/>
    </row>
    <row r="323" spans="1:11" x14ac:dyDescent="0.3">
      <c r="A323" s="77">
        <f>A322+1</f>
        <v>43989</v>
      </c>
      <c r="B323" s="18">
        <f>B322</f>
        <v>32049</v>
      </c>
      <c r="C323" s="18">
        <f>C322</f>
        <v>32964</v>
      </c>
      <c r="D323" s="83">
        <f>D322</f>
        <v>915</v>
      </c>
      <c r="I323" s="3"/>
      <c r="J323" s="2"/>
      <c r="K323" s="2"/>
    </row>
    <row r="324" spans="1:11" x14ac:dyDescent="0.3">
      <c r="A324" s="76">
        <f>A323</f>
        <v>43989</v>
      </c>
      <c r="B324" s="17">
        <f>SUMIF(InputData!$C$2:$C$105,"&lt;="&amp;CalcThroughput!A324,InputData!$D$2:$D$105)-$G$3</f>
        <v>32049</v>
      </c>
      <c r="C324" s="17">
        <f>SUMIF(InputData!$B$2:$B$105,"&lt;="&amp;CalcThroughput!A324,InputData!$D$2:$D$105)-CalcThroughput!$G$3</f>
        <v>32964</v>
      </c>
      <c r="D324" s="82">
        <f>C324-B324</f>
        <v>915</v>
      </c>
      <c r="I324" s="3"/>
      <c r="J324" s="2"/>
      <c r="K324" s="2"/>
    </row>
    <row r="325" spans="1:11" x14ac:dyDescent="0.3">
      <c r="A325" s="77">
        <f>A324+1</f>
        <v>43990</v>
      </c>
      <c r="B325" s="18">
        <f>B324</f>
        <v>32049</v>
      </c>
      <c r="C325" s="18">
        <f>C324</f>
        <v>32964</v>
      </c>
      <c r="D325" s="83">
        <f>D324</f>
        <v>915</v>
      </c>
      <c r="I325" s="3"/>
      <c r="J325" s="2"/>
      <c r="K325" s="2"/>
    </row>
    <row r="326" spans="1:11" x14ac:dyDescent="0.3">
      <c r="A326" s="76">
        <f>A325</f>
        <v>43990</v>
      </c>
      <c r="B326" s="17">
        <f>SUMIF(InputData!$C$2:$C$105,"&lt;="&amp;CalcThroughput!A326,InputData!$D$2:$D$105)-$G$3</f>
        <v>32049</v>
      </c>
      <c r="C326" s="17">
        <f>SUMIF(InputData!$B$2:$B$105,"&lt;="&amp;CalcThroughput!A326,InputData!$D$2:$D$105)-CalcThroughput!$G$3</f>
        <v>33364</v>
      </c>
      <c r="D326" s="82">
        <f>C326-B326</f>
        <v>1315</v>
      </c>
      <c r="I326" s="3"/>
      <c r="J326" s="2"/>
      <c r="K326" s="2"/>
    </row>
    <row r="327" spans="1:11" x14ac:dyDescent="0.3">
      <c r="A327" s="77">
        <f>A326+1</f>
        <v>43991</v>
      </c>
      <c r="B327" s="18">
        <f>B326</f>
        <v>32049</v>
      </c>
      <c r="C327" s="18">
        <f>C326</f>
        <v>33364</v>
      </c>
      <c r="D327" s="83">
        <f>D326</f>
        <v>1315</v>
      </c>
      <c r="I327" s="3"/>
      <c r="J327" s="2"/>
      <c r="K327" s="2"/>
    </row>
    <row r="328" spans="1:11" x14ac:dyDescent="0.3">
      <c r="A328" s="76">
        <f>A327</f>
        <v>43991</v>
      </c>
      <c r="B328" s="17">
        <f>SUMIF(InputData!$C$2:$C$105,"&lt;="&amp;CalcThroughput!A328,InputData!$D$2:$D$105)-$G$3</f>
        <v>32049</v>
      </c>
      <c r="C328" s="17">
        <f>SUMIF(InputData!$B$2:$B$105,"&lt;="&amp;CalcThroughput!A328,InputData!$D$2:$D$105)-CalcThroughput!$G$3</f>
        <v>33364</v>
      </c>
      <c r="D328" s="82">
        <f>C328-B328</f>
        <v>1315</v>
      </c>
      <c r="I328" s="3"/>
      <c r="J328" s="2"/>
      <c r="K328" s="2"/>
    </row>
    <row r="329" spans="1:11" x14ac:dyDescent="0.3">
      <c r="A329" s="77">
        <f>A328+1</f>
        <v>43992</v>
      </c>
      <c r="B329" s="18">
        <f>B328</f>
        <v>32049</v>
      </c>
      <c r="C329" s="18">
        <f>C328</f>
        <v>33364</v>
      </c>
      <c r="D329" s="83">
        <f>D328</f>
        <v>1315</v>
      </c>
      <c r="I329" s="3"/>
      <c r="J329" s="2"/>
      <c r="K329" s="2"/>
    </row>
    <row r="330" spans="1:11" x14ac:dyDescent="0.3">
      <c r="A330" s="76">
        <f>A329</f>
        <v>43992</v>
      </c>
      <c r="B330" s="17">
        <f>SUMIF(InputData!$C$2:$C$105,"&lt;="&amp;CalcThroughput!A330,InputData!$D$2:$D$105)-$G$3</f>
        <v>33364</v>
      </c>
      <c r="C330" s="17">
        <f>SUMIF(InputData!$B$2:$B$105,"&lt;="&amp;CalcThroughput!A330,InputData!$D$2:$D$105)-CalcThroughput!$G$3</f>
        <v>33364</v>
      </c>
      <c r="D330" s="82">
        <f>C330-B330</f>
        <v>0</v>
      </c>
      <c r="I330" s="3"/>
      <c r="J330" s="2"/>
      <c r="K330" s="2"/>
    </row>
    <row r="331" spans="1:11" x14ac:dyDescent="0.3">
      <c r="A331" s="77">
        <f>A330+1</f>
        <v>43993</v>
      </c>
      <c r="B331" s="18">
        <f>B330</f>
        <v>33364</v>
      </c>
      <c r="C331" s="18">
        <f>C330</f>
        <v>33364</v>
      </c>
      <c r="D331" s="83">
        <f>D330</f>
        <v>0</v>
      </c>
      <c r="I331" s="3"/>
      <c r="J331" s="2"/>
      <c r="K331" s="2"/>
    </row>
    <row r="332" spans="1:11" x14ac:dyDescent="0.3">
      <c r="A332" s="76">
        <f>A331</f>
        <v>43993</v>
      </c>
      <c r="B332" s="17">
        <f>SUMIF(InputData!$C$2:$C$105,"&lt;="&amp;CalcThroughput!A332,InputData!$D$2:$D$105)-$G$3</f>
        <v>33364</v>
      </c>
      <c r="C332" s="17">
        <f>SUMIF(InputData!$B$2:$B$105,"&lt;="&amp;CalcThroughput!A332,InputData!$D$2:$D$105)-CalcThroughput!$G$3</f>
        <v>33364</v>
      </c>
      <c r="D332" s="82">
        <f>C332-B332</f>
        <v>0</v>
      </c>
      <c r="I332" s="3"/>
      <c r="J332" s="2"/>
      <c r="K332" s="2"/>
    </row>
    <row r="333" spans="1:11" x14ac:dyDescent="0.3">
      <c r="A333" s="77">
        <f>A332+1</f>
        <v>43994</v>
      </c>
      <c r="B333" s="18">
        <f>B332</f>
        <v>33364</v>
      </c>
      <c r="C333" s="18">
        <f>C332</f>
        <v>33364</v>
      </c>
      <c r="D333" s="83">
        <f>D332</f>
        <v>0</v>
      </c>
      <c r="I333" s="3"/>
      <c r="J333" s="2"/>
      <c r="K333" s="2"/>
    </row>
    <row r="334" spans="1:11" x14ac:dyDescent="0.3">
      <c r="A334" s="76">
        <f>A333</f>
        <v>43994</v>
      </c>
      <c r="B334" s="17">
        <f>SUMIF(InputData!$C$2:$C$105,"&lt;="&amp;CalcThroughput!A334,InputData!$D$2:$D$105)-$G$3</f>
        <v>33364</v>
      </c>
      <c r="C334" s="17">
        <f>SUMIF(InputData!$B$2:$B$105,"&lt;="&amp;CalcThroughput!A334,InputData!$D$2:$D$105)-CalcThroughput!$G$3</f>
        <v>33364</v>
      </c>
      <c r="D334" s="82">
        <f>C334-B334</f>
        <v>0</v>
      </c>
      <c r="I334" s="3"/>
      <c r="J334" s="2"/>
      <c r="K334" s="2"/>
    </row>
    <row r="335" spans="1:11" x14ac:dyDescent="0.3">
      <c r="A335" s="77">
        <f>A334+1</f>
        <v>43995</v>
      </c>
      <c r="B335" s="18">
        <f>B334</f>
        <v>33364</v>
      </c>
      <c r="C335" s="18">
        <f>C334</f>
        <v>33364</v>
      </c>
      <c r="D335" s="83">
        <f>D334</f>
        <v>0</v>
      </c>
      <c r="I335" s="3"/>
      <c r="J335" s="2"/>
      <c r="K335" s="2"/>
    </row>
    <row r="336" spans="1:11" x14ac:dyDescent="0.3">
      <c r="A336" s="76">
        <f>A335</f>
        <v>43995</v>
      </c>
      <c r="B336" s="17">
        <f>SUMIF(InputData!$C$2:$C$105,"&lt;="&amp;CalcThroughput!A336,InputData!$D$2:$D$105)-$G$3</f>
        <v>33364</v>
      </c>
      <c r="C336" s="17">
        <f>SUMIF(InputData!$B$2:$B$105,"&lt;="&amp;CalcThroughput!A336,InputData!$D$2:$D$105)-CalcThroughput!$G$3</f>
        <v>33364</v>
      </c>
      <c r="D336" s="82">
        <f>C336-B336</f>
        <v>0</v>
      </c>
      <c r="I336" s="3"/>
      <c r="J336" s="2"/>
      <c r="K336" s="2"/>
    </row>
    <row r="337" spans="1:11" x14ac:dyDescent="0.3">
      <c r="A337" s="77">
        <f>A336+1</f>
        <v>43996</v>
      </c>
      <c r="B337" s="18">
        <f>B336</f>
        <v>33364</v>
      </c>
      <c r="C337" s="18">
        <f>C336</f>
        <v>33364</v>
      </c>
      <c r="D337" s="83">
        <f>D336</f>
        <v>0</v>
      </c>
      <c r="I337" s="3"/>
      <c r="J337" s="2"/>
      <c r="K337" s="2"/>
    </row>
    <row r="338" spans="1:11" x14ac:dyDescent="0.3">
      <c r="A338" s="76">
        <f>A337</f>
        <v>43996</v>
      </c>
      <c r="B338" s="17">
        <f>SUMIF(InputData!$C$2:$C$105,"&lt;="&amp;CalcThroughput!A338,InputData!$D$2:$D$105)-$G$3</f>
        <v>33364</v>
      </c>
      <c r="C338" s="17">
        <f>SUMIF(InputData!$B$2:$B$105,"&lt;="&amp;CalcThroughput!A338,InputData!$D$2:$D$105)-CalcThroughput!$G$3</f>
        <v>34269</v>
      </c>
      <c r="D338" s="82">
        <f>C338-B338</f>
        <v>905</v>
      </c>
      <c r="I338" s="3"/>
      <c r="J338" s="2"/>
      <c r="K338" s="2"/>
    </row>
    <row r="339" spans="1:11" x14ac:dyDescent="0.3">
      <c r="A339" s="77">
        <f>A338+1</f>
        <v>43997</v>
      </c>
      <c r="B339" s="18">
        <f>B338</f>
        <v>33364</v>
      </c>
      <c r="C339" s="18">
        <f>C338</f>
        <v>34269</v>
      </c>
      <c r="D339" s="83">
        <f>D338</f>
        <v>905</v>
      </c>
      <c r="I339" s="3"/>
      <c r="J339" s="2"/>
      <c r="K339" s="2"/>
    </row>
    <row r="340" spans="1:11" x14ac:dyDescent="0.3">
      <c r="A340" s="76">
        <f>A339</f>
        <v>43997</v>
      </c>
      <c r="B340" s="17">
        <f>SUMIF(InputData!$C$2:$C$105,"&lt;="&amp;CalcThroughput!A340,InputData!$D$2:$D$105)-$G$3</f>
        <v>33364</v>
      </c>
      <c r="C340" s="17">
        <f>SUMIF(InputData!$B$2:$B$105,"&lt;="&amp;CalcThroughput!A340,InputData!$D$2:$D$105)-CalcThroughput!$G$3</f>
        <v>34757</v>
      </c>
      <c r="D340" s="82">
        <f>C340-B340</f>
        <v>1393</v>
      </c>
      <c r="I340" s="3"/>
      <c r="J340" s="2"/>
      <c r="K340" s="2"/>
    </row>
    <row r="341" spans="1:11" x14ac:dyDescent="0.3">
      <c r="A341" s="77">
        <f>A340+1</f>
        <v>43998</v>
      </c>
      <c r="B341" s="18">
        <f>B340</f>
        <v>33364</v>
      </c>
      <c r="C341" s="18">
        <f>C340</f>
        <v>34757</v>
      </c>
      <c r="D341" s="83">
        <f>D340</f>
        <v>1393</v>
      </c>
      <c r="I341" s="3"/>
      <c r="J341" s="2"/>
      <c r="K341" s="2"/>
    </row>
    <row r="342" spans="1:11" x14ac:dyDescent="0.3">
      <c r="A342" s="76">
        <f>A341</f>
        <v>43998</v>
      </c>
      <c r="B342" s="17">
        <f>SUMIF(InputData!$C$2:$C$105,"&lt;="&amp;CalcThroughput!A342,InputData!$D$2:$D$105)-$G$3</f>
        <v>33364</v>
      </c>
      <c r="C342" s="17">
        <f>SUMIF(InputData!$B$2:$B$105,"&lt;="&amp;CalcThroughput!A342,InputData!$D$2:$D$105)-CalcThroughput!$G$3</f>
        <v>34757</v>
      </c>
      <c r="D342" s="82">
        <f>C342-B342</f>
        <v>1393</v>
      </c>
      <c r="I342" s="3"/>
      <c r="J342" s="2"/>
      <c r="K342" s="2"/>
    </row>
    <row r="343" spans="1:11" x14ac:dyDescent="0.3">
      <c r="A343" s="77">
        <f>A342+1</f>
        <v>43999</v>
      </c>
      <c r="B343" s="18">
        <f>B342</f>
        <v>33364</v>
      </c>
      <c r="C343" s="18">
        <f>C342</f>
        <v>34757</v>
      </c>
      <c r="D343" s="83">
        <f>D342</f>
        <v>1393</v>
      </c>
      <c r="I343" s="3"/>
      <c r="J343" s="2"/>
      <c r="K343" s="2"/>
    </row>
    <row r="344" spans="1:11" x14ac:dyDescent="0.3">
      <c r="A344" s="76">
        <f>A343</f>
        <v>43999</v>
      </c>
      <c r="B344" s="17">
        <f>SUMIF(InputData!$C$2:$C$105,"&lt;="&amp;CalcThroughput!A344,InputData!$D$2:$D$105)-$G$3</f>
        <v>34757</v>
      </c>
      <c r="C344" s="17">
        <f>SUMIF(InputData!$B$2:$B$105,"&lt;="&amp;CalcThroughput!A344,InputData!$D$2:$D$105)-CalcThroughput!$G$3</f>
        <v>34757</v>
      </c>
      <c r="D344" s="82">
        <f>C344-B344</f>
        <v>0</v>
      </c>
      <c r="I344" s="3"/>
      <c r="J344" s="2"/>
      <c r="K344" s="2"/>
    </row>
    <row r="345" spans="1:11" x14ac:dyDescent="0.3">
      <c r="A345" s="77">
        <f>A344+1</f>
        <v>44000</v>
      </c>
      <c r="B345" s="18">
        <f>B344</f>
        <v>34757</v>
      </c>
      <c r="C345" s="18">
        <f>C344</f>
        <v>34757</v>
      </c>
      <c r="D345" s="83">
        <f>D344</f>
        <v>0</v>
      </c>
      <c r="I345" s="3"/>
      <c r="J345" s="2"/>
      <c r="K345" s="2"/>
    </row>
    <row r="346" spans="1:11" x14ac:dyDescent="0.3">
      <c r="A346" s="76">
        <f>A345</f>
        <v>44000</v>
      </c>
      <c r="B346" s="17">
        <f>SUMIF(InputData!$C$2:$C$105,"&lt;="&amp;CalcThroughput!A346,InputData!$D$2:$D$105)-$G$3</f>
        <v>34757</v>
      </c>
      <c r="C346" s="17">
        <f>SUMIF(InputData!$B$2:$B$105,"&lt;="&amp;CalcThroughput!A346,InputData!$D$2:$D$105)-CalcThroughput!$G$3</f>
        <v>34757</v>
      </c>
      <c r="D346" s="82">
        <f>C346-B346</f>
        <v>0</v>
      </c>
      <c r="I346" s="3"/>
      <c r="J346" s="2"/>
      <c r="K346" s="2"/>
    </row>
    <row r="347" spans="1:11" x14ac:dyDescent="0.3">
      <c r="A347" s="77">
        <f>A346+1</f>
        <v>44001</v>
      </c>
      <c r="B347" s="18">
        <f>B346</f>
        <v>34757</v>
      </c>
      <c r="C347" s="18">
        <f>C346</f>
        <v>34757</v>
      </c>
      <c r="D347" s="83">
        <f>D346</f>
        <v>0</v>
      </c>
      <c r="I347" s="3"/>
      <c r="J347" s="2"/>
      <c r="K347" s="2"/>
    </row>
    <row r="348" spans="1:11" x14ac:dyDescent="0.3">
      <c r="A348" s="76">
        <f>A347</f>
        <v>44001</v>
      </c>
      <c r="B348" s="17">
        <f>SUMIF(InputData!$C$2:$C$105,"&lt;="&amp;CalcThroughput!A348,InputData!$D$2:$D$105)-$G$3</f>
        <v>34757</v>
      </c>
      <c r="C348" s="17">
        <f>SUMIF(InputData!$B$2:$B$105,"&lt;="&amp;CalcThroughput!A348,InputData!$D$2:$D$105)-CalcThroughput!$G$3</f>
        <v>34757</v>
      </c>
      <c r="D348" s="82">
        <f>C348-B348</f>
        <v>0</v>
      </c>
      <c r="I348" s="3"/>
      <c r="J348" s="2"/>
      <c r="K348" s="2"/>
    </row>
    <row r="349" spans="1:11" x14ac:dyDescent="0.3">
      <c r="A349" s="77">
        <f>A348+1</f>
        <v>44002</v>
      </c>
      <c r="B349" s="18">
        <f>B348</f>
        <v>34757</v>
      </c>
      <c r="C349" s="18">
        <f>C348</f>
        <v>34757</v>
      </c>
      <c r="D349" s="83">
        <f>D348</f>
        <v>0</v>
      </c>
      <c r="I349" s="3"/>
      <c r="J349" s="2"/>
      <c r="K349" s="2"/>
    </row>
    <row r="350" spans="1:11" x14ac:dyDescent="0.3">
      <c r="A350" s="76">
        <f>A349</f>
        <v>44002</v>
      </c>
      <c r="B350" s="17">
        <f>SUMIF(InputData!$C$2:$C$105,"&lt;="&amp;CalcThroughput!A350,InputData!$D$2:$D$105)-$G$3</f>
        <v>34757</v>
      </c>
      <c r="C350" s="17">
        <f>SUMIF(InputData!$B$2:$B$105,"&lt;="&amp;CalcThroughput!A350,InputData!$D$2:$D$105)-CalcThroughput!$G$3</f>
        <v>34757</v>
      </c>
      <c r="D350" s="82">
        <f>C350-B350</f>
        <v>0</v>
      </c>
      <c r="I350" s="3"/>
      <c r="J350" s="2"/>
      <c r="K350" s="2"/>
    </row>
    <row r="351" spans="1:11" x14ac:dyDescent="0.3">
      <c r="A351" s="77">
        <f>A350+1</f>
        <v>44003</v>
      </c>
      <c r="B351" s="18">
        <f>B350</f>
        <v>34757</v>
      </c>
      <c r="C351" s="18">
        <f>C350</f>
        <v>34757</v>
      </c>
      <c r="D351" s="83">
        <f>D350</f>
        <v>0</v>
      </c>
      <c r="I351" s="3"/>
      <c r="J351" s="2"/>
      <c r="K351" s="2"/>
    </row>
    <row r="352" spans="1:11" x14ac:dyDescent="0.3">
      <c r="A352" s="76">
        <f>A351</f>
        <v>44003</v>
      </c>
      <c r="B352" s="17">
        <f>SUMIF(InputData!$C$2:$C$105,"&lt;="&amp;CalcThroughput!A352,InputData!$D$2:$D$105)-$G$3</f>
        <v>34757</v>
      </c>
      <c r="C352" s="17">
        <f>SUMIF(InputData!$B$2:$B$105,"&lt;="&amp;CalcThroughput!A352,InputData!$D$2:$D$105)-CalcThroughput!$G$3</f>
        <v>36459</v>
      </c>
      <c r="D352" s="82">
        <f>C352-B352</f>
        <v>1702</v>
      </c>
      <c r="I352" s="3"/>
      <c r="J352" s="2"/>
      <c r="K352" s="2"/>
    </row>
    <row r="353" spans="1:11" x14ac:dyDescent="0.3">
      <c r="A353" s="77">
        <f>A352+1</f>
        <v>44004</v>
      </c>
      <c r="B353" s="18">
        <f>B352</f>
        <v>34757</v>
      </c>
      <c r="C353" s="18">
        <f>C352</f>
        <v>36459</v>
      </c>
      <c r="D353" s="83">
        <f>D352</f>
        <v>1702</v>
      </c>
      <c r="I353" s="3"/>
      <c r="J353" s="2"/>
      <c r="K353" s="2"/>
    </row>
    <row r="354" spans="1:11" x14ac:dyDescent="0.3">
      <c r="A354" s="76">
        <f>A353</f>
        <v>44004</v>
      </c>
      <c r="B354" s="17">
        <f>SUMIF(InputData!$C$2:$C$105,"&lt;="&amp;CalcThroughput!A354,InputData!$D$2:$D$105)-$G$3</f>
        <v>34757</v>
      </c>
      <c r="C354" s="17">
        <f>SUMIF(InputData!$B$2:$B$105,"&lt;="&amp;CalcThroughput!A354,InputData!$D$2:$D$105)-CalcThroughput!$G$3</f>
        <v>36459</v>
      </c>
      <c r="D354" s="82">
        <f>C354-B354</f>
        <v>1702</v>
      </c>
      <c r="I354" s="3"/>
      <c r="J354" s="2"/>
      <c r="K354" s="2"/>
    </row>
    <row r="355" spans="1:11" x14ac:dyDescent="0.3">
      <c r="A355" s="77">
        <f>A354+1</f>
        <v>44005</v>
      </c>
      <c r="B355" s="18">
        <f>B354</f>
        <v>34757</v>
      </c>
      <c r="C355" s="18">
        <f>C354</f>
        <v>36459</v>
      </c>
      <c r="D355" s="83">
        <f>D354</f>
        <v>1702</v>
      </c>
      <c r="I355" s="3"/>
      <c r="J355" s="2"/>
      <c r="K355" s="2"/>
    </row>
    <row r="356" spans="1:11" x14ac:dyDescent="0.3">
      <c r="A356" s="76">
        <f>A355</f>
        <v>44005</v>
      </c>
      <c r="B356" s="17">
        <f>SUMIF(InputData!$C$2:$C$105,"&lt;="&amp;CalcThroughput!A356,InputData!$D$2:$D$105)-$G$3</f>
        <v>34757</v>
      </c>
      <c r="C356" s="17">
        <f>SUMIF(InputData!$B$2:$B$105,"&lt;="&amp;CalcThroughput!A356,InputData!$D$2:$D$105)-CalcThroughput!$G$3</f>
        <v>36459</v>
      </c>
      <c r="D356" s="82">
        <f>C356-B356</f>
        <v>1702</v>
      </c>
      <c r="I356" s="3"/>
      <c r="J356" s="2"/>
      <c r="K356" s="2"/>
    </row>
    <row r="357" spans="1:11" x14ac:dyDescent="0.3">
      <c r="A357" s="77">
        <f>A356+1</f>
        <v>44006</v>
      </c>
      <c r="B357" s="18">
        <f>B356</f>
        <v>34757</v>
      </c>
      <c r="C357" s="18">
        <f>C356</f>
        <v>36459</v>
      </c>
      <c r="D357" s="83">
        <f>D356</f>
        <v>1702</v>
      </c>
      <c r="I357" s="3"/>
      <c r="J357" s="2"/>
      <c r="K357" s="2"/>
    </row>
    <row r="358" spans="1:11" x14ac:dyDescent="0.3">
      <c r="A358" s="76">
        <f>A357</f>
        <v>44006</v>
      </c>
      <c r="B358" s="17">
        <f>SUMIF(InputData!$C$2:$C$105,"&lt;="&amp;CalcThroughput!A358,InputData!$D$2:$D$105)-$G$3</f>
        <v>36459</v>
      </c>
      <c r="C358" s="17">
        <f>SUMIF(InputData!$B$2:$B$105,"&lt;="&amp;CalcThroughput!A358,InputData!$D$2:$D$105)-CalcThroughput!$G$3</f>
        <v>36459</v>
      </c>
      <c r="D358" s="82">
        <f>C358-B358</f>
        <v>0</v>
      </c>
      <c r="I358" s="3"/>
      <c r="J358" s="2"/>
      <c r="K358" s="2"/>
    </row>
    <row r="359" spans="1:11" x14ac:dyDescent="0.3">
      <c r="A359" s="77">
        <f>A358+1</f>
        <v>44007</v>
      </c>
      <c r="B359" s="18">
        <f>B358</f>
        <v>36459</v>
      </c>
      <c r="C359" s="18">
        <f>C358</f>
        <v>36459</v>
      </c>
      <c r="D359" s="83">
        <f>D358</f>
        <v>0</v>
      </c>
      <c r="I359" s="3"/>
      <c r="J359" s="2"/>
      <c r="K359" s="2"/>
    </row>
    <row r="360" spans="1:11" x14ac:dyDescent="0.3">
      <c r="A360" s="76">
        <f>A359</f>
        <v>44007</v>
      </c>
      <c r="B360" s="17">
        <f>SUMIF(InputData!$C$2:$C$105,"&lt;="&amp;CalcThroughput!A360,InputData!$D$2:$D$105)-$G$3</f>
        <v>36459</v>
      </c>
      <c r="C360" s="17">
        <f>SUMIF(InputData!$B$2:$B$105,"&lt;="&amp;CalcThroughput!A360,InputData!$D$2:$D$105)-CalcThroughput!$G$3</f>
        <v>36459</v>
      </c>
      <c r="D360" s="82">
        <f>C360-B360</f>
        <v>0</v>
      </c>
      <c r="I360" s="3"/>
      <c r="J360" s="2"/>
      <c r="K360" s="2"/>
    </row>
    <row r="361" spans="1:11" x14ac:dyDescent="0.3">
      <c r="A361" s="77">
        <f>A360+1</f>
        <v>44008</v>
      </c>
      <c r="B361" s="18">
        <f>B360</f>
        <v>36459</v>
      </c>
      <c r="C361" s="18">
        <f>C360</f>
        <v>36459</v>
      </c>
      <c r="D361" s="83">
        <f>D360</f>
        <v>0</v>
      </c>
      <c r="I361" s="3"/>
      <c r="J361" s="2"/>
      <c r="K361" s="2"/>
    </row>
    <row r="362" spans="1:11" x14ac:dyDescent="0.3">
      <c r="A362" s="76">
        <f>A361</f>
        <v>44008</v>
      </c>
      <c r="B362" s="17">
        <f>SUMIF(InputData!$C$2:$C$105,"&lt;="&amp;CalcThroughput!A362,InputData!$D$2:$D$105)-$G$3</f>
        <v>36459</v>
      </c>
      <c r="C362" s="17">
        <f>SUMIF(InputData!$B$2:$B$105,"&lt;="&amp;CalcThroughput!A362,InputData!$D$2:$D$105)-CalcThroughput!$G$3</f>
        <v>36459</v>
      </c>
      <c r="D362" s="82">
        <f>C362-B362</f>
        <v>0</v>
      </c>
      <c r="I362" s="3"/>
      <c r="J362" s="2"/>
      <c r="K362" s="2"/>
    </row>
    <row r="363" spans="1:11" x14ac:dyDescent="0.3">
      <c r="A363" s="77">
        <f>A362+1</f>
        <v>44009</v>
      </c>
      <c r="B363" s="18">
        <f>B362</f>
        <v>36459</v>
      </c>
      <c r="C363" s="18">
        <f>C362</f>
        <v>36459</v>
      </c>
      <c r="D363" s="83">
        <f>D362</f>
        <v>0</v>
      </c>
      <c r="I363" s="3"/>
      <c r="J363" s="2"/>
      <c r="K363" s="2"/>
    </row>
    <row r="364" spans="1:11" x14ac:dyDescent="0.3">
      <c r="A364" s="76">
        <f>A363</f>
        <v>44009</v>
      </c>
      <c r="B364" s="17">
        <f>SUMIF(InputData!$C$2:$C$105,"&lt;="&amp;CalcThroughput!A364,InputData!$D$2:$D$105)-$G$3</f>
        <v>36459</v>
      </c>
      <c r="C364" s="17">
        <f>SUMIF(InputData!$B$2:$B$105,"&lt;="&amp;CalcThroughput!A364,InputData!$D$2:$D$105)-CalcThroughput!$G$3</f>
        <v>36459</v>
      </c>
      <c r="D364" s="82">
        <f>C364-B364</f>
        <v>0</v>
      </c>
      <c r="I364" s="3"/>
      <c r="J364" s="2"/>
      <c r="K364" s="2"/>
    </row>
    <row r="365" spans="1:11" x14ac:dyDescent="0.3">
      <c r="A365" s="77">
        <f>A364+1</f>
        <v>44010</v>
      </c>
      <c r="B365" s="18">
        <f>B364</f>
        <v>36459</v>
      </c>
      <c r="C365" s="18">
        <f>C364</f>
        <v>36459</v>
      </c>
      <c r="D365" s="83">
        <f>D364</f>
        <v>0</v>
      </c>
      <c r="I365" s="3"/>
      <c r="J365" s="2"/>
      <c r="K365" s="2"/>
    </row>
    <row r="366" spans="1:11" x14ac:dyDescent="0.3">
      <c r="A366" s="76">
        <f>A365</f>
        <v>44010</v>
      </c>
      <c r="B366" s="17">
        <f>SUMIF(InputData!$C$2:$C$105,"&lt;="&amp;CalcThroughput!A366,InputData!$D$2:$D$105)-$G$3</f>
        <v>36459</v>
      </c>
      <c r="C366" s="17">
        <f>SUMIF(InputData!$B$2:$B$105,"&lt;="&amp;CalcThroughput!A366,InputData!$D$2:$D$105)-CalcThroughput!$G$3</f>
        <v>38106</v>
      </c>
      <c r="D366" s="82">
        <f>C366-B366</f>
        <v>1647</v>
      </c>
      <c r="I366" s="3"/>
      <c r="J366" s="2"/>
      <c r="K366" s="2"/>
    </row>
    <row r="367" spans="1:11" x14ac:dyDescent="0.3">
      <c r="A367" s="77">
        <f>A366+1</f>
        <v>44011</v>
      </c>
      <c r="B367" s="18">
        <f>B366</f>
        <v>36459</v>
      </c>
      <c r="C367" s="18">
        <f>C366</f>
        <v>38106</v>
      </c>
      <c r="D367" s="83">
        <f>D366</f>
        <v>1647</v>
      </c>
      <c r="I367" s="3"/>
      <c r="J367" s="2"/>
      <c r="K367" s="2"/>
    </row>
    <row r="368" spans="1:11" x14ac:dyDescent="0.3">
      <c r="A368" s="76">
        <f>A367</f>
        <v>44011</v>
      </c>
      <c r="B368" s="17">
        <f>SUMIF(InputData!$C$2:$C$105,"&lt;="&amp;CalcThroughput!A368,InputData!$D$2:$D$105)-$G$3</f>
        <v>36459</v>
      </c>
      <c r="C368" s="17">
        <f>SUMIF(InputData!$B$2:$B$105,"&lt;="&amp;CalcThroughput!A368,InputData!$D$2:$D$105)-CalcThroughput!$G$3</f>
        <v>38106</v>
      </c>
      <c r="D368" s="82">
        <f>C368-B368</f>
        <v>1647</v>
      </c>
      <c r="I368" s="3"/>
      <c r="J368" s="2"/>
      <c r="K368" s="2"/>
    </row>
    <row r="369" spans="1:11" x14ac:dyDescent="0.3">
      <c r="A369" s="77">
        <f>A368+1</f>
        <v>44012</v>
      </c>
      <c r="B369" s="18">
        <f>B368</f>
        <v>36459</v>
      </c>
      <c r="C369" s="18">
        <f>C368</f>
        <v>38106</v>
      </c>
      <c r="D369" s="83">
        <f>D368</f>
        <v>1647</v>
      </c>
      <c r="I369" s="3"/>
      <c r="J369" s="2"/>
      <c r="K369" s="2"/>
    </row>
    <row r="370" spans="1:11" x14ac:dyDescent="0.3">
      <c r="A370" s="76">
        <f>A369</f>
        <v>44012</v>
      </c>
      <c r="B370" s="17">
        <f>SUMIF(InputData!$C$2:$C$105,"&lt;="&amp;CalcThroughput!A370,InputData!$D$2:$D$105)-$G$3</f>
        <v>36459</v>
      </c>
      <c r="C370" s="17">
        <f>SUMIF(InputData!$B$2:$B$105,"&lt;="&amp;CalcThroughput!A370,InputData!$D$2:$D$105)-CalcThroughput!$G$3</f>
        <v>38106</v>
      </c>
      <c r="D370" s="82">
        <f>C370-B370</f>
        <v>1647</v>
      </c>
      <c r="I370" s="3"/>
      <c r="J370" s="2"/>
      <c r="K370" s="2"/>
    </row>
    <row r="371" spans="1:11" x14ac:dyDescent="0.3">
      <c r="A371" s="77">
        <f>A370+1</f>
        <v>44013</v>
      </c>
      <c r="B371" s="18">
        <f>B370</f>
        <v>36459</v>
      </c>
      <c r="C371" s="18">
        <f>C370</f>
        <v>38106</v>
      </c>
      <c r="D371" s="83">
        <f>D370</f>
        <v>1647</v>
      </c>
      <c r="I371" s="3"/>
      <c r="J371" s="2"/>
      <c r="K371" s="2"/>
    </row>
    <row r="372" spans="1:11" x14ac:dyDescent="0.3">
      <c r="A372" s="76">
        <f>A371</f>
        <v>44013</v>
      </c>
      <c r="B372" s="17">
        <f>SUMIF(InputData!$C$2:$C$105,"&lt;="&amp;CalcThroughput!A372,InputData!$D$2:$D$105)-$G$3</f>
        <v>38106</v>
      </c>
      <c r="C372" s="17">
        <f>SUMIF(InputData!$B$2:$B$105,"&lt;="&amp;CalcThroughput!A372,InputData!$D$2:$D$105)-CalcThroughput!$G$3</f>
        <v>38106</v>
      </c>
      <c r="D372" s="82">
        <f>C372-B372</f>
        <v>0</v>
      </c>
      <c r="I372" s="3"/>
      <c r="J372" s="2"/>
      <c r="K372" s="2"/>
    </row>
    <row r="373" spans="1:11" x14ac:dyDescent="0.3">
      <c r="A373" s="77">
        <f>A372+1</f>
        <v>44014</v>
      </c>
      <c r="B373" s="18">
        <f>B372</f>
        <v>38106</v>
      </c>
      <c r="C373" s="18">
        <f>C372</f>
        <v>38106</v>
      </c>
      <c r="D373" s="83">
        <f>D372</f>
        <v>0</v>
      </c>
      <c r="I373" s="3"/>
      <c r="J373" s="2"/>
      <c r="K373" s="2"/>
    </row>
    <row r="374" spans="1:11" x14ac:dyDescent="0.3">
      <c r="A374" s="76">
        <f>A373</f>
        <v>44014</v>
      </c>
      <c r="B374" s="17">
        <f>SUMIF(InputData!$C$2:$C$105,"&lt;="&amp;CalcThroughput!A374,InputData!$D$2:$D$105)-$G$3</f>
        <v>38106</v>
      </c>
      <c r="C374" s="17">
        <f>SUMIF(InputData!$B$2:$B$105,"&lt;="&amp;CalcThroughput!A374,InputData!$D$2:$D$105)-CalcThroughput!$G$3</f>
        <v>38106</v>
      </c>
      <c r="D374" s="82">
        <f>C374-B374</f>
        <v>0</v>
      </c>
      <c r="I374" s="3"/>
      <c r="J374" s="2"/>
      <c r="K374" s="2"/>
    </row>
    <row r="375" spans="1:11" x14ac:dyDescent="0.3">
      <c r="A375" s="77">
        <f>A374+1</f>
        <v>44015</v>
      </c>
      <c r="B375" s="18">
        <f>B374</f>
        <v>38106</v>
      </c>
      <c r="C375" s="18">
        <f>C374</f>
        <v>38106</v>
      </c>
      <c r="D375" s="83">
        <f>D374</f>
        <v>0</v>
      </c>
      <c r="I375" s="3"/>
      <c r="J375" s="2"/>
      <c r="K375" s="2"/>
    </row>
    <row r="376" spans="1:11" x14ac:dyDescent="0.3">
      <c r="A376" s="76">
        <f>A375</f>
        <v>44015</v>
      </c>
      <c r="B376" s="17">
        <f>SUMIF(InputData!$C$2:$C$105,"&lt;="&amp;CalcThroughput!A376,InputData!$D$2:$D$105)-$G$3</f>
        <v>38106</v>
      </c>
      <c r="C376" s="17">
        <f>SUMIF(InputData!$B$2:$B$105,"&lt;="&amp;CalcThroughput!A376,InputData!$D$2:$D$105)-CalcThroughput!$G$3</f>
        <v>38106</v>
      </c>
      <c r="D376" s="82">
        <f>C376-B376</f>
        <v>0</v>
      </c>
      <c r="I376" s="3"/>
      <c r="J376" s="2"/>
      <c r="K376" s="2"/>
    </row>
    <row r="377" spans="1:11" x14ac:dyDescent="0.3">
      <c r="A377" s="77">
        <f>A376+1</f>
        <v>44016</v>
      </c>
      <c r="B377" s="18">
        <f>B376</f>
        <v>38106</v>
      </c>
      <c r="C377" s="18">
        <f>C376</f>
        <v>38106</v>
      </c>
      <c r="D377" s="83">
        <f>D376</f>
        <v>0</v>
      </c>
      <c r="I377" s="3"/>
      <c r="J377" s="2"/>
      <c r="K377" s="2"/>
    </row>
    <row r="378" spans="1:11" x14ac:dyDescent="0.3">
      <c r="A378" s="76">
        <f>A377</f>
        <v>44016</v>
      </c>
      <c r="B378" s="17">
        <f>SUMIF(InputData!$C$2:$C$105,"&lt;="&amp;CalcThroughput!A378,InputData!$D$2:$D$105)-$G$3</f>
        <v>38106</v>
      </c>
      <c r="C378" s="17">
        <f>SUMIF(InputData!$B$2:$B$105,"&lt;="&amp;CalcThroughput!A378,InputData!$D$2:$D$105)-CalcThroughput!$G$3</f>
        <v>39016</v>
      </c>
      <c r="D378" s="82">
        <f>C378-B378</f>
        <v>910</v>
      </c>
      <c r="I378" s="3"/>
      <c r="J378" s="2"/>
      <c r="K378" s="2"/>
    </row>
    <row r="379" spans="1:11" x14ac:dyDescent="0.3">
      <c r="A379" s="77">
        <f>A378+1</f>
        <v>44017</v>
      </c>
      <c r="B379" s="18">
        <f>B378</f>
        <v>38106</v>
      </c>
      <c r="C379" s="18">
        <f>C378</f>
        <v>39016</v>
      </c>
      <c r="D379" s="83">
        <f>D378</f>
        <v>910</v>
      </c>
      <c r="I379" s="3"/>
      <c r="J379" s="2"/>
      <c r="K379" s="2"/>
    </row>
    <row r="380" spans="1:11" x14ac:dyDescent="0.3">
      <c r="A380" s="76">
        <f>A379</f>
        <v>44017</v>
      </c>
      <c r="B380" s="17">
        <f>SUMIF(InputData!$C$2:$C$105,"&lt;="&amp;CalcThroughput!A380,InputData!$D$2:$D$105)-$G$3</f>
        <v>38106</v>
      </c>
      <c r="C380" s="17">
        <f>SUMIF(InputData!$B$2:$B$105,"&lt;="&amp;CalcThroughput!A380,InputData!$D$2:$D$105)-CalcThroughput!$G$3</f>
        <v>39696</v>
      </c>
      <c r="D380" s="82">
        <f>C380-B380</f>
        <v>1590</v>
      </c>
      <c r="I380" s="3"/>
      <c r="J380" s="2"/>
      <c r="K380" s="2"/>
    </row>
    <row r="381" spans="1:11" x14ac:dyDescent="0.3">
      <c r="A381" s="77">
        <f>A380+1</f>
        <v>44018</v>
      </c>
      <c r="B381" s="18">
        <f>B380</f>
        <v>38106</v>
      </c>
      <c r="C381" s="18">
        <f>C380</f>
        <v>39696</v>
      </c>
      <c r="D381" s="83">
        <f>D380</f>
        <v>1590</v>
      </c>
      <c r="I381" s="3"/>
      <c r="J381" s="2"/>
      <c r="K381" s="2"/>
    </row>
    <row r="382" spans="1:11" x14ac:dyDescent="0.3">
      <c r="A382" s="76">
        <f>A381</f>
        <v>44018</v>
      </c>
      <c r="B382" s="17">
        <f>SUMIF(InputData!$C$2:$C$105,"&lt;="&amp;CalcThroughput!A382,InputData!$D$2:$D$105)-$G$3</f>
        <v>38106</v>
      </c>
      <c r="C382" s="17">
        <f>SUMIF(InputData!$B$2:$B$105,"&lt;="&amp;CalcThroughput!A382,InputData!$D$2:$D$105)-CalcThroughput!$G$3</f>
        <v>39696</v>
      </c>
      <c r="D382" s="82">
        <f>C382-B382</f>
        <v>1590</v>
      </c>
      <c r="I382" s="3"/>
      <c r="J382" s="2"/>
      <c r="K382" s="2"/>
    </row>
    <row r="383" spans="1:11" x14ac:dyDescent="0.3">
      <c r="A383" s="77">
        <f>A382+1</f>
        <v>44019</v>
      </c>
      <c r="B383" s="18">
        <f>B382</f>
        <v>38106</v>
      </c>
      <c r="C383" s="18">
        <f>C382</f>
        <v>39696</v>
      </c>
      <c r="D383" s="83">
        <f>D382</f>
        <v>1590</v>
      </c>
      <c r="I383" s="3"/>
      <c r="J383" s="2"/>
      <c r="K383" s="2"/>
    </row>
    <row r="384" spans="1:11" x14ac:dyDescent="0.3">
      <c r="A384" s="76">
        <f>A383</f>
        <v>44019</v>
      </c>
      <c r="B384" s="17">
        <f>SUMIF(InputData!$C$2:$C$105,"&lt;="&amp;CalcThroughput!A384,InputData!$D$2:$D$105)-$G$3</f>
        <v>38106</v>
      </c>
      <c r="C384" s="17">
        <f>SUMIF(InputData!$B$2:$B$105,"&lt;="&amp;CalcThroughput!A384,InputData!$D$2:$D$105)-CalcThroughput!$G$3</f>
        <v>39696</v>
      </c>
      <c r="D384" s="82">
        <f>C384-B384</f>
        <v>1590</v>
      </c>
      <c r="I384" s="3"/>
      <c r="J384" s="2"/>
      <c r="K384" s="2"/>
    </row>
    <row r="385" spans="1:11" x14ac:dyDescent="0.3">
      <c r="A385" s="77">
        <f>A384+1</f>
        <v>44020</v>
      </c>
      <c r="B385" s="18">
        <f>B384</f>
        <v>38106</v>
      </c>
      <c r="C385" s="18">
        <f>C384</f>
        <v>39696</v>
      </c>
      <c r="D385" s="83">
        <f>D384</f>
        <v>1590</v>
      </c>
      <c r="I385" s="3"/>
      <c r="J385" s="2"/>
      <c r="K385" s="2"/>
    </row>
    <row r="386" spans="1:11" x14ac:dyDescent="0.3">
      <c r="A386" s="76">
        <f>A385</f>
        <v>44020</v>
      </c>
      <c r="B386" s="17">
        <f>SUMIF(InputData!$C$2:$C$105,"&lt;="&amp;CalcThroughput!A386,InputData!$D$2:$D$105)-$G$3</f>
        <v>39696</v>
      </c>
      <c r="C386" s="17">
        <f>SUMIF(InputData!$B$2:$B$105,"&lt;="&amp;CalcThroughput!A386,InputData!$D$2:$D$105)-CalcThroughput!$G$3</f>
        <v>39696</v>
      </c>
      <c r="D386" s="82">
        <f>C386-B386</f>
        <v>0</v>
      </c>
      <c r="I386" s="3"/>
      <c r="J386" s="2"/>
      <c r="K386" s="2"/>
    </row>
    <row r="387" spans="1:11" x14ac:dyDescent="0.3">
      <c r="A387" s="77">
        <f>A386+1</f>
        <v>44021</v>
      </c>
      <c r="B387" s="18">
        <f>B386</f>
        <v>39696</v>
      </c>
      <c r="C387" s="18">
        <f>C386</f>
        <v>39696</v>
      </c>
      <c r="D387" s="83">
        <f>D386</f>
        <v>0</v>
      </c>
      <c r="I387" s="3"/>
      <c r="J387" s="2"/>
      <c r="K387" s="2"/>
    </row>
    <row r="388" spans="1:11" x14ac:dyDescent="0.3">
      <c r="A388" s="76">
        <f>A387</f>
        <v>44021</v>
      </c>
      <c r="B388" s="17">
        <f>SUMIF(InputData!$C$2:$C$105,"&lt;="&amp;CalcThroughput!A388,InputData!$D$2:$D$105)-$G$3</f>
        <v>39696</v>
      </c>
      <c r="C388" s="17">
        <f>SUMIF(InputData!$B$2:$B$105,"&lt;="&amp;CalcThroughput!A388,InputData!$D$2:$D$105)-CalcThroughput!$G$3</f>
        <v>39696</v>
      </c>
      <c r="D388" s="82">
        <f>C388-B388</f>
        <v>0</v>
      </c>
      <c r="I388" s="3"/>
      <c r="J388" s="2"/>
      <c r="K388" s="2"/>
    </row>
    <row r="389" spans="1:11" x14ac:dyDescent="0.3">
      <c r="A389" s="77">
        <f>A388+1</f>
        <v>44022</v>
      </c>
      <c r="B389" s="18">
        <f>B388</f>
        <v>39696</v>
      </c>
      <c r="C389" s="18">
        <f>C388</f>
        <v>39696</v>
      </c>
      <c r="D389" s="83">
        <f>D388</f>
        <v>0</v>
      </c>
      <c r="I389" s="3"/>
      <c r="J389" s="2"/>
      <c r="K389" s="2"/>
    </row>
    <row r="390" spans="1:11" x14ac:dyDescent="0.3">
      <c r="A390" s="76">
        <f>A389</f>
        <v>44022</v>
      </c>
      <c r="B390" s="17">
        <f>SUMIF(InputData!$C$2:$C$105,"&lt;="&amp;CalcThroughput!A390,InputData!$D$2:$D$105)-$G$3</f>
        <v>39696</v>
      </c>
      <c r="C390" s="17">
        <f>SUMIF(InputData!$B$2:$B$105,"&lt;="&amp;CalcThroughput!A390,InputData!$D$2:$D$105)-CalcThroughput!$G$3</f>
        <v>39696</v>
      </c>
      <c r="D390" s="82">
        <f>C390-B390</f>
        <v>0</v>
      </c>
      <c r="I390" s="3"/>
      <c r="J390" s="2"/>
      <c r="K390" s="2"/>
    </row>
    <row r="391" spans="1:11" x14ac:dyDescent="0.3">
      <c r="A391" s="77">
        <f>A390+1</f>
        <v>44023</v>
      </c>
      <c r="B391" s="18">
        <f>B390</f>
        <v>39696</v>
      </c>
      <c r="C391" s="18">
        <f>C390</f>
        <v>39696</v>
      </c>
      <c r="D391" s="83">
        <f>D390</f>
        <v>0</v>
      </c>
      <c r="I391" s="3"/>
      <c r="J391" s="2"/>
      <c r="K391" s="2"/>
    </row>
    <row r="392" spans="1:11" x14ac:dyDescent="0.3">
      <c r="A392" s="76">
        <f>A391</f>
        <v>44023</v>
      </c>
      <c r="B392" s="17">
        <f>SUMIF(InputData!$C$2:$C$105,"&lt;="&amp;CalcThroughput!A392,InputData!$D$2:$D$105)-$G$3</f>
        <v>39696</v>
      </c>
      <c r="C392" s="17">
        <f>SUMIF(InputData!$B$2:$B$105,"&lt;="&amp;CalcThroughput!A392,InputData!$D$2:$D$105)-CalcThroughput!$G$3</f>
        <v>39696</v>
      </c>
      <c r="D392" s="82">
        <f>C392-B392</f>
        <v>0</v>
      </c>
      <c r="I392" s="3"/>
      <c r="J392" s="2"/>
      <c r="K392" s="2"/>
    </row>
    <row r="393" spans="1:11" x14ac:dyDescent="0.3">
      <c r="A393" s="77">
        <f>A392+1</f>
        <v>44024</v>
      </c>
      <c r="B393" s="18">
        <f>B392</f>
        <v>39696</v>
      </c>
      <c r="C393" s="18">
        <f>C392</f>
        <v>39696</v>
      </c>
      <c r="D393" s="83">
        <f>D392</f>
        <v>0</v>
      </c>
      <c r="I393" s="3"/>
      <c r="J393" s="2"/>
      <c r="K393" s="2"/>
    </row>
    <row r="394" spans="1:11" x14ac:dyDescent="0.3">
      <c r="A394" s="76">
        <f>A393</f>
        <v>44024</v>
      </c>
      <c r="B394" s="17">
        <f>SUMIF(InputData!$C$2:$C$105,"&lt;="&amp;CalcThroughput!A394,InputData!$D$2:$D$105)-$G$3</f>
        <v>39696</v>
      </c>
      <c r="C394" s="17">
        <f>SUMIF(InputData!$B$2:$B$105,"&lt;="&amp;CalcThroughput!A394,InputData!$D$2:$D$105)-CalcThroughput!$G$3</f>
        <v>40601</v>
      </c>
      <c r="D394" s="82">
        <f>C394-B394</f>
        <v>905</v>
      </c>
      <c r="I394" s="3"/>
      <c r="J394" s="2"/>
      <c r="K394" s="2"/>
    </row>
    <row r="395" spans="1:11" x14ac:dyDescent="0.3">
      <c r="A395" s="77">
        <f>A394+1</f>
        <v>44025</v>
      </c>
      <c r="B395" s="18">
        <f>B394</f>
        <v>39696</v>
      </c>
      <c r="C395" s="18">
        <f>C394</f>
        <v>40601</v>
      </c>
      <c r="D395" s="83">
        <f>D394</f>
        <v>905</v>
      </c>
      <c r="I395" s="3"/>
      <c r="J395" s="2"/>
      <c r="K395" s="2"/>
    </row>
    <row r="396" spans="1:11" x14ac:dyDescent="0.3">
      <c r="A396" s="76">
        <f>A395</f>
        <v>44025</v>
      </c>
      <c r="B396" s="17">
        <f>SUMIF(InputData!$C$2:$C$105,"&lt;="&amp;CalcThroughput!A396,InputData!$D$2:$D$105)-$G$3</f>
        <v>39696</v>
      </c>
      <c r="C396" s="17">
        <f>SUMIF(InputData!$B$2:$B$105,"&lt;="&amp;CalcThroughput!A396,InputData!$D$2:$D$105)-CalcThroughput!$G$3</f>
        <v>41215</v>
      </c>
      <c r="D396" s="82">
        <f>C396-B396</f>
        <v>1519</v>
      </c>
      <c r="I396" s="3"/>
      <c r="J396" s="2"/>
      <c r="K396" s="2"/>
    </row>
    <row r="397" spans="1:11" x14ac:dyDescent="0.3">
      <c r="A397" s="77">
        <f>A396+1</f>
        <v>44026</v>
      </c>
      <c r="B397" s="18">
        <f>B396</f>
        <v>39696</v>
      </c>
      <c r="C397" s="18">
        <f>C396</f>
        <v>41215</v>
      </c>
      <c r="D397" s="83">
        <f>D396</f>
        <v>1519</v>
      </c>
      <c r="I397" s="3"/>
      <c r="J397" s="2"/>
      <c r="K397" s="2"/>
    </row>
    <row r="398" spans="1:11" x14ac:dyDescent="0.3">
      <c r="A398" s="76">
        <f>A397</f>
        <v>44026</v>
      </c>
      <c r="B398" s="17">
        <f>SUMIF(InputData!$C$2:$C$105,"&lt;="&amp;CalcThroughput!A398,InputData!$D$2:$D$105)-$G$3</f>
        <v>39696</v>
      </c>
      <c r="C398" s="17">
        <f>SUMIF(InputData!$B$2:$B$105,"&lt;="&amp;CalcThroughput!A398,InputData!$D$2:$D$105)-CalcThroughput!$G$3</f>
        <v>41215</v>
      </c>
      <c r="D398" s="82">
        <f>C398-B398</f>
        <v>1519</v>
      </c>
      <c r="I398" s="3"/>
      <c r="J398" s="2"/>
      <c r="K398" s="2"/>
    </row>
    <row r="399" spans="1:11" x14ac:dyDescent="0.3">
      <c r="A399" s="77">
        <f>A398+1</f>
        <v>44027</v>
      </c>
      <c r="B399" s="18">
        <f>B398</f>
        <v>39696</v>
      </c>
      <c r="C399" s="18">
        <f>C398</f>
        <v>41215</v>
      </c>
      <c r="D399" s="83">
        <f>D398</f>
        <v>1519</v>
      </c>
      <c r="I399" s="3"/>
      <c r="J399" s="2"/>
      <c r="K399" s="2"/>
    </row>
    <row r="400" spans="1:11" x14ac:dyDescent="0.3">
      <c r="A400" s="76">
        <f>A399</f>
        <v>44027</v>
      </c>
      <c r="B400" s="17">
        <f>SUMIF(InputData!$C$2:$C$105,"&lt;="&amp;CalcThroughput!A400,InputData!$D$2:$D$105)-$G$3</f>
        <v>41215</v>
      </c>
      <c r="C400" s="17">
        <f>SUMIF(InputData!$B$2:$B$105,"&lt;="&amp;CalcThroughput!A400,InputData!$D$2:$D$105)-CalcThroughput!$G$3</f>
        <v>41215</v>
      </c>
      <c r="D400" s="82">
        <f>C400-B400</f>
        <v>0</v>
      </c>
      <c r="I400" s="3"/>
      <c r="J400" s="2"/>
      <c r="K400" s="2"/>
    </row>
    <row r="401" spans="1:11" x14ac:dyDescent="0.3">
      <c r="A401" s="77">
        <f>A400+1</f>
        <v>44028</v>
      </c>
      <c r="B401" s="18">
        <f>B400</f>
        <v>41215</v>
      </c>
      <c r="C401" s="18">
        <f>C400</f>
        <v>41215</v>
      </c>
      <c r="D401" s="83">
        <f>D400</f>
        <v>0</v>
      </c>
      <c r="I401" s="3"/>
      <c r="J401" s="2"/>
      <c r="K401" s="2"/>
    </row>
    <row r="402" spans="1:11" x14ac:dyDescent="0.3">
      <c r="A402" s="76">
        <f>A401</f>
        <v>44028</v>
      </c>
      <c r="B402" s="17">
        <f>SUMIF(InputData!$C$2:$C$105,"&lt;="&amp;CalcThroughput!A402,InputData!$D$2:$D$105)-$G$3</f>
        <v>41215</v>
      </c>
      <c r="C402" s="17">
        <f>SUMIF(InputData!$B$2:$B$105,"&lt;="&amp;CalcThroughput!A402,InputData!$D$2:$D$105)-CalcThroughput!$G$3</f>
        <v>41215</v>
      </c>
      <c r="D402" s="82">
        <f>C402-B402</f>
        <v>0</v>
      </c>
      <c r="I402" s="3"/>
      <c r="J402" s="2"/>
      <c r="K402" s="2"/>
    </row>
    <row r="403" spans="1:11" x14ac:dyDescent="0.3">
      <c r="A403" s="77">
        <f>A402+1</f>
        <v>44029</v>
      </c>
      <c r="B403" s="18">
        <f>B402</f>
        <v>41215</v>
      </c>
      <c r="C403" s="18">
        <f>C402</f>
        <v>41215</v>
      </c>
      <c r="D403" s="83">
        <f>D402</f>
        <v>0</v>
      </c>
      <c r="I403" s="3"/>
      <c r="J403" s="2"/>
      <c r="K403" s="2"/>
    </row>
    <row r="404" spans="1:11" x14ac:dyDescent="0.3">
      <c r="A404" s="76">
        <f>A403</f>
        <v>44029</v>
      </c>
      <c r="B404" s="17">
        <f>SUMIF(InputData!$C$2:$C$105,"&lt;="&amp;CalcThroughput!A404,InputData!$D$2:$D$105)-$G$3</f>
        <v>41215</v>
      </c>
      <c r="C404" s="17">
        <f>SUMIF(InputData!$B$2:$B$105,"&lt;="&amp;CalcThroughput!A404,InputData!$D$2:$D$105)-CalcThroughput!$G$3</f>
        <v>41215</v>
      </c>
      <c r="D404" s="82">
        <f>C404-B404</f>
        <v>0</v>
      </c>
      <c r="I404" s="3"/>
      <c r="J404" s="2"/>
      <c r="K404" s="2"/>
    </row>
    <row r="405" spans="1:11" x14ac:dyDescent="0.3">
      <c r="A405" s="77">
        <f>A404+1</f>
        <v>44030</v>
      </c>
      <c r="B405" s="18">
        <f>B404</f>
        <v>41215</v>
      </c>
      <c r="C405" s="18">
        <f>C404</f>
        <v>41215</v>
      </c>
      <c r="D405" s="83">
        <f>D404</f>
        <v>0</v>
      </c>
      <c r="I405" s="3"/>
      <c r="J405" s="2"/>
      <c r="K405" s="2"/>
    </row>
    <row r="406" spans="1:11" x14ac:dyDescent="0.3">
      <c r="A406" s="76">
        <f>A405</f>
        <v>44030</v>
      </c>
      <c r="B406" s="17">
        <f>SUMIF(InputData!$C$2:$C$105,"&lt;="&amp;CalcThroughput!A406,InputData!$D$2:$D$105)-$G$3</f>
        <v>41215</v>
      </c>
      <c r="C406" s="17">
        <f>SUMIF(InputData!$B$2:$B$105,"&lt;="&amp;CalcThroughput!A406,InputData!$D$2:$D$105)-CalcThroughput!$G$3</f>
        <v>41215</v>
      </c>
      <c r="D406" s="82">
        <f>C406-B406</f>
        <v>0</v>
      </c>
      <c r="I406" s="3"/>
      <c r="J406" s="2"/>
      <c r="K406" s="2"/>
    </row>
    <row r="407" spans="1:11" x14ac:dyDescent="0.3">
      <c r="A407" s="77">
        <f>A406+1</f>
        <v>44031</v>
      </c>
      <c r="B407" s="18">
        <f>B406</f>
        <v>41215</v>
      </c>
      <c r="C407" s="18">
        <f>C406</f>
        <v>41215</v>
      </c>
      <c r="D407" s="83">
        <f>D406</f>
        <v>0</v>
      </c>
      <c r="I407" s="3"/>
      <c r="J407" s="2"/>
      <c r="K407" s="2"/>
    </row>
    <row r="408" spans="1:11" x14ac:dyDescent="0.3">
      <c r="A408" s="76">
        <f>A407</f>
        <v>44031</v>
      </c>
      <c r="B408" s="17">
        <f>SUMIF(InputData!$C$2:$C$105,"&lt;="&amp;CalcThroughput!A408,InputData!$D$2:$D$105)-$G$3</f>
        <v>41215</v>
      </c>
      <c r="C408" s="17">
        <f>SUMIF(InputData!$B$2:$B$105,"&lt;="&amp;CalcThroughput!A408,InputData!$D$2:$D$105)-CalcThroughput!$G$3</f>
        <v>42835</v>
      </c>
      <c r="D408" s="82">
        <f>C408-B408</f>
        <v>1620</v>
      </c>
      <c r="I408" s="3"/>
      <c r="J408" s="2"/>
      <c r="K408" s="2"/>
    </row>
    <row r="409" spans="1:11" x14ac:dyDescent="0.3">
      <c r="A409" s="77">
        <f>A408+1</f>
        <v>44032</v>
      </c>
      <c r="B409" s="18">
        <f>B408</f>
        <v>41215</v>
      </c>
      <c r="C409" s="18">
        <f>C408</f>
        <v>42835</v>
      </c>
      <c r="D409" s="83">
        <f>D408</f>
        <v>1620</v>
      </c>
      <c r="I409" s="3"/>
      <c r="J409" s="2"/>
      <c r="K409" s="2"/>
    </row>
    <row r="410" spans="1:11" x14ac:dyDescent="0.3">
      <c r="A410" s="76">
        <f>A409</f>
        <v>44032</v>
      </c>
      <c r="B410" s="17">
        <f>SUMIF(InputData!$C$2:$C$105,"&lt;="&amp;CalcThroughput!A410,InputData!$D$2:$D$105)-$G$3</f>
        <v>41215</v>
      </c>
      <c r="C410" s="17">
        <f>SUMIF(InputData!$B$2:$B$105,"&lt;="&amp;CalcThroughput!A410,InputData!$D$2:$D$105)-CalcThroughput!$G$3</f>
        <v>42835</v>
      </c>
      <c r="D410" s="82">
        <f>C410-B410</f>
        <v>1620</v>
      </c>
      <c r="I410" s="3"/>
      <c r="J410" s="2"/>
      <c r="K410" s="2"/>
    </row>
    <row r="411" spans="1:11" x14ac:dyDescent="0.3">
      <c r="A411" s="77">
        <f>A410+1</f>
        <v>44033</v>
      </c>
      <c r="B411" s="18">
        <f>B410</f>
        <v>41215</v>
      </c>
      <c r="C411" s="18">
        <f>C410</f>
        <v>42835</v>
      </c>
      <c r="D411" s="83">
        <f>D410</f>
        <v>1620</v>
      </c>
      <c r="I411" s="3"/>
      <c r="J411" s="2"/>
      <c r="K411" s="2"/>
    </row>
    <row r="412" spans="1:11" x14ac:dyDescent="0.3">
      <c r="A412" s="76">
        <f>A411</f>
        <v>44033</v>
      </c>
      <c r="B412" s="17">
        <f>SUMIF(InputData!$C$2:$C$105,"&lt;="&amp;CalcThroughput!A412,InputData!$D$2:$D$105)-$G$3</f>
        <v>41215</v>
      </c>
      <c r="C412" s="17">
        <f>SUMIF(InputData!$B$2:$B$105,"&lt;="&amp;CalcThroughput!A412,InputData!$D$2:$D$105)-CalcThroughput!$G$3</f>
        <v>42835</v>
      </c>
      <c r="D412" s="82">
        <f>C412-B412</f>
        <v>1620</v>
      </c>
      <c r="I412" s="3"/>
      <c r="J412" s="2"/>
      <c r="K412" s="2"/>
    </row>
    <row r="413" spans="1:11" x14ac:dyDescent="0.3">
      <c r="A413" s="77">
        <f>A412+1</f>
        <v>44034</v>
      </c>
      <c r="B413" s="18">
        <f>B412</f>
        <v>41215</v>
      </c>
      <c r="C413" s="18">
        <f>C412</f>
        <v>42835</v>
      </c>
      <c r="D413" s="83">
        <f>D412</f>
        <v>1620</v>
      </c>
      <c r="I413" s="3"/>
      <c r="J413" s="2"/>
      <c r="K413" s="2"/>
    </row>
    <row r="414" spans="1:11" x14ac:dyDescent="0.3">
      <c r="A414" s="76">
        <f>A413</f>
        <v>44034</v>
      </c>
      <c r="B414" s="17">
        <f>SUMIF(InputData!$C$2:$C$105,"&lt;="&amp;CalcThroughput!A414,InputData!$D$2:$D$105)-$G$3</f>
        <v>42835</v>
      </c>
      <c r="C414" s="17">
        <f>SUMIF(InputData!$B$2:$B$105,"&lt;="&amp;CalcThroughput!A414,InputData!$D$2:$D$105)-CalcThroughput!$G$3</f>
        <v>42835</v>
      </c>
      <c r="D414" s="82">
        <f>C414-B414</f>
        <v>0</v>
      </c>
      <c r="I414" s="3"/>
      <c r="J414" s="2"/>
      <c r="K414" s="2"/>
    </row>
    <row r="415" spans="1:11" x14ac:dyDescent="0.3">
      <c r="A415" s="77">
        <f>A414+1</f>
        <v>44035</v>
      </c>
      <c r="B415" s="18">
        <f>B414</f>
        <v>42835</v>
      </c>
      <c r="C415" s="18">
        <f>C414</f>
        <v>42835</v>
      </c>
      <c r="D415" s="83">
        <f>D414</f>
        <v>0</v>
      </c>
      <c r="I415" s="3"/>
      <c r="J415" s="2"/>
      <c r="K415" s="2"/>
    </row>
    <row r="416" spans="1:11" x14ac:dyDescent="0.3">
      <c r="A416" s="76">
        <f>A415</f>
        <v>44035</v>
      </c>
      <c r="B416" s="17">
        <f>SUMIF(InputData!$C$2:$C$105,"&lt;="&amp;CalcThroughput!A416,InputData!$D$2:$D$105)-$G$3</f>
        <v>42835</v>
      </c>
      <c r="C416" s="17">
        <f>SUMIF(InputData!$B$2:$B$105,"&lt;="&amp;CalcThroughput!A416,InputData!$D$2:$D$105)-CalcThroughput!$G$3</f>
        <v>42835</v>
      </c>
      <c r="D416" s="82">
        <f>C416-B416</f>
        <v>0</v>
      </c>
      <c r="I416" s="3"/>
      <c r="J416" s="2"/>
      <c r="K416" s="2"/>
    </row>
    <row r="417" spans="1:11" x14ac:dyDescent="0.3">
      <c r="A417" s="77">
        <f>A416+1</f>
        <v>44036</v>
      </c>
      <c r="B417" s="18">
        <f>B416</f>
        <v>42835</v>
      </c>
      <c r="C417" s="18">
        <f>C416</f>
        <v>42835</v>
      </c>
      <c r="D417" s="83">
        <f>D416</f>
        <v>0</v>
      </c>
      <c r="I417" s="3"/>
      <c r="J417" s="2"/>
      <c r="K417" s="2"/>
    </row>
    <row r="418" spans="1:11" x14ac:dyDescent="0.3">
      <c r="A418" s="76">
        <f>A417</f>
        <v>44036</v>
      </c>
      <c r="B418" s="17">
        <f>SUMIF(InputData!$C$2:$C$105,"&lt;="&amp;CalcThroughput!A418,InputData!$D$2:$D$105)-$G$3</f>
        <v>42835</v>
      </c>
      <c r="C418" s="17">
        <f>SUMIF(InputData!$B$2:$B$105,"&lt;="&amp;CalcThroughput!A418,InputData!$D$2:$D$105)-CalcThroughput!$G$3</f>
        <v>42835</v>
      </c>
      <c r="D418" s="82">
        <f>C418-B418</f>
        <v>0</v>
      </c>
      <c r="I418" s="3"/>
      <c r="J418" s="2"/>
      <c r="K418" s="2"/>
    </row>
    <row r="419" spans="1:11" x14ac:dyDescent="0.3">
      <c r="A419" s="77">
        <f>A418+1</f>
        <v>44037</v>
      </c>
      <c r="B419" s="18">
        <f>B418</f>
        <v>42835</v>
      </c>
      <c r="C419" s="18">
        <f>C418</f>
        <v>42835</v>
      </c>
      <c r="D419" s="83">
        <f>D418</f>
        <v>0</v>
      </c>
      <c r="I419" s="3"/>
      <c r="J419" s="2"/>
      <c r="K419" s="2"/>
    </row>
    <row r="420" spans="1:11" x14ac:dyDescent="0.3">
      <c r="A420" s="76">
        <f>A419</f>
        <v>44037</v>
      </c>
      <c r="B420" s="17">
        <f>SUMIF(InputData!$C$2:$C$105,"&lt;="&amp;CalcThroughput!A420,InputData!$D$2:$D$105)-$G$3</f>
        <v>42835</v>
      </c>
      <c r="C420" s="17">
        <f>SUMIF(InputData!$B$2:$B$105,"&lt;="&amp;CalcThroughput!A420,InputData!$D$2:$D$105)-CalcThroughput!$G$3</f>
        <v>42835</v>
      </c>
      <c r="D420" s="82">
        <f>C420-B420</f>
        <v>0</v>
      </c>
      <c r="I420" s="3"/>
      <c r="J420" s="2"/>
      <c r="K420" s="2"/>
    </row>
    <row r="421" spans="1:11" x14ac:dyDescent="0.3">
      <c r="A421" s="77">
        <f>A420+1</f>
        <v>44038</v>
      </c>
      <c r="B421" s="18">
        <f>B420</f>
        <v>42835</v>
      </c>
      <c r="C421" s="18">
        <f>C420</f>
        <v>42835</v>
      </c>
      <c r="D421" s="83">
        <f>D420</f>
        <v>0</v>
      </c>
      <c r="I421" s="3"/>
      <c r="J421" s="2"/>
      <c r="K421" s="2"/>
    </row>
    <row r="422" spans="1:11" x14ac:dyDescent="0.3">
      <c r="A422" s="76">
        <f>A421</f>
        <v>44038</v>
      </c>
      <c r="B422" s="17">
        <f>SUMIF(InputData!$C$2:$C$105,"&lt;="&amp;CalcThroughput!A422,InputData!$D$2:$D$105)-$G$3</f>
        <v>42835</v>
      </c>
      <c r="C422" s="17">
        <f>SUMIF(InputData!$B$2:$B$105,"&lt;="&amp;CalcThroughput!A422,InputData!$D$2:$D$105)-CalcThroughput!$G$3</f>
        <v>44413</v>
      </c>
      <c r="D422" s="82">
        <f>C422-B422</f>
        <v>1578</v>
      </c>
      <c r="I422" s="3"/>
      <c r="J422" s="2"/>
      <c r="K422" s="2"/>
    </row>
    <row r="423" spans="1:11" x14ac:dyDescent="0.3">
      <c r="A423" s="77">
        <f>A422+1</f>
        <v>44039</v>
      </c>
      <c r="B423" s="18">
        <f>B422</f>
        <v>42835</v>
      </c>
      <c r="C423" s="18">
        <f>C422</f>
        <v>44413</v>
      </c>
      <c r="D423" s="83">
        <f>D422</f>
        <v>1578</v>
      </c>
      <c r="I423" s="3"/>
      <c r="J423" s="2"/>
      <c r="K423" s="2"/>
    </row>
    <row r="424" spans="1:11" x14ac:dyDescent="0.3">
      <c r="A424" s="76">
        <f>A423</f>
        <v>44039</v>
      </c>
      <c r="B424" s="17">
        <f>SUMIF(InputData!$C$2:$C$105,"&lt;="&amp;CalcThroughput!A424,InputData!$D$2:$D$105)-$G$3</f>
        <v>42835</v>
      </c>
      <c r="C424" s="17">
        <f>SUMIF(InputData!$B$2:$B$105,"&lt;="&amp;CalcThroughput!A424,InputData!$D$2:$D$105)-CalcThroughput!$G$3</f>
        <v>44413</v>
      </c>
      <c r="D424" s="82">
        <f>C424-B424</f>
        <v>1578</v>
      </c>
      <c r="I424" s="3"/>
      <c r="J424" s="2"/>
      <c r="K424" s="2"/>
    </row>
    <row r="425" spans="1:11" x14ac:dyDescent="0.3">
      <c r="A425" s="77">
        <f>A424+1</f>
        <v>44040</v>
      </c>
      <c r="B425" s="18">
        <f>B424</f>
        <v>42835</v>
      </c>
      <c r="C425" s="18">
        <f>C424</f>
        <v>44413</v>
      </c>
      <c r="D425" s="83">
        <f>D424</f>
        <v>1578</v>
      </c>
      <c r="I425" s="3"/>
      <c r="J425" s="2"/>
      <c r="K425" s="2"/>
    </row>
    <row r="426" spans="1:11" x14ac:dyDescent="0.3">
      <c r="A426" s="76">
        <f>A425</f>
        <v>44040</v>
      </c>
      <c r="B426" s="17">
        <f>SUMIF(InputData!$C$2:$C$105,"&lt;="&amp;CalcThroughput!A426,InputData!$D$2:$D$105)-$G$3</f>
        <v>42835</v>
      </c>
      <c r="C426" s="17">
        <f>SUMIF(InputData!$B$2:$B$105,"&lt;="&amp;CalcThroughput!A426,InputData!$D$2:$D$105)-CalcThroughput!$G$3</f>
        <v>44413</v>
      </c>
      <c r="D426" s="82">
        <f>C426-B426</f>
        <v>1578</v>
      </c>
      <c r="I426" s="3"/>
      <c r="J426" s="2"/>
      <c r="K426" s="2"/>
    </row>
    <row r="427" spans="1:11" x14ac:dyDescent="0.3">
      <c r="A427" s="77">
        <f>A426+1</f>
        <v>44041</v>
      </c>
      <c r="B427" s="18">
        <f>B426</f>
        <v>42835</v>
      </c>
      <c r="C427" s="18">
        <f>C426</f>
        <v>44413</v>
      </c>
      <c r="D427" s="83">
        <f>D426</f>
        <v>1578</v>
      </c>
      <c r="I427" s="3"/>
      <c r="J427" s="2"/>
      <c r="K427" s="2"/>
    </row>
    <row r="428" spans="1:11" x14ac:dyDescent="0.3">
      <c r="A428" s="76">
        <f>A427</f>
        <v>44041</v>
      </c>
      <c r="B428" s="17">
        <f>SUMIF(InputData!$C$2:$C$105,"&lt;="&amp;CalcThroughput!A428,InputData!$D$2:$D$105)-$G$3</f>
        <v>44413</v>
      </c>
      <c r="C428" s="17">
        <f>SUMIF(InputData!$B$2:$B$105,"&lt;="&amp;CalcThroughput!A428,InputData!$D$2:$D$105)-CalcThroughput!$G$3</f>
        <v>44413</v>
      </c>
      <c r="D428" s="82">
        <f>C428-B428</f>
        <v>0</v>
      </c>
      <c r="I428" s="3"/>
      <c r="J428" s="2"/>
      <c r="K428" s="2"/>
    </row>
    <row r="429" spans="1:11" x14ac:dyDescent="0.3">
      <c r="A429" s="77">
        <f>A428+1</f>
        <v>44042</v>
      </c>
      <c r="B429" s="18">
        <f>B428</f>
        <v>44413</v>
      </c>
      <c r="C429" s="18">
        <f>C428</f>
        <v>44413</v>
      </c>
      <c r="D429" s="83">
        <f>D428</f>
        <v>0</v>
      </c>
      <c r="I429" s="3"/>
      <c r="J429" s="2"/>
      <c r="K429" s="2"/>
    </row>
    <row r="430" spans="1:11" x14ac:dyDescent="0.3">
      <c r="A430" s="76">
        <f>A429</f>
        <v>44042</v>
      </c>
      <c r="B430" s="17">
        <f>SUMIF(InputData!$C$2:$C$105,"&lt;="&amp;CalcThroughput!A430,InputData!$D$2:$D$105)-$G$3</f>
        <v>44413</v>
      </c>
      <c r="C430" s="17">
        <f>SUMIF(InputData!$B$2:$B$105,"&lt;="&amp;CalcThroughput!A430,InputData!$D$2:$D$105)-CalcThroughput!$G$3</f>
        <v>44413</v>
      </c>
      <c r="D430" s="82">
        <f>C430-B430</f>
        <v>0</v>
      </c>
      <c r="I430" s="3"/>
      <c r="J430" s="2"/>
      <c r="K430" s="2"/>
    </row>
    <row r="431" spans="1:11" x14ac:dyDescent="0.3">
      <c r="A431" s="77">
        <f>A430+1</f>
        <v>44043</v>
      </c>
      <c r="B431" s="18">
        <f>B430</f>
        <v>44413</v>
      </c>
      <c r="C431" s="18">
        <f>C430</f>
        <v>44413</v>
      </c>
      <c r="D431" s="83">
        <f>D430</f>
        <v>0</v>
      </c>
      <c r="I431" s="3"/>
      <c r="J431" s="2"/>
      <c r="K431" s="2"/>
    </row>
    <row r="432" spans="1:11" x14ac:dyDescent="0.3">
      <c r="A432" s="76">
        <f>A431</f>
        <v>44043</v>
      </c>
      <c r="B432" s="17">
        <f>SUMIF(InputData!$C$2:$C$105,"&lt;="&amp;CalcThroughput!A432,InputData!$D$2:$D$105)-$G$3</f>
        <v>44413</v>
      </c>
      <c r="C432" s="17">
        <f>SUMIF(InputData!$B$2:$B$105,"&lt;="&amp;CalcThroughput!A432,InputData!$D$2:$D$105)-CalcThroughput!$G$3</f>
        <v>44413</v>
      </c>
      <c r="D432" s="82">
        <f>C432-B432</f>
        <v>0</v>
      </c>
      <c r="I432" s="3"/>
      <c r="J432" s="2"/>
      <c r="K432" s="2"/>
    </row>
    <row r="433" spans="1:11" x14ac:dyDescent="0.3">
      <c r="A433" s="77">
        <f>A432+1</f>
        <v>44044</v>
      </c>
      <c r="B433" s="18">
        <f>B432</f>
        <v>44413</v>
      </c>
      <c r="C433" s="18">
        <f>C432</f>
        <v>44413</v>
      </c>
      <c r="D433" s="83">
        <f>D432</f>
        <v>0</v>
      </c>
      <c r="I433" s="3"/>
      <c r="J433" s="2"/>
      <c r="K433" s="2"/>
    </row>
    <row r="434" spans="1:11" x14ac:dyDescent="0.3">
      <c r="A434" s="76">
        <f>A433</f>
        <v>44044</v>
      </c>
      <c r="B434" s="17">
        <f>SUMIF(InputData!$C$2:$C$105,"&lt;="&amp;CalcThroughput!A434,InputData!$D$2:$D$105)-$G$3</f>
        <v>44413</v>
      </c>
      <c r="C434" s="17">
        <f>SUMIF(InputData!$B$2:$B$105,"&lt;="&amp;CalcThroughput!A434,InputData!$D$2:$D$105)-CalcThroughput!$G$3</f>
        <v>44413</v>
      </c>
      <c r="D434" s="82">
        <f>C434-B434</f>
        <v>0</v>
      </c>
      <c r="I434" s="3"/>
      <c r="J434" s="2"/>
      <c r="K434" s="2"/>
    </row>
    <row r="435" spans="1:11" x14ac:dyDescent="0.3">
      <c r="A435" s="77">
        <f>A434+1</f>
        <v>44045</v>
      </c>
      <c r="B435" s="18">
        <f>B434</f>
        <v>44413</v>
      </c>
      <c r="C435" s="18">
        <f>C434</f>
        <v>44413</v>
      </c>
      <c r="D435" s="83">
        <f>D434</f>
        <v>0</v>
      </c>
      <c r="I435" s="3"/>
      <c r="J435" s="2"/>
      <c r="K435" s="2"/>
    </row>
    <row r="436" spans="1:11" x14ac:dyDescent="0.3">
      <c r="A436" s="76">
        <f>A435</f>
        <v>44045</v>
      </c>
      <c r="B436" s="17">
        <f>SUMIF(InputData!$C$2:$C$105,"&lt;="&amp;CalcThroughput!A436,InputData!$D$2:$D$105)-$G$3</f>
        <v>44413</v>
      </c>
      <c r="C436" s="17">
        <f>SUMIF(InputData!$B$2:$B$105,"&lt;="&amp;CalcThroughput!A436,InputData!$D$2:$D$105)-CalcThroughput!$G$3</f>
        <v>46063</v>
      </c>
      <c r="D436" s="82">
        <f>C436-B436</f>
        <v>1650</v>
      </c>
      <c r="I436" s="3"/>
      <c r="J436" s="2"/>
      <c r="K436" s="2"/>
    </row>
    <row r="437" spans="1:11" x14ac:dyDescent="0.3">
      <c r="A437" s="77">
        <f>A436+1</f>
        <v>44046</v>
      </c>
      <c r="B437" s="18">
        <f>B436</f>
        <v>44413</v>
      </c>
      <c r="C437" s="18">
        <f>C436</f>
        <v>46063</v>
      </c>
      <c r="D437" s="83">
        <f>D436</f>
        <v>1650</v>
      </c>
      <c r="I437" s="3"/>
      <c r="J437" s="2"/>
      <c r="K437" s="2"/>
    </row>
    <row r="438" spans="1:11" x14ac:dyDescent="0.3">
      <c r="A438" s="76">
        <f>A437</f>
        <v>44046</v>
      </c>
      <c r="B438" s="17">
        <f>SUMIF(InputData!$C$2:$C$105,"&lt;="&amp;CalcThroughput!A438,InputData!$D$2:$D$105)-$G$3</f>
        <v>44413</v>
      </c>
      <c r="C438" s="17">
        <f>SUMIF(InputData!$B$2:$B$105,"&lt;="&amp;CalcThroughput!A438,InputData!$D$2:$D$105)-CalcThroughput!$G$3</f>
        <v>46063</v>
      </c>
      <c r="D438" s="82">
        <f>C438-B438</f>
        <v>1650</v>
      </c>
      <c r="I438" s="3"/>
      <c r="J438" s="2"/>
      <c r="K438" s="2"/>
    </row>
    <row r="439" spans="1:11" x14ac:dyDescent="0.3">
      <c r="A439" s="77">
        <f>A438+1</f>
        <v>44047</v>
      </c>
      <c r="B439" s="18">
        <f>B438</f>
        <v>44413</v>
      </c>
      <c r="C439" s="18">
        <f>C438</f>
        <v>46063</v>
      </c>
      <c r="D439" s="83">
        <f>D438</f>
        <v>1650</v>
      </c>
      <c r="I439" s="3"/>
      <c r="J439" s="2"/>
      <c r="K439" s="2"/>
    </row>
    <row r="440" spans="1:11" x14ac:dyDescent="0.3">
      <c r="A440" s="76">
        <f>A439</f>
        <v>44047</v>
      </c>
      <c r="B440" s="17">
        <f>SUMIF(InputData!$C$2:$C$105,"&lt;="&amp;CalcThroughput!A440,InputData!$D$2:$D$105)-$G$3</f>
        <v>44413</v>
      </c>
      <c r="C440" s="17">
        <f>SUMIF(InputData!$B$2:$B$105,"&lt;="&amp;CalcThroughput!A440,InputData!$D$2:$D$105)-CalcThroughput!$G$3</f>
        <v>46063</v>
      </c>
      <c r="D440" s="82">
        <f>C440-B440</f>
        <v>1650</v>
      </c>
      <c r="I440" s="3"/>
      <c r="J440" s="2"/>
      <c r="K440" s="2"/>
    </row>
    <row r="441" spans="1:11" x14ac:dyDescent="0.3">
      <c r="A441" s="77">
        <f>A440+1</f>
        <v>44048</v>
      </c>
      <c r="B441" s="18">
        <f>B440</f>
        <v>44413</v>
      </c>
      <c r="C441" s="18">
        <f>C440</f>
        <v>46063</v>
      </c>
      <c r="D441" s="83">
        <f>D440</f>
        <v>1650</v>
      </c>
      <c r="I441" s="3"/>
      <c r="J441" s="2"/>
      <c r="K441" s="2"/>
    </row>
    <row r="442" spans="1:11" x14ac:dyDescent="0.3">
      <c r="A442" s="76">
        <f>A441</f>
        <v>44048</v>
      </c>
      <c r="B442" s="17">
        <f>SUMIF(InputData!$C$2:$C$105,"&lt;="&amp;CalcThroughput!A442,InputData!$D$2:$D$105)-$G$3</f>
        <v>46063</v>
      </c>
      <c r="C442" s="17">
        <f>SUMIF(InputData!$B$2:$B$105,"&lt;="&amp;CalcThroughput!A442,InputData!$D$2:$D$105)-CalcThroughput!$G$3</f>
        <v>46063</v>
      </c>
      <c r="D442" s="82">
        <f>C442-B442</f>
        <v>0</v>
      </c>
      <c r="I442" s="3"/>
      <c r="J442" s="2"/>
      <c r="K442" s="2"/>
    </row>
    <row r="443" spans="1:11" x14ac:dyDescent="0.3">
      <c r="A443" s="77">
        <f>A442+1</f>
        <v>44049</v>
      </c>
      <c r="B443" s="18">
        <f>B442</f>
        <v>46063</v>
      </c>
      <c r="C443" s="18">
        <f>C442</f>
        <v>46063</v>
      </c>
      <c r="D443" s="83">
        <f>D442</f>
        <v>0</v>
      </c>
      <c r="I443" s="3"/>
      <c r="J443" s="2"/>
      <c r="K443" s="2"/>
    </row>
    <row r="444" spans="1:11" x14ac:dyDescent="0.3">
      <c r="A444" s="76">
        <f>A443</f>
        <v>44049</v>
      </c>
      <c r="B444" s="17">
        <f>SUMIF(InputData!$C$2:$C$105,"&lt;="&amp;CalcThroughput!A444,InputData!$D$2:$D$105)-$G$3</f>
        <v>46063</v>
      </c>
      <c r="C444" s="17">
        <f>SUMIF(InputData!$B$2:$B$105,"&lt;="&amp;CalcThroughput!A444,InputData!$D$2:$D$105)-CalcThroughput!$G$3</f>
        <v>46063</v>
      </c>
      <c r="D444" s="82">
        <f>C444-B444</f>
        <v>0</v>
      </c>
      <c r="I444" s="3"/>
      <c r="J444" s="2"/>
      <c r="K444" s="2"/>
    </row>
    <row r="445" spans="1:11" x14ac:dyDescent="0.3">
      <c r="A445" s="77">
        <f>A444+1</f>
        <v>44050</v>
      </c>
      <c r="B445" s="18">
        <f>B444</f>
        <v>46063</v>
      </c>
      <c r="C445" s="18">
        <f>C444</f>
        <v>46063</v>
      </c>
      <c r="D445" s="83">
        <f>D444</f>
        <v>0</v>
      </c>
      <c r="I445" s="3"/>
      <c r="J445" s="2"/>
      <c r="K445" s="2"/>
    </row>
    <row r="446" spans="1:11" x14ac:dyDescent="0.3">
      <c r="A446" s="76">
        <f>A445</f>
        <v>44050</v>
      </c>
      <c r="B446" s="17">
        <f>SUMIF(InputData!$C$2:$C$105,"&lt;="&amp;CalcThroughput!A446,InputData!$D$2:$D$105)-$G$3</f>
        <v>46063</v>
      </c>
      <c r="C446" s="17">
        <f>SUMIF(InputData!$B$2:$B$105,"&lt;="&amp;CalcThroughput!A446,InputData!$D$2:$D$105)-CalcThroughput!$G$3</f>
        <v>46063</v>
      </c>
      <c r="D446" s="82">
        <f>C446-B446</f>
        <v>0</v>
      </c>
      <c r="I446" s="3"/>
      <c r="J446" s="2"/>
      <c r="K446" s="2"/>
    </row>
    <row r="447" spans="1:11" x14ac:dyDescent="0.3">
      <c r="A447" s="77">
        <f>A446+1</f>
        <v>44051</v>
      </c>
      <c r="B447" s="18">
        <f>B446</f>
        <v>46063</v>
      </c>
      <c r="C447" s="18">
        <f>C446</f>
        <v>46063</v>
      </c>
      <c r="D447" s="83">
        <f>D446</f>
        <v>0</v>
      </c>
      <c r="I447" s="3"/>
      <c r="J447" s="2"/>
      <c r="K447" s="2"/>
    </row>
    <row r="448" spans="1:11" x14ac:dyDescent="0.3">
      <c r="A448" s="76">
        <f>A447</f>
        <v>44051</v>
      </c>
      <c r="B448" s="17">
        <f>SUMIF(InputData!$C$2:$C$105,"&lt;="&amp;CalcThroughput!A448,InputData!$D$2:$D$105)-$G$3</f>
        <v>46063</v>
      </c>
      <c r="C448" s="17">
        <f>SUMIF(InputData!$B$2:$B$105,"&lt;="&amp;CalcThroughput!A448,InputData!$D$2:$D$105)-CalcThroughput!$G$3</f>
        <v>46063</v>
      </c>
      <c r="D448" s="82">
        <f>C448-B448</f>
        <v>0</v>
      </c>
      <c r="I448" s="3"/>
      <c r="J448" s="2"/>
      <c r="K448" s="2"/>
    </row>
    <row r="449" spans="1:11" x14ac:dyDescent="0.3">
      <c r="A449" s="77">
        <f>A448+1</f>
        <v>44052</v>
      </c>
      <c r="B449" s="18">
        <f>B448</f>
        <v>46063</v>
      </c>
      <c r="C449" s="18">
        <f>C448</f>
        <v>46063</v>
      </c>
      <c r="D449" s="83">
        <f>D448</f>
        <v>0</v>
      </c>
      <c r="I449" s="3"/>
      <c r="J449" s="2"/>
      <c r="K449" s="2"/>
    </row>
    <row r="450" spans="1:11" x14ac:dyDescent="0.3">
      <c r="A450" s="76">
        <f>A449</f>
        <v>44052</v>
      </c>
      <c r="B450" s="17">
        <f>SUMIF(InputData!$C$2:$C$105,"&lt;="&amp;CalcThroughput!A450,InputData!$D$2:$D$105)-$G$3</f>
        <v>46063</v>
      </c>
      <c r="C450" s="17">
        <f>SUMIF(InputData!$B$2:$B$105,"&lt;="&amp;CalcThroughput!A450,InputData!$D$2:$D$105)-CalcThroughput!$G$3</f>
        <v>46863</v>
      </c>
      <c r="D450" s="82">
        <f>C450-B450</f>
        <v>800</v>
      </c>
      <c r="I450" s="3"/>
      <c r="J450" s="2"/>
      <c r="K450" s="2"/>
    </row>
    <row r="451" spans="1:11" x14ac:dyDescent="0.3">
      <c r="A451" s="77">
        <f>A450+1</f>
        <v>44053</v>
      </c>
      <c r="B451" s="18">
        <f>B450</f>
        <v>46063</v>
      </c>
      <c r="C451" s="18">
        <f>C450</f>
        <v>46863</v>
      </c>
      <c r="D451" s="83">
        <f>D450</f>
        <v>800</v>
      </c>
      <c r="I451" s="3"/>
      <c r="J451" s="2"/>
      <c r="K451" s="2"/>
    </row>
    <row r="452" spans="1:11" x14ac:dyDescent="0.3">
      <c r="A452" s="76">
        <f>A451</f>
        <v>44053</v>
      </c>
      <c r="B452" s="17">
        <f>SUMIF(InputData!$C$2:$C$105,"&lt;="&amp;CalcThroughput!A452,InputData!$D$2:$D$105)-$G$3</f>
        <v>46063</v>
      </c>
      <c r="C452" s="17">
        <f>SUMIF(InputData!$B$2:$B$105,"&lt;="&amp;CalcThroughput!A452,InputData!$D$2:$D$105)-CalcThroughput!$G$3</f>
        <v>47509</v>
      </c>
      <c r="D452" s="82">
        <f>C452-B452</f>
        <v>1446</v>
      </c>
      <c r="I452" s="3"/>
      <c r="J452" s="2"/>
      <c r="K452" s="2"/>
    </row>
    <row r="453" spans="1:11" x14ac:dyDescent="0.3">
      <c r="A453" s="77">
        <f>A452+1</f>
        <v>44054</v>
      </c>
      <c r="B453" s="18">
        <f>B452</f>
        <v>46063</v>
      </c>
      <c r="C453" s="18">
        <f>C452</f>
        <v>47509</v>
      </c>
      <c r="D453" s="83">
        <f>D452</f>
        <v>1446</v>
      </c>
      <c r="I453" s="3"/>
      <c r="J453" s="2"/>
      <c r="K453" s="2"/>
    </row>
    <row r="454" spans="1:11" x14ac:dyDescent="0.3">
      <c r="A454" s="76">
        <f>A453</f>
        <v>44054</v>
      </c>
      <c r="B454" s="17">
        <f>SUMIF(InputData!$C$2:$C$105,"&lt;="&amp;CalcThroughput!A454,InputData!$D$2:$D$105)-$G$3</f>
        <v>46063</v>
      </c>
      <c r="C454" s="17">
        <f>SUMIF(InputData!$B$2:$B$105,"&lt;="&amp;CalcThroughput!A454,InputData!$D$2:$D$105)-CalcThroughput!$G$3</f>
        <v>47509</v>
      </c>
      <c r="D454" s="82">
        <f>C454-B454</f>
        <v>1446</v>
      </c>
      <c r="I454" s="3"/>
      <c r="J454" s="2"/>
      <c r="K454" s="2"/>
    </row>
    <row r="455" spans="1:11" x14ac:dyDescent="0.3">
      <c r="A455" s="77">
        <f>A454+1</f>
        <v>44055</v>
      </c>
      <c r="B455" s="18">
        <f>B454</f>
        <v>46063</v>
      </c>
      <c r="C455" s="18">
        <f>C454</f>
        <v>47509</v>
      </c>
      <c r="D455" s="83">
        <f>D454</f>
        <v>1446</v>
      </c>
      <c r="I455" s="3"/>
      <c r="J455" s="2"/>
      <c r="K455" s="2"/>
    </row>
    <row r="456" spans="1:11" x14ac:dyDescent="0.3">
      <c r="A456" s="76">
        <f>A455</f>
        <v>44055</v>
      </c>
      <c r="B456" s="17">
        <f>SUMIF(InputData!$C$2:$C$105,"&lt;="&amp;CalcThroughput!A456,InputData!$D$2:$D$105)-$G$3</f>
        <v>47509</v>
      </c>
      <c r="C456" s="17">
        <f>SUMIF(InputData!$B$2:$B$105,"&lt;="&amp;CalcThroughput!A456,InputData!$D$2:$D$105)-CalcThroughput!$G$3</f>
        <v>47509</v>
      </c>
      <c r="D456" s="82">
        <f>C456-B456</f>
        <v>0</v>
      </c>
      <c r="I456" s="3"/>
      <c r="J456" s="2"/>
      <c r="K456" s="2"/>
    </row>
    <row r="457" spans="1:11" x14ac:dyDescent="0.3">
      <c r="A457" s="77">
        <f>A456+1</f>
        <v>44056</v>
      </c>
      <c r="B457" s="18">
        <f>B456</f>
        <v>47509</v>
      </c>
      <c r="C457" s="18">
        <f>C456</f>
        <v>47509</v>
      </c>
      <c r="D457" s="83">
        <f>D456</f>
        <v>0</v>
      </c>
      <c r="I457" s="3"/>
      <c r="J457" s="2"/>
      <c r="K457" s="2"/>
    </row>
    <row r="458" spans="1:11" x14ac:dyDescent="0.3">
      <c r="A458" s="76">
        <f>A457</f>
        <v>44056</v>
      </c>
      <c r="B458" s="17">
        <f>SUMIF(InputData!$C$2:$C$105,"&lt;="&amp;CalcThroughput!A458,InputData!$D$2:$D$105)-$G$3</f>
        <v>47509</v>
      </c>
      <c r="C458" s="17">
        <f>SUMIF(InputData!$B$2:$B$105,"&lt;="&amp;CalcThroughput!A458,InputData!$D$2:$D$105)-CalcThroughput!$G$3</f>
        <v>47509</v>
      </c>
      <c r="D458" s="82">
        <f>C458-B458</f>
        <v>0</v>
      </c>
      <c r="I458" s="3"/>
      <c r="J458" s="2"/>
      <c r="K458" s="2"/>
    </row>
    <row r="459" spans="1:11" x14ac:dyDescent="0.3">
      <c r="A459" s="77">
        <f>A458+1</f>
        <v>44057</v>
      </c>
      <c r="B459" s="18">
        <f>B458</f>
        <v>47509</v>
      </c>
      <c r="C459" s="18">
        <f>C458</f>
        <v>47509</v>
      </c>
      <c r="D459" s="83">
        <f>D458</f>
        <v>0</v>
      </c>
      <c r="I459" s="3"/>
      <c r="J459" s="2"/>
      <c r="K459" s="2"/>
    </row>
    <row r="460" spans="1:11" x14ac:dyDescent="0.3">
      <c r="A460" s="76">
        <f>A459</f>
        <v>44057</v>
      </c>
      <c r="B460" s="17">
        <f>SUMIF(InputData!$C$2:$C$105,"&lt;="&amp;CalcThroughput!A460,InputData!$D$2:$D$105)-$G$3</f>
        <v>47509</v>
      </c>
      <c r="C460" s="17">
        <f>SUMIF(InputData!$B$2:$B$105,"&lt;="&amp;CalcThroughput!A460,InputData!$D$2:$D$105)-CalcThroughput!$G$3</f>
        <v>47509</v>
      </c>
      <c r="D460" s="82">
        <f>C460-B460</f>
        <v>0</v>
      </c>
      <c r="I460" s="3"/>
      <c r="J460" s="2"/>
      <c r="K460" s="2"/>
    </row>
    <row r="461" spans="1:11" x14ac:dyDescent="0.3">
      <c r="A461" s="77">
        <f>A460+1</f>
        <v>44058</v>
      </c>
      <c r="B461" s="18">
        <f>B460</f>
        <v>47509</v>
      </c>
      <c r="C461" s="18">
        <f>C460</f>
        <v>47509</v>
      </c>
      <c r="D461" s="83">
        <f>D460</f>
        <v>0</v>
      </c>
      <c r="I461" s="3"/>
      <c r="J461" s="2"/>
      <c r="K461" s="2"/>
    </row>
    <row r="462" spans="1:11" x14ac:dyDescent="0.3">
      <c r="A462" s="76">
        <f>A461</f>
        <v>44058</v>
      </c>
      <c r="B462" s="17">
        <f>SUMIF(InputData!$C$2:$C$105,"&lt;="&amp;CalcThroughput!A462,InputData!$D$2:$D$105)-$G$3</f>
        <v>47509</v>
      </c>
      <c r="C462" s="17">
        <f>SUMIF(InputData!$B$2:$B$105,"&lt;="&amp;CalcThroughput!A462,InputData!$D$2:$D$105)-CalcThroughput!$G$3</f>
        <v>47509</v>
      </c>
      <c r="D462" s="82">
        <f>C462-B462</f>
        <v>0</v>
      </c>
      <c r="I462" s="3"/>
      <c r="J462" s="2"/>
      <c r="K462" s="2"/>
    </row>
    <row r="463" spans="1:11" x14ac:dyDescent="0.3">
      <c r="A463" s="77">
        <f>A462+1</f>
        <v>44059</v>
      </c>
      <c r="B463" s="18">
        <f>B462</f>
        <v>47509</v>
      </c>
      <c r="C463" s="18">
        <f>C462</f>
        <v>47509</v>
      </c>
      <c r="D463" s="83">
        <f>D462</f>
        <v>0</v>
      </c>
      <c r="I463" s="3"/>
      <c r="J463" s="2"/>
      <c r="K463" s="2"/>
    </row>
    <row r="464" spans="1:11" x14ac:dyDescent="0.3">
      <c r="A464" s="76">
        <f>A463</f>
        <v>44059</v>
      </c>
      <c r="B464" s="17">
        <f>SUMIF(InputData!$C$2:$C$105,"&lt;="&amp;CalcThroughput!A464,InputData!$D$2:$D$105)-$G$3</f>
        <v>47509</v>
      </c>
      <c r="C464" s="17">
        <f>SUMIF(InputData!$B$2:$B$105,"&lt;="&amp;CalcThroughput!A464,InputData!$D$2:$D$105)-CalcThroughput!$G$3</f>
        <v>48354</v>
      </c>
      <c r="D464" s="82">
        <f>C464-B464</f>
        <v>845</v>
      </c>
      <c r="I464" s="3"/>
      <c r="J464" s="2"/>
      <c r="K464" s="2"/>
    </row>
    <row r="465" spans="1:11" x14ac:dyDescent="0.3">
      <c r="A465" s="77">
        <f>A464+1</f>
        <v>44060</v>
      </c>
      <c r="B465" s="18">
        <f>B464</f>
        <v>47509</v>
      </c>
      <c r="C465" s="18">
        <f>C464</f>
        <v>48354</v>
      </c>
      <c r="D465" s="83">
        <f>D464</f>
        <v>845</v>
      </c>
      <c r="I465" s="3"/>
      <c r="J465" s="2"/>
      <c r="K465" s="2"/>
    </row>
    <row r="466" spans="1:11" x14ac:dyDescent="0.3">
      <c r="A466" s="76">
        <f>A465</f>
        <v>44060</v>
      </c>
      <c r="B466" s="17">
        <f>SUMIF(InputData!$C$2:$C$105,"&lt;="&amp;CalcThroughput!A466,InputData!$D$2:$D$105)-$G$3</f>
        <v>47509</v>
      </c>
      <c r="C466" s="17">
        <f>SUMIF(InputData!$B$2:$B$105,"&lt;="&amp;CalcThroughput!A466,InputData!$D$2:$D$105)-CalcThroughput!$G$3</f>
        <v>48956</v>
      </c>
      <c r="D466" s="82">
        <f>C466-B466</f>
        <v>1447</v>
      </c>
      <c r="I466" s="3"/>
      <c r="J466" s="2"/>
      <c r="K466" s="2"/>
    </row>
    <row r="467" spans="1:11" x14ac:dyDescent="0.3">
      <c r="A467" s="77">
        <f>A466+1</f>
        <v>44061</v>
      </c>
      <c r="B467" s="18">
        <f>B466</f>
        <v>47509</v>
      </c>
      <c r="C467" s="18">
        <f>C466</f>
        <v>48956</v>
      </c>
      <c r="D467" s="83">
        <f>D466</f>
        <v>1447</v>
      </c>
      <c r="I467" s="3"/>
      <c r="J467" s="2"/>
      <c r="K467" s="2"/>
    </row>
    <row r="468" spans="1:11" x14ac:dyDescent="0.3">
      <c r="A468" s="76">
        <f>A467</f>
        <v>44061</v>
      </c>
      <c r="B468" s="17">
        <f>SUMIF(InputData!$C$2:$C$105,"&lt;="&amp;CalcThroughput!A468,InputData!$D$2:$D$105)-$G$3</f>
        <v>47509</v>
      </c>
      <c r="C468" s="17">
        <f>SUMIF(InputData!$B$2:$B$105,"&lt;="&amp;CalcThroughput!A468,InputData!$D$2:$D$105)-CalcThroughput!$G$3</f>
        <v>48956</v>
      </c>
      <c r="D468" s="82">
        <f>C468-B468</f>
        <v>1447</v>
      </c>
      <c r="I468" s="3"/>
      <c r="J468" s="2"/>
      <c r="K468" s="2"/>
    </row>
    <row r="469" spans="1:11" x14ac:dyDescent="0.3">
      <c r="A469" s="77">
        <f>A468+1</f>
        <v>44062</v>
      </c>
      <c r="B469" s="18">
        <f>B468</f>
        <v>47509</v>
      </c>
      <c r="C469" s="18">
        <f>C468</f>
        <v>48956</v>
      </c>
      <c r="D469" s="83">
        <f>D468</f>
        <v>1447</v>
      </c>
      <c r="I469" s="3"/>
      <c r="J469" s="2"/>
      <c r="K469" s="2"/>
    </row>
    <row r="470" spans="1:11" x14ac:dyDescent="0.3">
      <c r="A470" s="76">
        <f>A469</f>
        <v>44062</v>
      </c>
      <c r="B470" s="17">
        <f>SUMIF(InputData!$C$2:$C$105,"&lt;="&amp;CalcThroughput!A470,InputData!$D$2:$D$105)-$G$3</f>
        <v>48956</v>
      </c>
      <c r="C470" s="17">
        <f>SUMIF(InputData!$B$2:$B$105,"&lt;="&amp;CalcThroughput!A470,InputData!$D$2:$D$105)-CalcThroughput!$G$3</f>
        <v>48956</v>
      </c>
      <c r="D470" s="82">
        <f>C470-B470</f>
        <v>0</v>
      </c>
      <c r="I470" s="3"/>
      <c r="J470" s="2"/>
      <c r="K470" s="2"/>
    </row>
    <row r="471" spans="1:11" x14ac:dyDescent="0.3">
      <c r="A471" s="77">
        <f>A470+1</f>
        <v>44063</v>
      </c>
      <c r="B471" s="18">
        <f>B470</f>
        <v>48956</v>
      </c>
      <c r="C471" s="18">
        <f>C470</f>
        <v>48956</v>
      </c>
      <c r="D471" s="83">
        <f>D470</f>
        <v>0</v>
      </c>
      <c r="I471" s="3"/>
      <c r="J471" s="2"/>
      <c r="K471" s="2"/>
    </row>
    <row r="472" spans="1:11" x14ac:dyDescent="0.3">
      <c r="A472" s="76">
        <f>A471</f>
        <v>44063</v>
      </c>
      <c r="B472" s="17">
        <f>SUMIF(InputData!$C$2:$C$105,"&lt;="&amp;CalcThroughput!A472,InputData!$D$2:$D$105)-$G$3</f>
        <v>48956</v>
      </c>
      <c r="C472" s="17">
        <f>SUMIF(InputData!$B$2:$B$105,"&lt;="&amp;CalcThroughput!A472,InputData!$D$2:$D$105)-CalcThroughput!$G$3</f>
        <v>48956</v>
      </c>
      <c r="D472" s="82">
        <f>C472-B472</f>
        <v>0</v>
      </c>
      <c r="I472" s="3"/>
      <c r="J472" s="2"/>
      <c r="K472" s="2"/>
    </row>
    <row r="473" spans="1:11" x14ac:dyDescent="0.3">
      <c r="A473" s="77">
        <f>A472+1</f>
        <v>44064</v>
      </c>
      <c r="B473" s="18">
        <f>B472</f>
        <v>48956</v>
      </c>
      <c r="C473" s="18">
        <f>C472</f>
        <v>48956</v>
      </c>
      <c r="D473" s="83">
        <f>D472</f>
        <v>0</v>
      </c>
      <c r="I473" s="3"/>
      <c r="J473" s="2"/>
      <c r="K473" s="2"/>
    </row>
    <row r="474" spans="1:11" x14ac:dyDescent="0.3">
      <c r="A474" s="76">
        <f>A473</f>
        <v>44064</v>
      </c>
      <c r="B474" s="17">
        <f>SUMIF(InputData!$C$2:$C$105,"&lt;="&amp;CalcThroughput!A474,InputData!$D$2:$D$105)-$G$3</f>
        <v>48956</v>
      </c>
      <c r="C474" s="17">
        <f>SUMIF(InputData!$B$2:$B$105,"&lt;="&amp;CalcThroughput!A474,InputData!$D$2:$D$105)-CalcThroughput!$G$3</f>
        <v>48956</v>
      </c>
      <c r="D474" s="82">
        <f>C474-B474</f>
        <v>0</v>
      </c>
      <c r="I474" s="3"/>
      <c r="J474" s="2"/>
      <c r="K474" s="2"/>
    </row>
    <row r="475" spans="1:11" x14ac:dyDescent="0.3">
      <c r="A475" s="77">
        <f>A474+1</f>
        <v>44065</v>
      </c>
      <c r="B475" s="18">
        <f>B474</f>
        <v>48956</v>
      </c>
      <c r="C475" s="18">
        <f>C474</f>
        <v>48956</v>
      </c>
      <c r="D475" s="83">
        <f>D474</f>
        <v>0</v>
      </c>
      <c r="I475" s="3"/>
      <c r="J475" s="2"/>
      <c r="K475" s="2"/>
    </row>
    <row r="476" spans="1:11" x14ac:dyDescent="0.3">
      <c r="A476" s="76">
        <f>A475</f>
        <v>44065</v>
      </c>
      <c r="B476" s="17">
        <f>SUMIF(InputData!$C$2:$C$105,"&lt;="&amp;CalcThroughput!A476,InputData!$D$2:$D$105)-$G$3</f>
        <v>48956</v>
      </c>
      <c r="C476" s="17">
        <f>SUMIF(InputData!$B$2:$B$105,"&lt;="&amp;CalcThroughput!A476,InputData!$D$2:$D$105)-CalcThroughput!$G$3</f>
        <v>48956</v>
      </c>
      <c r="D476" s="82">
        <f>C476-B476</f>
        <v>0</v>
      </c>
      <c r="I476" s="3"/>
      <c r="J476" s="2"/>
      <c r="K476" s="2"/>
    </row>
    <row r="477" spans="1:11" x14ac:dyDescent="0.3">
      <c r="A477" s="77">
        <f>A476+1</f>
        <v>44066</v>
      </c>
      <c r="B477" s="18">
        <f>B476</f>
        <v>48956</v>
      </c>
      <c r="C477" s="18">
        <f>C476</f>
        <v>48956</v>
      </c>
      <c r="D477" s="83">
        <f>D476</f>
        <v>0</v>
      </c>
      <c r="I477" s="3"/>
      <c r="J477" s="2"/>
      <c r="K477" s="2"/>
    </row>
    <row r="478" spans="1:11" x14ac:dyDescent="0.3">
      <c r="A478" s="76">
        <f>A477</f>
        <v>44066</v>
      </c>
      <c r="B478" s="17">
        <f>SUMIF(InputData!$C$2:$C$105,"&lt;="&amp;CalcThroughput!A478,InputData!$D$2:$D$105)-$G$3</f>
        <v>48956</v>
      </c>
      <c r="C478" s="17">
        <f>SUMIF(InputData!$B$2:$B$105,"&lt;="&amp;CalcThroughput!A478,InputData!$D$2:$D$105)-CalcThroughput!$G$3</f>
        <v>50461</v>
      </c>
      <c r="D478" s="82">
        <f>C478-B478</f>
        <v>1505</v>
      </c>
      <c r="I478" s="3"/>
      <c r="J478" s="2"/>
      <c r="K478" s="2"/>
    </row>
    <row r="479" spans="1:11" x14ac:dyDescent="0.3">
      <c r="A479" s="77">
        <f>A478+1</f>
        <v>44067</v>
      </c>
      <c r="B479" s="18">
        <f>B478</f>
        <v>48956</v>
      </c>
      <c r="C479" s="18">
        <f>C478</f>
        <v>50461</v>
      </c>
      <c r="D479" s="83">
        <f>D478</f>
        <v>1505</v>
      </c>
      <c r="I479" s="3"/>
      <c r="J479" s="2"/>
      <c r="K479" s="2"/>
    </row>
    <row r="480" spans="1:11" x14ac:dyDescent="0.3">
      <c r="A480" s="76">
        <f>A479</f>
        <v>44067</v>
      </c>
      <c r="B480" s="17">
        <f>SUMIF(InputData!$C$2:$C$105,"&lt;="&amp;CalcThroughput!A480,InputData!$D$2:$D$105)-$G$3</f>
        <v>48956</v>
      </c>
      <c r="C480" s="17">
        <f>SUMIF(InputData!$B$2:$B$105,"&lt;="&amp;CalcThroughput!A480,InputData!$D$2:$D$105)-CalcThroughput!$G$3</f>
        <v>50461</v>
      </c>
      <c r="D480" s="82">
        <f>C480-B480</f>
        <v>1505</v>
      </c>
      <c r="I480" s="3"/>
      <c r="J480" s="2"/>
      <c r="K480" s="2"/>
    </row>
    <row r="481" spans="1:11" x14ac:dyDescent="0.3">
      <c r="A481" s="77">
        <f>A480+1</f>
        <v>44068</v>
      </c>
      <c r="B481" s="18">
        <f>B480</f>
        <v>48956</v>
      </c>
      <c r="C481" s="18">
        <f>C480</f>
        <v>50461</v>
      </c>
      <c r="D481" s="83">
        <f>D480</f>
        <v>1505</v>
      </c>
      <c r="I481" s="3"/>
      <c r="J481" s="2"/>
      <c r="K481" s="2"/>
    </row>
    <row r="482" spans="1:11" x14ac:dyDescent="0.3">
      <c r="A482" s="76">
        <f>A481</f>
        <v>44068</v>
      </c>
      <c r="B482" s="17">
        <f>SUMIF(InputData!$C$2:$C$105,"&lt;="&amp;CalcThroughput!A482,InputData!$D$2:$D$105)-$G$3</f>
        <v>48956</v>
      </c>
      <c r="C482" s="17">
        <f>SUMIF(InputData!$B$2:$B$105,"&lt;="&amp;CalcThroughput!A482,InputData!$D$2:$D$105)-CalcThroughput!$G$3</f>
        <v>50461</v>
      </c>
      <c r="D482" s="82">
        <f>C482-B482</f>
        <v>1505</v>
      </c>
      <c r="I482" s="3"/>
      <c r="J482" s="2"/>
      <c r="K482" s="2"/>
    </row>
    <row r="483" spans="1:11" x14ac:dyDescent="0.3">
      <c r="A483" s="77">
        <f>A482+1</f>
        <v>44069</v>
      </c>
      <c r="B483" s="18">
        <f>B482</f>
        <v>48956</v>
      </c>
      <c r="C483" s="18">
        <f>C482</f>
        <v>50461</v>
      </c>
      <c r="D483" s="83">
        <f>D482</f>
        <v>1505</v>
      </c>
      <c r="I483" s="3"/>
      <c r="J483" s="2"/>
      <c r="K483" s="2"/>
    </row>
    <row r="484" spans="1:11" x14ac:dyDescent="0.3">
      <c r="A484" s="76">
        <f>A483</f>
        <v>44069</v>
      </c>
      <c r="B484" s="17">
        <f>SUMIF(InputData!$C$2:$C$105,"&lt;="&amp;CalcThroughput!A484,InputData!$D$2:$D$105)-$G$3</f>
        <v>50461</v>
      </c>
      <c r="C484" s="17">
        <f>SUMIF(InputData!$B$2:$B$105,"&lt;="&amp;CalcThroughput!A484,InputData!$D$2:$D$105)-CalcThroughput!$G$3</f>
        <v>50461</v>
      </c>
      <c r="D484" s="82">
        <f>C484-B484</f>
        <v>0</v>
      </c>
      <c r="I484" s="3"/>
      <c r="J484" s="2"/>
      <c r="K484" s="2"/>
    </row>
    <row r="485" spans="1:11" x14ac:dyDescent="0.3">
      <c r="A485" s="77">
        <f>A484+1</f>
        <v>44070</v>
      </c>
      <c r="B485" s="18">
        <f>B484</f>
        <v>50461</v>
      </c>
      <c r="C485" s="18">
        <f>C484</f>
        <v>50461</v>
      </c>
      <c r="D485" s="83">
        <f>D484</f>
        <v>0</v>
      </c>
      <c r="I485" s="3"/>
      <c r="J485" s="2"/>
      <c r="K485" s="2"/>
    </row>
    <row r="486" spans="1:11" x14ac:dyDescent="0.3">
      <c r="A486" s="76">
        <f>A485</f>
        <v>44070</v>
      </c>
      <c r="B486" s="17">
        <f>SUMIF(InputData!$C$2:$C$105,"&lt;="&amp;CalcThroughput!A486,InputData!$D$2:$D$105)-$G$3</f>
        <v>50461</v>
      </c>
      <c r="C486" s="17">
        <f>SUMIF(InputData!$B$2:$B$105,"&lt;="&amp;CalcThroughput!A486,InputData!$D$2:$D$105)-CalcThroughput!$G$3</f>
        <v>50461</v>
      </c>
      <c r="D486" s="82">
        <f>C486-B486</f>
        <v>0</v>
      </c>
      <c r="I486" s="3"/>
      <c r="J486" s="2"/>
      <c r="K486" s="2"/>
    </row>
    <row r="487" spans="1:11" x14ac:dyDescent="0.3">
      <c r="A487" s="77">
        <f>A486+1</f>
        <v>44071</v>
      </c>
      <c r="B487" s="18">
        <f>B486</f>
        <v>50461</v>
      </c>
      <c r="C487" s="18">
        <f>C486</f>
        <v>50461</v>
      </c>
      <c r="D487" s="83">
        <f>D486</f>
        <v>0</v>
      </c>
      <c r="I487" s="3"/>
      <c r="J487" s="2"/>
      <c r="K487" s="2"/>
    </row>
    <row r="488" spans="1:11" x14ac:dyDescent="0.3">
      <c r="A488" s="76">
        <f>A487</f>
        <v>44071</v>
      </c>
      <c r="B488" s="17">
        <f>SUMIF(InputData!$C$2:$C$105,"&lt;="&amp;CalcThroughput!A488,InputData!$D$2:$D$105)-$G$3</f>
        <v>50461</v>
      </c>
      <c r="C488" s="17">
        <f>SUMIF(InputData!$B$2:$B$105,"&lt;="&amp;CalcThroughput!A488,InputData!$D$2:$D$105)-CalcThroughput!$G$3</f>
        <v>50461</v>
      </c>
      <c r="D488" s="82">
        <f>C488-B488</f>
        <v>0</v>
      </c>
      <c r="I488" s="3"/>
      <c r="J488" s="2"/>
      <c r="K488" s="2"/>
    </row>
    <row r="489" spans="1:11" x14ac:dyDescent="0.3">
      <c r="A489" s="77">
        <f>A488+1</f>
        <v>44072</v>
      </c>
      <c r="B489" s="18">
        <f>B488</f>
        <v>50461</v>
      </c>
      <c r="C489" s="18">
        <f>C488</f>
        <v>50461</v>
      </c>
      <c r="D489" s="83">
        <f>D488</f>
        <v>0</v>
      </c>
      <c r="I489" s="3"/>
      <c r="J489" s="2"/>
      <c r="K489" s="2"/>
    </row>
    <row r="490" spans="1:11" x14ac:dyDescent="0.3">
      <c r="A490" s="76">
        <f>A489</f>
        <v>44072</v>
      </c>
      <c r="B490" s="17">
        <f>SUMIF(InputData!$C$2:$C$105,"&lt;="&amp;CalcThroughput!A490,InputData!$D$2:$D$105)-$G$3</f>
        <v>50461</v>
      </c>
      <c r="C490" s="17">
        <f>SUMIF(InputData!$B$2:$B$105,"&lt;="&amp;CalcThroughput!A490,InputData!$D$2:$D$105)-CalcThroughput!$G$3</f>
        <v>50461</v>
      </c>
      <c r="D490" s="82">
        <f>C490-B490</f>
        <v>0</v>
      </c>
      <c r="I490" s="3"/>
      <c r="J490" s="2"/>
      <c r="K490" s="2"/>
    </row>
    <row r="491" spans="1:11" x14ac:dyDescent="0.3">
      <c r="A491" s="77">
        <f>A490+1</f>
        <v>44073</v>
      </c>
      <c r="B491" s="18">
        <f>B490</f>
        <v>50461</v>
      </c>
      <c r="C491" s="18">
        <f>C490</f>
        <v>50461</v>
      </c>
      <c r="D491" s="83">
        <f>D490</f>
        <v>0</v>
      </c>
      <c r="I491" s="3"/>
      <c r="J491" s="2"/>
      <c r="K491" s="2"/>
    </row>
    <row r="492" spans="1:11" x14ac:dyDescent="0.3">
      <c r="A492" s="76">
        <f>A491</f>
        <v>44073</v>
      </c>
      <c r="B492" s="17">
        <f>SUMIF(InputData!$C$2:$C$105,"&lt;="&amp;CalcThroughput!A492,InputData!$D$2:$D$105)-$G$3</f>
        <v>50461</v>
      </c>
      <c r="C492" s="17">
        <f>SUMIF(InputData!$B$2:$B$105,"&lt;="&amp;CalcThroughput!A492,InputData!$D$2:$D$105)-CalcThroughput!$G$3</f>
        <v>52059</v>
      </c>
      <c r="D492" s="82">
        <f>C492-B492</f>
        <v>1598</v>
      </c>
      <c r="I492" s="3"/>
      <c r="J492" s="2"/>
      <c r="K492" s="2"/>
    </row>
    <row r="493" spans="1:11" x14ac:dyDescent="0.3">
      <c r="A493" s="77">
        <f>A492+1</f>
        <v>44074</v>
      </c>
      <c r="B493" s="18">
        <f>B492</f>
        <v>50461</v>
      </c>
      <c r="C493" s="18">
        <f>C492</f>
        <v>52059</v>
      </c>
      <c r="D493" s="83">
        <f>D492</f>
        <v>1598</v>
      </c>
      <c r="I493" s="3"/>
      <c r="J493" s="2"/>
      <c r="K493" s="2"/>
    </row>
    <row r="494" spans="1:11" x14ac:dyDescent="0.3">
      <c r="A494" s="76">
        <f>A493</f>
        <v>44074</v>
      </c>
      <c r="B494" s="17">
        <f>SUMIF(InputData!$C$2:$C$105,"&lt;="&amp;CalcThroughput!A494,InputData!$D$2:$D$105)-$G$3</f>
        <v>50461</v>
      </c>
      <c r="C494" s="17">
        <f>SUMIF(InputData!$B$2:$B$105,"&lt;="&amp;CalcThroughput!A494,InputData!$D$2:$D$105)-CalcThroughput!$G$3</f>
        <v>52059</v>
      </c>
      <c r="D494" s="82">
        <f>C494-B494</f>
        <v>1598</v>
      </c>
      <c r="I494" s="3"/>
      <c r="J494" s="2"/>
      <c r="K494" s="2"/>
    </row>
    <row r="495" spans="1:11" x14ac:dyDescent="0.3">
      <c r="A495" s="77">
        <f>A494+1</f>
        <v>44075</v>
      </c>
      <c r="B495" s="18">
        <f>B494</f>
        <v>50461</v>
      </c>
      <c r="C495" s="18">
        <f>C494</f>
        <v>52059</v>
      </c>
      <c r="D495" s="83">
        <f>D494</f>
        <v>1598</v>
      </c>
      <c r="I495" s="3"/>
      <c r="J495" s="2"/>
      <c r="K495" s="2"/>
    </row>
    <row r="496" spans="1:11" x14ac:dyDescent="0.3">
      <c r="A496" s="76">
        <f>A495</f>
        <v>44075</v>
      </c>
      <c r="B496" s="17">
        <f>SUMIF(InputData!$C$2:$C$105,"&lt;="&amp;CalcThroughput!A496,InputData!$D$2:$D$105)-$G$3</f>
        <v>50461</v>
      </c>
      <c r="C496" s="17">
        <f>SUMIF(InputData!$B$2:$B$105,"&lt;="&amp;CalcThroughput!A496,InputData!$D$2:$D$105)-CalcThroughput!$G$3</f>
        <v>52059</v>
      </c>
      <c r="D496" s="82">
        <f>C496-B496</f>
        <v>1598</v>
      </c>
      <c r="I496" s="3"/>
      <c r="J496" s="2"/>
      <c r="K496" s="2"/>
    </row>
    <row r="497" spans="1:11" x14ac:dyDescent="0.3">
      <c r="A497" s="77">
        <f>A496+1</f>
        <v>44076</v>
      </c>
      <c r="B497" s="18">
        <f>B496</f>
        <v>50461</v>
      </c>
      <c r="C497" s="18">
        <f>C496</f>
        <v>52059</v>
      </c>
      <c r="D497" s="83">
        <f>D496</f>
        <v>1598</v>
      </c>
      <c r="I497" s="3"/>
      <c r="J497" s="2"/>
      <c r="K497" s="2"/>
    </row>
    <row r="498" spans="1:11" x14ac:dyDescent="0.3">
      <c r="A498" s="76">
        <f>A497</f>
        <v>44076</v>
      </c>
      <c r="B498" s="17">
        <f>SUMIF(InputData!$C$2:$C$105,"&lt;="&amp;CalcThroughput!A498,InputData!$D$2:$D$105)-$G$3</f>
        <v>52059</v>
      </c>
      <c r="C498" s="17">
        <f>SUMIF(InputData!$B$2:$B$105,"&lt;="&amp;CalcThroughput!A498,InputData!$D$2:$D$105)-CalcThroughput!$G$3</f>
        <v>52059</v>
      </c>
      <c r="D498" s="82">
        <f>C498-B498</f>
        <v>0</v>
      </c>
      <c r="I498" s="3"/>
      <c r="J498" s="2"/>
      <c r="K498" s="2"/>
    </row>
    <row r="499" spans="1:11" x14ac:dyDescent="0.3">
      <c r="A499" s="77">
        <f>A498+1</f>
        <v>44077</v>
      </c>
      <c r="B499" s="18">
        <f>B498</f>
        <v>52059</v>
      </c>
      <c r="C499" s="18">
        <f>C498</f>
        <v>52059</v>
      </c>
      <c r="D499" s="83">
        <f>D498</f>
        <v>0</v>
      </c>
      <c r="I499" s="3"/>
      <c r="J499" s="2"/>
      <c r="K499" s="2"/>
    </row>
    <row r="500" spans="1:11" x14ac:dyDescent="0.3">
      <c r="A500" s="76">
        <f>A499</f>
        <v>44077</v>
      </c>
      <c r="B500" s="17">
        <f>SUMIF(InputData!$C$2:$C$105,"&lt;="&amp;CalcThroughput!A500,InputData!$D$2:$D$105)-$G$3</f>
        <v>52059</v>
      </c>
      <c r="C500" s="17">
        <f>SUMIF(InputData!$B$2:$B$105,"&lt;="&amp;CalcThroughput!A500,InputData!$D$2:$D$105)-CalcThroughput!$G$3</f>
        <v>52059</v>
      </c>
      <c r="D500" s="82">
        <f>C500-B500</f>
        <v>0</v>
      </c>
      <c r="I500" s="3"/>
      <c r="J500" s="2"/>
      <c r="K500" s="2"/>
    </row>
    <row r="501" spans="1:11" x14ac:dyDescent="0.3">
      <c r="A501" s="77">
        <f>A500+1</f>
        <v>44078</v>
      </c>
      <c r="B501" s="18">
        <f>B500</f>
        <v>52059</v>
      </c>
      <c r="C501" s="18">
        <f>C500</f>
        <v>52059</v>
      </c>
      <c r="D501" s="83">
        <f>D500</f>
        <v>0</v>
      </c>
      <c r="I501" s="3"/>
      <c r="J501" s="2"/>
      <c r="K501" s="2"/>
    </row>
    <row r="502" spans="1:11" x14ac:dyDescent="0.3">
      <c r="A502" s="76">
        <f>A501</f>
        <v>44078</v>
      </c>
      <c r="B502" s="17">
        <f>SUMIF(InputData!$C$2:$C$105,"&lt;="&amp;CalcThroughput!A502,InputData!$D$2:$D$105)-$G$3</f>
        <v>52059</v>
      </c>
      <c r="C502" s="17">
        <f>SUMIF(InputData!$B$2:$B$105,"&lt;="&amp;CalcThroughput!A502,InputData!$D$2:$D$105)-CalcThroughput!$G$3</f>
        <v>52059</v>
      </c>
      <c r="D502" s="82">
        <f>C502-B502</f>
        <v>0</v>
      </c>
      <c r="I502" s="3"/>
      <c r="J502" s="2"/>
      <c r="K502" s="2"/>
    </row>
    <row r="503" spans="1:11" x14ac:dyDescent="0.3">
      <c r="A503" s="77">
        <f>A502+1</f>
        <v>44079</v>
      </c>
      <c r="B503" s="18">
        <f>B502</f>
        <v>52059</v>
      </c>
      <c r="C503" s="18">
        <f>C502</f>
        <v>52059</v>
      </c>
      <c r="D503" s="83">
        <f>D502</f>
        <v>0</v>
      </c>
      <c r="I503" s="3"/>
      <c r="J503" s="2"/>
      <c r="K503" s="2"/>
    </row>
    <row r="504" spans="1:11" x14ac:dyDescent="0.3">
      <c r="A504" s="76">
        <f>A503</f>
        <v>44079</v>
      </c>
      <c r="B504" s="17">
        <f>SUMIF(InputData!$C$2:$C$105,"&lt;="&amp;CalcThroughput!A504,InputData!$D$2:$D$105)-$G$3</f>
        <v>52059</v>
      </c>
      <c r="C504" s="17">
        <f>SUMIF(InputData!$B$2:$B$105,"&lt;="&amp;CalcThroughput!A504,InputData!$D$2:$D$105)-CalcThroughput!$G$3</f>
        <v>52059</v>
      </c>
      <c r="D504" s="82">
        <f>C504-B504</f>
        <v>0</v>
      </c>
      <c r="I504" s="3"/>
      <c r="J504" s="2"/>
      <c r="K504" s="2"/>
    </row>
    <row r="505" spans="1:11" x14ac:dyDescent="0.3">
      <c r="A505" s="77">
        <f>A504+1</f>
        <v>44080</v>
      </c>
      <c r="B505" s="18">
        <f>B504</f>
        <v>52059</v>
      </c>
      <c r="C505" s="18">
        <f>C504</f>
        <v>52059</v>
      </c>
      <c r="D505" s="83">
        <f>D504</f>
        <v>0</v>
      </c>
      <c r="I505" s="3"/>
      <c r="J505" s="2"/>
      <c r="K505" s="2"/>
    </row>
    <row r="506" spans="1:11" x14ac:dyDescent="0.3">
      <c r="A506" s="76">
        <f>A505</f>
        <v>44080</v>
      </c>
      <c r="B506" s="17">
        <f>SUMIF(InputData!$C$2:$C$105,"&lt;="&amp;CalcThroughput!A506,InputData!$D$2:$D$105)-$G$3</f>
        <v>52059</v>
      </c>
      <c r="C506" s="17">
        <f>SUMIF(InputData!$B$2:$B$105,"&lt;="&amp;CalcThroughput!A506,InputData!$D$2:$D$105)-CalcThroughput!$G$3</f>
        <v>52914</v>
      </c>
      <c r="D506" s="82">
        <f>C506-B506</f>
        <v>855</v>
      </c>
      <c r="I506" s="3"/>
      <c r="J506" s="2"/>
      <c r="K506" s="2"/>
    </row>
    <row r="507" spans="1:11" x14ac:dyDescent="0.3">
      <c r="A507" s="77">
        <f>A506+1</f>
        <v>44081</v>
      </c>
      <c r="B507" s="18">
        <f>B506</f>
        <v>52059</v>
      </c>
      <c r="C507" s="18">
        <f>C506</f>
        <v>52914</v>
      </c>
      <c r="D507" s="83">
        <f>D506</f>
        <v>855</v>
      </c>
      <c r="I507" s="3"/>
      <c r="J507" s="2"/>
      <c r="K507" s="2"/>
    </row>
    <row r="508" spans="1:11" x14ac:dyDescent="0.3">
      <c r="A508" s="76">
        <f>A507</f>
        <v>44081</v>
      </c>
      <c r="B508" s="17">
        <f>SUMIF(InputData!$C$2:$C$105,"&lt;="&amp;CalcThroughput!A508,InputData!$D$2:$D$105)-$G$3</f>
        <v>52059</v>
      </c>
      <c r="C508" s="17">
        <f>SUMIF(InputData!$B$2:$B$105,"&lt;="&amp;CalcThroughput!A508,InputData!$D$2:$D$105)-CalcThroughput!$G$3</f>
        <v>53522</v>
      </c>
      <c r="D508" s="82">
        <f>C508-B508</f>
        <v>1463</v>
      </c>
      <c r="I508" s="3"/>
      <c r="J508" s="2"/>
      <c r="K508" s="2"/>
    </row>
    <row r="509" spans="1:11" x14ac:dyDescent="0.3">
      <c r="A509" s="77">
        <f>A508+1</f>
        <v>44082</v>
      </c>
      <c r="B509" s="18">
        <f>B508</f>
        <v>52059</v>
      </c>
      <c r="C509" s="18">
        <f>C508</f>
        <v>53522</v>
      </c>
      <c r="D509" s="83">
        <f>D508</f>
        <v>1463</v>
      </c>
      <c r="I509" s="3"/>
      <c r="J509" s="2"/>
      <c r="K509" s="2"/>
    </row>
    <row r="510" spans="1:11" x14ac:dyDescent="0.3">
      <c r="A510" s="76">
        <f>A509</f>
        <v>44082</v>
      </c>
      <c r="B510" s="17">
        <f>SUMIF(InputData!$C$2:$C$105,"&lt;="&amp;CalcThroughput!A510,InputData!$D$2:$D$105)-$G$3</f>
        <v>52059</v>
      </c>
      <c r="C510" s="17">
        <f>SUMIF(InputData!$B$2:$B$105,"&lt;="&amp;CalcThroughput!A510,InputData!$D$2:$D$105)-CalcThroughput!$G$3</f>
        <v>53522</v>
      </c>
      <c r="D510" s="82">
        <f>C510-B510</f>
        <v>1463</v>
      </c>
      <c r="I510" s="3"/>
      <c r="J510" s="2"/>
      <c r="K510" s="2"/>
    </row>
    <row r="511" spans="1:11" x14ac:dyDescent="0.3">
      <c r="A511" s="77">
        <f>A510+1</f>
        <v>44083</v>
      </c>
      <c r="B511" s="18">
        <f>B510</f>
        <v>52059</v>
      </c>
      <c r="C511" s="18">
        <f>C510</f>
        <v>53522</v>
      </c>
      <c r="D511" s="83">
        <f>D510</f>
        <v>1463</v>
      </c>
      <c r="I511" s="3"/>
      <c r="J511" s="2"/>
      <c r="K511" s="2"/>
    </row>
    <row r="512" spans="1:11" x14ac:dyDescent="0.3">
      <c r="A512" s="76">
        <f>A511</f>
        <v>44083</v>
      </c>
      <c r="B512" s="17">
        <f>SUMIF(InputData!$C$2:$C$105,"&lt;="&amp;CalcThroughput!A512,InputData!$D$2:$D$105)-$G$3</f>
        <v>53522</v>
      </c>
      <c r="C512" s="17">
        <f>SUMIF(InputData!$B$2:$B$105,"&lt;="&amp;CalcThroughput!A512,InputData!$D$2:$D$105)-CalcThroughput!$G$3</f>
        <v>53522</v>
      </c>
      <c r="D512" s="82">
        <f>C512-B512</f>
        <v>0</v>
      </c>
      <c r="I512" s="3"/>
      <c r="J512" s="2"/>
      <c r="K512" s="2"/>
    </row>
    <row r="513" spans="1:11" x14ac:dyDescent="0.3">
      <c r="A513" s="77">
        <f>A512+1</f>
        <v>44084</v>
      </c>
      <c r="B513" s="18">
        <f>B512</f>
        <v>53522</v>
      </c>
      <c r="C513" s="18">
        <f>C512</f>
        <v>53522</v>
      </c>
      <c r="D513" s="83">
        <f>D512</f>
        <v>0</v>
      </c>
      <c r="I513" s="3"/>
      <c r="J513" s="2"/>
      <c r="K513" s="2"/>
    </row>
    <row r="514" spans="1:11" x14ac:dyDescent="0.3">
      <c r="A514" s="76">
        <f>A513</f>
        <v>44084</v>
      </c>
      <c r="B514" s="17">
        <f>SUMIF(InputData!$C$2:$C$105,"&lt;="&amp;CalcThroughput!A514,InputData!$D$2:$D$105)-$G$3</f>
        <v>53522</v>
      </c>
      <c r="C514" s="17">
        <f>SUMIF(InputData!$B$2:$B$105,"&lt;="&amp;CalcThroughput!A514,InputData!$D$2:$D$105)-CalcThroughput!$G$3</f>
        <v>53522</v>
      </c>
      <c r="D514" s="82">
        <f>C514-B514</f>
        <v>0</v>
      </c>
      <c r="I514" s="3"/>
      <c r="J514" s="2"/>
      <c r="K514" s="2"/>
    </row>
    <row r="515" spans="1:11" x14ac:dyDescent="0.3">
      <c r="A515" s="77">
        <f>A514+1</f>
        <v>44085</v>
      </c>
      <c r="B515" s="18">
        <f>B514</f>
        <v>53522</v>
      </c>
      <c r="C515" s="18">
        <f>C514</f>
        <v>53522</v>
      </c>
      <c r="D515" s="83">
        <f>D514</f>
        <v>0</v>
      </c>
      <c r="I515" s="3"/>
      <c r="J515" s="2"/>
      <c r="K515" s="2"/>
    </row>
    <row r="516" spans="1:11" x14ac:dyDescent="0.3">
      <c r="A516" s="76">
        <f>A515</f>
        <v>44085</v>
      </c>
      <c r="B516" s="17">
        <f>SUMIF(InputData!$C$2:$C$105,"&lt;="&amp;CalcThroughput!A516,InputData!$D$2:$D$105)-$G$3</f>
        <v>53522</v>
      </c>
      <c r="C516" s="17">
        <f>SUMIF(InputData!$B$2:$B$105,"&lt;="&amp;CalcThroughput!A516,InputData!$D$2:$D$105)-CalcThroughput!$G$3</f>
        <v>53522</v>
      </c>
      <c r="D516" s="82">
        <f>C516-B516</f>
        <v>0</v>
      </c>
      <c r="I516" s="3"/>
      <c r="J516" s="2"/>
      <c r="K516" s="2"/>
    </row>
    <row r="517" spans="1:11" x14ac:dyDescent="0.3">
      <c r="A517" s="77">
        <f>A516+1</f>
        <v>44086</v>
      </c>
      <c r="B517" s="18">
        <f>B516</f>
        <v>53522</v>
      </c>
      <c r="C517" s="18">
        <f>C516</f>
        <v>53522</v>
      </c>
      <c r="D517" s="83">
        <f>D516</f>
        <v>0</v>
      </c>
      <c r="I517" s="3"/>
      <c r="J517" s="2"/>
      <c r="K517" s="2"/>
    </row>
    <row r="518" spans="1:11" x14ac:dyDescent="0.3">
      <c r="A518" s="76">
        <f>A517</f>
        <v>44086</v>
      </c>
      <c r="B518" s="17">
        <f>SUMIF(InputData!$C$2:$C$105,"&lt;="&amp;CalcThroughput!A518,InputData!$D$2:$D$105)-$G$3</f>
        <v>53522</v>
      </c>
      <c r="C518" s="17">
        <f>SUMIF(InputData!$B$2:$B$105,"&lt;="&amp;CalcThroughput!A518,InputData!$D$2:$D$105)-CalcThroughput!$G$3</f>
        <v>53522</v>
      </c>
      <c r="D518" s="82">
        <f>C518-B518</f>
        <v>0</v>
      </c>
      <c r="I518" s="3"/>
      <c r="J518" s="2"/>
      <c r="K518" s="2"/>
    </row>
    <row r="519" spans="1:11" x14ac:dyDescent="0.3">
      <c r="A519" s="77">
        <f>A518+1</f>
        <v>44087</v>
      </c>
      <c r="B519" s="18">
        <f>B518</f>
        <v>53522</v>
      </c>
      <c r="C519" s="18">
        <f>C518</f>
        <v>53522</v>
      </c>
      <c r="D519" s="83">
        <f>D518</f>
        <v>0</v>
      </c>
      <c r="I519" s="3"/>
      <c r="J519" s="2"/>
      <c r="K519" s="2"/>
    </row>
    <row r="520" spans="1:11" x14ac:dyDescent="0.3">
      <c r="A520" s="76">
        <f>A519</f>
        <v>44087</v>
      </c>
      <c r="B520" s="17">
        <f>SUMIF(InputData!$C$2:$C$105,"&lt;="&amp;CalcThroughput!A520,InputData!$D$2:$D$105)-$G$3</f>
        <v>53522</v>
      </c>
      <c r="C520" s="17">
        <f>SUMIF(InputData!$B$2:$B$105,"&lt;="&amp;CalcThroughput!A520,InputData!$D$2:$D$105)-CalcThroughput!$G$3</f>
        <v>54337</v>
      </c>
      <c r="D520" s="82">
        <f>C520-B520</f>
        <v>815</v>
      </c>
      <c r="I520" s="3"/>
      <c r="J520" s="2"/>
      <c r="K520" s="2"/>
    </row>
    <row r="521" spans="1:11" x14ac:dyDescent="0.3">
      <c r="A521" s="77">
        <f>A520+1</f>
        <v>44088</v>
      </c>
      <c r="B521" s="18">
        <f>B520</f>
        <v>53522</v>
      </c>
      <c r="C521" s="18">
        <f>C520</f>
        <v>54337</v>
      </c>
      <c r="D521" s="83">
        <f>D520</f>
        <v>815</v>
      </c>
      <c r="I521" s="3"/>
      <c r="J521" s="2"/>
      <c r="K521" s="2"/>
    </row>
    <row r="522" spans="1:11" x14ac:dyDescent="0.3">
      <c r="A522" s="76">
        <f>A521</f>
        <v>44088</v>
      </c>
      <c r="B522" s="17">
        <f>SUMIF(InputData!$C$2:$C$105,"&lt;="&amp;CalcThroughput!A522,InputData!$D$2:$D$105)-$G$3</f>
        <v>53522</v>
      </c>
      <c r="C522" s="17">
        <f>SUMIF(InputData!$B$2:$B$105,"&lt;="&amp;CalcThroughput!A522,InputData!$D$2:$D$105)-CalcThroughput!$G$3</f>
        <v>54963</v>
      </c>
      <c r="D522" s="82">
        <f>C522-B522</f>
        <v>1441</v>
      </c>
      <c r="I522" s="3"/>
      <c r="J522" s="2"/>
      <c r="K522" s="2"/>
    </row>
    <row r="523" spans="1:11" x14ac:dyDescent="0.3">
      <c r="A523" s="77">
        <f>A522+1</f>
        <v>44089</v>
      </c>
      <c r="B523" s="18">
        <f>B522</f>
        <v>53522</v>
      </c>
      <c r="C523" s="18">
        <f>C522</f>
        <v>54963</v>
      </c>
      <c r="D523" s="83">
        <f>D522</f>
        <v>1441</v>
      </c>
      <c r="I523" s="3"/>
      <c r="J523" s="2"/>
      <c r="K523" s="2"/>
    </row>
    <row r="524" spans="1:11" x14ac:dyDescent="0.3">
      <c r="A524" s="76">
        <f>A523</f>
        <v>44089</v>
      </c>
      <c r="B524" s="17">
        <f>SUMIF(InputData!$C$2:$C$105,"&lt;="&amp;CalcThroughput!A524,InputData!$D$2:$D$105)-$G$3</f>
        <v>53522</v>
      </c>
      <c r="C524" s="17">
        <f>SUMIF(InputData!$B$2:$B$105,"&lt;="&amp;CalcThroughput!A524,InputData!$D$2:$D$105)-CalcThroughput!$G$3</f>
        <v>54963</v>
      </c>
      <c r="D524" s="82">
        <f>C524-B524</f>
        <v>1441</v>
      </c>
      <c r="I524" s="3"/>
      <c r="J524" s="2"/>
      <c r="K524" s="2"/>
    </row>
    <row r="525" spans="1:11" x14ac:dyDescent="0.3">
      <c r="A525" s="77">
        <f>A524+1</f>
        <v>44090</v>
      </c>
      <c r="B525" s="18">
        <f>B524</f>
        <v>53522</v>
      </c>
      <c r="C525" s="18">
        <f>C524</f>
        <v>54963</v>
      </c>
      <c r="D525" s="83">
        <f>D524</f>
        <v>1441</v>
      </c>
      <c r="I525" s="3"/>
      <c r="J525" s="2"/>
      <c r="K525" s="2"/>
    </row>
    <row r="526" spans="1:11" x14ac:dyDescent="0.3">
      <c r="A526" s="76">
        <f>A525</f>
        <v>44090</v>
      </c>
      <c r="B526" s="17">
        <f>SUMIF(InputData!$C$2:$C$105,"&lt;="&amp;CalcThroughput!A526,InputData!$D$2:$D$105)-$G$3</f>
        <v>54963</v>
      </c>
      <c r="C526" s="17">
        <f>SUMIF(InputData!$B$2:$B$105,"&lt;="&amp;CalcThroughput!A526,InputData!$D$2:$D$105)-CalcThroughput!$G$3</f>
        <v>54963</v>
      </c>
      <c r="D526" s="82">
        <f>C526-B526</f>
        <v>0</v>
      </c>
      <c r="I526" s="3"/>
      <c r="J526" s="2"/>
      <c r="K526" s="2"/>
    </row>
    <row r="527" spans="1:11" x14ac:dyDescent="0.3">
      <c r="A527" s="77">
        <f>A526+1</f>
        <v>44091</v>
      </c>
      <c r="B527" s="18">
        <f>B526</f>
        <v>54963</v>
      </c>
      <c r="C527" s="18">
        <f>C526</f>
        <v>54963</v>
      </c>
      <c r="D527" s="83">
        <f>D526</f>
        <v>0</v>
      </c>
      <c r="I527" s="3"/>
      <c r="J527" s="2"/>
      <c r="K527" s="2"/>
    </row>
    <row r="528" spans="1:11" x14ac:dyDescent="0.3">
      <c r="A528" s="76">
        <f>A527</f>
        <v>44091</v>
      </c>
      <c r="B528" s="17">
        <f>SUMIF(InputData!$C$2:$C$105,"&lt;="&amp;CalcThroughput!A528,InputData!$D$2:$D$105)-$G$3</f>
        <v>54963</v>
      </c>
      <c r="C528" s="17">
        <f>SUMIF(InputData!$B$2:$B$105,"&lt;="&amp;CalcThroughput!A528,InputData!$D$2:$D$105)-CalcThroughput!$G$3</f>
        <v>54963</v>
      </c>
      <c r="D528" s="82">
        <f>C528-B528</f>
        <v>0</v>
      </c>
      <c r="I528" s="3"/>
      <c r="J528" s="2"/>
      <c r="K528" s="2"/>
    </row>
    <row r="529" spans="1:11" x14ac:dyDescent="0.3">
      <c r="A529" s="77">
        <f>A528+1</f>
        <v>44092</v>
      </c>
      <c r="B529" s="18">
        <f>B528</f>
        <v>54963</v>
      </c>
      <c r="C529" s="18">
        <f>C528</f>
        <v>54963</v>
      </c>
      <c r="D529" s="83">
        <f>D528</f>
        <v>0</v>
      </c>
      <c r="I529" s="3"/>
      <c r="J529" s="2"/>
      <c r="K529" s="2"/>
    </row>
    <row r="530" spans="1:11" x14ac:dyDescent="0.3">
      <c r="A530" s="76">
        <f>A529</f>
        <v>44092</v>
      </c>
      <c r="B530" s="17">
        <f>SUMIF(InputData!$C$2:$C$105,"&lt;="&amp;CalcThroughput!A530,InputData!$D$2:$D$105)-$G$3</f>
        <v>54963</v>
      </c>
      <c r="C530" s="17">
        <f>SUMIF(InputData!$B$2:$B$105,"&lt;="&amp;CalcThroughput!A530,InputData!$D$2:$D$105)-CalcThroughput!$G$3</f>
        <v>54963</v>
      </c>
      <c r="D530" s="82">
        <f>C530-B530</f>
        <v>0</v>
      </c>
      <c r="I530" s="3"/>
      <c r="J530" s="2"/>
      <c r="K530" s="2"/>
    </row>
    <row r="531" spans="1:11" x14ac:dyDescent="0.3">
      <c r="A531" s="77">
        <f>A530+1</f>
        <v>44093</v>
      </c>
      <c r="B531" s="18">
        <f>B530</f>
        <v>54963</v>
      </c>
      <c r="C531" s="18">
        <f>C530</f>
        <v>54963</v>
      </c>
      <c r="D531" s="83">
        <f>D530</f>
        <v>0</v>
      </c>
      <c r="I531" s="3"/>
      <c r="J531" s="2"/>
      <c r="K531" s="2"/>
    </row>
    <row r="532" spans="1:11" x14ac:dyDescent="0.3">
      <c r="A532" s="76">
        <f>A531</f>
        <v>44093</v>
      </c>
      <c r="B532" s="17">
        <f>SUMIF(InputData!$C$2:$C$105,"&lt;="&amp;CalcThroughput!A532,InputData!$D$2:$D$105)-$G$3</f>
        <v>54963</v>
      </c>
      <c r="C532" s="17">
        <f>SUMIF(InputData!$B$2:$B$105,"&lt;="&amp;CalcThroughput!A532,InputData!$D$2:$D$105)-CalcThroughput!$G$3</f>
        <v>54963</v>
      </c>
      <c r="D532" s="82">
        <f>C532-B532</f>
        <v>0</v>
      </c>
      <c r="I532" s="3"/>
      <c r="J532" s="2"/>
      <c r="K532" s="2"/>
    </row>
    <row r="533" spans="1:11" x14ac:dyDescent="0.3">
      <c r="A533" s="77">
        <f>A532+1</f>
        <v>44094</v>
      </c>
      <c r="B533" s="18">
        <f>B532</f>
        <v>54963</v>
      </c>
      <c r="C533" s="18">
        <f>C532</f>
        <v>54963</v>
      </c>
      <c r="D533" s="83">
        <f>D532</f>
        <v>0</v>
      </c>
      <c r="I533" s="3"/>
      <c r="J533" s="2"/>
      <c r="K533" s="2"/>
    </row>
    <row r="534" spans="1:11" x14ac:dyDescent="0.3">
      <c r="A534" s="76">
        <f>A533</f>
        <v>44094</v>
      </c>
      <c r="B534" s="17">
        <f>SUMIF(InputData!$C$2:$C$105,"&lt;="&amp;CalcThroughput!A534,InputData!$D$2:$D$105)-$G$3</f>
        <v>54963</v>
      </c>
      <c r="C534" s="17">
        <f>SUMIF(InputData!$B$2:$B$105,"&lt;="&amp;CalcThroughput!A534,InputData!$D$2:$D$105)-CalcThroughput!$G$3</f>
        <v>55788</v>
      </c>
      <c r="D534" s="82">
        <f>C534-B534</f>
        <v>825</v>
      </c>
      <c r="I534" s="3"/>
      <c r="J534" s="2"/>
      <c r="K534" s="2"/>
    </row>
    <row r="535" spans="1:11" x14ac:dyDescent="0.3">
      <c r="A535" s="77">
        <f>A534+1</f>
        <v>44095</v>
      </c>
      <c r="B535" s="18">
        <f>B534</f>
        <v>54963</v>
      </c>
      <c r="C535" s="18">
        <f>C534</f>
        <v>55788</v>
      </c>
      <c r="D535" s="83">
        <f>D534</f>
        <v>825</v>
      </c>
      <c r="I535" s="3"/>
      <c r="J535" s="2"/>
      <c r="K535" s="2"/>
    </row>
    <row r="536" spans="1:11" x14ac:dyDescent="0.3">
      <c r="A536" s="76">
        <f>A535</f>
        <v>44095</v>
      </c>
      <c r="B536" s="17">
        <f>SUMIF(InputData!$C$2:$C$105,"&lt;="&amp;CalcThroughput!A536,InputData!$D$2:$D$105)-$G$3</f>
        <v>54963</v>
      </c>
      <c r="C536" s="17">
        <f>SUMIF(InputData!$B$2:$B$105,"&lt;="&amp;CalcThroughput!A536,InputData!$D$2:$D$105)-CalcThroughput!$G$3</f>
        <v>56392</v>
      </c>
      <c r="D536" s="82">
        <f>C536-B536</f>
        <v>1429</v>
      </c>
      <c r="I536" s="3"/>
      <c r="J536" s="2"/>
      <c r="K536" s="2"/>
    </row>
    <row r="537" spans="1:11" x14ac:dyDescent="0.3">
      <c r="A537" s="77">
        <f>A536+1</f>
        <v>44096</v>
      </c>
      <c r="B537" s="18">
        <f>B536</f>
        <v>54963</v>
      </c>
      <c r="C537" s="18">
        <f>C536</f>
        <v>56392</v>
      </c>
      <c r="D537" s="83">
        <f>D536</f>
        <v>1429</v>
      </c>
      <c r="I537" s="3"/>
      <c r="J537" s="2"/>
      <c r="K537" s="2"/>
    </row>
    <row r="538" spans="1:11" x14ac:dyDescent="0.3">
      <c r="A538" s="76">
        <f>A537</f>
        <v>44096</v>
      </c>
      <c r="B538" s="17">
        <f>SUMIF(InputData!$C$2:$C$105,"&lt;="&amp;CalcThroughput!A538,InputData!$D$2:$D$105)-$G$3</f>
        <v>54963</v>
      </c>
      <c r="C538" s="17">
        <f>SUMIF(InputData!$B$2:$B$105,"&lt;="&amp;CalcThroughput!A538,InputData!$D$2:$D$105)-CalcThroughput!$G$3</f>
        <v>56392</v>
      </c>
      <c r="D538" s="82">
        <f>C538-B538</f>
        <v>1429</v>
      </c>
      <c r="I538" s="3"/>
      <c r="J538" s="2"/>
      <c r="K538" s="2"/>
    </row>
    <row r="539" spans="1:11" x14ac:dyDescent="0.3">
      <c r="A539" s="77">
        <f>A538+1</f>
        <v>44097</v>
      </c>
      <c r="B539" s="18">
        <f>B538</f>
        <v>54963</v>
      </c>
      <c r="C539" s="18">
        <f>C538</f>
        <v>56392</v>
      </c>
      <c r="D539" s="83">
        <f>D538</f>
        <v>1429</v>
      </c>
      <c r="I539" s="3"/>
      <c r="J539" s="2"/>
      <c r="K539" s="2"/>
    </row>
    <row r="540" spans="1:11" x14ac:dyDescent="0.3">
      <c r="A540" s="76">
        <f>A539</f>
        <v>44097</v>
      </c>
      <c r="B540" s="17">
        <f>SUMIF(InputData!$C$2:$C$105,"&lt;="&amp;CalcThroughput!A540,InputData!$D$2:$D$105)-$G$3</f>
        <v>56392</v>
      </c>
      <c r="C540" s="17">
        <f>SUMIF(InputData!$B$2:$B$105,"&lt;="&amp;CalcThroughput!A540,InputData!$D$2:$D$105)-CalcThroughput!$G$3</f>
        <v>56392</v>
      </c>
      <c r="D540" s="82">
        <f>C540-B540</f>
        <v>0</v>
      </c>
      <c r="I540" s="3"/>
      <c r="J540" s="2"/>
      <c r="K540" s="2"/>
    </row>
    <row r="541" spans="1:11" x14ac:dyDescent="0.3">
      <c r="A541" s="77">
        <f>A540+1</f>
        <v>44098</v>
      </c>
      <c r="B541" s="18">
        <f>B540</f>
        <v>56392</v>
      </c>
      <c r="C541" s="18">
        <f>C540</f>
        <v>56392</v>
      </c>
      <c r="D541" s="83">
        <f>D540</f>
        <v>0</v>
      </c>
      <c r="I541" s="3"/>
      <c r="J541" s="2"/>
      <c r="K541" s="2"/>
    </row>
    <row r="542" spans="1:11" x14ac:dyDescent="0.3">
      <c r="A542" s="76">
        <f>A541</f>
        <v>44098</v>
      </c>
      <c r="B542" s="17">
        <f>SUMIF(InputData!$C$2:$C$105,"&lt;="&amp;CalcThroughput!A542,InputData!$D$2:$D$105)-$G$3</f>
        <v>56392</v>
      </c>
      <c r="C542" s="17">
        <f>SUMIF(InputData!$B$2:$B$105,"&lt;="&amp;CalcThroughput!A542,InputData!$D$2:$D$105)-CalcThroughput!$G$3</f>
        <v>56392</v>
      </c>
      <c r="D542" s="82">
        <f>C542-B542</f>
        <v>0</v>
      </c>
      <c r="I542" s="3"/>
      <c r="J542" s="2"/>
      <c r="K542" s="2"/>
    </row>
    <row r="543" spans="1:11" x14ac:dyDescent="0.3">
      <c r="A543" s="77">
        <f>A542+1</f>
        <v>44099</v>
      </c>
      <c r="B543" s="18">
        <f>B542</f>
        <v>56392</v>
      </c>
      <c r="C543" s="18">
        <f>C542</f>
        <v>56392</v>
      </c>
      <c r="D543" s="83">
        <f>D542</f>
        <v>0</v>
      </c>
      <c r="I543" s="3"/>
      <c r="J543" s="2"/>
      <c r="K543" s="2"/>
    </row>
    <row r="544" spans="1:11" x14ac:dyDescent="0.3">
      <c r="A544" s="76">
        <f>A543</f>
        <v>44099</v>
      </c>
      <c r="B544" s="17">
        <f>SUMIF(InputData!$C$2:$C$105,"&lt;="&amp;CalcThroughput!A544,InputData!$D$2:$D$105)-$G$3</f>
        <v>56392</v>
      </c>
      <c r="C544" s="17">
        <f>SUMIF(InputData!$B$2:$B$105,"&lt;="&amp;CalcThroughput!A544,InputData!$D$2:$D$105)-CalcThroughput!$G$3</f>
        <v>56392</v>
      </c>
      <c r="D544" s="82">
        <f>C544-B544</f>
        <v>0</v>
      </c>
      <c r="I544" s="3"/>
      <c r="J544" s="2"/>
      <c r="K544" s="2"/>
    </row>
    <row r="545" spans="1:11" x14ac:dyDescent="0.3">
      <c r="A545" s="77">
        <f>A544+1</f>
        <v>44100</v>
      </c>
      <c r="B545" s="18">
        <f>B544</f>
        <v>56392</v>
      </c>
      <c r="C545" s="18">
        <f>C544</f>
        <v>56392</v>
      </c>
      <c r="D545" s="83">
        <f>D544</f>
        <v>0</v>
      </c>
      <c r="I545" s="3"/>
      <c r="J545" s="2"/>
      <c r="K545" s="2"/>
    </row>
    <row r="546" spans="1:11" x14ac:dyDescent="0.3">
      <c r="A546" s="76">
        <f>A545</f>
        <v>44100</v>
      </c>
      <c r="B546" s="17">
        <f>SUMIF(InputData!$C$2:$C$105,"&lt;="&amp;CalcThroughput!A546,InputData!$D$2:$D$105)-$G$3</f>
        <v>56392</v>
      </c>
      <c r="C546" s="17">
        <f>SUMIF(InputData!$B$2:$B$105,"&lt;="&amp;CalcThroughput!A546,InputData!$D$2:$D$105)-CalcThroughput!$G$3</f>
        <v>56392</v>
      </c>
      <c r="D546" s="82">
        <f>C546-B546</f>
        <v>0</v>
      </c>
      <c r="I546" s="3"/>
      <c r="J546" s="2"/>
      <c r="K546" s="2"/>
    </row>
    <row r="547" spans="1:11" x14ac:dyDescent="0.3">
      <c r="A547" s="77">
        <f>A546+1</f>
        <v>44101</v>
      </c>
      <c r="B547" s="18">
        <f>B546</f>
        <v>56392</v>
      </c>
      <c r="C547" s="18">
        <f>C546</f>
        <v>56392</v>
      </c>
      <c r="D547" s="83">
        <f>D546</f>
        <v>0</v>
      </c>
      <c r="I547" s="3"/>
      <c r="J547" s="2"/>
      <c r="K547" s="2"/>
    </row>
    <row r="548" spans="1:11" x14ac:dyDescent="0.3">
      <c r="A548" s="76">
        <f>A547</f>
        <v>44101</v>
      </c>
      <c r="B548" s="17">
        <f>SUMIF(InputData!$C$2:$C$105,"&lt;="&amp;CalcThroughput!A548,InputData!$D$2:$D$105)-$G$3</f>
        <v>56392</v>
      </c>
      <c r="C548" s="17">
        <f>SUMIF(InputData!$B$2:$B$105,"&lt;="&amp;CalcThroughput!A548,InputData!$D$2:$D$105)-CalcThroughput!$G$3</f>
        <v>57883</v>
      </c>
      <c r="D548" s="82">
        <f>C548-B548</f>
        <v>1491</v>
      </c>
      <c r="I548" s="3"/>
      <c r="J548" s="2"/>
      <c r="K548" s="2"/>
    </row>
    <row r="549" spans="1:11" x14ac:dyDescent="0.3">
      <c r="A549" s="77">
        <f>A548+1</f>
        <v>44102</v>
      </c>
      <c r="B549" s="18">
        <f>B548</f>
        <v>56392</v>
      </c>
      <c r="C549" s="18">
        <f>C548</f>
        <v>57883</v>
      </c>
      <c r="D549" s="83">
        <f>D548</f>
        <v>1491</v>
      </c>
      <c r="I549" s="3"/>
      <c r="J549" s="2"/>
      <c r="K549" s="2"/>
    </row>
    <row r="550" spans="1:11" x14ac:dyDescent="0.3">
      <c r="A550" s="76">
        <f>A549</f>
        <v>44102</v>
      </c>
      <c r="B550" s="17">
        <f>SUMIF(InputData!$C$2:$C$105,"&lt;="&amp;CalcThroughput!A550,InputData!$D$2:$D$105)-$G$3</f>
        <v>56392</v>
      </c>
      <c r="C550" s="17">
        <f>SUMIF(InputData!$B$2:$B$105,"&lt;="&amp;CalcThroughput!A550,InputData!$D$2:$D$105)-CalcThroughput!$G$3</f>
        <v>57883</v>
      </c>
      <c r="D550" s="82">
        <f>C550-B550</f>
        <v>1491</v>
      </c>
      <c r="I550" s="3"/>
      <c r="J550" s="2"/>
      <c r="K550" s="2"/>
    </row>
    <row r="551" spans="1:11" x14ac:dyDescent="0.3">
      <c r="A551" s="77">
        <f>A550+1</f>
        <v>44103</v>
      </c>
      <c r="B551" s="18">
        <f>B550</f>
        <v>56392</v>
      </c>
      <c r="C551" s="18">
        <f>C550</f>
        <v>57883</v>
      </c>
      <c r="D551" s="83">
        <f>D550</f>
        <v>1491</v>
      </c>
      <c r="I551" s="3"/>
      <c r="J551" s="2"/>
      <c r="K551" s="2"/>
    </row>
    <row r="552" spans="1:11" x14ac:dyDescent="0.3">
      <c r="A552" s="76">
        <f>A551</f>
        <v>44103</v>
      </c>
      <c r="B552" s="17">
        <f>SUMIF(InputData!$C$2:$C$105,"&lt;="&amp;CalcThroughput!A552,InputData!$D$2:$D$105)-$G$3</f>
        <v>56392</v>
      </c>
      <c r="C552" s="17">
        <f>SUMIF(InputData!$B$2:$B$105,"&lt;="&amp;CalcThroughput!A552,InputData!$D$2:$D$105)-CalcThroughput!$G$3</f>
        <v>57883</v>
      </c>
      <c r="D552" s="82">
        <f>C552-B552</f>
        <v>1491</v>
      </c>
      <c r="I552" s="3"/>
      <c r="J552" s="2"/>
      <c r="K552" s="2"/>
    </row>
    <row r="553" spans="1:11" x14ac:dyDescent="0.3">
      <c r="A553" s="77">
        <f>A552+1</f>
        <v>44104</v>
      </c>
      <c r="B553" s="18">
        <f>B552</f>
        <v>56392</v>
      </c>
      <c r="C553" s="18">
        <f>C552</f>
        <v>57883</v>
      </c>
      <c r="D553" s="83">
        <f>D552</f>
        <v>1491</v>
      </c>
      <c r="I553" s="3"/>
      <c r="J553" s="2"/>
      <c r="K553" s="2"/>
    </row>
    <row r="554" spans="1:11" x14ac:dyDescent="0.3">
      <c r="A554" s="76">
        <f>A553</f>
        <v>44104</v>
      </c>
      <c r="B554" s="17">
        <f>SUMIF(InputData!$C$2:$C$105,"&lt;="&amp;CalcThroughput!A554,InputData!$D$2:$D$105)-$G$3</f>
        <v>57883</v>
      </c>
      <c r="C554" s="17">
        <f>SUMIF(InputData!$B$2:$B$105,"&lt;="&amp;CalcThroughput!A554,InputData!$D$2:$D$105)-CalcThroughput!$G$3</f>
        <v>57883</v>
      </c>
      <c r="D554" s="82">
        <f>C554-B554</f>
        <v>0</v>
      </c>
      <c r="I554" s="3"/>
      <c r="J554" s="2"/>
      <c r="K554" s="2"/>
    </row>
    <row r="555" spans="1:11" x14ac:dyDescent="0.3">
      <c r="A555" s="77">
        <f>A554+1</f>
        <v>44105</v>
      </c>
      <c r="B555" s="18">
        <f>B554</f>
        <v>57883</v>
      </c>
      <c r="C555" s="18">
        <f>C554</f>
        <v>57883</v>
      </c>
      <c r="D555" s="83">
        <f>D554</f>
        <v>0</v>
      </c>
      <c r="I555" s="3"/>
      <c r="J555" s="2"/>
      <c r="K555" s="2"/>
    </row>
    <row r="556" spans="1:11" x14ac:dyDescent="0.3">
      <c r="A556" s="76">
        <f>A555</f>
        <v>44105</v>
      </c>
      <c r="B556" s="17">
        <f>SUMIF(InputData!$C$2:$C$105,"&lt;="&amp;CalcThroughput!A556,InputData!$D$2:$D$105)-$G$3</f>
        <v>57883</v>
      </c>
      <c r="C556" s="17">
        <f>SUMIF(InputData!$B$2:$B$105,"&lt;="&amp;CalcThroughput!A556,InputData!$D$2:$D$105)-CalcThroughput!$G$3</f>
        <v>57883</v>
      </c>
      <c r="D556" s="82">
        <f>C556-B556</f>
        <v>0</v>
      </c>
      <c r="I556" s="3"/>
      <c r="J556" s="2"/>
      <c r="K556" s="2"/>
    </row>
    <row r="557" spans="1:11" x14ac:dyDescent="0.3">
      <c r="A557" s="77">
        <f>A556+1</f>
        <v>44106</v>
      </c>
      <c r="B557" s="18">
        <f>B556</f>
        <v>57883</v>
      </c>
      <c r="C557" s="18">
        <f>C556</f>
        <v>57883</v>
      </c>
      <c r="D557" s="83">
        <f>D556</f>
        <v>0</v>
      </c>
      <c r="I557" s="3"/>
      <c r="J557" s="2"/>
      <c r="K557" s="2"/>
    </row>
    <row r="558" spans="1:11" x14ac:dyDescent="0.3">
      <c r="A558" s="76">
        <f>A557</f>
        <v>44106</v>
      </c>
      <c r="B558" s="17">
        <f>SUMIF(InputData!$C$2:$C$105,"&lt;="&amp;CalcThroughput!A558,InputData!$D$2:$D$105)-$G$3</f>
        <v>57883</v>
      </c>
      <c r="C558" s="17">
        <f>SUMIF(InputData!$B$2:$B$105,"&lt;="&amp;CalcThroughput!A558,InputData!$D$2:$D$105)-CalcThroughput!$G$3</f>
        <v>59063</v>
      </c>
      <c r="D558" s="82">
        <f>C558-B558</f>
        <v>1180</v>
      </c>
      <c r="I558" s="3"/>
      <c r="J558" s="2"/>
      <c r="K558" s="2"/>
    </row>
    <row r="559" spans="1:11" x14ac:dyDescent="0.3">
      <c r="A559" s="77">
        <f>A558+1</f>
        <v>44107</v>
      </c>
      <c r="B559" s="18">
        <f>B558</f>
        <v>57883</v>
      </c>
      <c r="C559" s="18">
        <f>C558</f>
        <v>59063</v>
      </c>
      <c r="D559" s="83">
        <f>D558</f>
        <v>1180</v>
      </c>
      <c r="I559" s="3"/>
      <c r="J559" s="2"/>
      <c r="K559" s="2"/>
    </row>
    <row r="560" spans="1:11" x14ac:dyDescent="0.3">
      <c r="A560" s="76">
        <f>A559</f>
        <v>44107</v>
      </c>
      <c r="B560" s="17">
        <f>SUMIF(InputData!$C$2:$C$105,"&lt;="&amp;CalcThroughput!A560,InputData!$D$2:$D$105)-$G$3</f>
        <v>57883</v>
      </c>
      <c r="C560" s="17">
        <f>SUMIF(InputData!$B$2:$B$105,"&lt;="&amp;CalcThroughput!A560,InputData!$D$2:$D$105)-CalcThroughput!$G$3</f>
        <v>59063</v>
      </c>
      <c r="D560" s="82">
        <f>C560-B560</f>
        <v>1180</v>
      </c>
      <c r="I560" s="3"/>
      <c r="J560" s="2"/>
      <c r="K560" s="2"/>
    </row>
    <row r="561" spans="1:11" x14ac:dyDescent="0.3">
      <c r="A561" s="77">
        <f>A560+1</f>
        <v>44108</v>
      </c>
      <c r="B561" s="18">
        <f>B560</f>
        <v>57883</v>
      </c>
      <c r="C561" s="18">
        <f>C560</f>
        <v>59063</v>
      </c>
      <c r="D561" s="83">
        <f>D560</f>
        <v>1180</v>
      </c>
      <c r="I561" s="3"/>
      <c r="J561" s="2"/>
      <c r="K561" s="2"/>
    </row>
    <row r="562" spans="1:11" x14ac:dyDescent="0.3">
      <c r="A562" s="76">
        <f>A561</f>
        <v>44108</v>
      </c>
      <c r="B562" s="17">
        <f>SUMIF(InputData!$C$2:$C$105,"&lt;="&amp;CalcThroughput!A562,InputData!$D$2:$D$105)-$G$3</f>
        <v>57883</v>
      </c>
      <c r="C562" s="17">
        <f>SUMIF(InputData!$B$2:$B$105,"&lt;="&amp;CalcThroughput!A562,InputData!$D$2:$D$105)-CalcThroughput!$G$3</f>
        <v>59855</v>
      </c>
      <c r="D562" s="82">
        <f>C562-B562</f>
        <v>1972</v>
      </c>
      <c r="I562" s="3"/>
      <c r="J562" s="2"/>
      <c r="K562" s="2"/>
    </row>
    <row r="563" spans="1:11" x14ac:dyDescent="0.3">
      <c r="A563" s="77">
        <f>A562+1</f>
        <v>44109</v>
      </c>
      <c r="B563" s="18">
        <f>B562</f>
        <v>57883</v>
      </c>
      <c r="C563" s="18">
        <f>C562</f>
        <v>59855</v>
      </c>
      <c r="D563" s="83">
        <f>D562</f>
        <v>1972</v>
      </c>
      <c r="I563" s="3"/>
      <c r="J563" s="2"/>
      <c r="K563" s="2"/>
    </row>
    <row r="564" spans="1:11" x14ac:dyDescent="0.3">
      <c r="A564" s="76">
        <f>A563</f>
        <v>44109</v>
      </c>
      <c r="B564" s="17">
        <f>SUMIF(InputData!$C$2:$C$105,"&lt;="&amp;CalcThroughput!A564,InputData!$D$2:$D$105)-$G$3</f>
        <v>57883</v>
      </c>
      <c r="C564" s="17">
        <f>SUMIF(InputData!$B$2:$B$105,"&lt;="&amp;CalcThroughput!A564,InputData!$D$2:$D$105)-CalcThroughput!$G$3</f>
        <v>59855</v>
      </c>
      <c r="D564" s="82">
        <f>C564-B564</f>
        <v>1972</v>
      </c>
      <c r="I564" s="3"/>
      <c r="J564" s="2"/>
      <c r="K564" s="2"/>
    </row>
    <row r="565" spans="1:11" x14ac:dyDescent="0.3">
      <c r="A565" s="77">
        <f>A564+1</f>
        <v>44110</v>
      </c>
      <c r="B565" s="18">
        <f>B564</f>
        <v>57883</v>
      </c>
      <c r="C565" s="18">
        <f>C564</f>
        <v>59855</v>
      </c>
      <c r="D565" s="83">
        <f>D564</f>
        <v>1972</v>
      </c>
      <c r="I565" s="3"/>
      <c r="J565" s="2"/>
      <c r="K565" s="2"/>
    </row>
    <row r="566" spans="1:11" x14ac:dyDescent="0.3">
      <c r="A566" s="76">
        <f>A565</f>
        <v>44110</v>
      </c>
      <c r="B566" s="17">
        <f>SUMIF(InputData!$C$2:$C$105,"&lt;="&amp;CalcThroughput!A566,InputData!$D$2:$D$105)-$G$3</f>
        <v>57883</v>
      </c>
      <c r="C566" s="17">
        <f>SUMIF(InputData!$B$2:$B$105,"&lt;="&amp;CalcThroughput!A566,InputData!$D$2:$D$105)-CalcThroughput!$G$3</f>
        <v>59855</v>
      </c>
      <c r="D566" s="82">
        <f>C566-B566</f>
        <v>1972</v>
      </c>
      <c r="I566" s="3"/>
      <c r="J566" s="2"/>
      <c r="K566" s="2"/>
    </row>
    <row r="567" spans="1:11" x14ac:dyDescent="0.3">
      <c r="A567" s="77">
        <f>A566+1</f>
        <v>44111</v>
      </c>
      <c r="B567" s="18">
        <f>B566</f>
        <v>57883</v>
      </c>
      <c r="C567" s="18">
        <f>C566</f>
        <v>59855</v>
      </c>
      <c r="D567" s="83">
        <f>D566</f>
        <v>1972</v>
      </c>
      <c r="I567" s="3"/>
      <c r="J567" s="2"/>
      <c r="K567" s="2"/>
    </row>
    <row r="568" spans="1:11" x14ac:dyDescent="0.3">
      <c r="A568" s="76">
        <f>A567</f>
        <v>44111</v>
      </c>
      <c r="B568" s="17">
        <f>SUMIF(InputData!$C$2:$C$105,"&lt;="&amp;CalcThroughput!A568,InputData!$D$2:$D$105)-$G$3</f>
        <v>59855</v>
      </c>
      <c r="C568" s="17">
        <f>SUMIF(InputData!$B$2:$B$105,"&lt;="&amp;CalcThroughput!A568,InputData!$D$2:$D$105)-CalcThroughput!$G$3</f>
        <v>59855</v>
      </c>
      <c r="D568" s="82">
        <f>C568-B568</f>
        <v>0</v>
      </c>
      <c r="I568" s="3"/>
      <c r="J568" s="2"/>
      <c r="K568" s="2"/>
    </row>
    <row r="569" spans="1:11" x14ac:dyDescent="0.3">
      <c r="A569" s="77">
        <f>A568+1</f>
        <v>44112</v>
      </c>
      <c r="B569" s="18">
        <f>B568</f>
        <v>59855</v>
      </c>
      <c r="C569" s="18">
        <f>C568</f>
        <v>59855</v>
      </c>
      <c r="D569" s="83">
        <f>D568</f>
        <v>0</v>
      </c>
      <c r="I569" s="3"/>
      <c r="J569" s="2"/>
      <c r="K569" s="2"/>
    </row>
    <row r="570" spans="1:11" x14ac:dyDescent="0.3">
      <c r="A570" s="76">
        <f>A569</f>
        <v>44112</v>
      </c>
      <c r="B570" s="17">
        <f>SUMIF(InputData!$C$2:$C$105,"&lt;="&amp;CalcThroughput!A570,InputData!$D$2:$D$105)-$G$3</f>
        <v>59855</v>
      </c>
      <c r="C570" s="17">
        <f>SUMIF(InputData!$B$2:$B$105,"&lt;="&amp;CalcThroughput!A570,InputData!$D$2:$D$105)-CalcThroughput!$G$3</f>
        <v>59855</v>
      </c>
      <c r="D570" s="82">
        <f>C570-B570</f>
        <v>0</v>
      </c>
      <c r="I570" s="3"/>
      <c r="J570" s="2"/>
      <c r="K570" s="2"/>
    </row>
    <row r="571" spans="1:11" x14ac:dyDescent="0.3">
      <c r="A571" s="77">
        <f>A570+1</f>
        <v>44113</v>
      </c>
      <c r="B571" s="18">
        <f>B570</f>
        <v>59855</v>
      </c>
      <c r="C571" s="18">
        <f>C570</f>
        <v>59855</v>
      </c>
      <c r="D571" s="83">
        <f>D570</f>
        <v>0</v>
      </c>
      <c r="I571" s="3"/>
      <c r="J571" s="2"/>
      <c r="K571" s="2"/>
    </row>
    <row r="572" spans="1:11" x14ac:dyDescent="0.3">
      <c r="A572" s="76">
        <f>A571</f>
        <v>44113</v>
      </c>
      <c r="B572" s="17">
        <f>SUMIF(InputData!$C$2:$C$105,"&lt;="&amp;CalcThroughput!A572,InputData!$D$2:$D$105)-$G$3</f>
        <v>59855</v>
      </c>
      <c r="C572" s="17">
        <f>SUMIF(InputData!$B$2:$B$105,"&lt;="&amp;CalcThroughput!A572,InputData!$D$2:$D$105)-CalcThroughput!$G$3</f>
        <v>61045</v>
      </c>
      <c r="D572" s="82">
        <f>C572-B572</f>
        <v>1190</v>
      </c>
      <c r="I572" s="3"/>
      <c r="J572" s="2"/>
      <c r="K572" s="2"/>
    </row>
    <row r="573" spans="1:11" x14ac:dyDescent="0.3">
      <c r="A573" s="77">
        <f>A572+1</f>
        <v>44114</v>
      </c>
      <c r="B573" s="18">
        <f>B572</f>
        <v>59855</v>
      </c>
      <c r="C573" s="18">
        <f>C572</f>
        <v>61045</v>
      </c>
      <c r="D573" s="83">
        <f>D572</f>
        <v>1190</v>
      </c>
      <c r="I573" s="3"/>
      <c r="J573" s="2"/>
      <c r="K573" s="2"/>
    </row>
    <row r="574" spans="1:11" x14ac:dyDescent="0.3">
      <c r="A574" s="76">
        <f>A573</f>
        <v>44114</v>
      </c>
      <c r="B574" s="17">
        <f>SUMIF(InputData!$C$2:$C$105,"&lt;="&amp;CalcThroughput!A574,InputData!$D$2:$D$105)-$G$3</f>
        <v>59855</v>
      </c>
      <c r="C574" s="17">
        <f>SUMIF(InputData!$B$2:$B$105,"&lt;="&amp;CalcThroughput!A574,InputData!$D$2:$D$105)-CalcThroughput!$G$3</f>
        <v>61045</v>
      </c>
      <c r="D574" s="82">
        <f>C574-B574</f>
        <v>1190</v>
      </c>
      <c r="I574" s="3"/>
      <c r="J574" s="2"/>
      <c r="K574" s="2"/>
    </row>
    <row r="575" spans="1:11" x14ac:dyDescent="0.3">
      <c r="A575" s="77">
        <f>A574+1</f>
        <v>44115</v>
      </c>
      <c r="B575" s="18">
        <f>B574</f>
        <v>59855</v>
      </c>
      <c r="C575" s="18">
        <f>C574</f>
        <v>61045</v>
      </c>
      <c r="D575" s="83">
        <f>D574</f>
        <v>1190</v>
      </c>
      <c r="I575" s="3"/>
      <c r="J575" s="2"/>
      <c r="K575" s="2"/>
    </row>
    <row r="576" spans="1:11" x14ac:dyDescent="0.3">
      <c r="A576" s="76">
        <f>A575</f>
        <v>44115</v>
      </c>
      <c r="B576" s="17">
        <f>SUMIF(InputData!$C$2:$C$105,"&lt;="&amp;CalcThroughput!A576,InputData!$D$2:$D$105)-$G$3</f>
        <v>59855</v>
      </c>
      <c r="C576" s="17">
        <f>SUMIF(InputData!$B$2:$B$105,"&lt;="&amp;CalcThroughput!A576,InputData!$D$2:$D$105)-CalcThroughput!$G$3</f>
        <v>61707</v>
      </c>
      <c r="D576" s="82">
        <f>C576-B576</f>
        <v>1852</v>
      </c>
      <c r="I576" s="3"/>
      <c r="J576" s="2"/>
      <c r="K576" s="2"/>
    </row>
    <row r="577" spans="1:11" x14ac:dyDescent="0.3">
      <c r="A577" s="77">
        <f>A576+1</f>
        <v>44116</v>
      </c>
      <c r="B577" s="18">
        <f>B576</f>
        <v>59855</v>
      </c>
      <c r="C577" s="18">
        <f>C576</f>
        <v>61707</v>
      </c>
      <c r="D577" s="83">
        <f>D576</f>
        <v>1852</v>
      </c>
      <c r="I577" s="3"/>
      <c r="J577" s="2"/>
      <c r="K577" s="2"/>
    </row>
    <row r="578" spans="1:11" x14ac:dyDescent="0.3">
      <c r="A578" s="76">
        <f>A577</f>
        <v>44116</v>
      </c>
      <c r="B578" s="17">
        <f>SUMIF(InputData!$C$2:$C$105,"&lt;="&amp;CalcThroughput!A578,InputData!$D$2:$D$105)-$G$3</f>
        <v>59855</v>
      </c>
      <c r="C578" s="17">
        <f>SUMIF(InputData!$B$2:$B$105,"&lt;="&amp;CalcThroughput!A578,InputData!$D$2:$D$105)-CalcThroughput!$G$3</f>
        <v>61707</v>
      </c>
      <c r="D578" s="82">
        <f>C578-B578</f>
        <v>1852</v>
      </c>
      <c r="I578" s="3"/>
      <c r="J578" s="2"/>
      <c r="K578" s="2"/>
    </row>
    <row r="579" spans="1:11" x14ac:dyDescent="0.3">
      <c r="A579" s="77">
        <f>A578+1</f>
        <v>44117</v>
      </c>
      <c r="B579" s="18">
        <f>B578</f>
        <v>59855</v>
      </c>
      <c r="C579" s="18">
        <f>C578</f>
        <v>61707</v>
      </c>
      <c r="D579" s="83">
        <f>D578</f>
        <v>1852</v>
      </c>
      <c r="I579" s="3"/>
      <c r="J579" s="2"/>
      <c r="K579" s="2"/>
    </row>
    <row r="580" spans="1:11" x14ac:dyDescent="0.3">
      <c r="A580" s="76">
        <f>A579</f>
        <v>44117</v>
      </c>
      <c r="B580" s="17">
        <f>SUMIF(InputData!$C$2:$C$105,"&lt;="&amp;CalcThroughput!A580,InputData!$D$2:$D$105)-$G$3</f>
        <v>59855</v>
      </c>
      <c r="C580" s="17">
        <f>SUMIF(InputData!$B$2:$B$105,"&lt;="&amp;CalcThroughput!A580,InputData!$D$2:$D$105)-CalcThroughput!$G$3</f>
        <v>61707</v>
      </c>
      <c r="D580" s="82">
        <f>C580-B580</f>
        <v>1852</v>
      </c>
      <c r="I580" s="3"/>
      <c r="J580" s="2"/>
      <c r="K580" s="2"/>
    </row>
    <row r="581" spans="1:11" x14ac:dyDescent="0.3">
      <c r="A581" s="77">
        <f>A580+1</f>
        <v>44118</v>
      </c>
      <c r="B581" s="18">
        <f>B580</f>
        <v>59855</v>
      </c>
      <c r="C581" s="18">
        <f>C580</f>
        <v>61707</v>
      </c>
      <c r="D581" s="83">
        <f>D580</f>
        <v>1852</v>
      </c>
      <c r="I581" s="3"/>
      <c r="J581" s="2"/>
      <c r="K581" s="2"/>
    </row>
    <row r="582" spans="1:11" x14ac:dyDescent="0.3">
      <c r="A582" s="76">
        <f>A581</f>
        <v>44118</v>
      </c>
      <c r="B582" s="17">
        <f>SUMIF(InputData!$C$2:$C$105,"&lt;="&amp;CalcThroughput!A582,InputData!$D$2:$D$105)-$G$3</f>
        <v>61707</v>
      </c>
      <c r="C582" s="17">
        <f>SUMIF(InputData!$B$2:$B$105,"&lt;="&amp;CalcThroughput!A582,InputData!$D$2:$D$105)-CalcThroughput!$G$3</f>
        <v>61707</v>
      </c>
      <c r="D582" s="82">
        <f>C582-B582</f>
        <v>0</v>
      </c>
      <c r="I582" s="3"/>
      <c r="J582" s="2"/>
      <c r="K582" s="2"/>
    </row>
    <row r="583" spans="1:11" x14ac:dyDescent="0.3">
      <c r="A583" s="77">
        <f>A582+1</f>
        <v>44119</v>
      </c>
      <c r="B583" s="18">
        <f>B582</f>
        <v>61707</v>
      </c>
      <c r="C583" s="18">
        <f>C582</f>
        <v>61707</v>
      </c>
      <c r="D583" s="83">
        <f>D582</f>
        <v>0</v>
      </c>
      <c r="I583" s="3"/>
      <c r="J583" s="2"/>
      <c r="K583" s="2"/>
    </row>
    <row r="584" spans="1:11" x14ac:dyDescent="0.3">
      <c r="A584" s="76">
        <f>A583</f>
        <v>44119</v>
      </c>
      <c r="B584" s="17">
        <f>SUMIF(InputData!$C$2:$C$105,"&lt;="&amp;CalcThroughput!A584,InputData!$D$2:$D$105)-$G$3</f>
        <v>61707</v>
      </c>
      <c r="C584" s="17">
        <f>SUMIF(InputData!$B$2:$B$105,"&lt;="&amp;CalcThroughput!A584,InputData!$D$2:$D$105)-CalcThroughput!$G$3</f>
        <v>61707</v>
      </c>
      <c r="D584" s="82">
        <f>C584-B584</f>
        <v>0</v>
      </c>
      <c r="I584" s="3"/>
      <c r="J584" s="2"/>
      <c r="K584" s="2"/>
    </row>
    <row r="585" spans="1:11" x14ac:dyDescent="0.3">
      <c r="A585" s="77">
        <f>A584+1</f>
        <v>44120</v>
      </c>
      <c r="B585" s="18">
        <f>B584</f>
        <v>61707</v>
      </c>
      <c r="C585" s="18">
        <f>C584</f>
        <v>61707</v>
      </c>
      <c r="D585" s="83">
        <f>D584</f>
        <v>0</v>
      </c>
      <c r="I585" s="3"/>
      <c r="J585" s="2"/>
      <c r="K585" s="2"/>
    </row>
    <row r="586" spans="1:11" x14ac:dyDescent="0.3">
      <c r="A586" s="76">
        <f>A585</f>
        <v>44120</v>
      </c>
      <c r="B586" s="17">
        <f>SUMIF(InputData!$C$2:$C$105,"&lt;="&amp;CalcThroughput!A586,InputData!$D$2:$D$105)-$G$3</f>
        <v>61707</v>
      </c>
      <c r="C586" s="17">
        <f>SUMIF(InputData!$B$2:$B$105,"&lt;="&amp;CalcThroughput!A586,InputData!$D$2:$D$105)-CalcThroughput!$G$3</f>
        <v>63087</v>
      </c>
      <c r="D586" s="82">
        <f>C586-B586</f>
        <v>1380</v>
      </c>
      <c r="I586" s="3"/>
      <c r="J586" s="2"/>
      <c r="K586" s="2"/>
    </row>
    <row r="587" spans="1:11" x14ac:dyDescent="0.3">
      <c r="A587" s="77">
        <f>A586+1</f>
        <v>44121</v>
      </c>
      <c r="B587" s="18">
        <f>B586</f>
        <v>61707</v>
      </c>
      <c r="C587" s="18">
        <f>C586</f>
        <v>63087</v>
      </c>
      <c r="D587" s="83">
        <f>D586</f>
        <v>1380</v>
      </c>
      <c r="I587" s="3"/>
      <c r="J587" s="2"/>
      <c r="K587" s="2"/>
    </row>
    <row r="588" spans="1:11" x14ac:dyDescent="0.3">
      <c r="A588" s="76">
        <f>A587</f>
        <v>44121</v>
      </c>
      <c r="B588" s="17">
        <f>SUMIF(InputData!$C$2:$C$105,"&lt;="&amp;CalcThroughput!A588,InputData!$D$2:$D$105)-$G$3</f>
        <v>61707</v>
      </c>
      <c r="C588" s="17">
        <f>SUMIF(InputData!$B$2:$B$105,"&lt;="&amp;CalcThroughput!A588,InputData!$D$2:$D$105)-CalcThroughput!$G$3</f>
        <v>63087</v>
      </c>
      <c r="D588" s="82">
        <f>C588-B588</f>
        <v>1380</v>
      </c>
      <c r="I588" s="3"/>
      <c r="J588" s="2"/>
      <c r="K588" s="2"/>
    </row>
    <row r="589" spans="1:11" x14ac:dyDescent="0.3">
      <c r="A589" s="77">
        <f>A588+1</f>
        <v>44122</v>
      </c>
      <c r="B589" s="18">
        <f>B588</f>
        <v>61707</v>
      </c>
      <c r="C589" s="18">
        <f>C588</f>
        <v>63087</v>
      </c>
      <c r="D589" s="83">
        <f>D588</f>
        <v>1380</v>
      </c>
      <c r="I589" s="3"/>
      <c r="J589" s="2"/>
      <c r="K589" s="2"/>
    </row>
    <row r="590" spans="1:11" x14ac:dyDescent="0.3">
      <c r="A590" s="76">
        <f>A589</f>
        <v>44122</v>
      </c>
      <c r="B590" s="17">
        <f>SUMIF(InputData!$C$2:$C$105,"&lt;="&amp;CalcThroughput!A590,InputData!$D$2:$D$105)-$G$3</f>
        <v>61707</v>
      </c>
      <c r="C590" s="17">
        <f>SUMIF(InputData!$B$2:$B$105,"&lt;="&amp;CalcThroughput!A590,InputData!$D$2:$D$105)-CalcThroughput!$G$3</f>
        <v>63767</v>
      </c>
      <c r="D590" s="82">
        <f>C590-B590</f>
        <v>2060</v>
      </c>
      <c r="I590" s="3"/>
      <c r="J590" s="2"/>
      <c r="K590" s="2"/>
    </row>
    <row r="591" spans="1:11" x14ac:dyDescent="0.3">
      <c r="A591" s="77">
        <f>A590+1</f>
        <v>44123</v>
      </c>
      <c r="B591" s="18">
        <f>B590</f>
        <v>61707</v>
      </c>
      <c r="C591" s="18">
        <f>C590</f>
        <v>63767</v>
      </c>
      <c r="D591" s="83">
        <f>D590</f>
        <v>2060</v>
      </c>
      <c r="I591" s="3"/>
      <c r="J591" s="2"/>
      <c r="K591" s="2"/>
    </row>
    <row r="592" spans="1:11" x14ac:dyDescent="0.3">
      <c r="A592" s="76">
        <f>A591</f>
        <v>44123</v>
      </c>
      <c r="B592" s="17">
        <f>SUMIF(InputData!$C$2:$C$105,"&lt;="&amp;CalcThroughput!A592,InputData!$D$2:$D$105)-$G$3</f>
        <v>61707</v>
      </c>
      <c r="C592" s="17">
        <f>SUMIF(InputData!$B$2:$B$105,"&lt;="&amp;CalcThroughput!A592,InputData!$D$2:$D$105)-CalcThroughput!$G$3</f>
        <v>63767</v>
      </c>
      <c r="D592" s="82">
        <f>C592-B592</f>
        <v>2060</v>
      </c>
      <c r="I592" s="3"/>
      <c r="J592" s="2"/>
      <c r="K592" s="2"/>
    </row>
    <row r="593" spans="1:11" x14ac:dyDescent="0.3">
      <c r="A593" s="77">
        <f>A592+1</f>
        <v>44124</v>
      </c>
      <c r="B593" s="18">
        <f>B592</f>
        <v>61707</v>
      </c>
      <c r="C593" s="18">
        <f>C592</f>
        <v>63767</v>
      </c>
      <c r="D593" s="83">
        <f>D592</f>
        <v>2060</v>
      </c>
      <c r="I593" s="3"/>
      <c r="J593" s="2"/>
      <c r="K593" s="2"/>
    </row>
    <row r="594" spans="1:11" x14ac:dyDescent="0.3">
      <c r="A594" s="76">
        <f>A593</f>
        <v>44124</v>
      </c>
      <c r="B594" s="17">
        <f>SUMIF(InputData!$C$2:$C$105,"&lt;="&amp;CalcThroughput!A594,InputData!$D$2:$D$105)-$G$3</f>
        <v>61707</v>
      </c>
      <c r="C594" s="17">
        <f>SUMIF(InputData!$B$2:$B$105,"&lt;="&amp;CalcThroughput!A594,InputData!$D$2:$D$105)-CalcThroughput!$G$3</f>
        <v>63767</v>
      </c>
      <c r="D594" s="82">
        <f>C594-B594</f>
        <v>2060</v>
      </c>
      <c r="I594" s="3"/>
      <c r="J594" s="2"/>
      <c r="K594" s="2"/>
    </row>
    <row r="595" spans="1:11" x14ac:dyDescent="0.3">
      <c r="A595" s="77">
        <f>A594+1</f>
        <v>44125</v>
      </c>
      <c r="B595" s="18">
        <f>B594</f>
        <v>61707</v>
      </c>
      <c r="C595" s="18">
        <f>C594</f>
        <v>63767</v>
      </c>
      <c r="D595" s="83">
        <f>D594</f>
        <v>2060</v>
      </c>
      <c r="I595" s="3"/>
      <c r="J595" s="2"/>
      <c r="K595" s="2"/>
    </row>
    <row r="596" spans="1:11" x14ac:dyDescent="0.3">
      <c r="A596" s="76">
        <f>A595</f>
        <v>44125</v>
      </c>
      <c r="B596" s="17">
        <f>SUMIF(InputData!$C$2:$C$105,"&lt;="&amp;CalcThroughput!A596,InputData!$D$2:$D$105)-$G$3</f>
        <v>63767</v>
      </c>
      <c r="C596" s="17">
        <f>SUMIF(InputData!$B$2:$B$105,"&lt;="&amp;CalcThroughput!A596,InputData!$D$2:$D$105)-CalcThroughput!$G$3</f>
        <v>63767</v>
      </c>
      <c r="D596" s="82">
        <f>C596-B596</f>
        <v>0</v>
      </c>
      <c r="I596" s="3"/>
      <c r="J596" s="2"/>
      <c r="K596" s="2"/>
    </row>
    <row r="597" spans="1:11" x14ac:dyDescent="0.3">
      <c r="A597" s="77">
        <f>A596+1</f>
        <v>44126</v>
      </c>
      <c r="B597" s="18">
        <f>B596</f>
        <v>63767</v>
      </c>
      <c r="C597" s="18">
        <f>C596</f>
        <v>63767</v>
      </c>
      <c r="D597" s="83">
        <f>D596</f>
        <v>0</v>
      </c>
      <c r="I597" s="3"/>
      <c r="J597" s="2"/>
      <c r="K597" s="2"/>
    </row>
    <row r="598" spans="1:11" x14ac:dyDescent="0.3">
      <c r="A598" s="76">
        <f>A597</f>
        <v>44126</v>
      </c>
      <c r="B598" s="17">
        <f>SUMIF(InputData!$C$2:$C$105,"&lt;="&amp;CalcThroughput!A598,InputData!$D$2:$D$105)-$G$3</f>
        <v>63767</v>
      </c>
      <c r="C598" s="17">
        <f>SUMIF(InputData!$B$2:$B$105,"&lt;="&amp;CalcThroughput!A598,InputData!$D$2:$D$105)-CalcThroughput!$G$3</f>
        <v>63767</v>
      </c>
      <c r="D598" s="82">
        <f>C598-B598</f>
        <v>0</v>
      </c>
      <c r="I598" s="3"/>
      <c r="J598" s="2"/>
      <c r="K598" s="2"/>
    </row>
    <row r="599" spans="1:11" x14ac:dyDescent="0.3">
      <c r="A599" s="77">
        <f>A598+1</f>
        <v>44127</v>
      </c>
      <c r="B599" s="18">
        <f>B598</f>
        <v>63767</v>
      </c>
      <c r="C599" s="18">
        <f>C598</f>
        <v>63767</v>
      </c>
      <c r="D599" s="83">
        <f>D598</f>
        <v>0</v>
      </c>
      <c r="I599" s="3"/>
      <c r="J599" s="2"/>
      <c r="K599" s="2"/>
    </row>
    <row r="600" spans="1:11" x14ac:dyDescent="0.3">
      <c r="A600" s="76">
        <f>A599</f>
        <v>44127</v>
      </c>
      <c r="B600" s="17">
        <f>SUMIF(InputData!$C$2:$C$105,"&lt;="&amp;CalcThroughput!A600,InputData!$D$2:$D$105)-$G$3</f>
        <v>63767</v>
      </c>
      <c r="C600" s="17">
        <f>SUMIF(InputData!$B$2:$B$105,"&lt;="&amp;CalcThroughput!A600,InputData!$D$2:$D$105)-CalcThroughput!$G$3</f>
        <v>65082</v>
      </c>
      <c r="D600" s="82">
        <f>C600-B600</f>
        <v>1315</v>
      </c>
      <c r="I600" s="3"/>
      <c r="J600" s="2"/>
      <c r="K600" s="2"/>
    </row>
    <row r="601" spans="1:11" x14ac:dyDescent="0.3">
      <c r="A601" s="77">
        <f>A600+1</f>
        <v>44128</v>
      </c>
      <c r="B601" s="18">
        <f>B600</f>
        <v>63767</v>
      </c>
      <c r="C601" s="18">
        <f>C600</f>
        <v>65082</v>
      </c>
      <c r="D601" s="83">
        <f>D600</f>
        <v>1315</v>
      </c>
      <c r="I601" s="3"/>
      <c r="J601" s="2"/>
      <c r="K601" s="2"/>
    </row>
    <row r="602" spans="1:11" x14ac:dyDescent="0.3">
      <c r="A602" s="76">
        <f>A601</f>
        <v>44128</v>
      </c>
      <c r="B602" s="17">
        <f>SUMIF(InputData!$C$2:$C$105,"&lt;="&amp;CalcThroughput!A602,InputData!$D$2:$D$105)-$G$3</f>
        <v>63767</v>
      </c>
      <c r="C602" s="17">
        <f>SUMIF(InputData!$B$2:$B$105,"&lt;="&amp;CalcThroughput!A602,InputData!$D$2:$D$105)-CalcThroughput!$G$3</f>
        <v>65082</v>
      </c>
      <c r="D602" s="82">
        <f>C602-B602</f>
        <v>1315</v>
      </c>
      <c r="I602" s="3"/>
      <c r="J602" s="2"/>
      <c r="K602" s="2"/>
    </row>
    <row r="603" spans="1:11" x14ac:dyDescent="0.3">
      <c r="A603" s="77">
        <f>A602+1</f>
        <v>44129</v>
      </c>
      <c r="B603" s="18">
        <f>B602</f>
        <v>63767</v>
      </c>
      <c r="C603" s="18">
        <f>C602</f>
        <v>65082</v>
      </c>
      <c r="D603" s="83">
        <f>D602</f>
        <v>1315</v>
      </c>
      <c r="I603" s="3"/>
      <c r="J603" s="2"/>
      <c r="K603" s="2"/>
    </row>
    <row r="604" spans="1:11" x14ac:dyDescent="0.3">
      <c r="A604" s="76">
        <f>A603</f>
        <v>44129</v>
      </c>
      <c r="B604" s="17">
        <f>SUMIF(InputData!$C$2:$C$105,"&lt;="&amp;CalcThroughput!A604,InputData!$D$2:$D$105)-$G$3</f>
        <v>63767</v>
      </c>
      <c r="C604" s="17">
        <f>SUMIF(InputData!$B$2:$B$105,"&lt;="&amp;CalcThroughput!A604,InputData!$D$2:$D$105)-CalcThroughput!$G$3</f>
        <v>65082</v>
      </c>
      <c r="D604" s="82">
        <f>C604-B604</f>
        <v>1315</v>
      </c>
      <c r="I604" s="3"/>
      <c r="J604" s="2"/>
      <c r="K604" s="2"/>
    </row>
    <row r="605" spans="1:11" x14ac:dyDescent="0.3">
      <c r="A605" s="77">
        <f>A604+1</f>
        <v>44130</v>
      </c>
      <c r="B605" s="18">
        <f>B604</f>
        <v>63767</v>
      </c>
      <c r="C605" s="18">
        <f>C604</f>
        <v>65082</v>
      </c>
      <c r="D605" s="83">
        <f>D604</f>
        <v>1315</v>
      </c>
      <c r="I605" s="3"/>
      <c r="J605" s="2"/>
      <c r="K605" s="2"/>
    </row>
    <row r="606" spans="1:11" x14ac:dyDescent="0.3">
      <c r="A606" s="76">
        <f>A605</f>
        <v>44130</v>
      </c>
      <c r="B606" s="17">
        <f>SUMIF(InputData!$C$2:$C$105,"&lt;="&amp;CalcThroughput!A606,InputData!$D$2:$D$105)-$G$3</f>
        <v>63767</v>
      </c>
      <c r="C606" s="17">
        <f>SUMIF(InputData!$B$2:$B$105,"&lt;="&amp;CalcThroughput!A606,InputData!$D$2:$D$105)-CalcThroughput!$G$3</f>
        <v>65684</v>
      </c>
      <c r="D606" s="82">
        <f>C606-B606</f>
        <v>1917</v>
      </c>
      <c r="I606" s="3"/>
      <c r="J606" s="2"/>
      <c r="K606" s="2"/>
    </row>
    <row r="607" spans="1:11" x14ac:dyDescent="0.3">
      <c r="A607" s="77">
        <f>A606+1</f>
        <v>44131</v>
      </c>
      <c r="B607" s="18">
        <f>B606</f>
        <v>63767</v>
      </c>
      <c r="C607" s="18">
        <f>C606</f>
        <v>65684</v>
      </c>
      <c r="D607" s="83">
        <f>D606</f>
        <v>1917</v>
      </c>
      <c r="I607" s="3"/>
      <c r="J607" s="2"/>
      <c r="K607" s="2"/>
    </row>
    <row r="608" spans="1:11" x14ac:dyDescent="0.3">
      <c r="A608" s="76">
        <f>A607</f>
        <v>44131</v>
      </c>
      <c r="B608" s="17">
        <f>SUMIF(InputData!$C$2:$C$105,"&lt;="&amp;CalcThroughput!A608,InputData!$D$2:$D$105)-$G$3</f>
        <v>63767</v>
      </c>
      <c r="C608" s="17">
        <f>SUMIF(InputData!$B$2:$B$105,"&lt;="&amp;CalcThroughput!A608,InputData!$D$2:$D$105)-CalcThroughput!$G$3</f>
        <v>65684</v>
      </c>
      <c r="D608" s="82">
        <f>C608-B608</f>
        <v>1917</v>
      </c>
      <c r="I608" s="3"/>
      <c r="J608" s="2"/>
      <c r="K608" s="2"/>
    </row>
    <row r="609" spans="1:11" x14ac:dyDescent="0.3">
      <c r="A609" s="77">
        <f>A608+1</f>
        <v>44132</v>
      </c>
      <c r="B609" s="18">
        <f>B608</f>
        <v>63767</v>
      </c>
      <c r="C609" s="18">
        <f>C608</f>
        <v>65684</v>
      </c>
      <c r="D609" s="83">
        <f>D608</f>
        <v>1917</v>
      </c>
      <c r="I609" s="3"/>
      <c r="J609" s="2"/>
      <c r="K609" s="2"/>
    </row>
    <row r="610" spans="1:11" x14ac:dyDescent="0.3">
      <c r="A610" s="76">
        <f>A609</f>
        <v>44132</v>
      </c>
      <c r="B610" s="17">
        <f>SUMIF(InputData!$C$2:$C$105,"&lt;="&amp;CalcThroughput!A610,InputData!$D$2:$D$105)-$G$3</f>
        <v>65684</v>
      </c>
      <c r="C610" s="17">
        <f>SUMIF(InputData!$B$2:$B$105,"&lt;="&amp;CalcThroughput!A610,InputData!$D$2:$D$105)-CalcThroughput!$G$3</f>
        <v>65684</v>
      </c>
      <c r="D610" s="82">
        <f>C610-B610</f>
        <v>0</v>
      </c>
      <c r="I610" s="3"/>
      <c r="J610" s="2"/>
      <c r="K610" s="2"/>
    </row>
    <row r="611" spans="1:11" x14ac:dyDescent="0.3">
      <c r="A611" s="77">
        <f>A610+1</f>
        <v>44133</v>
      </c>
      <c r="B611" s="18">
        <f>B610</f>
        <v>65684</v>
      </c>
      <c r="C611" s="18">
        <f>C610</f>
        <v>65684</v>
      </c>
      <c r="D611" s="83">
        <f>D610</f>
        <v>0</v>
      </c>
      <c r="I611" s="3"/>
      <c r="J611" s="2"/>
      <c r="K611" s="2"/>
    </row>
    <row r="612" spans="1:11" x14ac:dyDescent="0.3">
      <c r="A612" s="76">
        <f>A611</f>
        <v>44133</v>
      </c>
      <c r="B612" s="17">
        <f>SUMIF(InputData!$C$2:$C$105,"&lt;="&amp;CalcThroughput!A612,InputData!$D$2:$D$105)-$G$3</f>
        <v>65684</v>
      </c>
      <c r="C612" s="17">
        <f>SUMIF(InputData!$B$2:$B$105,"&lt;="&amp;CalcThroughput!A612,InputData!$D$2:$D$105)-CalcThroughput!$G$3</f>
        <v>65684</v>
      </c>
      <c r="D612" s="82">
        <f>C612-B612</f>
        <v>0</v>
      </c>
      <c r="I612" s="3"/>
      <c r="J612" s="2"/>
      <c r="K612" s="2"/>
    </row>
    <row r="613" spans="1:11" x14ac:dyDescent="0.3">
      <c r="A613" s="77">
        <f>A612+1</f>
        <v>44134</v>
      </c>
      <c r="B613" s="18">
        <f>B612</f>
        <v>65684</v>
      </c>
      <c r="C613" s="18">
        <f>C612</f>
        <v>65684</v>
      </c>
      <c r="D613" s="83">
        <f>D612</f>
        <v>0</v>
      </c>
      <c r="I613" s="3"/>
      <c r="J613" s="2"/>
      <c r="K613" s="2"/>
    </row>
    <row r="614" spans="1:11" x14ac:dyDescent="0.3">
      <c r="A614" s="76">
        <f>A613</f>
        <v>44134</v>
      </c>
      <c r="B614" s="17">
        <f>SUMIF(InputData!$C$2:$C$105,"&lt;="&amp;CalcThroughput!A614,InputData!$D$2:$D$105)-$G$3</f>
        <v>65684</v>
      </c>
      <c r="C614" s="17">
        <f>SUMIF(InputData!$B$2:$B$105,"&lt;="&amp;CalcThroughput!A614,InputData!$D$2:$D$105)-CalcThroughput!$G$3</f>
        <v>66944</v>
      </c>
      <c r="D614" s="82">
        <f>C614-B614</f>
        <v>1260</v>
      </c>
      <c r="I614" s="3"/>
      <c r="J614" s="2"/>
      <c r="K614" s="2"/>
    </row>
    <row r="615" spans="1:11" x14ac:dyDescent="0.3">
      <c r="A615" s="77">
        <f>A614+1</f>
        <v>44135</v>
      </c>
      <c r="B615" s="18">
        <f>B614</f>
        <v>65684</v>
      </c>
      <c r="C615" s="18">
        <f>C614</f>
        <v>66944</v>
      </c>
      <c r="D615" s="83">
        <f>D614</f>
        <v>1260</v>
      </c>
      <c r="I615" s="3"/>
      <c r="J615" s="2"/>
      <c r="K615" s="2"/>
    </row>
    <row r="616" spans="1:11" x14ac:dyDescent="0.3">
      <c r="A616" s="76">
        <f>A615</f>
        <v>44135</v>
      </c>
      <c r="B616" s="17">
        <f>SUMIF(InputData!$C$2:$C$105,"&lt;="&amp;CalcThroughput!A616,InputData!$D$2:$D$105)-$G$3</f>
        <v>65684</v>
      </c>
      <c r="C616" s="17">
        <f>SUMIF(InputData!$B$2:$B$105,"&lt;="&amp;CalcThroughput!A616,InputData!$D$2:$D$105)-CalcThroughput!$G$3</f>
        <v>66944</v>
      </c>
      <c r="D616" s="82">
        <f>C616-B616</f>
        <v>1260</v>
      </c>
      <c r="I616" s="3"/>
      <c r="J616" s="2"/>
      <c r="K616" s="2"/>
    </row>
    <row r="617" spans="1:11" x14ac:dyDescent="0.3">
      <c r="A617" s="77">
        <f>A616+1</f>
        <v>44136</v>
      </c>
      <c r="B617" s="18">
        <f>B616</f>
        <v>65684</v>
      </c>
      <c r="C617" s="18">
        <f>C616</f>
        <v>66944</v>
      </c>
      <c r="D617" s="83">
        <f>D616</f>
        <v>1260</v>
      </c>
      <c r="I617" s="3"/>
      <c r="J617" s="2"/>
      <c r="K617" s="2"/>
    </row>
    <row r="618" spans="1:11" x14ac:dyDescent="0.3">
      <c r="A618" s="76">
        <f>A617</f>
        <v>44136</v>
      </c>
      <c r="B618" s="17">
        <f>SUMIF(InputData!$C$2:$C$105,"&lt;="&amp;CalcThroughput!A618,InputData!$D$2:$D$105)-$G$3</f>
        <v>65684</v>
      </c>
      <c r="C618" s="17">
        <f>SUMIF(InputData!$B$2:$B$105,"&lt;="&amp;CalcThroughput!A618,InputData!$D$2:$D$105)-CalcThroughput!$G$3</f>
        <v>67628</v>
      </c>
      <c r="D618" s="82">
        <f>C618-B618</f>
        <v>1944</v>
      </c>
      <c r="I618" s="3"/>
      <c r="J618" s="2"/>
      <c r="K618" s="2"/>
    </row>
    <row r="619" spans="1:11" x14ac:dyDescent="0.3">
      <c r="A619" s="77">
        <f>A618+1</f>
        <v>44137</v>
      </c>
      <c r="B619" s="18">
        <f>B618</f>
        <v>65684</v>
      </c>
      <c r="C619" s="18">
        <f>C618</f>
        <v>67628</v>
      </c>
      <c r="D619" s="83">
        <f>D618</f>
        <v>1944</v>
      </c>
      <c r="I619" s="3"/>
      <c r="J619" s="2"/>
      <c r="K619" s="2"/>
    </row>
    <row r="620" spans="1:11" x14ac:dyDescent="0.3">
      <c r="A620" s="76">
        <f>A619</f>
        <v>44137</v>
      </c>
      <c r="B620" s="17">
        <f>SUMIF(InputData!$C$2:$C$105,"&lt;="&amp;CalcThroughput!A620,InputData!$D$2:$D$105)-$G$3</f>
        <v>65684</v>
      </c>
      <c r="C620" s="17">
        <f>SUMIF(InputData!$B$2:$B$105,"&lt;="&amp;CalcThroughput!A620,InputData!$D$2:$D$105)-CalcThroughput!$G$3</f>
        <v>67628</v>
      </c>
      <c r="D620" s="82">
        <f>C620-B620</f>
        <v>1944</v>
      </c>
      <c r="I620" s="3"/>
      <c r="J620" s="2"/>
      <c r="K620" s="2"/>
    </row>
    <row r="621" spans="1:11" x14ac:dyDescent="0.3">
      <c r="A621" s="77">
        <f>A620+1</f>
        <v>44138</v>
      </c>
      <c r="B621" s="18">
        <f>B620</f>
        <v>65684</v>
      </c>
      <c r="C621" s="18">
        <f>C620</f>
        <v>67628</v>
      </c>
      <c r="D621" s="83">
        <f>D620</f>
        <v>1944</v>
      </c>
      <c r="I621" s="3"/>
      <c r="J621" s="2"/>
      <c r="K621" s="2"/>
    </row>
    <row r="622" spans="1:11" x14ac:dyDescent="0.3">
      <c r="A622" s="76">
        <f>A621</f>
        <v>44138</v>
      </c>
      <c r="B622" s="17">
        <f>SUMIF(InputData!$C$2:$C$105,"&lt;="&amp;CalcThroughput!A622,InputData!$D$2:$D$105)-$G$3</f>
        <v>65684</v>
      </c>
      <c r="C622" s="17">
        <f>SUMIF(InputData!$B$2:$B$105,"&lt;="&amp;CalcThroughput!A622,InputData!$D$2:$D$105)-CalcThroughput!$G$3</f>
        <v>67628</v>
      </c>
      <c r="D622" s="82">
        <f>C622-B622</f>
        <v>1944</v>
      </c>
      <c r="I622" s="3"/>
      <c r="J622" s="2"/>
      <c r="K622" s="2"/>
    </row>
    <row r="623" spans="1:11" x14ac:dyDescent="0.3">
      <c r="A623" s="77">
        <f>A622+1</f>
        <v>44139</v>
      </c>
      <c r="B623" s="18">
        <f>B622</f>
        <v>65684</v>
      </c>
      <c r="C623" s="18">
        <f>C622</f>
        <v>67628</v>
      </c>
      <c r="D623" s="83">
        <f>D622</f>
        <v>1944</v>
      </c>
      <c r="I623" s="3"/>
      <c r="J623" s="2"/>
      <c r="K623" s="2"/>
    </row>
    <row r="624" spans="1:11" x14ac:dyDescent="0.3">
      <c r="A624" s="76">
        <f>A623</f>
        <v>44139</v>
      </c>
      <c r="B624" s="17">
        <f>SUMIF(InputData!$C$2:$C$105,"&lt;="&amp;CalcThroughput!A624,InputData!$D$2:$D$105)-$G$3</f>
        <v>67628</v>
      </c>
      <c r="C624" s="17">
        <f>SUMIF(InputData!$B$2:$B$105,"&lt;="&amp;CalcThroughput!A624,InputData!$D$2:$D$105)-CalcThroughput!$G$3</f>
        <v>67628</v>
      </c>
      <c r="D624" s="82">
        <f>C624-B624</f>
        <v>0</v>
      </c>
      <c r="I624" s="3"/>
      <c r="J624" s="2"/>
      <c r="K624" s="2"/>
    </row>
    <row r="625" spans="1:11" x14ac:dyDescent="0.3">
      <c r="A625" s="77">
        <f>A624+1</f>
        <v>44140</v>
      </c>
      <c r="B625" s="18">
        <f>B624</f>
        <v>67628</v>
      </c>
      <c r="C625" s="18">
        <f>C624</f>
        <v>67628</v>
      </c>
      <c r="D625" s="83">
        <f>D624</f>
        <v>0</v>
      </c>
      <c r="I625" s="3"/>
      <c r="J625" s="2"/>
      <c r="K625" s="2"/>
    </row>
    <row r="626" spans="1:11" x14ac:dyDescent="0.3">
      <c r="A626" s="76">
        <f>A625</f>
        <v>44140</v>
      </c>
      <c r="B626" s="17">
        <f>SUMIF(InputData!$C$2:$C$105,"&lt;="&amp;CalcThroughput!A626,InputData!$D$2:$D$105)-$G$3</f>
        <v>67628</v>
      </c>
      <c r="C626" s="17">
        <f>SUMIF(InputData!$B$2:$B$105,"&lt;="&amp;CalcThroughput!A626,InputData!$D$2:$D$105)-CalcThroughput!$G$3</f>
        <v>67628</v>
      </c>
      <c r="D626" s="82">
        <f>C626-B626</f>
        <v>0</v>
      </c>
      <c r="I626" s="3"/>
      <c r="J626" s="2"/>
      <c r="K626" s="2"/>
    </row>
    <row r="627" spans="1:11" x14ac:dyDescent="0.3">
      <c r="A627" s="77">
        <f>A626+1</f>
        <v>44141</v>
      </c>
      <c r="B627" s="18">
        <f>B626</f>
        <v>67628</v>
      </c>
      <c r="C627" s="18">
        <f>C626</f>
        <v>67628</v>
      </c>
      <c r="D627" s="83">
        <f>D626</f>
        <v>0</v>
      </c>
      <c r="I627" s="3"/>
      <c r="J627" s="2"/>
      <c r="K627" s="2"/>
    </row>
    <row r="628" spans="1:11" x14ac:dyDescent="0.3">
      <c r="A628" s="76">
        <f>A627</f>
        <v>44141</v>
      </c>
      <c r="B628" s="17">
        <f>SUMIF(InputData!$C$2:$C$105,"&lt;="&amp;CalcThroughput!A628,InputData!$D$2:$D$105)-$G$3</f>
        <v>67628</v>
      </c>
      <c r="C628" s="17">
        <f>SUMIF(InputData!$B$2:$B$105,"&lt;="&amp;CalcThroughput!A628,InputData!$D$2:$D$105)-CalcThroughput!$G$3</f>
        <v>68838</v>
      </c>
      <c r="D628" s="82">
        <f>C628-B628</f>
        <v>1210</v>
      </c>
      <c r="I628" s="3"/>
      <c r="J628" s="2"/>
      <c r="K628" s="2"/>
    </row>
    <row r="629" spans="1:11" x14ac:dyDescent="0.3">
      <c r="A629" s="77">
        <f>A628+1</f>
        <v>44142</v>
      </c>
      <c r="B629" s="18">
        <f>B628</f>
        <v>67628</v>
      </c>
      <c r="C629" s="18">
        <f>C628</f>
        <v>68838</v>
      </c>
      <c r="D629" s="83">
        <f>D628</f>
        <v>1210</v>
      </c>
      <c r="I629" s="3"/>
      <c r="J629" s="2"/>
      <c r="K629" s="2"/>
    </row>
    <row r="630" spans="1:11" x14ac:dyDescent="0.3">
      <c r="A630" s="76">
        <f>A629</f>
        <v>44142</v>
      </c>
      <c r="B630" s="17">
        <f>SUMIF(InputData!$C$2:$C$105,"&lt;="&amp;CalcThroughput!A630,InputData!$D$2:$D$105)-$G$3</f>
        <v>67628</v>
      </c>
      <c r="C630" s="17">
        <f>SUMIF(InputData!$B$2:$B$105,"&lt;="&amp;CalcThroughput!A630,InputData!$D$2:$D$105)-CalcThroughput!$G$3</f>
        <v>68838</v>
      </c>
      <c r="D630" s="82">
        <f>C630-B630</f>
        <v>1210</v>
      </c>
      <c r="I630" s="3"/>
      <c r="J630" s="2"/>
      <c r="K630" s="2"/>
    </row>
    <row r="631" spans="1:11" x14ac:dyDescent="0.3">
      <c r="A631" s="77">
        <f>A630+1</f>
        <v>44143</v>
      </c>
      <c r="B631" s="18">
        <f>B630</f>
        <v>67628</v>
      </c>
      <c r="C631" s="18">
        <f>C630</f>
        <v>68838</v>
      </c>
      <c r="D631" s="83">
        <f>D630</f>
        <v>1210</v>
      </c>
      <c r="I631" s="3"/>
      <c r="J631" s="2"/>
      <c r="K631" s="2"/>
    </row>
    <row r="632" spans="1:11" x14ac:dyDescent="0.3">
      <c r="A632" s="76">
        <f>A631</f>
        <v>44143</v>
      </c>
      <c r="B632" s="17">
        <f>SUMIF(InputData!$C$2:$C$105,"&lt;="&amp;CalcThroughput!A632,InputData!$D$2:$D$105)-$G$3</f>
        <v>67628</v>
      </c>
      <c r="C632" s="17">
        <f>SUMIF(InputData!$B$2:$B$105,"&lt;="&amp;CalcThroughput!A632,InputData!$D$2:$D$105)-CalcThroughput!$G$3</f>
        <v>69554</v>
      </c>
      <c r="D632" s="82">
        <f>C632-B632</f>
        <v>1926</v>
      </c>
      <c r="I632" s="3"/>
      <c r="J632" s="2"/>
      <c r="K632" s="2"/>
    </row>
    <row r="633" spans="1:11" x14ac:dyDescent="0.3">
      <c r="A633" s="77">
        <f>A632+1</f>
        <v>44144</v>
      </c>
      <c r="B633" s="18">
        <f>B632</f>
        <v>67628</v>
      </c>
      <c r="C633" s="18">
        <f>C632</f>
        <v>69554</v>
      </c>
      <c r="D633" s="83">
        <f>D632</f>
        <v>1926</v>
      </c>
      <c r="I633" s="3"/>
      <c r="J633" s="2"/>
      <c r="K633" s="2"/>
    </row>
    <row r="634" spans="1:11" x14ac:dyDescent="0.3">
      <c r="A634" s="76">
        <f>A633</f>
        <v>44144</v>
      </c>
      <c r="B634" s="17">
        <f>SUMIF(InputData!$C$2:$C$105,"&lt;="&amp;CalcThroughput!A634,InputData!$D$2:$D$105)-$G$3</f>
        <v>67628</v>
      </c>
      <c r="C634" s="17">
        <f>SUMIF(InputData!$B$2:$B$105,"&lt;="&amp;CalcThroughput!A634,InputData!$D$2:$D$105)-CalcThroughput!$G$3</f>
        <v>69554</v>
      </c>
      <c r="D634" s="82">
        <f>C634-B634</f>
        <v>1926</v>
      </c>
      <c r="I634" s="3"/>
      <c r="J634" s="2"/>
      <c r="K634" s="2"/>
    </row>
    <row r="635" spans="1:11" x14ac:dyDescent="0.3">
      <c r="A635" s="77">
        <f>A634+1</f>
        <v>44145</v>
      </c>
      <c r="B635" s="18">
        <f>B634</f>
        <v>67628</v>
      </c>
      <c r="C635" s="18">
        <f>C634</f>
        <v>69554</v>
      </c>
      <c r="D635" s="83">
        <f>D634</f>
        <v>1926</v>
      </c>
      <c r="I635" s="3"/>
      <c r="J635" s="2"/>
      <c r="K635" s="2"/>
    </row>
    <row r="636" spans="1:11" x14ac:dyDescent="0.3">
      <c r="A636" s="76">
        <f>A635</f>
        <v>44145</v>
      </c>
      <c r="B636" s="17">
        <f>SUMIF(InputData!$C$2:$C$105,"&lt;="&amp;CalcThroughput!A636,InputData!$D$2:$D$105)-$G$3</f>
        <v>67628</v>
      </c>
      <c r="C636" s="17">
        <f>SUMIF(InputData!$B$2:$B$105,"&lt;="&amp;CalcThroughput!A636,InputData!$D$2:$D$105)-CalcThroughput!$G$3</f>
        <v>69554</v>
      </c>
      <c r="D636" s="82">
        <f>C636-B636</f>
        <v>1926</v>
      </c>
      <c r="I636" s="3"/>
      <c r="J636" s="2"/>
      <c r="K636" s="2"/>
    </row>
    <row r="637" spans="1:11" x14ac:dyDescent="0.3">
      <c r="A637" s="77">
        <f>A636+1</f>
        <v>44146</v>
      </c>
      <c r="B637" s="18">
        <f>B636</f>
        <v>67628</v>
      </c>
      <c r="C637" s="18">
        <f>C636</f>
        <v>69554</v>
      </c>
      <c r="D637" s="83">
        <f>D636</f>
        <v>1926</v>
      </c>
      <c r="I637" s="3"/>
      <c r="J637" s="2"/>
      <c r="K637" s="2"/>
    </row>
    <row r="638" spans="1:11" x14ac:dyDescent="0.3">
      <c r="A638" s="76">
        <f>A637</f>
        <v>44146</v>
      </c>
      <c r="B638" s="17">
        <f>SUMIF(InputData!$C$2:$C$105,"&lt;="&amp;CalcThroughput!A638,InputData!$D$2:$D$105)-$G$3</f>
        <v>69554</v>
      </c>
      <c r="C638" s="17">
        <f>SUMIF(InputData!$B$2:$B$105,"&lt;="&amp;CalcThroughput!A638,InputData!$D$2:$D$105)-CalcThroughput!$G$3</f>
        <v>69554</v>
      </c>
      <c r="D638" s="82">
        <f>C638-B638</f>
        <v>0</v>
      </c>
      <c r="I638" s="3"/>
      <c r="J638" s="2"/>
      <c r="K638" s="2"/>
    </row>
    <row r="639" spans="1:11" x14ac:dyDescent="0.3">
      <c r="A639" s="77">
        <f>A638+1</f>
        <v>44147</v>
      </c>
      <c r="B639" s="18">
        <f>B638</f>
        <v>69554</v>
      </c>
      <c r="C639" s="18">
        <f>C638</f>
        <v>69554</v>
      </c>
      <c r="D639" s="83">
        <f>D638</f>
        <v>0</v>
      </c>
      <c r="I639" s="3"/>
      <c r="J639" s="2"/>
      <c r="K639" s="2"/>
    </row>
    <row r="640" spans="1:11" x14ac:dyDescent="0.3">
      <c r="A640" s="76">
        <f>A639</f>
        <v>44147</v>
      </c>
      <c r="B640" s="17">
        <f>SUMIF(InputData!$C$2:$C$105,"&lt;="&amp;CalcThroughput!A640,InputData!$D$2:$D$105)-$G$3</f>
        <v>69554</v>
      </c>
      <c r="C640" s="17">
        <f>SUMIF(InputData!$B$2:$B$105,"&lt;="&amp;CalcThroughput!A640,InputData!$D$2:$D$105)-CalcThroughput!$G$3</f>
        <v>69554</v>
      </c>
      <c r="D640" s="82">
        <f>C640-B640</f>
        <v>0</v>
      </c>
      <c r="I640" s="3"/>
      <c r="J640" s="2"/>
      <c r="K640" s="2"/>
    </row>
    <row r="641" spans="1:11" x14ac:dyDescent="0.3">
      <c r="A641" s="77">
        <f>A640+1</f>
        <v>44148</v>
      </c>
      <c r="B641" s="18">
        <f>B640</f>
        <v>69554</v>
      </c>
      <c r="C641" s="18">
        <f>C640</f>
        <v>69554</v>
      </c>
      <c r="D641" s="83">
        <f>D640</f>
        <v>0</v>
      </c>
      <c r="I641" s="3"/>
      <c r="J641" s="2"/>
      <c r="K641" s="2"/>
    </row>
    <row r="642" spans="1:11" x14ac:dyDescent="0.3">
      <c r="A642" s="76">
        <f>A641</f>
        <v>44148</v>
      </c>
      <c r="B642" s="17">
        <f>SUMIF(InputData!$C$2:$C$105,"&lt;="&amp;CalcThroughput!A642,InputData!$D$2:$D$105)-$G$3</f>
        <v>69554</v>
      </c>
      <c r="C642" s="17">
        <f>SUMIF(InputData!$B$2:$B$105,"&lt;="&amp;CalcThroughput!A642,InputData!$D$2:$D$105)-CalcThroughput!$G$3</f>
        <v>70749</v>
      </c>
      <c r="D642" s="82">
        <f>C642-B642</f>
        <v>1195</v>
      </c>
      <c r="I642" s="3"/>
      <c r="J642" s="2"/>
      <c r="K642" s="2"/>
    </row>
    <row r="643" spans="1:11" x14ac:dyDescent="0.3">
      <c r="A643" s="77">
        <f>A642+1</f>
        <v>44149</v>
      </c>
      <c r="B643" s="18">
        <f>B642</f>
        <v>69554</v>
      </c>
      <c r="C643" s="18">
        <f>C642</f>
        <v>70749</v>
      </c>
      <c r="D643" s="83">
        <f>D642</f>
        <v>1195</v>
      </c>
      <c r="I643" s="3"/>
      <c r="J643" s="2"/>
      <c r="K643" s="2"/>
    </row>
    <row r="644" spans="1:11" x14ac:dyDescent="0.3">
      <c r="A644" s="76">
        <f>A643</f>
        <v>44149</v>
      </c>
      <c r="B644" s="17">
        <f>SUMIF(InputData!$C$2:$C$105,"&lt;="&amp;CalcThroughput!A644,InputData!$D$2:$D$105)-$G$3</f>
        <v>69554</v>
      </c>
      <c r="C644" s="17">
        <f>SUMIF(InputData!$B$2:$B$105,"&lt;="&amp;CalcThroughput!A644,InputData!$D$2:$D$105)-CalcThroughput!$G$3</f>
        <v>70749</v>
      </c>
      <c r="D644" s="82">
        <f>C644-B644</f>
        <v>1195</v>
      </c>
      <c r="I644" s="3"/>
      <c r="J644" s="2"/>
      <c r="K644" s="2"/>
    </row>
    <row r="645" spans="1:11" x14ac:dyDescent="0.3">
      <c r="A645" s="77">
        <f>A644+1</f>
        <v>44150</v>
      </c>
      <c r="B645" s="18">
        <f>B644</f>
        <v>69554</v>
      </c>
      <c r="C645" s="18">
        <f>C644</f>
        <v>70749</v>
      </c>
      <c r="D645" s="83">
        <f>D644</f>
        <v>1195</v>
      </c>
      <c r="I645" s="3"/>
      <c r="J645" s="2"/>
      <c r="K645" s="2"/>
    </row>
    <row r="646" spans="1:11" x14ac:dyDescent="0.3">
      <c r="A646" s="76">
        <f>A645</f>
        <v>44150</v>
      </c>
      <c r="B646" s="17">
        <f>SUMIF(InputData!$C$2:$C$105,"&lt;="&amp;CalcThroughput!A646,InputData!$D$2:$D$105)-$G$3</f>
        <v>69554</v>
      </c>
      <c r="C646" s="17">
        <f>SUMIF(InputData!$B$2:$B$105,"&lt;="&amp;CalcThroughput!A646,InputData!$D$2:$D$105)-CalcThroughput!$G$3</f>
        <v>71461</v>
      </c>
      <c r="D646" s="82">
        <f>C646-B646</f>
        <v>1907</v>
      </c>
      <c r="I646" s="3"/>
      <c r="J646" s="2"/>
      <c r="K646" s="2"/>
    </row>
    <row r="647" spans="1:11" x14ac:dyDescent="0.3">
      <c r="A647" s="77">
        <f>A646+1</f>
        <v>44151</v>
      </c>
      <c r="B647" s="18">
        <f>B646</f>
        <v>69554</v>
      </c>
      <c r="C647" s="18">
        <f>C646</f>
        <v>71461</v>
      </c>
      <c r="D647" s="83">
        <f>D646</f>
        <v>1907</v>
      </c>
      <c r="I647" s="3"/>
      <c r="J647" s="2"/>
      <c r="K647" s="2"/>
    </row>
    <row r="648" spans="1:11" x14ac:dyDescent="0.3">
      <c r="A648" s="76">
        <f>A647</f>
        <v>44151</v>
      </c>
      <c r="B648" s="17">
        <f>SUMIF(InputData!$C$2:$C$105,"&lt;="&amp;CalcThroughput!A648,InputData!$D$2:$D$105)-$G$3</f>
        <v>69554</v>
      </c>
      <c r="C648" s="17">
        <f>SUMIF(InputData!$B$2:$B$105,"&lt;="&amp;CalcThroughput!A648,InputData!$D$2:$D$105)-CalcThroughput!$G$3</f>
        <v>71461</v>
      </c>
      <c r="D648" s="82">
        <f>C648-B648</f>
        <v>1907</v>
      </c>
      <c r="I648" s="3"/>
      <c r="J648" s="2"/>
      <c r="K648" s="2"/>
    </row>
    <row r="649" spans="1:11" x14ac:dyDescent="0.3">
      <c r="A649" s="77">
        <f>A648+1</f>
        <v>44152</v>
      </c>
      <c r="B649" s="18">
        <f>B648</f>
        <v>69554</v>
      </c>
      <c r="C649" s="18">
        <f>C648</f>
        <v>71461</v>
      </c>
      <c r="D649" s="83">
        <f>D648</f>
        <v>1907</v>
      </c>
      <c r="I649" s="3"/>
      <c r="J649" s="2"/>
      <c r="K649" s="2"/>
    </row>
    <row r="650" spans="1:11" x14ac:dyDescent="0.3">
      <c r="A650" s="76">
        <f>A649</f>
        <v>44152</v>
      </c>
      <c r="B650" s="17">
        <f>SUMIF(InputData!$C$2:$C$105,"&lt;="&amp;CalcThroughput!A650,InputData!$D$2:$D$105)-$G$3</f>
        <v>69554</v>
      </c>
      <c r="C650" s="17">
        <f>SUMIF(InputData!$B$2:$B$105,"&lt;="&amp;CalcThroughput!A650,InputData!$D$2:$D$105)-CalcThroughput!$G$3</f>
        <v>71461</v>
      </c>
      <c r="D650" s="82">
        <f>C650-B650</f>
        <v>1907</v>
      </c>
      <c r="I650" s="3"/>
      <c r="J650" s="2"/>
      <c r="K650" s="2"/>
    </row>
    <row r="651" spans="1:11" x14ac:dyDescent="0.3">
      <c r="A651" s="77">
        <f>A650+1</f>
        <v>44153</v>
      </c>
      <c r="B651" s="18">
        <f>B650</f>
        <v>69554</v>
      </c>
      <c r="C651" s="18">
        <f>C650</f>
        <v>71461</v>
      </c>
      <c r="D651" s="83">
        <f>D650</f>
        <v>1907</v>
      </c>
      <c r="I651" s="3"/>
      <c r="J651" s="2"/>
      <c r="K651" s="2"/>
    </row>
    <row r="652" spans="1:11" x14ac:dyDescent="0.3">
      <c r="A652" s="76">
        <f>A651</f>
        <v>44153</v>
      </c>
      <c r="B652" s="17">
        <f>SUMIF(InputData!$C$2:$C$105,"&lt;="&amp;CalcThroughput!A652,InputData!$D$2:$D$105)-$G$3</f>
        <v>71461</v>
      </c>
      <c r="C652" s="17">
        <f>SUMIF(InputData!$B$2:$B$105,"&lt;="&amp;CalcThroughput!A652,InputData!$D$2:$D$105)-CalcThroughput!$G$3</f>
        <v>71461</v>
      </c>
      <c r="D652" s="82">
        <f>C652-B652</f>
        <v>0</v>
      </c>
      <c r="I652" s="3"/>
      <c r="J652" s="2"/>
      <c r="K652" s="2"/>
    </row>
    <row r="653" spans="1:11" x14ac:dyDescent="0.3">
      <c r="A653" s="77">
        <f>A652+1</f>
        <v>44154</v>
      </c>
      <c r="B653" s="18">
        <f>B652</f>
        <v>71461</v>
      </c>
      <c r="C653" s="18">
        <f>C652</f>
        <v>71461</v>
      </c>
      <c r="D653" s="83">
        <f>D652</f>
        <v>0</v>
      </c>
      <c r="I653" s="3"/>
      <c r="J653" s="2"/>
      <c r="K653" s="2"/>
    </row>
    <row r="654" spans="1:11" x14ac:dyDescent="0.3">
      <c r="A654" s="76">
        <f>A653</f>
        <v>44154</v>
      </c>
      <c r="B654" s="17">
        <f>SUMIF(InputData!$C$2:$C$105,"&lt;="&amp;CalcThroughput!A654,InputData!$D$2:$D$105)-$G$3</f>
        <v>71461</v>
      </c>
      <c r="C654" s="17">
        <f>SUMIF(InputData!$B$2:$B$105,"&lt;="&amp;CalcThroughput!A654,InputData!$D$2:$D$105)-CalcThroughput!$G$3</f>
        <v>71461</v>
      </c>
      <c r="D654" s="82">
        <f>C654-B654</f>
        <v>0</v>
      </c>
      <c r="I654" s="3"/>
      <c r="J654" s="2"/>
      <c r="K654" s="2"/>
    </row>
    <row r="655" spans="1:11" x14ac:dyDescent="0.3">
      <c r="A655" s="77">
        <f>A654+1</f>
        <v>44155</v>
      </c>
      <c r="B655" s="18">
        <f>B654</f>
        <v>71461</v>
      </c>
      <c r="C655" s="18">
        <f>C654</f>
        <v>71461</v>
      </c>
      <c r="D655" s="83">
        <f>D654</f>
        <v>0</v>
      </c>
      <c r="I655" s="3"/>
      <c r="J655" s="2"/>
      <c r="K655" s="2"/>
    </row>
    <row r="656" spans="1:11" x14ac:dyDescent="0.3">
      <c r="A656" s="76">
        <f>A655</f>
        <v>44155</v>
      </c>
      <c r="B656" s="17">
        <f>SUMIF(InputData!$C$2:$C$105,"&lt;="&amp;CalcThroughput!A656,InputData!$D$2:$D$105)-$G$3</f>
        <v>71461</v>
      </c>
      <c r="C656" s="17">
        <f>SUMIF(InputData!$B$2:$B$105,"&lt;="&amp;CalcThroughput!A656,InputData!$D$2:$D$105)-CalcThroughput!$G$3</f>
        <v>72676</v>
      </c>
      <c r="D656" s="82">
        <f>C656-B656</f>
        <v>1215</v>
      </c>
      <c r="I656" s="3"/>
      <c r="J656" s="2"/>
      <c r="K656" s="2"/>
    </row>
    <row r="657" spans="1:11" x14ac:dyDescent="0.3">
      <c r="A657" s="77">
        <f>A656+1</f>
        <v>44156</v>
      </c>
      <c r="B657" s="18">
        <f>B656</f>
        <v>71461</v>
      </c>
      <c r="C657" s="18">
        <f>C656</f>
        <v>72676</v>
      </c>
      <c r="D657" s="83">
        <f>D656</f>
        <v>1215</v>
      </c>
      <c r="I657" s="3"/>
      <c r="J657" s="2"/>
      <c r="K657" s="2"/>
    </row>
    <row r="658" spans="1:11" x14ac:dyDescent="0.3">
      <c r="A658" s="76">
        <f>A657</f>
        <v>44156</v>
      </c>
      <c r="B658" s="17">
        <f>SUMIF(InputData!$C$2:$C$105,"&lt;="&amp;CalcThroughput!A658,InputData!$D$2:$D$105)-$G$3</f>
        <v>71461</v>
      </c>
      <c r="C658" s="17">
        <f>SUMIF(InputData!$B$2:$B$105,"&lt;="&amp;CalcThroughput!A658,InputData!$D$2:$D$105)-CalcThroughput!$G$3</f>
        <v>72676</v>
      </c>
      <c r="D658" s="82">
        <f>C658-B658</f>
        <v>1215</v>
      </c>
      <c r="I658" s="3"/>
      <c r="J658" s="2"/>
      <c r="K658" s="2"/>
    </row>
    <row r="659" spans="1:11" x14ac:dyDescent="0.3">
      <c r="A659" s="77">
        <f>A658+1</f>
        <v>44157</v>
      </c>
      <c r="B659" s="18">
        <f>B658</f>
        <v>71461</v>
      </c>
      <c r="C659" s="18">
        <f>C658</f>
        <v>72676</v>
      </c>
      <c r="D659" s="83">
        <f>D658</f>
        <v>1215</v>
      </c>
      <c r="I659" s="3"/>
      <c r="J659" s="2"/>
      <c r="K659" s="2"/>
    </row>
    <row r="660" spans="1:11" x14ac:dyDescent="0.3">
      <c r="A660" s="76">
        <f>A659</f>
        <v>44157</v>
      </c>
      <c r="B660" s="17">
        <f>SUMIF(InputData!$C$2:$C$105,"&lt;="&amp;CalcThroughput!A660,InputData!$D$2:$D$105)-$G$3</f>
        <v>71461</v>
      </c>
      <c r="C660" s="17">
        <f>SUMIF(InputData!$B$2:$B$105,"&lt;="&amp;CalcThroughput!A660,InputData!$D$2:$D$105)-CalcThroughput!$G$3</f>
        <v>73444</v>
      </c>
      <c r="D660" s="82">
        <f>C660-B660</f>
        <v>1983</v>
      </c>
      <c r="I660" s="3"/>
      <c r="J660" s="2"/>
      <c r="K660" s="2"/>
    </row>
    <row r="661" spans="1:11" x14ac:dyDescent="0.3">
      <c r="A661" s="77">
        <f>A660+1</f>
        <v>44158</v>
      </c>
      <c r="B661" s="18">
        <f>B660</f>
        <v>71461</v>
      </c>
      <c r="C661" s="18">
        <f>C660</f>
        <v>73444</v>
      </c>
      <c r="D661" s="83">
        <f>D660</f>
        <v>1983</v>
      </c>
      <c r="I661" s="3"/>
      <c r="J661" s="2"/>
      <c r="K661" s="2"/>
    </row>
    <row r="662" spans="1:11" x14ac:dyDescent="0.3">
      <c r="A662" s="76">
        <f>A661</f>
        <v>44158</v>
      </c>
      <c r="B662" s="17">
        <f>SUMIF(InputData!$C$2:$C$105,"&lt;="&amp;CalcThroughput!A662,InputData!$D$2:$D$105)-$G$3</f>
        <v>71461</v>
      </c>
      <c r="C662" s="17">
        <f>SUMIF(InputData!$B$2:$B$105,"&lt;="&amp;CalcThroughput!A662,InputData!$D$2:$D$105)-CalcThroughput!$G$3</f>
        <v>73444</v>
      </c>
      <c r="D662" s="82">
        <f>C662-B662</f>
        <v>1983</v>
      </c>
      <c r="I662" s="3"/>
      <c r="J662" s="2"/>
      <c r="K662" s="2"/>
    </row>
    <row r="663" spans="1:11" x14ac:dyDescent="0.3">
      <c r="A663" s="77">
        <f>A662+1</f>
        <v>44159</v>
      </c>
      <c r="B663" s="18">
        <f>B662</f>
        <v>71461</v>
      </c>
      <c r="C663" s="18">
        <f>C662</f>
        <v>73444</v>
      </c>
      <c r="D663" s="83">
        <f>D662</f>
        <v>1983</v>
      </c>
      <c r="I663" s="3"/>
      <c r="J663" s="2"/>
      <c r="K663" s="2"/>
    </row>
    <row r="664" spans="1:11" x14ac:dyDescent="0.3">
      <c r="A664" s="76">
        <f>A663</f>
        <v>44159</v>
      </c>
      <c r="B664" s="17">
        <f>SUMIF(InputData!$C$2:$C$105,"&lt;="&amp;CalcThroughput!A664,InputData!$D$2:$D$105)-$G$3</f>
        <v>71461</v>
      </c>
      <c r="C664" s="17">
        <f>SUMIF(InputData!$B$2:$B$105,"&lt;="&amp;CalcThroughput!A664,InputData!$D$2:$D$105)-CalcThroughput!$G$3</f>
        <v>73444</v>
      </c>
      <c r="D664" s="82">
        <f>C664-B664</f>
        <v>1983</v>
      </c>
      <c r="I664" s="3"/>
      <c r="J664" s="2"/>
      <c r="K664" s="2"/>
    </row>
    <row r="665" spans="1:11" x14ac:dyDescent="0.3">
      <c r="A665" s="77">
        <f>A664+1</f>
        <v>44160</v>
      </c>
      <c r="B665" s="18">
        <f>B664</f>
        <v>71461</v>
      </c>
      <c r="C665" s="18">
        <f>C664</f>
        <v>73444</v>
      </c>
      <c r="D665" s="83">
        <f>D664</f>
        <v>1983</v>
      </c>
      <c r="I665" s="3"/>
      <c r="J665" s="2"/>
      <c r="K665" s="2"/>
    </row>
    <row r="666" spans="1:11" x14ac:dyDescent="0.3">
      <c r="A666" s="76">
        <f>A665</f>
        <v>44160</v>
      </c>
      <c r="B666" s="17">
        <f>SUMIF(InputData!$C$2:$C$105,"&lt;="&amp;CalcThroughput!A666,InputData!$D$2:$D$105)-$G$3</f>
        <v>73444</v>
      </c>
      <c r="C666" s="17">
        <f>SUMIF(InputData!$B$2:$B$105,"&lt;="&amp;CalcThroughput!A666,InputData!$D$2:$D$105)-CalcThroughput!$G$3</f>
        <v>73444</v>
      </c>
      <c r="D666" s="82">
        <f>C666-B666</f>
        <v>0</v>
      </c>
      <c r="I666" s="3"/>
      <c r="J666" s="2"/>
      <c r="K666" s="2"/>
    </row>
    <row r="667" spans="1:11" x14ac:dyDescent="0.3">
      <c r="A667" s="77">
        <f>A666+1</f>
        <v>44161</v>
      </c>
      <c r="B667" s="18">
        <f>B666</f>
        <v>73444</v>
      </c>
      <c r="C667" s="18">
        <f>C666</f>
        <v>73444</v>
      </c>
      <c r="D667" s="83">
        <f>D666</f>
        <v>0</v>
      </c>
      <c r="I667" s="3"/>
      <c r="J667" s="2"/>
      <c r="K667" s="2"/>
    </row>
    <row r="668" spans="1:11" x14ac:dyDescent="0.3">
      <c r="A668" s="76">
        <f>A667</f>
        <v>44161</v>
      </c>
      <c r="B668" s="17">
        <f>SUMIF(InputData!$C$2:$C$105,"&lt;="&amp;CalcThroughput!A668,InputData!$D$2:$D$105)-$G$3</f>
        <v>73444</v>
      </c>
      <c r="C668" s="17">
        <f>SUMIF(InputData!$B$2:$B$105,"&lt;="&amp;CalcThroughput!A668,InputData!$D$2:$D$105)-CalcThroughput!$G$3</f>
        <v>73444</v>
      </c>
      <c r="D668" s="82">
        <f>C668-B668</f>
        <v>0</v>
      </c>
      <c r="I668" s="3"/>
      <c r="J668" s="2"/>
      <c r="K668" s="2"/>
    </row>
    <row r="669" spans="1:11" x14ac:dyDescent="0.3">
      <c r="A669" s="77">
        <f>A668+1</f>
        <v>44162</v>
      </c>
      <c r="B669" s="18">
        <f>B668</f>
        <v>73444</v>
      </c>
      <c r="C669" s="18">
        <f>C668</f>
        <v>73444</v>
      </c>
      <c r="D669" s="83">
        <f>D668</f>
        <v>0</v>
      </c>
      <c r="I669" s="3"/>
      <c r="J669" s="2"/>
      <c r="K669" s="2"/>
    </row>
    <row r="670" spans="1:11" x14ac:dyDescent="0.3">
      <c r="A670" s="76">
        <f>A669</f>
        <v>44162</v>
      </c>
      <c r="B670" s="17">
        <f>SUMIF(InputData!$C$2:$C$105,"&lt;="&amp;CalcThroughput!A670,InputData!$D$2:$D$105)-$G$3</f>
        <v>73444</v>
      </c>
      <c r="C670" s="17">
        <f>SUMIF(InputData!$B$2:$B$105,"&lt;="&amp;CalcThroughput!A670,InputData!$D$2:$D$105)-CalcThroughput!$G$3</f>
        <v>74799</v>
      </c>
      <c r="D670" s="82">
        <f>C670-B670</f>
        <v>1355</v>
      </c>
      <c r="I670" s="3"/>
      <c r="J670" s="2"/>
      <c r="K670" s="2"/>
    </row>
    <row r="671" spans="1:11" x14ac:dyDescent="0.3">
      <c r="A671" s="77">
        <f>A670+1</f>
        <v>44163</v>
      </c>
      <c r="B671" s="18">
        <f>B670</f>
        <v>73444</v>
      </c>
      <c r="C671" s="18">
        <f>C670</f>
        <v>74799</v>
      </c>
      <c r="D671" s="83">
        <f>D670</f>
        <v>1355</v>
      </c>
      <c r="I671" s="3"/>
      <c r="J671" s="2"/>
      <c r="K671" s="2"/>
    </row>
    <row r="672" spans="1:11" x14ac:dyDescent="0.3">
      <c r="A672" s="76">
        <f>A671</f>
        <v>44163</v>
      </c>
      <c r="B672" s="17">
        <f>SUMIF(InputData!$C$2:$C$105,"&lt;="&amp;CalcThroughput!A672,InputData!$D$2:$D$105)-$G$3</f>
        <v>73444</v>
      </c>
      <c r="C672" s="17">
        <f>SUMIF(InputData!$B$2:$B$105,"&lt;="&amp;CalcThroughput!A672,InputData!$D$2:$D$105)-CalcThroughput!$G$3</f>
        <v>74799</v>
      </c>
      <c r="D672" s="82">
        <f>C672-B672</f>
        <v>1355</v>
      </c>
      <c r="I672" s="3"/>
      <c r="J672" s="2"/>
      <c r="K672" s="2"/>
    </row>
    <row r="673" spans="1:11" x14ac:dyDescent="0.3">
      <c r="A673" s="77">
        <f>A672+1</f>
        <v>44164</v>
      </c>
      <c r="B673" s="18">
        <f>B672</f>
        <v>73444</v>
      </c>
      <c r="C673" s="18">
        <f>C672</f>
        <v>74799</v>
      </c>
      <c r="D673" s="83">
        <f>D672</f>
        <v>1355</v>
      </c>
      <c r="I673" s="3"/>
      <c r="J673" s="2"/>
      <c r="K673" s="2"/>
    </row>
    <row r="674" spans="1:11" x14ac:dyDescent="0.3">
      <c r="A674" s="76">
        <f>A673</f>
        <v>44164</v>
      </c>
      <c r="B674" s="17">
        <f>SUMIF(InputData!$C$2:$C$105,"&lt;="&amp;CalcThroughput!A674,InputData!$D$2:$D$105)-$G$3</f>
        <v>73444</v>
      </c>
      <c r="C674" s="17">
        <f>SUMIF(InputData!$B$2:$B$105,"&lt;="&amp;CalcThroughput!A674,InputData!$D$2:$D$105)-CalcThroughput!$G$3</f>
        <v>75583</v>
      </c>
      <c r="D674" s="82">
        <f>C674-B674</f>
        <v>2139</v>
      </c>
      <c r="I674" s="3"/>
      <c r="J674" s="2"/>
      <c r="K674" s="2"/>
    </row>
    <row r="675" spans="1:11" x14ac:dyDescent="0.3">
      <c r="A675" s="77">
        <f>A674+1</f>
        <v>44165</v>
      </c>
      <c r="B675" s="18">
        <f>B674</f>
        <v>73444</v>
      </c>
      <c r="C675" s="18">
        <f>C674</f>
        <v>75583</v>
      </c>
      <c r="D675" s="83">
        <f>D674</f>
        <v>2139</v>
      </c>
      <c r="I675" s="3"/>
      <c r="J675" s="2"/>
      <c r="K675" s="2"/>
    </row>
    <row r="676" spans="1:11" x14ac:dyDescent="0.3">
      <c r="A676" s="76">
        <f>A675</f>
        <v>44165</v>
      </c>
      <c r="B676" s="17">
        <f>SUMIF(InputData!$C$2:$C$105,"&lt;="&amp;CalcThroughput!A676,InputData!$D$2:$D$105)-$G$3</f>
        <v>73444</v>
      </c>
      <c r="C676" s="17">
        <f>SUMIF(InputData!$B$2:$B$105,"&lt;="&amp;CalcThroughput!A676,InputData!$D$2:$D$105)-CalcThroughput!$G$3</f>
        <v>75583</v>
      </c>
      <c r="D676" s="82">
        <f>C676-B676</f>
        <v>2139</v>
      </c>
      <c r="I676" s="3"/>
      <c r="J676" s="2"/>
      <c r="K676" s="2"/>
    </row>
    <row r="677" spans="1:11" x14ac:dyDescent="0.3">
      <c r="A677" s="77">
        <f>A676+1</f>
        <v>44166</v>
      </c>
      <c r="B677" s="18">
        <f>B676</f>
        <v>73444</v>
      </c>
      <c r="C677" s="18">
        <f>C676</f>
        <v>75583</v>
      </c>
      <c r="D677" s="83">
        <f>D676</f>
        <v>2139</v>
      </c>
      <c r="I677" s="3"/>
      <c r="J677" s="2"/>
      <c r="K677" s="2"/>
    </row>
    <row r="678" spans="1:11" x14ac:dyDescent="0.3">
      <c r="A678" s="76">
        <f>A677</f>
        <v>44166</v>
      </c>
      <c r="B678" s="17">
        <f>SUMIF(InputData!$C$2:$C$105,"&lt;="&amp;CalcThroughput!A678,InputData!$D$2:$D$105)-$G$3</f>
        <v>73444</v>
      </c>
      <c r="C678" s="17">
        <f>SUMIF(InputData!$B$2:$B$105,"&lt;="&amp;CalcThroughput!A678,InputData!$D$2:$D$105)-CalcThroughput!$G$3</f>
        <v>75583</v>
      </c>
      <c r="D678" s="82">
        <f>C678-B678</f>
        <v>2139</v>
      </c>
      <c r="I678" s="3"/>
      <c r="J678" s="2"/>
      <c r="K678" s="2"/>
    </row>
    <row r="679" spans="1:11" x14ac:dyDescent="0.3">
      <c r="A679" s="77">
        <f>A678+1</f>
        <v>44167</v>
      </c>
      <c r="B679" s="18">
        <f>B678</f>
        <v>73444</v>
      </c>
      <c r="C679" s="18">
        <f>C678</f>
        <v>75583</v>
      </c>
      <c r="D679" s="83">
        <f>D678</f>
        <v>2139</v>
      </c>
      <c r="I679" s="3"/>
      <c r="J679" s="2"/>
      <c r="K679" s="2"/>
    </row>
    <row r="680" spans="1:11" x14ac:dyDescent="0.3">
      <c r="A680" s="76">
        <f>A679</f>
        <v>44167</v>
      </c>
      <c r="B680" s="17">
        <f>SUMIF(InputData!$C$2:$C$105,"&lt;="&amp;CalcThroughput!A680,InputData!$D$2:$D$105)-$G$3</f>
        <v>75583</v>
      </c>
      <c r="C680" s="17">
        <f>SUMIF(InputData!$B$2:$B$105,"&lt;="&amp;CalcThroughput!A680,InputData!$D$2:$D$105)-CalcThroughput!$G$3</f>
        <v>75583</v>
      </c>
      <c r="D680" s="82">
        <f>C680-B680</f>
        <v>0</v>
      </c>
      <c r="I680" s="3"/>
      <c r="J680" s="2"/>
      <c r="K680" s="2"/>
    </row>
    <row r="681" spans="1:11" x14ac:dyDescent="0.3">
      <c r="A681" s="77">
        <f>A680+1</f>
        <v>44168</v>
      </c>
      <c r="B681" s="18">
        <f>B680</f>
        <v>75583</v>
      </c>
      <c r="C681" s="18">
        <f>C680</f>
        <v>75583</v>
      </c>
      <c r="D681" s="83">
        <f>D680</f>
        <v>0</v>
      </c>
      <c r="I681" s="3"/>
      <c r="J681" s="2"/>
      <c r="K681" s="2"/>
    </row>
    <row r="682" spans="1:11" x14ac:dyDescent="0.3">
      <c r="A682" s="76">
        <f>A681</f>
        <v>44168</v>
      </c>
      <c r="B682" s="17">
        <f>SUMIF(InputData!$C$2:$C$105,"&lt;="&amp;CalcThroughput!A682,InputData!$D$2:$D$105)-$G$3</f>
        <v>75583</v>
      </c>
      <c r="C682" s="17">
        <f>SUMIF(InputData!$B$2:$B$105,"&lt;="&amp;CalcThroughput!A682,InputData!$D$2:$D$105)-CalcThroughput!$G$3</f>
        <v>75583</v>
      </c>
      <c r="D682" s="82">
        <f>C682-B682</f>
        <v>0</v>
      </c>
      <c r="I682" s="3"/>
      <c r="J682" s="2"/>
      <c r="K682" s="2"/>
    </row>
    <row r="683" spans="1:11" x14ac:dyDescent="0.3">
      <c r="A683" s="77">
        <f>A682+1</f>
        <v>44169</v>
      </c>
      <c r="B683" s="18">
        <f>B682</f>
        <v>75583</v>
      </c>
      <c r="C683" s="18">
        <f>C682</f>
        <v>75583</v>
      </c>
      <c r="D683" s="83">
        <f>D682</f>
        <v>0</v>
      </c>
      <c r="I683" s="3"/>
      <c r="J683" s="2"/>
      <c r="K683" s="2"/>
    </row>
    <row r="684" spans="1:11" x14ac:dyDescent="0.3">
      <c r="A684" s="76">
        <f>A683</f>
        <v>44169</v>
      </c>
      <c r="B684" s="17">
        <f>SUMIF(InputData!$C$2:$C$105,"&lt;="&amp;CalcThroughput!A684,InputData!$D$2:$D$105)-$G$3</f>
        <v>75583</v>
      </c>
      <c r="C684" s="17">
        <f>SUMIF(InputData!$B$2:$B$105,"&lt;="&amp;CalcThroughput!A684,InputData!$D$2:$D$105)-CalcThroughput!$G$3</f>
        <v>75583</v>
      </c>
      <c r="D684" s="82">
        <f>C684-B684</f>
        <v>0</v>
      </c>
      <c r="I684" s="3"/>
      <c r="J684" s="2"/>
      <c r="K684" s="2"/>
    </row>
    <row r="685" spans="1:11" x14ac:dyDescent="0.3">
      <c r="A685" s="77">
        <f>A684+1</f>
        <v>44170</v>
      </c>
      <c r="B685" s="18">
        <f>B684</f>
        <v>75583</v>
      </c>
      <c r="C685" s="18">
        <f>C684</f>
        <v>75583</v>
      </c>
      <c r="D685" s="83">
        <f>D684</f>
        <v>0</v>
      </c>
      <c r="I685" s="3"/>
      <c r="J685" s="2"/>
      <c r="K685" s="2"/>
    </row>
    <row r="686" spans="1:11" x14ac:dyDescent="0.3">
      <c r="A686" s="76">
        <f>A685</f>
        <v>44170</v>
      </c>
      <c r="B686" s="17">
        <f>SUMIF(InputData!$C$2:$C$105,"&lt;="&amp;CalcThroughput!A686,InputData!$D$2:$D$105)-$G$3</f>
        <v>75583</v>
      </c>
      <c r="C686" s="17">
        <f>SUMIF(InputData!$B$2:$B$105,"&lt;="&amp;CalcThroughput!A686,InputData!$D$2:$D$105)-CalcThroughput!$G$3</f>
        <v>76688</v>
      </c>
      <c r="D686" s="82">
        <f>C686-B686</f>
        <v>1105</v>
      </c>
      <c r="I686" s="3"/>
      <c r="J686" s="2"/>
      <c r="K686" s="2"/>
    </row>
    <row r="687" spans="1:11" x14ac:dyDescent="0.3">
      <c r="A687" s="77">
        <f>A686+1</f>
        <v>44171</v>
      </c>
      <c r="B687" s="18">
        <f>B686</f>
        <v>75583</v>
      </c>
      <c r="C687" s="18">
        <f>C686</f>
        <v>76688</v>
      </c>
      <c r="D687" s="83">
        <f>D686</f>
        <v>1105</v>
      </c>
      <c r="I687" s="3"/>
      <c r="J687" s="2"/>
      <c r="K687" s="2"/>
    </row>
    <row r="688" spans="1:11" x14ac:dyDescent="0.3">
      <c r="A688" s="76">
        <f>A687</f>
        <v>44171</v>
      </c>
      <c r="B688" s="17">
        <f>SUMIF(InputData!$C$2:$C$105,"&lt;="&amp;CalcThroughput!A688,InputData!$D$2:$D$105)-$G$3</f>
        <v>75583</v>
      </c>
      <c r="C688" s="17">
        <f>SUMIF(InputData!$B$2:$B$105,"&lt;="&amp;CalcThroughput!A688,InputData!$D$2:$D$105)-CalcThroughput!$G$3</f>
        <v>76688</v>
      </c>
      <c r="D688" s="82">
        <f>C688-B688</f>
        <v>1105</v>
      </c>
      <c r="I688" s="3"/>
      <c r="J688" s="2"/>
      <c r="K688" s="2"/>
    </row>
    <row r="689" spans="1:11" x14ac:dyDescent="0.3">
      <c r="A689" s="77">
        <f>A688+1</f>
        <v>44172</v>
      </c>
      <c r="B689" s="18">
        <f>B688</f>
        <v>75583</v>
      </c>
      <c r="C689" s="18">
        <f>C688</f>
        <v>76688</v>
      </c>
      <c r="D689" s="83">
        <f>D688</f>
        <v>1105</v>
      </c>
      <c r="I689" s="3"/>
      <c r="J689" s="2"/>
      <c r="K689" s="2"/>
    </row>
    <row r="690" spans="1:11" x14ac:dyDescent="0.3">
      <c r="A690" s="76">
        <f>A689</f>
        <v>44172</v>
      </c>
      <c r="B690" s="17">
        <f>SUMIF(InputData!$C$2:$C$105,"&lt;="&amp;CalcThroughput!A690,InputData!$D$2:$D$105)-$G$3</f>
        <v>75583</v>
      </c>
      <c r="C690" s="17">
        <f>SUMIF(InputData!$B$2:$B$105,"&lt;="&amp;CalcThroughput!A690,InputData!$D$2:$D$105)-CalcThroughput!$G$3</f>
        <v>77334</v>
      </c>
      <c r="D690" s="82">
        <f>C690-B690</f>
        <v>1751</v>
      </c>
      <c r="I690" s="3"/>
      <c r="J690" s="2"/>
      <c r="K690" s="2"/>
    </row>
    <row r="691" spans="1:11" x14ac:dyDescent="0.3">
      <c r="A691" s="77">
        <f>A690+1</f>
        <v>44173</v>
      </c>
      <c r="B691" s="18">
        <f>B690</f>
        <v>75583</v>
      </c>
      <c r="C691" s="18">
        <f>C690</f>
        <v>77334</v>
      </c>
      <c r="D691" s="83">
        <f>D690</f>
        <v>1751</v>
      </c>
      <c r="I691" s="3"/>
      <c r="J691" s="2"/>
      <c r="K691" s="2"/>
    </row>
    <row r="692" spans="1:11" x14ac:dyDescent="0.3">
      <c r="A692" s="76">
        <f>A691</f>
        <v>44173</v>
      </c>
      <c r="B692" s="17">
        <f>SUMIF(InputData!$C$2:$C$105,"&lt;="&amp;CalcThroughput!A692,InputData!$D$2:$D$105)-$G$3</f>
        <v>75583</v>
      </c>
      <c r="C692" s="17">
        <f>SUMIF(InputData!$B$2:$B$105,"&lt;="&amp;CalcThroughput!A692,InputData!$D$2:$D$105)-CalcThroughput!$G$3</f>
        <v>77334</v>
      </c>
      <c r="D692" s="82">
        <f>C692-B692</f>
        <v>1751</v>
      </c>
      <c r="I692" s="3"/>
      <c r="J692" s="2"/>
      <c r="K692" s="2"/>
    </row>
    <row r="693" spans="1:11" x14ac:dyDescent="0.3">
      <c r="A693" s="77">
        <f>A692+1</f>
        <v>44174</v>
      </c>
      <c r="B693" s="18">
        <f>B692</f>
        <v>75583</v>
      </c>
      <c r="C693" s="18">
        <f>C692</f>
        <v>77334</v>
      </c>
      <c r="D693" s="83">
        <f>D692</f>
        <v>1751</v>
      </c>
      <c r="I693" s="3"/>
      <c r="J693" s="2"/>
      <c r="K693" s="2"/>
    </row>
    <row r="694" spans="1:11" x14ac:dyDescent="0.3">
      <c r="A694" s="76">
        <f>A693</f>
        <v>44174</v>
      </c>
      <c r="B694" s="17">
        <f>SUMIF(InputData!$C$2:$C$105,"&lt;="&amp;CalcThroughput!A694,InputData!$D$2:$D$105)-$G$3</f>
        <v>77334</v>
      </c>
      <c r="C694" s="17">
        <f>SUMIF(InputData!$B$2:$B$105,"&lt;="&amp;CalcThroughput!A694,InputData!$D$2:$D$105)-CalcThroughput!$G$3</f>
        <v>77334</v>
      </c>
      <c r="D694" s="82">
        <f>C694-B694</f>
        <v>0</v>
      </c>
      <c r="I694" s="3"/>
      <c r="J694" s="2"/>
      <c r="K694" s="2"/>
    </row>
    <row r="695" spans="1:11" x14ac:dyDescent="0.3">
      <c r="A695" s="77">
        <f>A694+1</f>
        <v>44175</v>
      </c>
      <c r="B695" s="18">
        <f>B694</f>
        <v>77334</v>
      </c>
      <c r="C695" s="18">
        <f>C694</f>
        <v>77334</v>
      </c>
      <c r="D695" s="83">
        <f>D694</f>
        <v>0</v>
      </c>
      <c r="I695" s="3"/>
      <c r="J695" s="2"/>
      <c r="K695" s="2"/>
    </row>
    <row r="696" spans="1:11" x14ac:dyDescent="0.3">
      <c r="A696" s="76">
        <f>A695</f>
        <v>44175</v>
      </c>
      <c r="B696" s="17">
        <f>SUMIF(InputData!$C$2:$C$105,"&lt;="&amp;CalcThroughput!A696,InputData!$D$2:$D$105)-$G$3</f>
        <v>77334</v>
      </c>
      <c r="C696" s="17">
        <f>SUMIF(InputData!$B$2:$B$105,"&lt;="&amp;CalcThroughput!A696,InputData!$D$2:$D$105)-CalcThroughput!$G$3</f>
        <v>77334</v>
      </c>
      <c r="D696" s="82">
        <f>C696-B696</f>
        <v>0</v>
      </c>
      <c r="I696" s="3"/>
      <c r="J696" s="2"/>
      <c r="K696" s="2"/>
    </row>
    <row r="697" spans="1:11" x14ac:dyDescent="0.3">
      <c r="A697" s="77">
        <f>A696+1</f>
        <v>44176</v>
      </c>
      <c r="B697" s="18">
        <f>B696</f>
        <v>77334</v>
      </c>
      <c r="C697" s="18">
        <f>C696</f>
        <v>77334</v>
      </c>
      <c r="D697" s="83">
        <f>D696</f>
        <v>0</v>
      </c>
      <c r="I697" s="3"/>
      <c r="J697" s="2"/>
      <c r="K697" s="2"/>
    </row>
    <row r="698" spans="1:11" x14ac:dyDescent="0.3">
      <c r="A698" s="76">
        <f>A697</f>
        <v>44176</v>
      </c>
      <c r="B698" s="17">
        <f>SUMIF(InputData!$C$2:$C$105,"&lt;="&amp;CalcThroughput!A698,InputData!$D$2:$D$105)-$G$3</f>
        <v>77334</v>
      </c>
      <c r="C698" s="17">
        <f>SUMIF(InputData!$B$2:$B$105,"&lt;="&amp;CalcThroughput!A698,InputData!$D$2:$D$105)-CalcThroughput!$G$3</f>
        <v>77334</v>
      </c>
      <c r="D698" s="82">
        <f>C698-B698</f>
        <v>0</v>
      </c>
      <c r="I698" s="3"/>
      <c r="J698" s="2"/>
      <c r="K698" s="2"/>
    </row>
    <row r="699" spans="1:11" x14ac:dyDescent="0.3">
      <c r="A699" s="77">
        <f>A698+1</f>
        <v>44177</v>
      </c>
      <c r="B699" s="18">
        <f>B698</f>
        <v>77334</v>
      </c>
      <c r="C699" s="18">
        <f>C698</f>
        <v>77334</v>
      </c>
      <c r="D699" s="83">
        <f>D698</f>
        <v>0</v>
      </c>
      <c r="I699" s="3"/>
      <c r="J699" s="2"/>
      <c r="K699" s="2"/>
    </row>
    <row r="700" spans="1:11" x14ac:dyDescent="0.3">
      <c r="A700" s="76">
        <f>A699</f>
        <v>44177</v>
      </c>
      <c r="B700" s="17">
        <f>SUMIF(InputData!$C$2:$C$105,"&lt;="&amp;CalcThroughput!A700,InputData!$D$2:$D$105)-$G$3</f>
        <v>77334</v>
      </c>
      <c r="C700" s="17">
        <f>SUMIF(InputData!$B$2:$B$105,"&lt;="&amp;CalcThroughput!A700,InputData!$D$2:$D$105)-CalcThroughput!$G$3</f>
        <v>78434</v>
      </c>
      <c r="D700" s="82">
        <f>C700-B700</f>
        <v>1100</v>
      </c>
      <c r="I700" s="3"/>
      <c r="J700" s="2"/>
      <c r="K700" s="2"/>
    </row>
    <row r="701" spans="1:11" x14ac:dyDescent="0.3">
      <c r="A701" s="77">
        <f>A700+1</f>
        <v>44178</v>
      </c>
      <c r="B701" s="18">
        <f>B700</f>
        <v>77334</v>
      </c>
      <c r="C701" s="18">
        <f>C700</f>
        <v>78434</v>
      </c>
      <c r="D701" s="83">
        <f>D700</f>
        <v>1100</v>
      </c>
      <c r="I701" s="3"/>
      <c r="J701" s="2"/>
      <c r="K701" s="2"/>
    </row>
    <row r="702" spans="1:11" x14ac:dyDescent="0.3">
      <c r="A702" s="76">
        <f>A701</f>
        <v>44178</v>
      </c>
      <c r="B702" s="17">
        <f>SUMIF(InputData!$C$2:$C$105,"&lt;="&amp;CalcThroughput!A702,InputData!$D$2:$D$105)-$G$3</f>
        <v>77334</v>
      </c>
      <c r="C702" s="17">
        <f>SUMIF(InputData!$B$2:$B$105,"&lt;="&amp;CalcThroughput!A702,InputData!$D$2:$D$105)-CalcThroughput!$G$3</f>
        <v>79082</v>
      </c>
      <c r="D702" s="82">
        <f>C702-B702</f>
        <v>1748</v>
      </c>
      <c r="I702" s="3"/>
      <c r="J702" s="2"/>
      <c r="K702" s="2"/>
    </row>
    <row r="703" spans="1:11" x14ac:dyDescent="0.3">
      <c r="A703" s="77">
        <f>A702+1</f>
        <v>44179</v>
      </c>
      <c r="B703" s="18">
        <f>B702</f>
        <v>77334</v>
      </c>
      <c r="C703" s="18">
        <f>C702</f>
        <v>79082</v>
      </c>
      <c r="D703" s="83">
        <f>D702</f>
        <v>1748</v>
      </c>
      <c r="I703" s="3"/>
      <c r="J703" s="2"/>
      <c r="K703" s="2"/>
    </row>
    <row r="704" spans="1:11" x14ac:dyDescent="0.3">
      <c r="A704" s="76">
        <f>A703</f>
        <v>44179</v>
      </c>
      <c r="B704" s="17">
        <f>SUMIF(InputData!$C$2:$C$105,"&lt;="&amp;CalcThroughput!A704,InputData!$D$2:$D$105)-$G$3</f>
        <v>77334</v>
      </c>
      <c r="C704" s="17">
        <f>SUMIF(InputData!$B$2:$B$105,"&lt;="&amp;CalcThroughput!A704,InputData!$D$2:$D$105)-CalcThroughput!$G$3</f>
        <v>79082</v>
      </c>
      <c r="D704" s="82">
        <f>C704-B704</f>
        <v>1748</v>
      </c>
      <c r="I704" s="3"/>
      <c r="J704" s="2"/>
      <c r="K704" s="2"/>
    </row>
    <row r="705" spans="1:11" x14ac:dyDescent="0.3">
      <c r="A705" s="77">
        <f>A704+1</f>
        <v>44180</v>
      </c>
      <c r="B705" s="18">
        <f>B704</f>
        <v>77334</v>
      </c>
      <c r="C705" s="18">
        <f>C704</f>
        <v>79082</v>
      </c>
      <c r="D705" s="83">
        <f>D704</f>
        <v>1748</v>
      </c>
      <c r="I705" s="3"/>
      <c r="J705" s="2"/>
      <c r="K705" s="2"/>
    </row>
    <row r="706" spans="1:11" x14ac:dyDescent="0.3">
      <c r="A706" s="76">
        <f>A705</f>
        <v>44180</v>
      </c>
      <c r="B706" s="17">
        <f>SUMIF(InputData!$C$2:$C$105,"&lt;="&amp;CalcThroughput!A706,InputData!$D$2:$D$105)-$G$3</f>
        <v>77334</v>
      </c>
      <c r="C706" s="17">
        <f>SUMIF(InputData!$B$2:$B$105,"&lt;="&amp;CalcThroughput!A706,InputData!$D$2:$D$105)-CalcThroughput!$G$3</f>
        <v>79082</v>
      </c>
      <c r="D706" s="82">
        <f>C706-B706</f>
        <v>1748</v>
      </c>
      <c r="I706" s="3"/>
      <c r="J706" s="2"/>
      <c r="K706" s="2"/>
    </row>
    <row r="707" spans="1:11" x14ac:dyDescent="0.3">
      <c r="A707" s="77">
        <f>A706+1</f>
        <v>44181</v>
      </c>
      <c r="B707" s="18">
        <f>B706</f>
        <v>77334</v>
      </c>
      <c r="C707" s="18">
        <f>C706</f>
        <v>79082</v>
      </c>
      <c r="D707" s="83">
        <f>D706</f>
        <v>1748</v>
      </c>
      <c r="I707" s="3"/>
      <c r="J707" s="2"/>
      <c r="K707" s="2"/>
    </row>
    <row r="708" spans="1:11" x14ac:dyDescent="0.3">
      <c r="A708" s="76">
        <f>A707</f>
        <v>44181</v>
      </c>
      <c r="B708" s="17">
        <f>SUMIF(InputData!$C$2:$C$105,"&lt;="&amp;CalcThroughput!A708,InputData!$D$2:$D$105)-$G$3</f>
        <v>79082</v>
      </c>
      <c r="C708" s="17">
        <f>SUMIF(InputData!$B$2:$B$105,"&lt;="&amp;CalcThroughput!A708,InputData!$D$2:$D$105)-CalcThroughput!$G$3</f>
        <v>79082</v>
      </c>
      <c r="D708" s="82">
        <f>C708-B708</f>
        <v>0</v>
      </c>
      <c r="I708" s="3"/>
      <c r="J708" s="2"/>
      <c r="K708" s="2"/>
    </row>
    <row r="709" spans="1:11" x14ac:dyDescent="0.3">
      <c r="A709" s="77">
        <f>A708+1</f>
        <v>44182</v>
      </c>
      <c r="B709" s="18">
        <f>B708</f>
        <v>79082</v>
      </c>
      <c r="C709" s="18">
        <f>C708</f>
        <v>79082</v>
      </c>
      <c r="D709" s="83">
        <f>D708</f>
        <v>0</v>
      </c>
      <c r="I709" s="3"/>
      <c r="J709" s="2"/>
      <c r="K709" s="2"/>
    </row>
    <row r="710" spans="1:11" x14ac:dyDescent="0.3">
      <c r="A710" s="76">
        <f>A709</f>
        <v>44182</v>
      </c>
      <c r="B710" s="17">
        <f>SUMIF(InputData!$C$2:$C$105,"&lt;="&amp;CalcThroughput!A710,InputData!$D$2:$D$105)-$G$3</f>
        <v>79082</v>
      </c>
      <c r="C710" s="17">
        <f>SUMIF(InputData!$B$2:$B$105,"&lt;="&amp;CalcThroughput!A710,InputData!$D$2:$D$105)-CalcThroughput!$G$3</f>
        <v>79082</v>
      </c>
      <c r="D710" s="82">
        <f>C710-B710</f>
        <v>0</v>
      </c>
      <c r="I710" s="3"/>
      <c r="J710" s="2"/>
      <c r="K710" s="2"/>
    </row>
    <row r="711" spans="1:11" x14ac:dyDescent="0.3">
      <c r="A711" s="77">
        <f>A710+1</f>
        <v>44183</v>
      </c>
      <c r="B711" s="18">
        <f>B710</f>
        <v>79082</v>
      </c>
      <c r="C711" s="18">
        <f>C710</f>
        <v>79082</v>
      </c>
      <c r="D711" s="83">
        <f>D710</f>
        <v>0</v>
      </c>
      <c r="I711" s="3"/>
      <c r="J711" s="2"/>
      <c r="K711" s="2"/>
    </row>
    <row r="712" spans="1:11" x14ac:dyDescent="0.3">
      <c r="A712" s="76">
        <f>A711</f>
        <v>44183</v>
      </c>
      <c r="B712" s="17">
        <f>SUMIF(InputData!$C$2:$C$105,"&lt;="&amp;CalcThroughput!A712,InputData!$D$2:$D$105)-$G$3</f>
        <v>79082</v>
      </c>
      <c r="C712" s="17">
        <f>SUMIF(InputData!$B$2:$B$105,"&lt;="&amp;CalcThroughput!A712,InputData!$D$2:$D$105)-CalcThroughput!$G$3</f>
        <v>79082</v>
      </c>
      <c r="D712" s="82">
        <f>C712-B712</f>
        <v>0</v>
      </c>
      <c r="I712" s="3"/>
      <c r="J712" s="2"/>
      <c r="K712" s="2"/>
    </row>
    <row r="713" spans="1:11" x14ac:dyDescent="0.3">
      <c r="A713" s="77">
        <f>A712+1</f>
        <v>44184</v>
      </c>
      <c r="B713" s="18">
        <f>B712</f>
        <v>79082</v>
      </c>
      <c r="C713" s="18">
        <f>C712</f>
        <v>79082</v>
      </c>
      <c r="D713" s="83">
        <f>D712</f>
        <v>0</v>
      </c>
      <c r="I713" s="3"/>
      <c r="J713" s="2"/>
      <c r="K713" s="2"/>
    </row>
    <row r="714" spans="1:11" x14ac:dyDescent="0.3">
      <c r="A714" s="76">
        <f>A713</f>
        <v>44184</v>
      </c>
      <c r="B714" s="17">
        <f>SUMIF(InputData!$C$2:$C$105,"&lt;="&amp;CalcThroughput!A714,InputData!$D$2:$D$105)-$G$3</f>
        <v>79082</v>
      </c>
      <c r="C714" s="17">
        <f>SUMIF(InputData!$B$2:$B$105,"&lt;="&amp;CalcThroughput!A714,InputData!$D$2:$D$105)-CalcThroughput!$G$3</f>
        <v>79082</v>
      </c>
      <c r="D714" s="82">
        <f>C714-B714</f>
        <v>0</v>
      </c>
      <c r="I714" s="3"/>
      <c r="J714" s="2"/>
      <c r="K714" s="2"/>
    </row>
    <row r="715" spans="1:11" x14ac:dyDescent="0.3">
      <c r="A715" s="77">
        <f>A714+1</f>
        <v>44185</v>
      </c>
      <c r="B715" s="18">
        <f>B714</f>
        <v>79082</v>
      </c>
      <c r="C715" s="18">
        <f>C714</f>
        <v>79082</v>
      </c>
      <c r="D715" s="83">
        <f>D714</f>
        <v>0</v>
      </c>
      <c r="I715" s="3"/>
      <c r="J715" s="2"/>
      <c r="K715" s="2"/>
    </row>
    <row r="716" spans="1:11" x14ac:dyDescent="0.3">
      <c r="A716" s="76">
        <f>A715</f>
        <v>44185</v>
      </c>
      <c r="B716" s="17">
        <f>SUMIF(InputData!$C$2:$C$105,"&lt;="&amp;CalcThroughput!A716,InputData!$D$2:$D$105)-$G$3</f>
        <v>79082</v>
      </c>
      <c r="C716" s="17">
        <f>SUMIF(InputData!$B$2:$B$105,"&lt;="&amp;CalcThroughput!A716,InputData!$D$2:$D$105)-CalcThroughput!$G$3</f>
        <v>80708</v>
      </c>
      <c r="D716" s="82">
        <f>C716-B716</f>
        <v>1626</v>
      </c>
      <c r="I716" s="3"/>
      <c r="J716" s="2"/>
      <c r="K716" s="2"/>
    </row>
    <row r="717" spans="1:11" x14ac:dyDescent="0.3">
      <c r="A717" s="77">
        <f>A716+1</f>
        <v>44186</v>
      </c>
      <c r="B717" s="18">
        <f>B716</f>
        <v>79082</v>
      </c>
      <c r="C717" s="18">
        <f>C716</f>
        <v>80708</v>
      </c>
      <c r="D717" s="83">
        <f>D716</f>
        <v>1626</v>
      </c>
      <c r="I717" s="3"/>
      <c r="J717" s="2"/>
      <c r="K717" s="2"/>
    </row>
    <row r="718" spans="1:11" x14ac:dyDescent="0.3">
      <c r="A718" s="76">
        <f>A717</f>
        <v>44186</v>
      </c>
      <c r="B718" s="17">
        <f>SUMIF(InputData!$C$2:$C$105,"&lt;="&amp;CalcThroughput!A718,InputData!$D$2:$D$105)-$G$3</f>
        <v>79082</v>
      </c>
      <c r="C718" s="17">
        <f>SUMIF(InputData!$B$2:$B$105,"&lt;="&amp;CalcThroughput!A718,InputData!$D$2:$D$105)-CalcThroughput!$G$3</f>
        <v>80708</v>
      </c>
      <c r="D718" s="82">
        <f>C718-B718</f>
        <v>1626</v>
      </c>
      <c r="I718" s="3"/>
      <c r="J718" s="2"/>
      <c r="K718" s="2"/>
    </row>
    <row r="719" spans="1:11" x14ac:dyDescent="0.3">
      <c r="A719" s="77">
        <f>A718+1</f>
        <v>44187</v>
      </c>
      <c r="B719" s="18">
        <f>B718</f>
        <v>79082</v>
      </c>
      <c r="C719" s="18">
        <f>C718</f>
        <v>80708</v>
      </c>
      <c r="D719" s="83">
        <f>D718</f>
        <v>1626</v>
      </c>
      <c r="I719" s="3"/>
      <c r="J719" s="2"/>
      <c r="K719" s="2"/>
    </row>
    <row r="720" spans="1:11" x14ac:dyDescent="0.3">
      <c r="A720" s="76">
        <f>A719</f>
        <v>44187</v>
      </c>
      <c r="B720" s="17">
        <f>SUMIF(InputData!$C$2:$C$105,"&lt;="&amp;CalcThroughput!A720,InputData!$D$2:$D$105)-$G$3</f>
        <v>79082</v>
      </c>
      <c r="C720" s="17">
        <f>SUMIF(InputData!$B$2:$B$105,"&lt;="&amp;CalcThroughput!A720,InputData!$D$2:$D$105)-CalcThroughput!$G$3</f>
        <v>80708</v>
      </c>
      <c r="D720" s="82">
        <f>C720-B720</f>
        <v>1626</v>
      </c>
      <c r="I720" s="3"/>
      <c r="J720" s="2"/>
      <c r="K720" s="2"/>
    </row>
    <row r="721" spans="1:11" x14ac:dyDescent="0.3">
      <c r="A721" s="77">
        <f>A720+1</f>
        <v>44188</v>
      </c>
      <c r="B721" s="18">
        <f>B720</f>
        <v>79082</v>
      </c>
      <c r="C721" s="18">
        <f>C720</f>
        <v>80708</v>
      </c>
      <c r="D721" s="83">
        <f>D720</f>
        <v>1626</v>
      </c>
      <c r="I721" s="3"/>
      <c r="J721" s="2"/>
      <c r="K721" s="2"/>
    </row>
    <row r="722" spans="1:11" x14ac:dyDescent="0.3">
      <c r="A722" s="76">
        <f>A721</f>
        <v>44188</v>
      </c>
      <c r="B722" s="17">
        <f>SUMIF(InputData!$C$2:$C$105,"&lt;="&amp;CalcThroughput!A722,InputData!$D$2:$D$105)-$G$3</f>
        <v>80708</v>
      </c>
      <c r="C722" s="17">
        <f>SUMIF(InputData!$B$2:$B$105,"&lt;="&amp;CalcThroughput!A722,InputData!$D$2:$D$105)-CalcThroughput!$G$3</f>
        <v>80708</v>
      </c>
      <c r="D722" s="82">
        <f>C722-B722</f>
        <v>0</v>
      </c>
      <c r="I722" s="3"/>
      <c r="J722" s="2"/>
      <c r="K722" s="2"/>
    </row>
    <row r="723" spans="1:11" x14ac:dyDescent="0.3">
      <c r="A723" s="77">
        <f>A722+1</f>
        <v>44189</v>
      </c>
      <c r="B723" s="18">
        <f>B722</f>
        <v>80708</v>
      </c>
      <c r="C723" s="18">
        <f>C722</f>
        <v>80708</v>
      </c>
      <c r="D723" s="83">
        <f>D722</f>
        <v>0</v>
      </c>
      <c r="I723" s="3"/>
      <c r="J723" s="2"/>
      <c r="K723" s="2"/>
    </row>
    <row r="724" spans="1:11" x14ac:dyDescent="0.3">
      <c r="A724" s="76">
        <f>A723</f>
        <v>44189</v>
      </c>
      <c r="B724" s="17">
        <f>SUMIF(InputData!$C$2:$C$105,"&lt;="&amp;CalcThroughput!A724,InputData!$D$2:$D$105)-$G$3</f>
        <v>80708</v>
      </c>
      <c r="C724" s="17">
        <f>SUMIF(InputData!$B$2:$B$105,"&lt;="&amp;CalcThroughput!A724,InputData!$D$2:$D$105)-CalcThroughput!$G$3</f>
        <v>80708</v>
      </c>
      <c r="D724" s="82">
        <f>C724-B724</f>
        <v>0</v>
      </c>
      <c r="I724" s="3"/>
      <c r="J724" s="2"/>
      <c r="K724" s="2"/>
    </row>
    <row r="725" spans="1:11" x14ac:dyDescent="0.3">
      <c r="A725" s="77">
        <f>A724+1</f>
        <v>44190</v>
      </c>
      <c r="B725" s="18">
        <f>B724</f>
        <v>80708</v>
      </c>
      <c r="C725" s="18">
        <f>C724</f>
        <v>80708</v>
      </c>
      <c r="D725" s="83">
        <f>D724</f>
        <v>0</v>
      </c>
      <c r="I725" s="3"/>
      <c r="J725" s="2"/>
      <c r="K725" s="2"/>
    </row>
    <row r="726" spans="1:11" x14ac:dyDescent="0.3">
      <c r="A726" s="76">
        <f>A725</f>
        <v>44190</v>
      </c>
      <c r="B726" s="17">
        <f>SUMIF(InputData!$C$2:$C$105,"&lt;="&amp;CalcThroughput!A726,InputData!$D$2:$D$105)-$G$3</f>
        <v>80708</v>
      </c>
      <c r="C726" s="17">
        <f>SUMIF(InputData!$B$2:$B$105,"&lt;="&amp;CalcThroughput!A726,InputData!$D$2:$D$105)-CalcThroughput!$G$3</f>
        <v>80708</v>
      </c>
      <c r="D726" s="82">
        <f>C726-B726</f>
        <v>0</v>
      </c>
      <c r="I726" s="3"/>
      <c r="J726" s="2"/>
      <c r="K726" s="2"/>
    </row>
    <row r="727" spans="1:11" x14ac:dyDescent="0.3">
      <c r="A727" s="77">
        <f>A726+1</f>
        <v>44191</v>
      </c>
      <c r="B727" s="18">
        <f>B726</f>
        <v>80708</v>
      </c>
      <c r="C727" s="18">
        <f>C726</f>
        <v>80708</v>
      </c>
      <c r="D727" s="83">
        <f>D726</f>
        <v>0</v>
      </c>
      <c r="I727" s="3"/>
      <c r="J727" s="2"/>
      <c r="K727" s="2"/>
    </row>
    <row r="728" spans="1:11" x14ac:dyDescent="0.3">
      <c r="A728" s="76">
        <f>A727</f>
        <v>44191</v>
      </c>
      <c r="B728" s="17">
        <f>SUMIF(InputData!$C$2:$C$105,"&lt;="&amp;CalcThroughput!A728,InputData!$D$2:$D$105)-$G$3</f>
        <v>80708</v>
      </c>
      <c r="C728" s="17">
        <f>SUMIF(InputData!$B$2:$B$105,"&lt;="&amp;CalcThroughput!A728,InputData!$D$2:$D$105)-CalcThroughput!$G$3</f>
        <v>81648</v>
      </c>
      <c r="D728" s="82">
        <f>C728-B728</f>
        <v>940</v>
      </c>
      <c r="I728" s="3"/>
      <c r="J728" s="2"/>
      <c r="K728" s="2"/>
    </row>
    <row r="729" spans="1:11" x14ac:dyDescent="0.3">
      <c r="A729" s="77">
        <f>A728+1</f>
        <v>44192</v>
      </c>
      <c r="B729" s="18">
        <f>B728</f>
        <v>80708</v>
      </c>
      <c r="C729" s="18">
        <f>C728</f>
        <v>81648</v>
      </c>
      <c r="D729" s="83">
        <f>D728</f>
        <v>940</v>
      </c>
      <c r="I729" s="3"/>
      <c r="J729" s="2"/>
      <c r="K729" s="2"/>
    </row>
    <row r="730" spans="1:11" x14ac:dyDescent="0.3">
      <c r="A730" s="76">
        <f>A729</f>
        <v>44192</v>
      </c>
      <c r="B730" s="17">
        <f>SUMIF(InputData!$C$2:$C$105,"&lt;="&amp;CalcThroughput!A730,InputData!$D$2:$D$105)-$G$3</f>
        <v>80708</v>
      </c>
      <c r="C730" s="17">
        <f>SUMIF(InputData!$B$2:$B$105,"&lt;="&amp;CalcThroughput!A730,InputData!$D$2:$D$105)-CalcThroughput!$G$3</f>
        <v>81648</v>
      </c>
      <c r="D730" s="82">
        <f>C730-B730</f>
        <v>940</v>
      </c>
      <c r="I730" s="3"/>
      <c r="J730" s="2"/>
      <c r="K730" s="2"/>
    </row>
    <row r="731" spans="1:11" x14ac:dyDescent="0.3">
      <c r="A731" s="77">
        <f>A730+1</f>
        <v>44193</v>
      </c>
      <c r="B731" s="18">
        <f>B730</f>
        <v>80708</v>
      </c>
      <c r="C731" s="18">
        <f>C730</f>
        <v>81648</v>
      </c>
      <c r="D731" s="83">
        <f>D730</f>
        <v>940</v>
      </c>
      <c r="I731" s="3"/>
      <c r="J731" s="2"/>
      <c r="K731" s="2"/>
    </row>
    <row r="732" spans="1:11" x14ac:dyDescent="0.3">
      <c r="A732" s="76">
        <f>A731</f>
        <v>44193</v>
      </c>
      <c r="B732" s="17">
        <f>SUMIF(InputData!$C$2:$C$105,"&lt;="&amp;CalcThroughput!A732,InputData!$D$2:$D$105)-$G$3</f>
        <v>80708</v>
      </c>
      <c r="C732" s="17">
        <f>SUMIF(InputData!$B$2:$B$105,"&lt;="&amp;CalcThroughput!A732,InputData!$D$2:$D$105)-CalcThroughput!$G$3</f>
        <v>82278</v>
      </c>
      <c r="D732" s="82">
        <f>C732-B732</f>
        <v>1570</v>
      </c>
      <c r="I732" s="3"/>
      <c r="J732" s="2"/>
      <c r="K732" s="2"/>
    </row>
    <row r="733" spans="1:11" x14ac:dyDescent="0.3">
      <c r="A733" s="77">
        <f>A732+1</f>
        <v>44194</v>
      </c>
      <c r="B733" s="18">
        <f>B732</f>
        <v>80708</v>
      </c>
      <c r="C733" s="18">
        <f>C732</f>
        <v>82278</v>
      </c>
      <c r="D733" s="83">
        <f>D732</f>
        <v>1570</v>
      </c>
      <c r="I733" s="3"/>
      <c r="J733" s="2"/>
      <c r="K733" s="2"/>
    </row>
    <row r="734" spans="1:11" x14ac:dyDescent="0.3">
      <c r="A734" s="76">
        <f>A733</f>
        <v>44194</v>
      </c>
      <c r="B734" s="17">
        <f>SUMIF(InputData!$C$2:$C$105,"&lt;="&amp;CalcThroughput!A734,InputData!$D$2:$D$105)-$G$3</f>
        <v>80708</v>
      </c>
      <c r="C734" s="17">
        <f>SUMIF(InputData!$B$2:$B$105,"&lt;="&amp;CalcThroughput!A734,InputData!$D$2:$D$105)-CalcThroughput!$G$3</f>
        <v>82278</v>
      </c>
      <c r="D734" s="82">
        <f>C734-B734</f>
        <v>1570</v>
      </c>
      <c r="I734" s="3"/>
      <c r="J734" s="2"/>
      <c r="K734" s="2"/>
    </row>
    <row r="735" spans="1:11" x14ac:dyDescent="0.3">
      <c r="A735" s="77">
        <f>A734+1</f>
        <v>44195</v>
      </c>
      <c r="B735" s="18">
        <f>B734</f>
        <v>80708</v>
      </c>
      <c r="C735" s="18">
        <f>C734</f>
        <v>82278</v>
      </c>
      <c r="D735" s="83">
        <f>D734</f>
        <v>1570</v>
      </c>
      <c r="I735" s="3"/>
      <c r="J735" s="2"/>
      <c r="K735" s="2"/>
    </row>
    <row r="736" spans="1:11" x14ac:dyDescent="0.3">
      <c r="A736" s="76">
        <f>A735</f>
        <v>44195</v>
      </c>
      <c r="B736" s="17">
        <f>SUMIF(InputData!$C$2:$C$105,"&lt;="&amp;CalcThroughput!A736,InputData!$D$2:$D$105)-$G$3</f>
        <v>82278</v>
      </c>
      <c r="C736" s="17">
        <f>SUMIF(InputData!$B$2:$B$105,"&lt;="&amp;CalcThroughput!A736,InputData!$D$2:$D$105)-CalcThroughput!$G$3</f>
        <v>82278</v>
      </c>
      <c r="D736" s="82">
        <f>C736-B736</f>
        <v>0</v>
      </c>
      <c r="I736" s="3"/>
      <c r="J736" s="2"/>
      <c r="K736" s="2"/>
    </row>
    <row r="737" spans="1:11" x14ac:dyDescent="0.3">
      <c r="A737" s="77">
        <f>A736+1</f>
        <v>44196</v>
      </c>
      <c r="B737" s="18">
        <f>B736</f>
        <v>82278</v>
      </c>
      <c r="C737" s="18">
        <f>C736</f>
        <v>82278</v>
      </c>
      <c r="D737" s="83">
        <f>D736</f>
        <v>0</v>
      </c>
      <c r="I737" s="3"/>
      <c r="J737" s="2"/>
      <c r="K737" s="2"/>
    </row>
    <row r="738" spans="1:11" x14ac:dyDescent="0.3">
      <c r="A738" s="76">
        <f>A737</f>
        <v>44196</v>
      </c>
      <c r="B738" s="17">
        <f>SUMIF(InputData!$C$2:$C$105,"&lt;="&amp;CalcThroughput!A738,InputData!$D$2:$D$105)-$G$3</f>
        <v>82278</v>
      </c>
      <c r="C738" s="17">
        <f>SUMIF(InputData!$B$2:$B$105,"&lt;="&amp;CalcThroughput!A738,InputData!$D$2:$D$105)-CalcThroughput!$G$3</f>
        <v>82278</v>
      </c>
      <c r="D738" s="82">
        <f>C738-B738</f>
        <v>0</v>
      </c>
      <c r="I738" s="3"/>
      <c r="J738" s="2"/>
      <c r="K738" s="2"/>
    </row>
    <row r="739" spans="1:11" x14ac:dyDescent="0.3">
      <c r="A739" s="77">
        <f>A738+1</f>
        <v>44197</v>
      </c>
      <c r="B739" s="18">
        <f>B738</f>
        <v>82278</v>
      </c>
      <c r="C739" s="18">
        <f>C738</f>
        <v>82278</v>
      </c>
      <c r="D739" s="83">
        <f>D738</f>
        <v>0</v>
      </c>
      <c r="I739" s="3"/>
      <c r="J739" s="2"/>
      <c r="K739" s="2"/>
    </row>
    <row r="740" spans="1:11" x14ac:dyDescent="0.3">
      <c r="A740" s="76">
        <f>A739</f>
        <v>44197</v>
      </c>
      <c r="B740" s="17">
        <f>SUMIF(InputData!$C$2:$C$105,"&lt;="&amp;CalcThroughput!A740,InputData!$D$2:$D$105)-$G$3</f>
        <v>82278</v>
      </c>
      <c r="C740" s="17">
        <f>SUMIF(InputData!$B$2:$B$105,"&lt;="&amp;CalcThroughput!A740,InputData!$D$2:$D$105)-CalcThroughput!$G$3</f>
        <v>82278</v>
      </c>
      <c r="D740" s="82">
        <f>C740-B740</f>
        <v>0</v>
      </c>
      <c r="I740" s="3"/>
      <c r="J740" s="2"/>
      <c r="K740" s="2"/>
    </row>
    <row r="741" spans="1:11" x14ac:dyDescent="0.3">
      <c r="A741" s="77">
        <f>A740+1</f>
        <v>44198</v>
      </c>
      <c r="B741" s="18">
        <f>B740</f>
        <v>82278</v>
      </c>
      <c r="C741" s="18">
        <f>C740</f>
        <v>82278</v>
      </c>
      <c r="D741" s="83">
        <f>D740</f>
        <v>0</v>
      </c>
      <c r="I741" s="3"/>
      <c r="J741" s="2"/>
      <c r="K741" s="2"/>
    </row>
    <row r="742" spans="1:11" x14ac:dyDescent="0.3">
      <c r="A742" s="76">
        <f>A741</f>
        <v>44198</v>
      </c>
      <c r="B742" s="17">
        <f>SUMIF(InputData!$C$2:$C$105,"&lt;="&amp;CalcThroughput!A742,InputData!$D$2:$D$105)-$G$3</f>
        <v>82278</v>
      </c>
      <c r="C742" s="17">
        <f>SUMIF(InputData!$B$2:$B$105,"&lt;="&amp;CalcThroughput!A742,InputData!$D$2:$D$105)-CalcThroughput!$G$3</f>
        <v>82278</v>
      </c>
      <c r="D742" s="82">
        <f>C742-B742</f>
        <v>0</v>
      </c>
      <c r="I742" s="3"/>
      <c r="J742" s="2"/>
      <c r="K742" s="2"/>
    </row>
    <row r="743" spans="1:11" x14ac:dyDescent="0.3">
      <c r="A743" s="77">
        <f>A742+1</f>
        <v>44199</v>
      </c>
      <c r="B743" s="18">
        <f>B742</f>
        <v>82278</v>
      </c>
      <c r="C743" s="18">
        <f>C742</f>
        <v>82278</v>
      </c>
      <c r="D743" s="83">
        <f>D742</f>
        <v>0</v>
      </c>
      <c r="I743" s="3"/>
      <c r="J743" s="2"/>
      <c r="K743" s="2"/>
    </row>
    <row r="744" spans="1:11" x14ac:dyDescent="0.3">
      <c r="A744" s="76">
        <f>A743</f>
        <v>44199</v>
      </c>
      <c r="B744" s="17">
        <f>SUMIF(InputData!$C$2:$C$105,"&lt;="&amp;CalcThroughput!A744,InputData!$D$2:$D$105)-$G$3</f>
        <v>82278</v>
      </c>
      <c r="C744" s="17">
        <f>SUMIF(InputData!$B$2:$B$105,"&lt;="&amp;CalcThroughput!A744,InputData!$D$2:$D$105)-CalcThroughput!$G$3</f>
        <v>82278</v>
      </c>
      <c r="D744" s="82">
        <f>C744-B744</f>
        <v>0</v>
      </c>
      <c r="I744" s="3"/>
      <c r="J744" s="2"/>
      <c r="K744" s="2"/>
    </row>
    <row r="745" spans="1:11" x14ac:dyDescent="0.3">
      <c r="A745" s="77">
        <f>A744+1</f>
        <v>44200</v>
      </c>
      <c r="B745" s="18">
        <f>B744</f>
        <v>82278</v>
      </c>
      <c r="C745" s="18">
        <f>C744</f>
        <v>82278</v>
      </c>
      <c r="D745" s="83">
        <f>D744</f>
        <v>0</v>
      </c>
      <c r="I745" s="3"/>
      <c r="J745" s="2"/>
      <c r="K745" s="2"/>
    </row>
    <row r="746" spans="1:11" x14ac:dyDescent="0.3">
      <c r="A746" s="76">
        <f>A745</f>
        <v>44200</v>
      </c>
      <c r="B746" s="17">
        <f>SUMIF(InputData!$C$2:$C$105,"&lt;="&amp;CalcThroughput!A746,InputData!$D$2:$D$105)-$G$3</f>
        <v>82278</v>
      </c>
      <c r="C746" s="17">
        <f>SUMIF(InputData!$B$2:$B$105,"&lt;="&amp;CalcThroughput!A746,InputData!$D$2:$D$105)-CalcThroughput!$G$3</f>
        <v>82278</v>
      </c>
      <c r="D746" s="82">
        <f>C746-B746</f>
        <v>0</v>
      </c>
      <c r="I746" s="3"/>
      <c r="J746" s="2"/>
      <c r="K746" s="2"/>
    </row>
    <row r="747" spans="1:11" x14ac:dyDescent="0.3">
      <c r="A747" s="77">
        <f>A746+1</f>
        <v>44201</v>
      </c>
      <c r="B747" s="18">
        <f>B746</f>
        <v>82278</v>
      </c>
      <c r="C747" s="18">
        <f>C746</f>
        <v>82278</v>
      </c>
      <c r="D747" s="83">
        <f>D746</f>
        <v>0</v>
      </c>
      <c r="I747" s="3"/>
      <c r="J747" s="2"/>
      <c r="K747" s="2"/>
    </row>
    <row r="748" spans="1:11" x14ac:dyDescent="0.3">
      <c r="A748" s="76">
        <f>A747</f>
        <v>44201</v>
      </c>
      <c r="B748" s="17">
        <f>SUMIF(InputData!$C$2:$C$105,"&lt;="&amp;CalcThroughput!A748,InputData!$D$2:$D$105)-$G$3</f>
        <v>82278</v>
      </c>
      <c r="C748" s="17">
        <f>SUMIF(InputData!$B$2:$B$105,"&lt;="&amp;CalcThroughput!A748,InputData!$D$2:$D$105)-CalcThroughput!$G$3</f>
        <v>82278</v>
      </c>
      <c r="D748" s="82">
        <f>C748-B748</f>
        <v>0</v>
      </c>
      <c r="I748" s="3"/>
      <c r="J748" s="2"/>
      <c r="K748" s="2"/>
    </row>
    <row r="749" spans="1:11" x14ac:dyDescent="0.3">
      <c r="A749" s="77">
        <f>A748+1</f>
        <v>44202</v>
      </c>
      <c r="B749" s="18">
        <f>B748</f>
        <v>82278</v>
      </c>
      <c r="C749" s="18">
        <f>C748</f>
        <v>82278</v>
      </c>
      <c r="D749" s="83">
        <f>D748</f>
        <v>0</v>
      </c>
      <c r="I749" s="3"/>
      <c r="J749" s="2"/>
      <c r="K749" s="2"/>
    </row>
    <row r="750" spans="1:11" x14ac:dyDescent="0.3">
      <c r="A750" s="76">
        <f>A749</f>
        <v>44202</v>
      </c>
      <c r="B750" s="17">
        <f>SUMIF(InputData!$C$2:$C$105,"&lt;="&amp;CalcThroughput!A750,InputData!$D$2:$D$105)-$G$3</f>
        <v>82278</v>
      </c>
      <c r="C750" s="17">
        <f>SUMIF(InputData!$B$2:$B$105,"&lt;="&amp;CalcThroughput!A750,InputData!$D$2:$D$105)-CalcThroughput!$G$3</f>
        <v>82278</v>
      </c>
      <c r="D750" s="82">
        <f>C750-B750</f>
        <v>0</v>
      </c>
      <c r="I750" s="3"/>
      <c r="J750" s="2"/>
      <c r="K750" s="2"/>
    </row>
    <row r="751" spans="1:11" x14ac:dyDescent="0.3">
      <c r="A751" s="77">
        <f>A750+1</f>
        <v>44203</v>
      </c>
      <c r="B751" s="18">
        <f>B750</f>
        <v>82278</v>
      </c>
      <c r="C751" s="18">
        <f>C750</f>
        <v>82278</v>
      </c>
      <c r="D751" s="83">
        <f>D750</f>
        <v>0</v>
      </c>
      <c r="I751" s="3"/>
      <c r="J751" s="2"/>
      <c r="K751" s="2"/>
    </row>
    <row r="752" spans="1:11" x14ac:dyDescent="0.3">
      <c r="A752" s="76">
        <f>A751</f>
        <v>44203</v>
      </c>
      <c r="B752" s="17">
        <f>SUMIF(InputData!$C$2:$C$105,"&lt;="&amp;CalcThroughput!A752,InputData!$D$2:$D$105)-$G$3</f>
        <v>82278</v>
      </c>
      <c r="C752" s="17">
        <f>SUMIF(InputData!$B$2:$B$105,"&lt;="&amp;CalcThroughput!A752,InputData!$D$2:$D$105)-CalcThroughput!$G$3</f>
        <v>82278</v>
      </c>
      <c r="D752" s="82">
        <f>C752-B752</f>
        <v>0</v>
      </c>
      <c r="I752" s="3"/>
      <c r="J752" s="2"/>
      <c r="K752" s="2"/>
    </row>
    <row r="753" spans="1:11" x14ac:dyDescent="0.3">
      <c r="A753" s="77">
        <f>A752+1</f>
        <v>44204</v>
      </c>
      <c r="B753" s="18">
        <f>B752</f>
        <v>82278</v>
      </c>
      <c r="C753" s="18">
        <f>C752</f>
        <v>82278</v>
      </c>
      <c r="D753" s="83">
        <f>D752</f>
        <v>0</v>
      </c>
      <c r="I753" s="3"/>
      <c r="J753" s="2"/>
      <c r="K753" s="2"/>
    </row>
    <row r="754" spans="1:11" x14ac:dyDescent="0.3">
      <c r="A754" s="76">
        <f>A753</f>
        <v>44204</v>
      </c>
      <c r="B754" s="17">
        <f>SUMIF(InputData!$C$2:$C$105,"&lt;="&amp;CalcThroughput!A754,InputData!$D$2:$D$105)-$G$3</f>
        <v>82278</v>
      </c>
      <c r="C754" s="17">
        <f>SUMIF(InputData!$B$2:$B$105,"&lt;="&amp;CalcThroughput!A754,InputData!$D$2:$D$105)-CalcThroughput!$G$3</f>
        <v>82278</v>
      </c>
      <c r="D754" s="82">
        <f>C754-B754</f>
        <v>0</v>
      </c>
      <c r="I754" s="3"/>
      <c r="J754" s="2"/>
      <c r="K754" s="2"/>
    </row>
    <row r="755" spans="1:11" x14ac:dyDescent="0.3">
      <c r="A755" s="77">
        <f>A754+1</f>
        <v>44205</v>
      </c>
      <c r="B755" s="18">
        <f>B754</f>
        <v>82278</v>
      </c>
      <c r="C755" s="18">
        <f>C754</f>
        <v>82278</v>
      </c>
      <c r="D755" s="83">
        <f>D754</f>
        <v>0</v>
      </c>
      <c r="I755" s="3"/>
      <c r="J755" s="2"/>
      <c r="K755" s="2"/>
    </row>
    <row r="756" spans="1:11" x14ac:dyDescent="0.3">
      <c r="A756" s="76">
        <f>A755</f>
        <v>44205</v>
      </c>
      <c r="B756" s="17">
        <f>SUMIF(InputData!$C$2:$C$105,"&lt;="&amp;CalcThroughput!A756,InputData!$D$2:$D$105)-$G$3</f>
        <v>82278</v>
      </c>
      <c r="C756" s="17">
        <f>SUMIF(InputData!$B$2:$B$105,"&lt;="&amp;CalcThroughput!A756,InputData!$D$2:$D$105)-CalcThroughput!$G$3</f>
        <v>82278</v>
      </c>
      <c r="D756" s="82">
        <f>C756-B756</f>
        <v>0</v>
      </c>
      <c r="I756" s="3"/>
      <c r="J756" s="2"/>
      <c r="K756" s="2"/>
    </row>
    <row r="757" spans="1:11" x14ac:dyDescent="0.3">
      <c r="A757" s="77">
        <f>A756+1</f>
        <v>44206</v>
      </c>
      <c r="B757" s="18">
        <f>B756</f>
        <v>82278</v>
      </c>
      <c r="C757" s="18">
        <f>C756</f>
        <v>82278</v>
      </c>
      <c r="D757" s="83">
        <f>D756</f>
        <v>0</v>
      </c>
      <c r="I757" s="3"/>
      <c r="J757" s="2"/>
      <c r="K757" s="2"/>
    </row>
    <row r="758" spans="1:11" x14ac:dyDescent="0.3">
      <c r="A758" s="76">
        <f>A757</f>
        <v>44206</v>
      </c>
      <c r="B758" s="17">
        <f>SUMIF(InputData!$C$2:$C$105,"&lt;="&amp;CalcThroughput!A758,InputData!$D$2:$D$105)-$G$3</f>
        <v>82278</v>
      </c>
      <c r="C758" s="17">
        <f>SUMIF(InputData!$B$2:$B$105,"&lt;="&amp;CalcThroughput!A758,InputData!$D$2:$D$105)-CalcThroughput!$G$3</f>
        <v>82278</v>
      </c>
      <c r="D758" s="82">
        <f>C758-B758</f>
        <v>0</v>
      </c>
      <c r="I758" s="3"/>
      <c r="J758" s="2"/>
      <c r="K758" s="2"/>
    </row>
    <row r="759" spans="1:11" x14ac:dyDescent="0.3">
      <c r="A759" s="77">
        <f>A758+1</f>
        <v>44207</v>
      </c>
      <c r="B759" s="18">
        <f>B758</f>
        <v>82278</v>
      </c>
      <c r="C759" s="18">
        <f>C758</f>
        <v>82278</v>
      </c>
      <c r="D759" s="83">
        <f>D758</f>
        <v>0</v>
      </c>
      <c r="I759" s="3"/>
      <c r="J759" s="2"/>
      <c r="K759" s="2"/>
    </row>
    <row r="760" spans="1:11" x14ac:dyDescent="0.3">
      <c r="A760" s="76">
        <f>A759</f>
        <v>44207</v>
      </c>
      <c r="B760" s="17">
        <f>SUMIF(InputData!$C$2:$C$105,"&lt;="&amp;CalcThroughput!A760,InputData!$D$2:$D$105)-$G$3</f>
        <v>82278</v>
      </c>
      <c r="C760" s="17">
        <f>SUMIF(InputData!$B$2:$B$105,"&lt;="&amp;CalcThroughput!A760,InputData!$D$2:$D$105)-CalcThroughput!$G$3</f>
        <v>82278</v>
      </c>
      <c r="D760" s="82">
        <f>C760-B760</f>
        <v>0</v>
      </c>
      <c r="I760" s="3"/>
      <c r="J760" s="2"/>
      <c r="K760" s="2"/>
    </row>
    <row r="761" spans="1:11" x14ac:dyDescent="0.3">
      <c r="A761" s="77">
        <f>A760+1</f>
        <v>44208</v>
      </c>
      <c r="B761" s="18">
        <f>B760</f>
        <v>82278</v>
      </c>
      <c r="C761" s="18">
        <f>C760</f>
        <v>82278</v>
      </c>
      <c r="D761" s="83">
        <f>D760</f>
        <v>0</v>
      </c>
      <c r="I761" s="3"/>
      <c r="J761" s="2"/>
      <c r="K761" s="2"/>
    </row>
    <row r="762" spans="1:11" x14ac:dyDescent="0.3">
      <c r="A762" s="76">
        <f>A761</f>
        <v>44208</v>
      </c>
      <c r="B762" s="17">
        <f>SUMIF(InputData!$C$2:$C$105,"&lt;="&amp;CalcThroughput!A762,InputData!$D$2:$D$105)-$G$3</f>
        <v>82278</v>
      </c>
      <c r="C762" s="17">
        <f>SUMIF(InputData!$B$2:$B$105,"&lt;="&amp;CalcThroughput!A762,InputData!$D$2:$D$105)-CalcThroughput!$G$3</f>
        <v>82278</v>
      </c>
      <c r="D762" s="82">
        <f>C762-B762</f>
        <v>0</v>
      </c>
      <c r="I762" s="3"/>
      <c r="J762" s="2"/>
      <c r="K762" s="2"/>
    </row>
    <row r="763" spans="1:11" x14ac:dyDescent="0.3">
      <c r="A763" s="77">
        <f>A762+1</f>
        <v>44209</v>
      </c>
      <c r="B763" s="18">
        <f>B762</f>
        <v>82278</v>
      </c>
      <c r="C763" s="18">
        <f>C762</f>
        <v>82278</v>
      </c>
      <c r="D763" s="83">
        <f>D762</f>
        <v>0</v>
      </c>
      <c r="I763" s="3"/>
      <c r="J763" s="2"/>
      <c r="K763" s="2"/>
    </row>
    <row r="764" spans="1:11" x14ac:dyDescent="0.3">
      <c r="A764" s="76">
        <f>A763</f>
        <v>44209</v>
      </c>
      <c r="B764" s="17">
        <f>SUMIF(InputData!$C$2:$C$105,"&lt;="&amp;CalcThroughput!A764,InputData!$D$2:$D$105)-$G$3</f>
        <v>82278</v>
      </c>
      <c r="C764" s="17">
        <f>SUMIF(InputData!$B$2:$B$105,"&lt;="&amp;CalcThroughput!A764,InputData!$D$2:$D$105)-CalcThroughput!$G$3</f>
        <v>82278</v>
      </c>
      <c r="D764" s="82">
        <f>C764-B764</f>
        <v>0</v>
      </c>
      <c r="I764" s="3"/>
      <c r="J764" s="2"/>
      <c r="K764" s="2"/>
    </row>
    <row r="765" spans="1:11" x14ac:dyDescent="0.3">
      <c r="A765" s="77">
        <f>A764+1</f>
        <v>44210</v>
      </c>
      <c r="B765" s="18">
        <f>B764</f>
        <v>82278</v>
      </c>
      <c r="C765" s="18">
        <f>C764</f>
        <v>82278</v>
      </c>
      <c r="D765" s="83">
        <f>D764</f>
        <v>0</v>
      </c>
      <c r="I765" s="3"/>
      <c r="J765" s="2"/>
      <c r="K765" s="2"/>
    </row>
    <row r="766" spans="1:11" x14ac:dyDescent="0.3">
      <c r="A766" s="76">
        <f>A765</f>
        <v>44210</v>
      </c>
      <c r="B766" s="17">
        <f>SUMIF(InputData!$C$2:$C$105,"&lt;="&amp;CalcThroughput!A766,InputData!$D$2:$D$105)-$G$3</f>
        <v>82278</v>
      </c>
      <c r="C766" s="17">
        <f>SUMIF(InputData!$B$2:$B$105,"&lt;="&amp;CalcThroughput!A766,InputData!$D$2:$D$105)-CalcThroughput!$G$3</f>
        <v>82278</v>
      </c>
      <c r="D766" s="82">
        <f>C766-B766</f>
        <v>0</v>
      </c>
      <c r="I766" s="3"/>
      <c r="J766" s="2"/>
      <c r="K766" s="2"/>
    </row>
    <row r="767" spans="1:11" x14ac:dyDescent="0.3">
      <c r="A767" s="77">
        <f>A766+1</f>
        <v>44211</v>
      </c>
      <c r="B767" s="18">
        <f>B766</f>
        <v>82278</v>
      </c>
      <c r="C767" s="18">
        <f>C766</f>
        <v>82278</v>
      </c>
      <c r="D767" s="83">
        <f>D766</f>
        <v>0</v>
      </c>
      <c r="I767" s="3"/>
      <c r="J767" s="2"/>
      <c r="K767" s="2"/>
    </row>
    <row r="768" spans="1:11" x14ac:dyDescent="0.3">
      <c r="A768" s="76">
        <f>A767</f>
        <v>44211</v>
      </c>
      <c r="B768" s="17">
        <f>SUMIF(InputData!$C$2:$C$105,"&lt;="&amp;CalcThroughput!A768,InputData!$D$2:$D$105)-$G$3</f>
        <v>82278</v>
      </c>
      <c r="C768" s="17">
        <f>SUMIF(InputData!$B$2:$B$105,"&lt;="&amp;CalcThroughput!A768,InputData!$D$2:$D$105)-CalcThroughput!$G$3</f>
        <v>82278</v>
      </c>
      <c r="D768" s="82">
        <f>C768-B768</f>
        <v>0</v>
      </c>
      <c r="I768" s="3"/>
      <c r="J768" s="2"/>
      <c r="K768" s="2"/>
    </row>
    <row r="769" spans="1:11" x14ac:dyDescent="0.3">
      <c r="A769" s="77">
        <f>A768+1</f>
        <v>44212</v>
      </c>
      <c r="B769" s="18">
        <f>B768</f>
        <v>82278</v>
      </c>
      <c r="C769" s="18">
        <f>C768</f>
        <v>82278</v>
      </c>
      <c r="D769" s="83">
        <f>D768</f>
        <v>0</v>
      </c>
      <c r="I769" s="3"/>
      <c r="J769" s="2"/>
      <c r="K769" s="2"/>
    </row>
    <row r="770" spans="1:11" x14ac:dyDescent="0.3">
      <c r="A770" s="76">
        <f>A769</f>
        <v>44212</v>
      </c>
      <c r="B770" s="17">
        <f>SUMIF(InputData!$C$2:$C$105,"&lt;="&amp;CalcThroughput!A770,InputData!$D$2:$D$105)-$G$3</f>
        <v>82278</v>
      </c>
      <c r="C770" s="17">
        <f>SUMIF(InputData!$B$2:$B$105,"&lt;="&amp;CalcThroughput!A770,InputData!$D$2:$D$105)-CalcThroughput!$G$3</f>
        <v>82278</v>
      </c>
      <c r="D770" s="82">
        <f>C770-B770</f>
        <v>0</v>
      </c>
      <c r="I770" s="3"/>
      <c r="J770" s="2"/>
      <c r="K770" s="2"/>
    </row>
    <row r="771" spans="1:11" x14ac:dyDescent="0.3">
      <c r="A771" s="77">
        <f>A770+1</f>
        <v>44213</v>
      </c>
      <c r="B771" s="18">
        <f>B770</f>
        <v>82278</v>
      </c>
      <c r="C771" s="18">
        <f>C770</f>
        <v>82278</v>
      </c>
      <c r="D771" s="83">
        <f>D770</f>
        <v>0</v>
      </c>
      <c r="I771" s="3"/>
      <c r="J771" s="2"/>
      <c r="K771" s="2"/>
    </row>
    <row r="772" spans="1:11" x14ac:dyDescent="0.3">
      <c r="A772" s="76">
        <f>A771</f>
        <v>44213</v>
      </c>
      <c r="B772" s="17">
        <f>SUMIF(InputData!$C$2:$C$105,"&lt;="&amp;CalcThroughput!A772,InputData!$D$2:$D$105)-$G$3</f>
        <v>82278</v>
      </c>
      <c r="C772" s="17">
        <f>SUMIF(InputData!$B$2:$B$105,"&lt;="&amp;CalcThroughput!A772,InputData!$D$2:$D$105)-CalcThroughput!$G$3</f>
        <v>82278</v>
      </c>
      <c r="D772" s="82">
        <f>C772-B772</f>
        <v>0</v>
      </c>
      <c r="I772" s="3"/>
      <c r="J772" s="2"/>
      <c r="K772" s="2"/>
    </row>
    <row r="773" spans="1:11" x14ac:dyDescent="0.3">
      <c r="A773" s="77">
        <f>A772+1</f>
        <v>44214</v>
      </c>
      <c r="B773" s="18">
        <f>B772</f>
        <v>82278</v>
      </c>
      <c r="C773" s="18">
        <f>C772</f>
        <v>82278</v>
      </c>
      <c r="D773" s="83">
        <f>D772</f>
        <v>0</v>
      </c>
      <c r="I773" s="3"/>
      <c r="J773" s="2"/>
      <c r="K773" s="2"/>
    </row>
    <row r="774" spans="1:11" x14ac:dyDescent="0.3">
      <c r="A774" s="76">
        <f>A773</f>
        <v>44214</v>
      </c>
      <c r="B774" s="17">
        <f>SUMIF(InputData!$C$2:$C$105,"&lt;="&amp;CalcThroughput!A774,InputData!$D$2:$D$105)-$G$3</f>
        <v>82278</v>
      </c>
      <c r="C774" s="17">
        <f>SUMIF(InputData!$B$2:$B$105,"&lt;="&amp;CalcThroughput!A774,InputData!$D$2:$D$105)-CalcThroughput!$G$3</f>
        <v>82278</v>
      </c>
      <c r="D774" s="82">
        <f>C774-B774</f>
        <v>0</v>
      </c>
      <c r="I774" s="3"/>
      <c r="J774" s="2"/>
      <c r="K774" s="2"/>
    </row>
    <row r="775" spans="1:11" x14ac:dyDescent="0.3">
      <c r="I775" s="3"/>
      <c r="J775" s="2"/>
      <c r="K775" s="2"/>
    </row>
    <row r="776" spans="1:11" x14ac:dyDescent="0.3">
      <c r="I776" s="3"/>
      <c r="J776" s="2"/>
      <c r="K776" s="2"/>
    </row>
    <row r="777" spans="1:11" x14ac:dyDescent="0.3">
      <c r="I777" s="3"/>
      <c r="J777" s="2"/>
      <c r="K777" s="2"/>
    </row>
    <row r="778" spans="1:11" x14ac:dyDescent="0.3">
      <c r="I778" s="3"/>
      <c r="J778" s="2"/>
      <c r="K778" s="2"/>
    </row>
    <row r="779" spans="1:11" x14ac:dyDescent="0.3">
      <c r="I779" s="3"/>
      <c r="J779" s="2"/>
      <c r="K779" s="2"/>
    </row>
    <row r="780" spans="1:11" x14ac:dyDescent="0.3">
      <c r="I780" s="3"/>
      <c r="J780" s="2"/>
      <c r="K780" s="2"/>
    </row>
    <row r="781" spans="1:11" x14ac:dyDescent="0.3">
      <c r="I781" s="3"/>
      <c r="J781" s="2"/>
      <c r="K781" s="2"/>
    </row>
    <row r="782" spans="1:11" x14ac:dyDescent="0.3">
      <c r="I782" s="3"/>
      <c r="J782" s="2"/>
      <c r="K782" s="2"/>
    </row>
    <row r="783" spans="1:11" x14ac:dyDescent="0.3">
      <c r="I783" s="3"/>
      <c r="J783" s="2"/>
      <c r="K783" s="2"/>
    </row>
    <row r="784" spans="1:11" x14ac:dyDescent="0.3">
      <c r="I784" s="3"/>
      <c r="J784" s="2"/>
      <c r="K784" s="2"/>
    </row>
    <row r="785" spans="9:11" x14ac:dyDescent="0.3">
      <c r="I785" s="3"/>
      <c r="J785" s="2"/>
      <c r="K785" s="2"/>
    </row>
    <row r="786" spans="9:11" x14ac:dyDescent="0.3">
      <c r="I786" s="3"/>
      <c r="J786" s="2"/>
      <c r="K786" s="2"/>
    </row>
    <row r="787" spans="9:11" x14ac:dyDescent="0.3">
      <c r="I787" s="3"/>
      <c r="J787" s="2"/>
      <c r="K787" s="2"/>
    </row>
    <row r="788" spans="9:11" x14ac:dyDescent="0.3">
      <c r="I788" s="3"/>
      <c r="J788" s="2"/>
      <c r="K788" s="2"/>
    </row>
    <row r="789" spans="9:11" x14ac:dyDescent="0.3">
      <c r="I789" s="3"/>
      <c r="J789" s="2"/>
      <c r="K789" s="2"/>
    </row>
    <row r="790" spans="9:11" x14ac:dyDescent="0.3">
      <c r="I790" s="3"/>
      <c r="J790" s="2"/>
      <c r="K790" s="2"/>
    </row>
    <row r="791" spans="9:11" x14ac:dyDescent="0.3">
      <c r="I791" s="3"/>
      <c r="J791" s="2"/>
      <c r="K791" s="2"/>
    </row>
    <row r="792" spans="9:11" x14ac:dyDescent="0.3">
      <c r="I792" s="3"/>
      <c r="J792" s="2"/>
      <c r="K792" s="2"/>
    </row>
    <row r="793" spans="9:11" x14ac:dyDescent="0.3">
      <c r="I793" s="3"/>
      <c r="J793" s="2"/>
      <c r="K793" s="2"/>
    </row>
    <row r="794" spans="9:11" x14ac:dyDescent="0.3">
      <c r="I794" s="3"/>
      <c r="J794" s="2"/>
      <c r="K794" s="2"/>
    </row>
    <row r="795" spans="9:11" x14ac:dyDescent="0.3">
      <c r="I795" s="3"/>
      <c r="J795" s="2"/>
      <c r="K795" s="2"/>
    </row>
    <row r="796" spans="9:11" x14ac:dyDescent="0.3">
      <c r="I796" s="3"/>
      <c r="J796" s="2"/>
      <c r="K796" s="2"/>
    </row>
    <row r="797" spans="9:11" x14ac:dyDescent="0.3">
      <c r="I797" s="3"/>
      <c r="J797" s="2"/>
      <c r="K797" s="2"/>
    </row>
    <row r="798" spans="9:11" x14ac:dyDescent="0.3">
      <c r="I798" s="3"/>
      <c r="J798" s="2"/>
      <c r="K798" s="2"/>
    </row>
    <row r="799" spans="9:11" x14ac:dyDescent="0.3">
      <c r="I799" s="3"/>
      <c r="J799" s="2"/>
      <c r="K799" s="2"/>
    </row>
    <row r="800" spans="9:11" x14ac:dyDescent="0.3">
      <c r="I800" s="3"/>
      <c r="J800" s="2"/>
      <c r="K800" s="2"/>
    </row>
    <row r="801" spans="9:11" x14ac:dyDescent="0.3">
      <c r="I801" s="3"/>
      <c r="J801" s="2"/>
      <c r="K801" s="2"/>
    </row>
    <row r="802" spans="9:11" x14ac:dyDescent="0.3">
      <c r="I802" s="3"/>
      <c r="J802" s="2"/>
      <c r="K802" s="2"/>
    </row>
    <row r="803" spans="9:11" x14ac:dyDescent="0.3">
      <c r="I803" s="3"/>
      <c r="J803" s="2"/>
      <c r="K803" s="2"/>
    </row>
    <row r="804" spans="9:11" x14ac:dyDescent="0.3">
      <c r="I804" s="3"/>
      <c r="J804" s="2"/>
      <c r="K804" s="2"/>
    </row>
    <row r="805" spans="9:11" x14ac:dyDescent="0.3">
      <c r="I805" s="3"/>
      <c r="J805" s="2"/>
      <c r="K805" s="2"/>
    </row>
    <row r="806" spans="9:11" x14ac:dyDescent="0.3">
      <c r="I806" s="3"/>
      <c r="J806" s="2"/>
      <c r="K806" s="2"/>
    </row>
    <row r="807" spans="9:11" x14ac:dyDescent="0.3">
      <c r="I807" s="3"/>
      <c r="J807" s="2"/>
      <c r="K807" s="2"/>
    </row>
    <row r="808" spans="9:11" x14ac:dyDescent="0.3">
      <c r="I808" s="3"/>
      <c r="J808" s="2"/>
      <c r="K808" s="2"/>
    </row>
    <row r="809" spans="9:11" x14ac:dyDescent="0.3">
      <c r="I809" s="3"/>
      <c r="J809" s="2"/>
      <c r="K809" s="2"/>
    </row>
    <row r="810" spans="9:11" x14ac:dyDescent="0.3">
      <c r="I810" s="3"/>
      <c r="J810" s="2"/>
      <c r="K810" s="2"/>
    </row>
    <row r="811" spans="9:11" x14ac:dyDescent="0.3">
      <c r="I811" s="3"/>
      <c r="J811" s="2"/>
      <c r="K811" s="2"/>
    </row>
    <row r="812" spans="9:11" x14ac:dyDescent="0.3">
      <c r="I812" s="3"/>
      <c r="J812" s="2"/>
      <c r="K812" s="2"/>
    </row>
    <row r="813" spans="9:11" x14ac:dyDescent="0.3">
      <c r="I813" s="3"/>
      <c r="J813" s="2"/>
      <c r="K813" s="2"/>
    </row>
    <row r="814" spans="9:11" x14ac:dyDescent="0.3">
      <c r="I814" s="3"/>
      <c r="J814" s="2"/>
      <c r="K814" s="2"/>
    </row>
    <row r="815" spans="9:11" x14ac:dyDescent="0.3">
      <c r="I815" s="3"/>
      <c r="J815" s="2"/>
      <c r="K815" s="2"/>
    </row>
    <row r="816" spans="9:11" x14ac:dyDescent="0.3">
      <c r="I816" s="3"/>
      <c r="J816" s="2"/>
      <c r="K816" s="2"/>
    </row>
    <row r="817" spans="9:11" x14ac:dyDescent="0.3">
      <c r="I817" s="3"/>
      <c r="J817" s="2"/>
      <c r="K817" s="2"/>
    </row>
    <row r="818" spans="9:11" x14ac:dyDescent="0.3">
      <c r="I818" s="3"/>
      <c r="J818" s="2"/>
      <c r="K818" s="2"/>
    </row>
    <row r="819" spans="9:11" x14ac:dyDescent="0.3">
      <c r="I819" s="3"/>
      <c r="J819" s="2"/>
      <c r="K819" s="2"/>
    </row>
    <row r="820" spans="9:11" x14ac:dyDescent="0.3">
      <c r="I820" s="3"/>
      <c r="J820" s="2"/>
      <c r="K820" s="2"/>
    </row>
    <row r="821" spans="9:11" x14ac:dyDescent="0.3">
      <c r="I821" s="3"/>
      <c r="J821" s="2"/>
      <c r="K821" s="2"/>
    </row>
    <row r="822" spans="9:11" x14ac:dyDescent="0.3">
      <c r="I822" s="3"/>
      <c r="J822" s="2"/>
      <c r="K822" s="2"/>
    </row>
    <row r="823" spans="9:11" x14ac:dyDescent="0.3">
      <c r="I823" s="3"/>
      <c r="J823" s="2"/>
      <c r="K823" s="2"/>
    </row>
    <row r="824" spans="9:11" x14ac:dyDescent="0.3">
      <c r="I824" s="3"/>
      <c r="J824" s="2"/>
      <c r="K824" s="2"/>
    </row>
    <row r="825" spans="9:11" x14ac:dyDescent="0.3">
      <c r="I825" s="3"/>
      <c r="J825" s="2"/>
      <c r="K825" s="2"/>
    </row>
    <row r="826" spans="9:11" x14ac:dyDescent="0.3">
      <c r="I826" s="3"/>
      <c r="J826" s="2"/>
      <c r="K826" s="2"/>
    </row>
    <row r="827" spans="9:11" x14ac:dyDescent="0.3">
      <c r="I827" s="3"/>
      <c r="J827" s="2"/>
      <c r="K827" s="2"/>
    </row>
    <row r="828" spans="9:11" x14ac:dyDescent="0.3">
      <c r="I828" s="3"/>
      <c r="J828" s="2"/>
      <c r="K828" s="2"/>
    </row>
    <row r="829" spans="9:11" x14ac:dyDescent="0.3">
      <c r="I829" s="3"/>
      <c r="J829" s="2"/>
      <c r="K829" s="2"/>
    </row>
    <row r="830" spans="9:11" x14ac:dyDescent="0.3">
      <c r="I830" s="3"/>
      <c r="J830" s="2"/>
      <c r="K830" s="2"/>
    </row>
    <row r="831" spans="9:11" x14ac:dyDescent="0.3">
      <c r="I831" s="3"/>
      <c r="J831" s="2"/>
      <c r="K831" s="2"/>
    </row>
    <row r="832" spans="9:11" x14ac:dyDescent="0.3">
      <c r="I832" s="3"/>
      <c r="J832" s="2"/>
      <c r="K832" s="2"/>
    </row>
    <row r="833" spans="9:11" x14ac:dyDescent="0.3">
      <c r="I833" s="3"/>
      <c r="J833" s="2"/>
      <c r="K833" s="2"/>
    </row>
    <row r="834" spans="9:11" x14ac:dyDescent="0.3">
      <c r="I834" s="3"/>
      <c r="J834" s="2"/>
      <c r="K834" s="2"/>
    </row>
    <row r="835" spans="9:11" x14ac:dyDescent="0.3">
      <c r="I835" s="3"/>
      <c r="J835" s="2"/>
      <c r="K835" s="2"/>
    </row>
    <row r="836" spans="9:11" x14ac:dyDescent="0.3">
      <c r="I836" s="3"/>
      <c r="J836" s="2"/>
      <c r="K836" s="2"/>
    </row>
    <row r="837" spans="9:11" x14ac:dyDescent="0.3">
      <c r="I837" s="3"/>
      <c r="J837" s="2"/>
      <c r="K837" s="2"/>
    </row>
    <row r="838" spans="9:11" x14ac:dyDescent="0.3">
      <c r="I838" s="3"/>
      <c r="J838" s="2"/>
      <c r="K838" s="2"/>
    </row>
    <row r="839" spans="9:11" x14ac:dyDescent="0.3">
      <c r="I839" s="3"/>
      <c r="J839" s="2"/>
      <c r="K839" s="2"/>
    </row>
    <row r="840" spans="9:11" x14ac:dyDescent="0.3">
      <c r="I840" s="3"/>
      <c r="J840" s="2"/>
      <c r="K840" s="2"/>
    </row>
    <row r="841" spans="9:11" x14ac:dyDescent="0.3">
      <c r="I841" s="3"/>
      <c r="J841" s="2"/>
      <c r="K841" s="2"/>
    </row>
    <row r="842" spans="9:11" x14ac:dyDescent="0.3">
      <c r="I842" s="3"/>
      <c r="J842" s="2"/>
      <c r="K842" s="2"/>
    </row>
    <row r="843" spans="9:11" x14ac:dyDescent="0.3">
      <c r="I843" s="3"/>
      <c r="J843" s="2"/>
      <c r="K843" s="2"/>
    </row>
    <row r="844" spans="9:11" x14ac:dyDescent="0.3">
      <c r="I844" s="3"/>
      <c r="J844" s="2"/>
      <c r="K844" s="2"/>
    </row>
    <row r="845" spans="9:11" x14ac:dyDescent="0.3">
      <c r="I845" s="3"/>
      <c r="J845" s="2"/>
      <c r="K845" s="2"/>
    </row>
    <row r="846" spans="9:11" x14ac:dyDescent="0.3">
      <c r="I846" s="3"/>
      <c r="J846" s="2"/>
      <c r="K846" s="2"/>
    </row>
    <row r="847" spans="9:11" x14ac:dyDescent="0.3">
      <c r="I847" s="3"/>
      <c r="J847" s="2"/>
      <c r="K847" s="2"/>
    </row>
    <row r="848" spans="9:11" x14ac:dyDescent="0.3">
      <c r="I848" s="3"/>
      <c r="J848" s="2"/>
      <c r="K848" s="2"/>
    </row>
    <row r="849" spans="9:11" x14ac:dyDescent="0.3">
      <c r="I849" s="3"/>
      <c r="J849" s="2"/>
      <c r="K849" s="2"/>
    </row>
    <row r="850" spans="9:11" x14ac:dyDescent="0.3">
      <c r="I850" s="3"/>
      <c r="J850" s="2"/>
      <c r="K850" s="2"/>
    </row>
    <row r="851" spans="9:11" x14ac:dyDescent="0.3">
      <c r="I851" s="3"/>
      <c r="J851" s="2"/>
      <c r="K851" s="2"/>
    </row>
    <row r="852" spans="9:11" x14ac:dyDescent="0.3">
      <c r="I852" s="3"/>
      <c r="J852" s="2"/>
      <c r="K852" s="2"/>
    </row>
    <row r="853" spans="9:11" x14ac:dyDescent="0.3">
      <c r="I853" s="3"/>
      <c r="J853" s="2"/>
      <c r="K853" s="2"/>
    </row>
    <row r="854" spans="9:11" x14ac:dyDescent="0.3">
      <c r="I854" s="3"/>
      <c r="J854" s="2"/>
      <c r="K854" s="2"/>
    </row>
    <row r="855" spans="9:11" x14ac:dyDescent="0.3">
      <c r="I855" s="3"/>
      <c r="J855" s="2"/>
      <c r="K855" s="2"/>
    </row>
    <row r="856" spans="9:11" x14ac:dyDescent="0.3">
      <c r="I856" s="3"/>
      <c r="J856" s="2"/>
      <c r="K856" s="2"/>
    </row>
    <row r="857" spans="9:11" x14ac:dyDescent="0.3">
      <c r="I857" s="3"/>
      <c r="J857" s="2"/>
      <c r="K857" s="2"/>
    </row>
    <row r="858" spans="9:11" x14ac:dyDescent="0.3">
      <c r="I858" s="3"/>
      <c r="J858" s="2"/>
      <c r="K858" s="2"/>
    </row>
    <row r="859" spans="9:11" x14ac:dyDescent="0.3">
      <c r="I859" s="3"/>
      <c r="J859" s="2"/>
      <c r="K859" s="2"/>
    </row>
    <row r="860" spans="9:11" x14ac:dyDescent="0.3">
      <c r="I860" s="3"/>
      <c r="J860" s="2"/>
      <c r="K860" s="2"/>
    </row>
    <row r="861" spans="9:11" x14ac:dyDescent="0.3">
      <c r="I861" s="3"/>
      <c r="J861" s="2"/>
      <c r="K861" s="2"/>
    </row>
    <row r="862" spans="9:11" x14ac:dyDescent="0.3">
      <c r="I862" s="3"/>
      <c r="J862" s="2"/>
      <c r="K862" s="2"/>
    </row>
    <row r="863" spans="9:11" x14ac:dyDescent="0.3">
      <c r="I863" s="3"/>
      <c r="J863" s="2"/>
      <c r="K863" s="2"/>
    </row>
    <row r="864" spans="9:11" x14ac:dyDescent="0.3">
      <c r="I864" s="3"/>
      <c r="J864" s="2"/>
      <c r="K864" s="2"/>
    </row>
    <row r="865" spans="9:11" x14ac:dyDescent="0.3">
      <c r="I865" s="3"/>
      <c r="J865" s="2"/>
      <c r="K865" s="2"/>
    </row>
    <row r="866" spans="9:11" x14ac:dyDescent="0.3">
      <c r="I866" s="3"/>
      <c r="J866" s="2"/>
      <c r="K866" s="2"/>
    </row>
    <row r="867" spans="9:11" x14ac:dyDescent="0.3">
      <c r="I867" s="3"/>
      <c r="J867" s="2"/>
      <c r="K867" s="2"/>
    </row>
    <row r="868" spans="9:11" x14ac:dyDescent="0.3">
      <c r="I868" s="3"/>
      <c r="J868" s="2"/>
      <c r="K868" s="2"/>
    </row>
    <row r="869" spans="9:11" x14ac:dyDescent="0.3">
      <c r="I869" s="3"/>
      <c r="J869" s="2"/>
      <c r="K869" s="2"/>
    </row>
    <row r="870" spans="9:11" x14ac:dyDescent="0.3">
      <c r="I870" s="3"/>
      <c r="J870" s="2"/>
      <c r="K870" s="2"/>
    </row>
    <row r="871" spans="9:11" x14ac:dyDescent="0.3">
      <c r="I871" s="3"/>
      <c r="J871" s="2"/>
      <c r="K871" s="2"/>
    </row>
    <row r="872" spans="9:11" x14ac:dyDescent="0.3">
      <c r="I872" s="3"/>
      <c r="J872" s="2"/>
      <c r="K872" s="2"/>
    </row>
    <row r="873" spans="9:11" x14ac:dyDescent="0.3">
      <c r="I873" s="3"/>
      <c r="J873" s="2"/>
      <c r="K873" s="2"/>
    </row>
    <row r="874" spans="9:11" x14ac:dyDescent="0.3">
      <c r="I874" s="3"/>
      <c r="J874" s="2"/>
      <c r="K874" s="2"/>
    </row>
    <row r="875" spans="9:11" x14ac:dyDescent="0.3">
      <c r="I875" s="3"/>
      <c r="J875" s="2"/>
      <c r="K875" s="2"/>
    </row>
    <row r="876" spans="9:11" x14ac:dyDescent="0.3">
      <c r="I876" s="3"/>
      <c r="J876" s="2"/>
      <c r="K876" s="2"/>
    </row>
    <row r="877" spans="9:11" x14ac:dyDescent="0.3">
      <c r="I877" s="3"/>
      <c r="J877" s="2"/>
      <c r="K877" s="2"/>
    </row>
    <row r="878" spans="9:11" x14ac:dyDescent="0.3">
      <c r="I878" s="3"/>
      <c r="J878" s="2"/>
      <c r="K878" s="2"/>
    </row>
    <row r="879" spans="9:11" x14ac:dyDescent="0.3">
      <c r="I879" s="3"/>
      <c r="J879" s="2"/>
      <c r="K879" s="2"/>
    </row>
    <row r="880" spans="9:11" x14ac:dyDescent="0.3">
      <c r="I880" s="3"/>
      <c r="J880" s="2"/>
      <c r="K880" s="2"/>
    </row>
    <row r="881" spans="9:11" x14ac:dyDescent="0.3">
      <c r="I881" s="3"/>
      <c r="J881" s="2"/>
      <c r="K881" s="2"/>
    </row>
    <row r="882" spans="9:11" x14ac:dyDescent="0.3">
      <c r="I882" s="3"/>
      <c r="J882" s="2"/>
      <c r="K882" s="2"/>
    </row>
    <row r="883" spans="9:11" x14ac:dyDescent="0.3">
      <c r="I883" s="3"/>
      <c r="J883" s="2"/>
      <c r="K883" s="2"/>
    </row>
    <row r="884" spans="9:11" x14ac:dyDescent="0.3">
      <c r="I884" s="3"/>
      <c r="J884" s="2"/>
      <c r="K884" s="2"/>
    </row>
    <row r="885" spans="9:11" x14ac:dyDescent="0.3">
      <c r="I885" s="3"/>
      <c r="J885" s="2"/>
      <c r="K885" s="2"/>
    </row>
    <row r="886" spans="9:11" x14ac:dyDescent="0.3">
      <c r="I886" s="3"/>
      <c r="J886" s="2"/>
      <c r="K886" s="2"/>
    </row>
    <row r="887" spans="9:11" x14ac:dyDescent="0.3">
      <c r="I887" s="3"/>
      <c r="J887" s="2"/>
      <c r="K887" s="2"/>
    </row>
    <row r="888" spans="9:11" x14ac:dyDescent="0.3">
      <c r="I888" s="3"/>
      <c r="J888" s="2"/>
      <c r="K888" s="2"/>
    </row>
    <row r="889" spans="9:11" x14ac:dyDescent="0.3">
      <c r="I889" s="3"/>
      <c r="J889" s="2"/>
      <c r="K889" s="2"/>
    </row>
    <row r="890" spans="9:11" x14ac:dyDescent="0.3">
      <c r="I890" s="3"/>
      <c r="J890" s="2"/>
      <c r="K890" s="2"/>
    </row>
    <row r="891" spans="9:11" x14ac:dyDescent="0.3">
      <c r="I891" s="3"/>
      <c r="J891" s="2"/>
      <c r="K891" s="2"/>
    </row>
    <row r="892" spans="9:11" x14ac:dyDescent="0.3">
      <c r="I892" s="3"/>
      <c r="J892" s="2"/>
      <c r="K892" s="2"/>
    </row>
    <row r="893" spans="9:11" x14ac:dyDescent="0.3">
      <c r="I893" s="3"/>
      <c r="J893" s="2"/>
      <c r="K893" s="2"/>
    </row>
    <row r="894" spans="9:11" x14ac:dyDescent="0.3">
      <c r="I894" s="3"/>
      <c r="J894" s="2"/>
      <c r="K894" s="2"/>
    </row>
    <row r="895" spans="9:11" x14ac:dyDescent="0.3">
      <c r="I895" s="3"/>
      <c r="J895" s="2"/>
      <c r="K895" s="2"/>
    </row>
    <row r="896" spans="9:11" x14ac:dyDescent="0.3">
      <c r="I896" s="3"/>
      <c r="J896" s="2"/>
      <c r="K896" s="2"/>
    </row>
    <row r="897" spans="9:11" x14ac:dyDescent="0.3">
      <c r="I897" s="3"/>
      <c r="J897" s="2"/>
      <c r="K897" s="2"/>
    </row>
    <row r="898" spans="9:11" x14ac:dyDescent="0.3">
      <c r="I898" s="3"/>
      <c r="J898" s="2"/>
      <c r="K898" s="2"/>
    </row>
    <row r="899" spans="9:11" x14ac:dyDescent="0.3">
      <c r="I899" s="3"/>
      <c r="J899" s="2"/>
      <c r="K899" s="2"/>
    </row>
    <row r="900" spans="9:11" x14ac:dyDescent="0.3">
      <c r="I900" s="3"/>
      <c r="J900" s="2"/>
      <c r="K900" s="2"/>
    </row>
    <row r="901" spans="9:11" x14ac:dyDescent="0.3">
      <c r="I901" s="3"/>
      <c r="J901" s="2"/>
      <c r="K901" s="2"/>
    </row>
    <row r="902" spans="9:11" x14ac:dyDescent="0.3">
      <c r="I902" s="3"/>
      <c r="J902" s="2"/>
      <c r="K902" s="2"/>
    </row>
    <row r="903" spans="9:11" x14ac:dyDescent="0.3">
      <c r="I903" s="3"/>
      <c r="J903" s="2"/>
      <c r="K903" s="2"/>
    </row>
    <row r="904" spans="9:11" x14ac:dyDescent="0.3">
      <c r="I904" s="3"/>
      <c r="J904" s="2"/>
      <c r="K904" s="2"/>
    </row>
    <row r="905" spans="9:11" x14ac:dyDescent="0.3">
      <c r="I905" s="3"/>
      <c r="J905" s="2"/>
      <c r="K905" s="2"/>
    </row>
    <row r="906" spans="9:11" x14ac:dyDescent="0.3">
      <c r="I906" s="3"/>
      <c r="J906" s="2"/>
      <c r="K906" s="2"/>
    </row>
    <row r="907" spans="9:11" x14ac:dyDescent="0.3">
      <c r="I907" s="3"/>
      <c r="J907" s="2"/>
      <c r="K907" s="2"/>
    </row>
    <row r="908" spans="9:11" x14ac:dyDescent="0.3">
      <c r="I908" s="3"/>
      <c r="J908" s="2"/>
      <c r="K908" s="2"/>
    </row>
    <row r="909" spans="9:11" x14ac:dyDescent="0.3">
      <c r="I909" s="3"/>
      <c r="J909" s="2"/>
      <c r="K909" s="2"/>
    </row>
    <row r="910" spans="9:11" x14ac:dyDescent="0.3">
      <c r="I910" s="3"/>
      <c r="J910" s="2"/>
      <c r="K910" s="2"/>
    </row>
    <row r="911" spans="9:11" x14ac:dyDescent="0.3">
      <c r="I911" s="3"/>
      <c r="J911" s="2"/>
      <c r="K911" s="2"/>
    </row>
    <row r="912" spans="9:11" x14ac:dyDescent="0.3">
      <c r="I912" s="3"/>
      <c r="J912" s="2"/>
      <c r="K912" s="2"/>
    </row>
    <row r="913" spans="9:11" x14ac:dyDescent="0.3">
      <c r="I913" s="3"/>
      <c r="J913" s="2"/>
      <c r="K913" s="2"/>
    </row>
    <row r="914" spans="9:11" x14ac:dyDescent="0.3">
      <c r="I914" s="3"/>
      <c r="J914" s="2"/>
      <c r="K914" s="2"/>
    </row>
    <row r="915" spans="9:11" x14ac:dyDescent="0.3">
      <c r="I915" s="3"/>
      <c r="J915" s="2"/>
      <c r="K915" s="2"/>
    </row>
    <row r="916" spans="9:11" x14ac:dyDescent="0.3">
      <c r="I916" s="3"/>
      <c r="J916" s="2"/>
      <c r="K916" s="2"/>
    </row>
    <row r="917" spans="9:11" x14ac:dyDescent="0.3">
      <c r="I917" s="3"/>
      <c r="J917" s="2"/>
      <c r="K917" s="2"/>
    </row>
    <row r="918" spans="9:11" x14ac:dyDescent="0.3">
      <c r="I918" s="3"/>
      <c r="J918" s="2"/>
      <c r="K918" s="2"/>
    </row>
    <row r="919" spans="9:11" x14ac:dyDescent="0.3">
      <c r="I919" s="3"/>
      <c r="J919" s="2"/>
      <c r="K919" s="2"/>
    </row>
    <row r="920" spans="9:11" x14ac:dyDescent="0.3">
      <c r="I920" s="3"/>
      <c r="J920" s="2"/>
      <c r="K920" s="2"/>
    </row>
    <row r="921" spans="9:11" x14ac:dyDescent="0.3">
      <c r="I921" s="3"/>
      <c r="J921" s="2"/>
      <c r="K921" s="2"/>
    </row>
    <row r="922" spans="9:11" x14ac:dyDescent="0.3">
      <c r="I922" s="3"/>
      <c r="J922" s="2"/>
      <c r="K922" s="2"/>
    </row>
    <row r="923" spans="9:11" x14ac:dyDescent="0.3">
      <c r="I923" s="3"/>
      <c r="J923" s="2"/>
      <c r="K923" s="2"/>
    </row>
    <row r="924" spans="9:11" x14ac:dyDescent="0.3">
      <c r="I924" s="3"/>
      <c r="J924" s="2"/>
      <c r="K924" s="2"/>
    </row>
    <row r="925" spans="9:11" x14ac:dyDescent="0.3">
      <c r="I925" s="3"/>
      <c r="J925" s="2"/>
      <c r="K925" s="2"/>
    </row>
    <row r="926" spans="9:11" x14ac:dyDescent="0.3">
      <c r="I926" s="3"/>
      <c r="J926" s="2"/>
      <c r="K926" s="2"/>
    </row>
    <row r="927" spans="9:11" x14ac:dyDescent="0.3">
      <c r="I927" s="3"/>
      <c r="J927" s="2"/>
      <c r="K927" s="2"/>
    </row>
    <row r="928" spans="9:11" x14ac:dyDescent="0.3">
      <c r="I928" s="3"/>
      <c r="J928" s="2"/>
      <c r="K928" s="2"/>
    </row>
    <row r="929" spans="9:11" x14ac:dyDescent="0.3">
      <c r="I929" s="3"/>
      <c r="J929" s="2"/>
      <c r="K929" s="2"/>
    </row>
    <row r="930" spans="9:11" x14ac:dyDescent="0.3">
      <c r="I930" s="3"/>
      <c r="J930" s="2"/>
      <c r="K930" s="2"/>
    </row>
    <row r="931" spans="9:11" x14ac:dyDescent="0.3">
      <c r="I931" s="3"/>
      <c r="J931" s="2"/>
      <c r="K931" s="2"/>
    </row>
    <row r="932" spans="9:11" x14ac:dyDescent="0.3">
      <c r="I932" s="3"/>
      <c r="J932" s="2"/>
      <c r="K932" s="2"/>
    </row>
    <row r="933" spans="9:11" x14ac:dyDescent="0.3">
      <c r="I933" s="3"/>
      <c r="J933" s="2"/>
      <c r="K933" s="2"/>
    </row>
    <row r="934" spans="9:11" x14ac:dyDescent="0.3">
      <c r="I934" s="3"/>
      <c r="J934" s="2"/>
      <c r="K934" s="2"/>
    </row>
    <row r="935" spans="9:11" x14ac:dyDescent="0.3">
      <c r="I935" s="3"/>
      <c r="J935" s="2"/>
      <c r="K935" s="2"/>
    </row>
    <row r="936" spans="9:11" x14ac:dyDescent="0.3">
      <c r="I936" s="3"/>
      <c r="J936" s="2"/>
      <c r="K936" s="2"/>
    </row>
    <row r="937" spans="9:11" x14ac:dyDescent="0.3">
      <c r="I937" s="3"/>
      <c r="J937" s="2"/>
      <c r="K937" s="2"/>
    </row>
    <row r="938" spans="9:11" x14ac:dyDescent="0.3">
      <c r="I938" s="3"/>
      <c r="J938" s="2"/>
      <c r="K938" s="2"/>
    </row>
    <row r="939" spans="9:11" x14ac:dyDescent="0.3">
      <c r="I939" s="3"/>
      <c r="J939" s="2"/>
      <c r="K939" s="2"/>
    </row>
    <row r="940" spans="9:11" x14ac:dyDescent="0.3">
      <c r="I940" s="3"/>
      <c r="J940" s="2"/>
      <c r="K940" s="2"/>
    </row>
    <row r="941" spans="9:11" x14ac:dyDescent="0.3">
      <c r="I941" s="3"/>
      <c r="J941" s="2"/>
      <c r="K941" s="2"/>
    </row>
    <row r="942" spans="9:11" x14ac:dyDescent="0.3">
      <c r="I942" s="3"/>
      <c r="J942" s="2"/>
      <c r="K942" s="2"/>
    </row>
    <row r="943" spans="9:11" x14ac:dyDescent="0.3">
      <c r="I943" s="3"/>
      <c r="J943" s="2"/>
      <c r="K943" s="2"/>
    </row>
    <row r="944" spans="9:11" x14ac:dyDescent="0.3">
      <c r="I944" s="3"/>
      <c r="J944" s="2"/>
      <c r="K944" s="2"/>
    </row>
    <row r="945" spans="9:11" x14ac:dyDescent="0.3">
      <c r="I945" s="3"/>
      <c r="J945" s="2"/>
      <c r="K945" s="2"/>
    </row>
    <row r="946" spans="9:11" x14ac:dyDescent="0.3">
      <c r="I946" s="3"/>
      <c r="J946" s="2"/>
      <c r="K946" s="2"/>
    </row>
    <row r="947" spans="9:11" x14ac:dyDescent="0.3">
      <c r="I947" s="3"/>
      <c r="J947" s="2"/>
      <c r="K947" s="2"/>
    </row>
    <row r="948" spans="9:11" x14ac:dyDescent="0.3">
      <c r="I948" s="3"/>
      <c r="J948" s="2"/>
      <c r="K948" s="2"/>
    </row>
    <row r="949" spans="9:11" x14ac:dyDescent="0.3">
      <c r="I949" s="3"/>
      <c r="J949" s="2"/>
      <c r="K949" s="2"/>
    </row>
    <row r="950" spans="9:11" x14ac:dyDescent="0.3">
      <c r="I950" s="3"/>
      <c r="J950" s="2"/>
      <c r="K950" s="2"/>
    </row>
    <row r="951" spans="9:11" x14ac:dyDescent="0.3">
      <c r="I951" s="3"/>
      <c r="J951" s="2"/>
      <c r="K951" s="2"/>
    </row>
    <row r="952" spans="9:11" x14ac:dyDescent="0.3">
      <c r="I952" s="3"/>
      <c r="J952" s="2"/>
      <c r="K952" s="2"/>
    </row>
    <row r="953" spans="9:11" x14ac:dyDescent="0.3">
      <c r="I953" s="3"/>
      <c r="J953" s="2"/>
      <c r="K953" s="2"/>
    </row>
    <row r="954" spans="9:11" x14ac:dyDescent="0.3">
      <c r="I954" s="3"/>
      <c r="J954" s="2"/>
      <c r="K954" s="2"/>
    </row>
    <row r="955" spans="9:11" x14ac:dyDescent="0.3">
      <c r="I955" s="3"/>
      <c r="J955" s="2"/>
      <c r="K955" s="2"/>
    </row>
    <row r="956" spans="9:11" x14ac:dyDescent="0.3">
      <c r="I956" s="3"/>
      <c r="J956" s="2"/>
      <c r="K956" s="2"/>
    </row>
    <row r="957" spans="9:11" x14ac:dyDescent="0.3">
      <c r="I957" s="3"/>
      <c r="J957" s="2"/>
      <c r="K957" s="2"/>
    </row>
    <row r="958" spans="9:11" x14ac:dyDescent="0.3">
      <c r="I958" s="3"/>
      <c r="J958" s="2"/>
      <c r="K958" s="2"/>
    </row>
    <row r="959" spans="9:11" x14ac:dyDescent="0.3">
      <c r="I959" s="3"/>
      <c r="J959" s="2"/>
      <c r="K959" s="2"/>
    </row>
    <row r="960" spans="9:11" x14ac:dyDescent="0.3">
      <c r="I960" s="3"/>
      <c r="J960" s="2"/>
      <c r="K960" s="2"/>
    </row>
    <row r="961" spans="9:11" x14ac:dyDescent="0.3">
      <c r="I961" s="3"/>
      <c r="J961" s="2"/>
      <c r="K961" s="2"/>
    </row>
    <row r="962" spans="9:11" x14ac:dyDescent="0.3">
      <c r="I962" s="3"/>
      <c r="J962" s="2"/>
      <c r="K962" s="2"/>
    </row>
    <row r="963" spans="9:11" x14ac:dyDescent="0.3">
      <c r="I963" s="3"/>
      <c r="J963" s="2"/>
      <c r="K963" s="2"/>
    </row>
    <row r="964" spans="9:11" x14ac:dyDescent="0.3">
      <c r="I964" s="3"/>
      <c r="J964" s="2"/>
      <c r="K964" s="2"/>
    </row>
    <row r="965" spans="9:11" x14ac:dyDescent="0.3">
      <c r="I965" s="3"/>
      <c r="J965" s="2"/>
      <c r="K965" s="2"/>
    </row>
    <row r="966" spans="9:11" x14ac:dyDescent="0.3">
      <c r="I966" s="3"/>
      <c r="J966" s="2"/>
      <c r="K966" s="2"/>
    </row>
    <row r="967" spans="9:11" x14ac:dyDescent="0.3">
      <c r="I967" s="3"/>
      <c r="J967" s="2"/>
      <c r="K967" s="2"/>
    </row>
    <row r="968" spans="9:11" x14ac:dyDescent="0.3">
      <c r="I968" s="3"/>
      <c r="J968" s="2"/>
      <c r="K968" s="2"/>
    </row>
    <row r="969" spans="9:11" x14ac:dyDescent="0.3">
      <c r="I969" s="3"/>
      <c r="J969" s="2"/>
      <c r="K969" s="2"/>
    </row>
    <row r="970" spans="9:11" x14ac:dyDescent="0.3">
      <c r="I970" s="3"/>
      <c r="J970" s="2"/>
      <c r="K970" s="2"/>
    </row>
    <row r="971" spans="9:11" x14ac:dyDescent="0.3">
      <c r="I971" s="3"/>
      <c r="J971" s="2"/>
      <c r="K971" s="2"/>
    </row>
    <row r="972" spans="9:11" x14ac:dyDescent="0.3">
      <c r="I972" s="3"/>
      <c r="J972" s="2"/>
      <c r="K972" s="2"/>
    </row>
    <row r="973" spans="9:11" x14ac:dyDescent="0.3">
      <c r="I973" s="3"/>
      <c r="J973" s="2"/>
      <c r="K973" s="2"/>
    </row>
    <row r="974" spans="9:11" x14ac:dyDescent="0.3">
      <c r="I974" s="3"/>
      <c r="J974" s="2"/>
      <c r="K974" s="2"/>
    </row>
    <row r="975" spans="9:11" x14ac:dyDescent="0.3">
      <c r="I975" s="3"/>
      <c r="J975" s="2"/>
      <c r="K975" s="2"/>
    </row>
    <row r="976" spans="9:11" x14ac:dyDescent="0.3">
      <c r="I976" s="3"/>
      <c r="J976" s="2"/>
      <c r="K976" s="2"/>
    </row>
    <row r="977" spans="9:11" x14ac:dyDescent="0.3">
      <c r="I977" s="3"/>
      <c r="J977" s="2"/>
      <c r="K977" s="2"/>
    </row>
    <row r="978" spans="9:11" x14ac:dyDescent="0.3">
      <c r="I978" s="3"/>
      <c r="J978" s="2"/>
      <c r="K978" s="2"/>
    </row>
    <row r="979" spans="9:11" x14ac:dyDescent="0.3">
      <c r="I979" s="3"/>
      <c r="J979" s="2"/>
      <c r="K979" s="2"/>
    </row>
    <row r="980" spans="9:11" x14ac:dyDescent="0.3">
      <c r="I980" s="3"/>
      <c r="J980" s="2"/>
      <c r="K980" s="2"/>
    </row>
    <row r="981" spans="9:11" x14ac:dyDescent="0.3">
      <c r="I981" s="3"/>
      <c r="J981" s="2"/>
      <c r="K981" s="2"/>
    </row>
    <row r="982" spans="9:11" x14ac:dyDescent="0.3">
      <c r="I982" s="3"/>
      <c r="J982" s="2"/>
      <c r="K982" s="2"/>
    </row>
    <row r="983" spans="9:11" x14ac:dyDescent="0.3">
      <c r="I983" s="3"/>
      <c r="J983" s="2"/>
      <c r="K983" s="2"/>
    </row>
    <row r="984" spans="9:11" x14ac:dyDescent="0.3">
      <c r="I984" s="3"/>
      <c r="J984" s="2"/>
      <c r="K984" s="2"/>
    </row>
    <row r="985" spans="9:11" x14ac:dyDescent="0.3">
      <c r="I985" s="3"/>
      <c r="J985" s="2"/>
      <c r="K985" s="2"/>
    </row>
    <row r="986" spans="9:11" x14ac:dyDescent="0.3">
      <c r="I986" s="3"/>
      <c r="J986" s="2"/>
      <c r="K986" s="2"/>
    </row>
    <row r="987" spans="9:11" x14ac:dyDescent="0.3">
      <c r="I987" s="3"/>
      <c r="J987" s="2"/>
      <c r="K987" s="2"/>
    </row>
    <row r="988" spans="9:11" x14ac:dyDescent="0.3">
      <c r="I988" s="3"/>
      <c r="J988" s="2"/>
      <c r="K988" s="2"/>
    </row>
    <row r="989" spans="9:11" x14ac:dyDescent="0.3">
      <c r="I989" s="3"/>
      <c r="J989" s="2"/>
      <c r="K989" s="2"/>
    </row>
    <row r="990" spans="9:11" x14ac:dyDescent="0.3">
      <c r="I990" s="3"/>
      <c r="J990" s="2"/>
      <c r="K990" s="2"/>
    </row>
    <row r="991" spans="9:11" x14ac:dyDescent="0.3">
      <c r="I991" s="3"/>
      <c r="J991" s="2"/>
      <c r="K991" s="2"/>
    </row>
    <row r="992" spans="9:11" x14ac:dyDescent="0.3">
      <c r="I992" s="3"/>
      <c r="J992" s="2"/>
      <c r="K992" s="2"/>
    </row>
    <row r="993" spans="9:11" x14ac:dyDescent="0.3">
      <c r="I993" s="3"/>
      <c r="J993" s="2"/>
      <c r="K993" s="2"/>
    </row>
    <row r="994" spans="9:11" x14ac:dyDescent="0.3">
      <c r="I994" s="3"/>
      <c r="J994" s="2"/>
      <c r="K994" s="2"/>
    </row>
    <row r="995" spans="9:11" x14ac:dyDescent="0.3">
      <c r="I995" s="3"/>
      <c r="J995" s="2"/>
      <c r="K995" s="2"/>
    </row>
    <row r="996" spans="9:11" x14ac:dyDescent="0.3">
      <c r="I996" s="3"/>
      <c r="J996" s="2"/>
      <c r="K996" s="2"/>
    </row>
    <row r="997" spans="9:11" x14ac:dyDescent="0.3">
      <c r="I997" s="3"/>
      <c r="J997" s="2"/>
      <c r="K997" s="2"/>
    </row>
    <row r="998" spans="9:11" x14ac:dyDescent="0.3">
      <c r="I998" s="3"/>
      <c r="J998" s="2"/>
      <c r="K998" s="2"/>
    </row>
    <row r="999" spans="9:11" x14ac:dyDescent="0.3">
      <c r="I999" s="3"/>
      <c r="J999" s="2"/>
      <c r="K999" s="2"/>
    </row>
    <row r="1000" spans="9:11" x14ac:dyDescent="0.3">
      <c r="I1000" s="3"/>
      <c r="J1000" s="2"/>
      <c r="K1000" s="2"/>
    </row>
    <row r="1001" spans="9:11" x14ac:dyDescent="0.3">
      <c r="I1001" s="3"/>
      <c r="J1001" s="2"/>
      <c r="K1001" s="2"/>
    </row>
    <row r="1002" spans="9:11" x14ac:dyDescent="0.3">
      <c r="I1002" s="3"/>
      <c r="J1002" s="2"/>
      <c r="K1002" s="2"/>
    </row>
    <row r="1003" spans="9:11" x14ac:dyDescent="0.3">
      <c r="I1003" s="3"/>
      <c r="J1003" s="2"/>
      <c r="K1003" s="2"/>
    </row>
    <row r="1004" spans="9:11" x14ac:dyDescent="0.3">
      <c r="I1004" s="3"/>
      <c r="J1004" s="2"/>
      <c r="K1004" s="2"/>
    </row>
    <row r="1005" spans="9:11" x14ac:dyDescent="0.3">
      <c r="I1005" s="3"/>
      <c r="J1005" s="2"/>
      <c r="K1005" s="2"/>
    </row>
    <row r="1006" spans="9:11" x14ac:dyDescent="0.3">
      <c r="I1006" s="3"/>
      <c r="J1006" s="2"/>
      <c r="K1006" s="2"/>
    </row>
    <row r="1007" spans="9:11" x14ac:dyDescent="0.3">
      <c r="I1007" s="3"/>
      <c r="J1007" s="2"/>
      <c r="K1007" s="2"/>
    </row>
    <row r="1008" spans="9:11" x14ac:dyDescent="0.3">
      <c r="I1008" s="3"/>
      <c r="J1008" s="2"/>
      <c r="K1008" s="2"/>
    </row>
    <row r="1009" spans="9:11" x14ac:dyDescent="0.3">
      <c r="I1009" s="3"/>
      <c r="J1009" s="2"/>
      <c r="K1009" s="2"/>
    </row>
    <row r="1010" spans="9:11" x14ac:dyDescent="0.3">
      <c r="I1010" s="3"/>
      <c r="J1010" s="2"/>
      <c r="K1010" s="2"/>
    </row>
    <row r="1011" spans="9:11" x14ac:dyDescent="0.3">
      <c r="I1011" s="3"/>
      <c r="J1011" s="2"/>
      <c r="K1011" s="2"/>
    </row>
    <row r="1012" spans="9:11" x14ac:dyDescent="0.3">
      <c r="I1012" s="3"/>
      <c r="J1012" s="2"/>
      <c r="K1012" s="2"/>
    </row>
    <row r="1013" spans="9:11" x14ac:dyDescent="0.3">
      <c r="I1013" s="3"/>
      <c r="J1013" s="2"/>
      <c r="K1013" s="2"/>
    </row>
    <row r="1014" spans="9:11" x14ac:dyDescent="0.3">
      <c r="I1014" s="3"/>
      <c r="J1014" s="2"/>
      <c r="K1014" s="2"/>
    </row>
    <row r="1015" spans="9:11" x14ac:dyDescent="0.3">
      <c r="I1015" s="3"/>
      <c r="J1015" s="2"/>
      <c r="K1015" s="2"/>
    </row>
    <row r="1016" spans="9:11" x14ac:dyDescent="0.3">
      <c r="I1016" s="3"/>
      <c r="J1016" s="2"/>
      <c r="K1016" s="2"/>
    </row>
    <row r="1017" spans="9:11" x14ac:dyDescent="0.3">
      <c r="I1017" s="3"/>
      <c r="J1017" s="2"/>
      <c r="K1017" s="2"/>
    </row>
    <row r="1018" spans="9:11" x14ac:dyDescent="0.3">
      <c r="I1018" s="3"/>
      <c r="J1018" s="2"/>
      <c r="K1018" s="2"/>
    </row>
    <row r="1019" spans="9:11" x14ac:dyDescent="0.3">
      <c r="I1019" s="3"/>
      <c r="J1019" s="2"/>
      <c r="K1019" s="2"/>
    </row>
    <row r="1020" spans="9:11" x14ac:dyDescent="0.3">
      <c r="I1020" s="3"/>
      <c r="J1020" s="2"/>
      <c r="K1020" s="2"/>
    </row>
    <row r="1021" spans="9:11" x14ac:dyDescent="0.3">
      <c r="I1021" s="3"/>
      <c r="J1021" s="2"/>
      <c r="K1021" s="2"/>
    </row>
    <row r="1022" spans="9:11" x14ac:dyDescent="0.3">
      <c r="I1022" s="3"/>
      <c r="J1022" s="2"/>
      <c r="K1022" s="2"/>
    </row>
    <row r="1023" spans="9:11" x14ac:dyDescent="0.3">
      <c r="I1023" s="3"/>
      <c r="J1023" s="2"/>
      <c r="K1023" s="2"/>
    </row>
    <row r="1024" spans="9:11" x14ac:dyDescent="0.3">
      <c r="I1024" s="3"/>
      <c r="J1024" s="2"/>
      <c r="K1024" s="2"/>
    </row>
    <row r="1025" spans="9:11" x14ac:dyDescent="0.3">
      <c r="I1025" s="3"/>
      <c r="J1025" s="2"/>
      <c r="K1025" s="2"/>
    </row>
    <row r="1026" spans="9:11" x14ac:dyDescent="0.3">
      <c r="I1026" s="3"/>
      <c r="J1026" s="2"/>
      <c r="K1026" s="2"/>
    </row>
    <row r="1027" spans="9:11" x14ac:dyDescent="0.3">
      <c r="I1027" s="3"/>
      <c r="J1027" s="2"/>
      <c r="K1027" s="2"/>
    </row>
    <row r="1028" spans="9:11" x14ac:dyDescent="0.3">
      <c r="I1028" s="3"/>
      <c r="J1028" s="2"/>
      <c r="K1028" s="2"/>
    </row>
    <row r="1029" spans="9:11" x14ac:dyDescent="0.3">
      <c r="I1029" s="3"/>
      <c r="J1029" s="2"/>
      <c r="K1029" s="2"/>
    </row>
    <row r="1030" spans="9:11" x14ac:dyDescent="0.3">
      <c r="I1030" s="3"/>
      <c r="J1030" s="2"/>
      <c r="K1030" s="2"/>
    </row>
    <row r="1031" spans="9:11" x14ac:dyDescent="0.3">
      <c r="I1031" s="3"/>
      <c r="J1031" s="2"/>
      <c r="K1031" s="2"/>
    </row>
    <row r="1032" spans="9:11" x14ac:dyDescent="0.3">
      <c r="I1032" s="3"/>
      <c r="J1032" s="2"/>
      <c r="K1032" s="2"/>
    </row>
    <row r="1033" spans="9:11" x14ac:dyDescent="0.3">
      <c r="I1033" s="3"/>
      <c r="J1033" s="2"/>
      <c r="K1033" s="2"/>
    </row>
    <row r="1034" spans="9:11" x14ac:dyDescent="0.3">
      <c r="I1034" s="3"/>
      <c r="J1034" s="2"/>
      <c r="K1034" s="2"/>
    </row>
    <row r="1035" spans="9:11" x14ac:dyDescent="0.3">
      <c r="I1035" s="3"/>
      <c r="J1035" s="2"/>
      <c r="K1035" s="2"/>
    </row>
    <row r="1036" spans="9:11" x14ac:dyDescent="0.3">
      <c r="I1036" s="3"/>
      <c r="J1036" s="2"/>
      <c r="K1036" s="2"/>
    </row>
    <row r="1037" spans="9:11" x14ac:dyDescent="0.3">
      <c r="I1037" s="3"/>
      <c r="J1037" s="2"/>
      <c r="K1037" s="2"/>
    </row>
    <row r="1038" spans="9:11" x14ac:dyDescent="0.3">
      <c r="I1038" s="3"/>
      <c r="J1038" s="2"/>
      <c r="K1038" s="2"/>
    </row>
    <row r="1039" spans="9:11" x14ac:dyDescent="0.3">
      <c r="I1039" s="3"/>
      <c r="J1039" s="2"/>
      <c r="K1039" s="2"/>
    </row>
    <row r="1040" spans="9:11" x14ac:dyDescent="0.3">
      <c r="I1040" s="3"/>
      <c r="J1040" s="2"/>
      <c r="K1040" s="2"/>
    </row>
    <row r="1041" spans="9:11" x14ac:dyDescent="0.3">
      <c r="I1041" s="3"/>
      <c r="J1041" s="2"/>
      <c r="K1041" s="2"/>
    </row>
    <row r="1042" spans="9:11" x14ac:dyDescent="0.3">
      <c r="I1042" s="3"/>
      <c r="J1042" s="2"/>
      <c r="K1042" s="2"/>
    </row>
    <row r="1043" spans="9:11" x14ac:dyDescent="0.3">
      <c r="I1043" s="3"/>
      <c r="J1043" s="2"/>
      <c r="K1043" s="2"/>
    </row>
    <row r="1044" spans="9:11" x14ac:dyDescent="0.3">
      <c r="I1044" s="3"/>
      <c r="J1044" s="2"/>
      <c r="K1044" s="2"/>
    </row>
    <row r="1045" spans="9:11" x14ac:dyDescent="0.3">
      <c r="I1045" s="3"/>
      <c r="J1045" s="2"/>
      <c r="K1045" s="2"/>
    </row>
    <row r="1046" spans="9:11" x14ac:dyDescent="0.3">
      <c r="I1046" s="3"/>
      <c r="J1046" s="2"/>
      <c r="K1046" s="2"/>
    </row>
    <row r="1047" spans="9:11" x14ac:dyDescent="0.3">
      <c r="I1047" s="3"/>
      <c r="J1047" s="2"/>
      <c r="K1047" s="2"/>
    </row>
    <row r="1048" spans="9:11" x14ac:dyDescent="0.3">
      <c r="I1048" s="3"/>
      <c r="J1048" s="2"/>
      <c r="K1048" s="2"/>
    </row>
    <row r="1049" spans="9:11" x14ac:dyDescent="0.3">
      <c r="I1049" s="3"/>
      <c r="J1049" s="2"/>
      <c r="K1049" s="2"/>
    </row>
    <row r="1050" spans="9:11" x14ac:dyDescent="0.3">
      <c r="I1050" s="3"/>
      <c r="J1050" s="2"/>
      <c r="K1050" s="2"/>
    </row>
    <row r="1051" spans="9:11" x14ac:dyDescent="0.3">
      <c r="I1051" s="3"/>
      <c r="J1051" s="2"/>
      <c r="K1051" s="2"/>
    </row>
    <row r="1052" spans="9:11" x14ac:dyDescent="0.3">
      <c r="I1052" s="3"/>
      <c r="J1052" s="2"/>
      <c r="K1052" s="2"/>
    </row>
    <row r="1053" spans="9:11" x14ac:dyDescent="0.3">
      <c r="I1053" s="3"/>
      <c r="J1053" s="2"/>
      <c r="K1053" s="2"/>
    </row>
    <row r="1054" spans="9:11" x14ac:dyDescent="0.3">
      <c r="I1054" s="3"/>
      <c r="J1054" s="2"/>
      <c r="K1054" s="2"/>
    </row>
    <row r="1055" spans="9:11" x14ac:dyDescent="0.3">
      <c r="I1055" s="3"/>
      <c r="J1055" s="2"/>
      <c r="K1055" s="2"/>
    </row>
    <row r="1056" spans="9:11" x14ac:dyDescent="0.3">
      <c r="I1056" s="3"/>
      <c r="J1056" s="2"/>
      <c r="K1056" s="2"/>
    </row>
    <row r="1057" spans="9:11" x14ac:dyDescent="0.3">
      <c r="I1057" s="3"/>
      <c r="J1057" s="2"/>
      <c r="K1057" s="2"/>
    </row>
    <row r="1058" spans="9:11" x14ac:dyDescent="0.3">
      <c r="I1058" s="3"/>
      <c r="J1058" s="2"/>
      <c r="K1058" s="2"/>
    </row>
    <row r="1059" spans="9:11" x14ac:dyDescent="0.3">
      <c r="I1059" s="3"/>
      <c r="J1059" s="2"/>
      <c r="K1059" s="2"/>
    </row>
    <row r="1060" spans="9:11" x14ac:dyDescent="0.3">
      <c r="I1060" s="3"/>
      <c r="J1060" s="2"/>
      <c r="K1060" s="2"/>
    </row>
    <row r="1061" spans="9:11" x14ac:dyDescent="0.3">
      <c r="I1061" s="3"/>
      <c r="J1061" s="2"/>
      <c r="K1061" s="2"/>
    </row>
    <row r="1062" spans="9:11" x14ac:dyDescent="0.3">
      <c r="I1062" s="3"/>
      <c r="J1062" s="2"/>
      <c r="K1062" s="2"/>
    </row>
    <row r="1063" spans="9:11" x14ac:dyDescent="0.3">
      <c r="I1063" s="3"/>
      <c r="J1063" s="2"/>
      <c r="K1063" s="2"/>
    </row>
    <row r="1064" spans="9:11" x14ac:dyDescent="0.3">
      <c r="I1064" s="3"/>
      <c r="J1064" s="2"/>
      <c r="K1064" s="2"/>
    </row>
    <row r="1065" spans="9:11" x14ac:dyDescent="0.3">
      <c r="I1065" s="3"/>
      <c r="J1065" s="2"/>
      <c r="K1065" s="2"/>
    </row>
    <row r="1066" spans="9:11" x14ac:dyDescent="0.3">
      <c r="I1066" s="3"/>
      <c r="J1066" s="2"/>
      <c r="K1066" s="2"/>
    </row>
    <row r="1067" spans="9:11" x14ac:dyDescent="0.3">
      <c r="I1067" s="3"/>
      <c r="J1067" s="2"/>
      <c r="K1067" s="2"/>
    </row>
    <row r="1068" spans="9:11" x14ac:dyDescent="0.3">
      <c r="I1068" s="3"/>
      <c r="J1068" s="2"/>
      <c r="K1068" s="2"/>
    </row>
    <row r="1069" spans="9:11" x14ac:dyDescent="0.3">
      <c r="I1069" s="3"/>
      <c r="J1069" s="2"/>
      <c r="K1069" s="2"/>
    </row>
    <row r="1070" spans="9:11" x14ac:dyDescent="0.3">
      <c r="I1070" s="3"/>
      <c r="J1070" s="2"/>
      <c r="K1070" s="2"/>
    </row>
    <row r="1071" spans="9:11" x14ac:dyDescent="0.3">
      <c r="I1071" s="3"/>
      <c r="J1071" s="2"/>
      <c r="K1071" s="2"/>
    </row>
    <row r="1072" spans="9:11" x14ac:dyDescent="0.3">
      <c r="I1072" s="3"/>
      <c r="J1072" s="2"/>
      <c r="K1072" s="2"/>
    </row>
    <row r="1073" spans="9:11" x14ac:dyDescent="0.3">
      <c r="I1073" s="3"/>
      <c r="J1073" s="2"/>
      <c r="K1073" s="2"/>
    </row>
    <row r="1074" spans="9:11" x14ac:dyDescent="0.3">
      <c r="I1074" s="3"/>
      <c r="J1074" s="2"/>
      <c r="K1074" s="2"/>
    </row>
    <row r="1075" spans="9:11" x14ac:dyDescent="0.3">
      <c r="I1075" s="3"/>
      <c r="J1075" s="2"/>
      <c r="K1075" s="2"/>
    </row>
    <row r="1076" spans="9:11" x14ac:dyDescent="0.3">
      <c r="I1076" s="3"/>
      <c r="J1076" s="2"/>
      <c r="K1076" s="2"/>
    </row>
    <row r="1077" spans="9:11" x14ac:dyDescent="0.3">
      <c r="I1077" s="3"/>
      <c r="J1077" s="2"/>
      <c r="K1077" s="2"/>
    </row>
    <row r="1078" spans="9:11" x14ac:dyDescent="0.3">
      <c r="I1078" s="3"/>
      <c r="J1078" s="2"/>
      <c r="K1078" s="2"/>
    </row>
    <row r="1079" spans="9:11" x14ac:dyDescent="0.3">
      <c r="I1079" s="3"/>
      <c r="J1079" s="2"/>
      <c r="K1079" s="2"/>
    </row>
    <row r="1080" spans="9:11" x14ac:dyDescent="0.3">
      <c r="I1080" s="3"/>
      <c r="J1080" s="2"/>
      <c r="K1080" s="2"/>
    </row>
    <row r="1081" spans="9:11" x14ac:dyDescent="0.3">
      <c r="I1081" s="3"/>
      <c r="J1081" s="2"/>
      <c r="K1081" s="2"/>
    </row>
    <row r="1082" spans="9:11" x14ac:dyDescent="0.3">
      <c r="I1082" s="3"/>
      <c r="J1082" s="2"/>
      <c r="K1082" s="2"/>
    </row>
    <row r="1083" spans="9:11" x14ac:dyDescent="0.3">
      <c r="I1083" s="3"/>
      <c r="J1083" s="2"/>
      <c r="K1083" s="2"/>
    </row>
    <row r="1084" spans="9:11" x14ac:dyDescent="0.3">
      <c r="I1084" s="3"/>
      <c r="J1084" s="2"/>
      <c r="K1084" s="2"/>
    </row>
    <row r="1085" spans="9:11" x14ac:dyDescent="0.3">
      <c r="I1085" s="3"/>
      <c r="J1085" s="2"/>
      <c r="K1085" s="2"/>
    </row>
    <row r="1086" spans="9:11" x14ac:dyDescent="0.3">
      <c r="I1086" s="3"/>
      <c r="J1086" s="2"/>
      <c r="K1086" s="2"/>
    </row>
    <row r="1087" spans="9:11" x14ac:dyDescent="0.3">
      <c r="I1087" s="3"/>
      <c r="J1087" s="2"/>
      <c r="K1087" s="2"/>
    </row>
    <row r="1088" spans="9:11" x14ac:dyDescent="0.3">
      <c r="I1088" s="3"/>
      <c r="J1088" s="2"/>
      <c r="K1088" s="2"/>
    </row>
    <row r="1089" spans="9:11" x14ac:dyDescent="0.3">
      <c r="I1089" s="3"/>
      <c r="J1089" s="2"/>
      <c r="K1089" s="2"/>
    </row>
    <row r="1090" spans="9:11" x14ac:dyDescent="0.3">
      <c r="I1090" s="3"/>
      <c r="J1090" s="2"/>
      <c r="K1090" s="2"/>
    </row>
    <row r="1091" spans="9:11" x14ac:dyDescent="0.3">
      <c r="I1091" s="3"/>
      <c r="J1091" s="2"/>
      <c r="K1091" s="2"/>
    </row>
    <row r="1092" spans="9:11" x14ac:dyDescent="0.3">
      <c r="I1092" s="3"/>
      <c r="J1092" s="2"/>
      <c r="K1092" s="2"/>
    </row>
    <row r="1093" spans="9:11" x14ac:dyDescent="0.3">
      <c r="I1093" s="3"/>
      <c r="J1093" s="2"/>
      <c r="K1093" s="2"/>
    </row>
    <row r="1094" spans="9:11" x14ac:dyDescent="0.3">
      <c r="I1094" s="3"/>
      <c r="J1094" s="2"/>
      <c r="K1094" s="2"/>
    </row>
    <row r="1095" spans="9:11" x14ac:dyDescent="0.3">
      <c r="I1095" s="3"/>
      <c r="J1095" s="2"/>
      <c r="K1095" s="2"/>
    </row>
    <row r="1096" spans="9:11" x14ac:dyDescent="0.3">
      <c r="I1096" s="3"/>
      <c r="J1096" s="2"/>
      <c r="K1096" s="2"/>
    </row>
    <row r="1097" spans="9:11" x14ac:dyDescent="0.3">
      <c r="I1097" s="3"/>
      <c r="J1097" s="2"/>
      <c r="K1097" s="2"/>
    </row>
    <row r="1098" spans="9:11" x14ac:dyDescent="0.3">
      <c r="I1098" s="3"/>
      <c r="J1098" s="2"/>
      <c r="K1098" s="2"/>
    </row>
    <row r="1099" spans="9:11" x14ac:dyDescent="0.3">
      <c r="I1099" s="3"/>
      <c r="J1099" s="2"/>
      <c r="K1099" s="2"/>
    </row>
    <row r="1100" spans="9:11" x14ac:dyDescent="0.3">
      <c r="I1100" s="3"/>
      <c r="J1100" s="2"/>
      <c r="K1100" s="2"/>
    </row>
    <row r="1101" spans="9:11" x14ac:dyDescent="0.3">
      <c r="I1101" s="3"/>
      <c r="J1101" s="2"/>
      <c r="K1101" s="2"/>
    </row>
    <row r="1102" spans="9:11" x14ac:dyDescent="0.3">
      <c r="I1102" s="3"/>
      <c r="J1102" s="2"/>
      <c r="K1102" s="2"/>
    </row>
    <row r="1103" spans="9:11" x14ac:dyDescent="0.3">
      <c r="I1103" s="3"/>
      <c r="J1103" s="2"/>
      <c r="K1103" s="2"/>
    </row>
    <row r="1104" spans="9:11" x14ac:dyDescent="0.3">
      <c r="I1104" s="3"/>
      <c r="J1104" s="2"/>
      <c r="K1104" s="2"/>
    </row>
    <row r="1105" spans="9:11" x14ac:dyDescent="0.3">
      <c r="I1105" s="3"/>
      <c r="J1105" s="2"/>
      <c r="K1105" s="2"/>
    </row>
    <row r="1106" spans="9:11" x14ac:dyDescent="0.3">
      <c r="I1106" s="3"/>
      <c r="J1106" s="2"/>
      <c r="K1106" s="2"/>
    </row>
    <row r="1107" spans="9:11" x14ac:dyDescent="0.3">
      <c r="I1107" s="3"/>
      <c r="J1107" s="2"/>
      <c r="K1107" s="2"/>
    </row>
    <row r="1108" spans="9:11" x14ac:dyDescent="0.3">
      <c r="I1108" s="3"/>
      <c r="J1108" s="2"/>
      <c r="K1108" s="2"/>
    </row>
    <row r="1109" spans="9:11" x14ac:dyDescent="0.3">
      <c r="I1109" s="3"/>
      <c r="J1109" s="2"/>
      <c r="K1109" s="2"/>
    </row>
    <row r="1110" spans="9:11" x14ac:dyDescent="0.3">
      <c r="I1110" s="3"/>
      <c r="J1110" s="2"/>
      <c r="K1110" s="2"/>
    </row>
    <row r="1111" spans="9:11" x14ac:dyDescent="0.3">
      <c r="I1111" s="3"/>
      <c r="J1111" s="2"/>
      <c r="K1111" s="2"/>
    </row>
    <row r="1112" spans="9:11" x14ac:dyDescent="0.3">
      <c r="I1112" s="3"/>
      <c r="J1112" s="2"/>
      <c r="K1112" s="2"/>
    </row>
    <row r="1113" spans="9:11" x14ac:dyDescent="0.3">
      <c r="I1113" s="3"/>
      <c r="J1113" s="2"/>
      <c r="K1113" s="2"/>
    </row>
    <row r="1114" spans="9:11" x14ac:dyDescent="0.3">
      <c r="I1114" s="3"/>
      <c r="J1114" s="2"/>
      <c r="K1114" s="2"/>
    </row>
    <row r="1115" spans="9:11" x14ac:dyDescent="0.3">
      <c r="I1115" s="3"/>
      <c r="J1115" s="2"/>
      <c r="K1115" s="2"/>
    </row>
    <row r="1116" spans="9:11" x14ac:dyDescent="0.3">
      <c r="I1116" s="3"/>
      <c r="J1116" s="2"/>
      <c r="K1116" s="2"/>
    </row>
    <row r="1117" spans="9:11" x14ac:dyDescent="0.3">
      <c r="I1117" s="3"/>
      <c r="J1117" s="2"/>
      <c r="K1117" s="2"/>
    </row>
    <row r="1118" spans="9:11" x14ac:dyDescent="0.3">
      <c r="I1118" s="3"/>
      <c r="J1118" s="2"/>
      <c r="K1118" s="2"/>
    </row>
    <row r="1119" spans="9:11" x14ac:dyDescent="0.3">
      <c r="I1119" s="3"/>
      <c r="J1119" s="2"/>
      <c r="K1119" s="2"/>
    </row>
    <row r="1120" spans="9:11" x14ac:dyDescent="0.3">
      <c r="I1120" s="3"/>
      <c r="J1120" s="2"/>
      <c r="K1120" s="2"/>
    </row>
    <row r="1121" spans="9:11" x14ac:dyDescent="0.3">
      <c r="I1121" s="3"/>
      <c r="J1121" s="2"/>
      <c r="K1121" s="2"/>
    </row>
    <row r="1122" spans="9:11" x14ac:dyDescent="0.3">
      <c r="I1122" s="3"/>
      <c r="J1122" s="2"/>
      <c r="K1122" s="2"/>
    </row>
    <row r="1123" spans="9:11" x14ac:dyDescent="0.3">
      <c r="I1123" s="3"/>
      <c r="J1123" s="2"/>
      <c r="K1123" s="2"/>
    </row>
    <row r="1124" spans="9:11" x14ac:dyDescent="0.3">
      <c r="I1124" s="3"/>
      <c r="J1124" s="2"/>
      <c r="K1124" s="2"/>
    </row>
    <row r="1125" spans="9:11" x14ac:dyDescent="0.3">
      <c r="I1125" s="3"/>
      <c r="J1125" s="2"/>
      <c r="K1125" s="2"/>
    </row>
    <row r="1126" spans="9:11" x14ac:dyDescent="0.3">
      <c r="I1126" s="3"/>
      <c r="J1126" s="2"/>
      <c r="K1126" s="2"/>
    </row>
    <row r="1127" spans="9:11" x14ac:dyDescent="0.3">
      <c r="I1127" s="3"/>
      <c r="J1127" s="2"/>
      <c r="K1127" s="2"/>
    </row>
    <row r="1128" spans="9:11" x14ac:dyDescent="0.3">
      <c r="I1128" s="3"/>
      <c r="J1128" s="2"/>
      <c r="K1128" s="2"/>
    </row>
    <row r="1129" spans="9:11" x14ac:dyDescent="0.3">
      <c r="I1129" s="3"/>
      <c r="J1129" s="2"/>
      <c r="K1129" s="2"/>
    </row>
    <row r="1130" spans="9:11" x14ac:dyDescent="0.3">
      <c r="I1130" s="3"/>
      <c r="J1130" s="2"/>
      <c r="K1130" s="2"/>
    </row>
    <row r="1131" spans="9:11" x14ac:dyDescent="0.3">
      <c r="I1131" s="3"/>
      <c r="J1131" s="2"/>
      <c r="K1131" s="2"/>
    </row>
    <row r="1132" spans="9:11" x14ac:dyDescent="0.3">
      <c r="I1132" s="3"/>
      <c r="J1132" s="2"/>
      <c r="K1132" s="2"/>
    </row>
    <row r="1133" spans="9:11" x14ac:dyDescent="0.3">
      <c r="I1133" s="3"/>
      <c r="J1133" s="2"/>
      <c r="K1133" s="2"/>
    </row>
    <row r="1134" spans="9:11" x14ac:dyDescent="0.3">
      <c r="I1134" s="3"/>
      <c r="J1134" s="2"/>
      <c r="K1134" s="2"/>
    </row>
    <row r="1135" spans="9:11" x14ac:dyDescent="0.3">
      <c r="I1135" s="3"/>
      <c r="J1135" s="2"/>
      <c r="K1135" s="2"/>
    </row>
    <row r="1136" spans="9:11" x14ac:dyDescent="0.3">
      <c r="I1136" s="3"/>
      <c r="J1136" s="2"/>
      <c r="K1136" s="2"/>
    </row>
    <row r="1137" spans="9:11" x14ac:dyDescent="0.3">
      <c r="I1137" s="3"/>
      <c r="J1137" s="2"/>
      <c r="K1137" s="2"/>
    </row>
    <row r="1138" spans="9:11" x14ac:dyDescent="0.3">
      <c r="I1138" s="3"/>
      <c r="J1138" s="2"/>
      <c r="K1138" s="2"/>
    </row>
    <row r="1139" spans="9:11" x14ac:dyDescent="0.3">
      <c r="I1139" s="3"/>
      <c r="J1139" s="2"/>
      <c r="K1139" s="2"/>
    </row>
    <row r="1140" spans="9:11" x14ac:dyDescent="0.3">
      <c r="I1140" s="3"/>
      <c r="J1140" s="2"/>
      <c r="K1140" s="2"/>
    </row>
    <row r="1141" spans="9:11" x14ac:dyDescent="0.3">
      <c r="I1141" s="3"/>
      <c r="J1141" s="2"/>
      <c r="K1141" s="2"/>
    </row>
    <row r="1142" spans="9:11" x14ac:dyDescent="0.3">
      <c r="I1142" s="3"/>
      <c r="J1142" s="2"/>
      <c r="K1142" s="2"/>
    </row>
    <row r="1143" spans="9:11" x14ac:dyDescent="0.3">
      <c r="I1143" s="3"/>
      <c r="J1143" s="2"/>
      <c r="K1143" s="2"/>
    </row>
    <row r="1144" spans="9:11" x14ac:dyDescent="0.3">
      <c r="I1144" s="3"/>
      <c r="J1144" s="2"/>
      <c r="K1144" s="2"/>
    </row>
    <row r="1145" spans="9:11" x14ac:dyDescent="0.3">
      <c r="I1145" s="3"/>
      <c r="J1145" s="2"/>
      <c r="K1145" s="2"/>
    </row>
    <row r="1146" spans="9:11" x14ac:dyDescent="0.3">
      <c r="I1146" s="3"/>
      <c r="J1146" s="2"/>
      <c r="K1146" s="2"/>
    </row>
    <row r="1147" spans="9:11" x14ac:dyDescent="0.3">
      <c r="I1147" s="3"/>
      <c r="J1147" s="2"/>
      <c r="K1147" s="2"/>
    </row>
    <row r="1148" spans="9:11" x14ac:dyDescent="0.3">
      <c r="I1148" s="3"/>
      <c r="J1148" s="2"/>
      <c r="K1148" s="2"/>
    </row>
    <row r="1149" spans="9:11" x14ac:dyDescent="0.3">
      <c r="I1149" s="3"/>
      <c r="J1149" s="2"/>
      <c r="K1149" s="2"/>
    </row>
    <row r="1150" spans="9:11" x14ac:dyDescent="0.3">
      <c r="I1150" s="3"/>
      <c r="J1150" s="2"/>
      <c r="K1150" s="2"/>
    </row>
    <row r="1151" spans="9:11" x14ac:dyDescent="0.3">
      <c r="I1151" s="3"/>
      <c r="J1151" s="2"/>
      <c r="K1151" s="2"/>
    </row>
    <row r="1152" spans="9:11" x14ac:dyDescent="0.3">
      <c r="I1152" s="3"/>
      <c r="J1152" s="2"/>
      <c r="K1152" s="2"/>
    </row>
    <row r="1153" spans="9:11" x14ac:dyDescent="0.3">
      <c r="I1153" s="3"/>
      <c r="J1153" s="2"/>
      <c r="K1153" s="2"/>
    </row>
    <row r="1154" spans="9:11" x14ac:dyDescent="0.3">
      <c r="I1154" s="3"/>
      <c r="J1154" s="2"/>
      <c r="K1154" s="2"/>
    </row>
    <row r="1155" spans="9:11" x14ac:dyDescent="0.3">
      <c r="I1155" s="3"/>
      <c r="J1155" s="2"/>
      <c r="K1155" s="2"/>
    </row>
    <row r="1156" spans="9:11" x14ac:dyDescent="0.3">
      <c r="I1156" s="3"/>
      <c r="J1156" s="2"/>
      <c r="K1156" s="2"/>
    </row>
    <row r="1157" spans="9:11" x14ac:dyDescent="0.3">
      <c r="I1157" s="3"/>
      <c r="J1157" s="2"/>
      <c r="K1157" s="2"/>
    </row>
    <row r="1158" spans="9:11" x14ac:dyDescent="0.3">
      <c r="I1158" s="3"/>
      <c r="J1158" s="2"/>
      <c r="K1158" s="2"/>
    </row>
    <row r="1159" spans="9:11" x14ac:dyDescent="0.3">
      <c r="I1159" s="3"/>
      <c r="J1159" s="2"/>
      <c r="K1159" s="2"/>
    </row>
    <row r="1160" spans="9:11" x14ac:dyDescent="0.3">
      <c r="I1160" s="3"/>
      <c r="J1160" s="2"/>
      <c r="K1160" s="2"/>
    </row>
    <row r="1161" spans="9:11" x14ac:dyDescent="0.3">
      <c r="I1161" s="3"/>
      <c r="J1161" s="2"/>
      <c r="K1161" s="2"/>
    </row>
    <row r="1162" spans="9:11" x14ac:dyDescent="0.3">
      <c r="I1162" s="3"/>
      <c r="J1162" s="2"/>
      <c r="K1162" s="2"/>
    </row>
    <row r="1163" spans="9:11" x14ac:dyDescent="0.3">
      <c r="I1163" s="3"/>
      <c r="J1163" s="2"/>
      <c r="K1163" s="2"/>
    </row>
    <row r="1164" spans="9:11" x14ac:dyDescent="0.3">
      <c r="I1164" s="3"/>
      <c r="J1164" s="2"/>
      <c r="K1164" s="2"/>
    </row>
    <row r="1165" spans="9:11" x14ac:dyDescent="0.3">
      <c r="I1165" s="3"/>
      <c r="J1165" s="2"/>
      <c r="K1165" s="2"/>
    </row>
    <row r="1166" spans="9:11" x14ac:dyDescent="0.3">
      <c r="I1166" s="3"/>
      <c r="J1166" s="2"/>
      <c r="K1166" s="2"/>
    </row>
    <row r="1167" spans="9:11" x14ac:dyDescent="0.3">
      <c r="I1167" s="3"/>
      <c r="J1167" s="2"/>
      <c r="K1167" s="2"/>
    </row>
    <row r="1168" spans="9:11" x14ac:dyDescent="0.3">
      <c r="I1168" s="3"/>
      <c r="J1168" s="2"/>
      <c r="K1168" s="2"/>
    </row>
    <row r="1169" spans="9:11" x14ac:dyDescent="0.3">
      <c r="I1169" s="3"/>
      <c r="J1169" s="2"/>
      <c r="K1169" s="2"/>
    </row>
    <row r="1170" spans="9:11" x14ac:dyDescent="0.3">
      <c r="I1170" s="3"/>
      <c r="J1170" s="2"/>
      <c r="K1170" s="2"/>
    </row>
    <row r="1171" spans="9:11" x14ac:dyDescent="0.3">
      <c r="I1171" s="3"/>
      <c r="J1171" s="2"/>
      <c r="K1171" s="2"/>
    </row>
    <row r="1172" spans="9:11" x14ac:dyDescent="0.3">
      <c r="I1172" s="3"/>
      <c r="J1172" s="2"/>
      <c r="K1172" s="2"/>
    </row>
    <row r="1173" spans="9:11" x14ac:dyDescent="0.3">
      <c r="I1173" s="3"/>
      <c r="J1173" s="2"/>
      <c r="K1173" s="2"/>
    </row>
    <row r="1174" spans="9:11" x14ac:dyDescent="0.3">
      <c r="I1174" s="3"/>
      <c r="J1174" s="2"/>
      <c r="K1174" s="2"/>
    </row>
    <row r="1175" spans="9:11" x14ac:dyDescent="0.3">
      <c r="I1175" s="3"/>
      <c r="J1175" s="2"/>
      <c r="K1175" s="2"/>
    </row>
    <row r="1176" spans="9:11" x14ac:dyDescent="0.3">
      <c r="I1176" s="3"/>
      <c r="J1176" s="2"/>
      <c r="K1176" s="2"/>
    </row>
    <row r="1177" spans="9:11" x14ac:dyDescent="0.3">
      <c r="I1177" s="3"/>
      <c r="J1177" s="2"/>
      <c r="K1177" s="2"/>
    </row>
    <row r="1178" spans="9:11" x14ac:dyDescent="0.3">
      <c r="I1178" s="3"/>
      <c r="J1178" s="2"/>
      <c r="K1178" s="2"/>
    </row>
    <row r="1179" spans="9:11" x14ac:dyDescent="0.3">
      <c r="I1179" s="3"/>
      <c r="J1179" s="2"/>
      <c r="K1179" s="2"/>
    </row>
    <row r="1180" spans="9:11" x14ac:dyDescent="0.3">
      <c r="I1180" s="3"/>
      <c r="J1180" s="2"/>
      <c r="K1180" s="2"/>
    </row>
    <row r="1181" spans="9:11" x14ac:dyDescent="0.3">
      <c r="I1181" s="3"/>
      <c r="J1181" s="2"/>
      <c r="K1181" s="2"/>
    </row>
    <row r="1182" spans="9:11" x14ac:dyDescent="0.3">
      <c r="I1182" s="3"/>
      <c r="J1182" s="2"/>
      <c r="K1182" s="2"/>
    </row>
    <row r="1183" spans="9:11" x14ac:dyDescent="0.3">
      <c r="I1183" s="3"/>
      <c r="J1183" s="2"/>
      <c r="K1183" s="2"/>
    </row>
    <row r="1184" spans="9:11" x14ac:dyDescent="0.3">
      <c r="I1184" s="3"/>
      <c r="J1184" s="2"/>
      <c r="K1184" s="2"/>
    </row>
    <row r="1185" spans="9:11" x14ac:dyDescent="0.3">
      <c r="I1185" s="3"/>
      <c r="J1185" s="2"/>
      <c r="K1185" s="2"/>
    </row>
    <row r="1186" spans="9:11" x14ac:dyDescent="0.3">
      <c r="I1186" s="3"/>
      <c r="J1186" s="2"/>
      <c r="K1186" s="2"/>
    </row>
    <row r="1187" spans="9:11" x14ac:dyDescent="0.3">
      <c r="I1187" s="3"/>
      <c r="J1187" s="2"/>
      <c r="K1187" s="2"/>
    </row>
    <row r="1188" spans="9:11" x14ac:dyDescent="0.3">
      <c r="I1188" s="3"/>
      <c r="J1188" s="2"/>
      <c r="K1188" s="2"/>
    </row>
    <row r="1189" spans="9:11" x14ac:dyDescent="0.3">
      <c r="I1189" s="3"/>
      <c r="J1189" s="2"/>
      <c r="K1189" s="2"/>
    </row>
    <row r="1190" spans="9:11" x14ac:dyDescent="0.3">
      <c r="I1190" s="3"/>
      <c r="J1190" s="2"/>
      <c r="K1190" s="2"/>
    </row>
    <row r="1191" spans="9:11" x14ac:dyDescent="0.3">
      <c r="I1191" s="3"/>
      <c r="J1191" s="2"/>
      <c r="K1191" s="2"/>
    </row>
    <row r="1192" spans="9:11" x14ac:dyDescent="0.3">
      <c r="I1192" s="3"/>
      <c r="J1192" s="2"/>
      <c r="K1192" s="2"/>
    </row>
    <row r="1193" spans="9:11" x14ac:dyDescent="0.3">
      <c r="I1193" s="3"/>
      <c r="J1193" s="2"/>
      <c r="K1193" s="2"/>
    </row>
    <row r="1194" spans="9:11" x14ac:dyDescent="0.3">
      <c r="I1194" s="3"/>
      <c r="J1194" s="2"/>
      <c r="K1194" s="2"/>
    </row>
    <row r="1195" spans="9:11" x14ac:dyDescent="0.3">
      <c r="I1195" s="3"/>
      <c r="J1195" s="2"/>
      <c r="K1195" s="2"/>
    </row>
    <row r="1196" spans="9:11" x14ac:dyDescent="0.3">
      <c r="I1196" s="3"/>
      <c r="J1196" s="2"/>
      <c r="K1196" s="2"/>
    </row>
    <row r="1197" spans="9:11" x14ac:dyDescent="0.3">
      <c r="I1197" s="3"/>
      <c r="J1197" s="2"/>
      <c r="K1197" s="2"/>
    </row>
    <row r="1198" spans="9:11" x14ac:dyDescent="0.3">
      <c r="I1198" s="3"/>
      <c r="J1198" s="2"/>
      <c r="K1198" s="2"/>
    </row>
    <row r="1199" spans="9:11" x14ac:dyDescent="0.3">
      <c r="I1199" s="3"/>
      <c r="J1199" s="2"/>
      <c r="K1199" s="2"/>
    </row>
    <row r="1200" spans="9:11" x14ac:dyDescent="0.3">
      <c r="I1200" s="3"/>
      <c r="J1200" s="2"/>
      <c r="K1200" s="2"/>
    </row>
    <row r="1201" spans="9:11" x14ac:dyDescent="0.3">
      <c r="I1201" s="3"/>
      <c r="J1201" s="2"/>
      <c r="K1201" s="2"/>
    </row>
    <row r="1202" spans="9:11" x14ac:dyDescent="0.3">
      <c r="I1202" s="3"/>
      <c r="J1202" s="2"/>
      <c r="K1202" s="2"/>
    </row>
    <row r="1203" spans="9:11" x14ac:dyDescent="0.3">
      <c r="I1203" s="3"/>
      <c r="J1203" s="2"/>
      <c r="K1203" s="2"/>
    </row>
    <row r="1204" spans="9:11" x14ac:dyDescent="0.3">
      <c r="I1204" s="3"/>
      <c r="J1204" s="2"/>
      <c r="K1204" s="2"/>
    </row>
    <row r="1205" spans="9:11" x14ac:dyDescent="0.3">
      <c r="I1205" s="3"/>
      <c r="J1205" s="2"/>
      <c r="K1205" s="2"/>
    </row>
    <row r="1206" spans="9:11" x14ac:dyDescent="0.3">
      <c r="I1206" s="3"/>
      <c r="J1206" s="2"/>
      <c r="K1206" s="2"/>
    </row>
    <row r="1207" spans="9:11" x14ac:dyDescent="0.3">
      <c r="I1207" s="3"/>
      <c r="J1207" s="2"/>
      <c r="K1207" s="2"/>
    </row>
    <row r="1208" spans="9:11" x14ac:dyDescent="0.3">
      <c r="I1208" s="3"/>
      <c r="J1208" s="2"/>
      <c r="K1208" s="2"/>
    </row>
    <row r="1209" spans="9:11" x14ac:dyDescent="0.3">
      <c r="I1209" s="3"/>
      <c r="J1209" s="2"/>
      <c r="K1209" s="2"/>
    </row>
    <row r="1210" spans="9:11" x14ac:dyDescent="0.3">
      <c r="I1210" s="3"/>
      <c r="J1210" s="2"/>
      <c r="K1210" s="2"/>
    </row>
    <row r="1211" spans="9:11" x14ac:dyDescent="0.3">
      <c r="I1211" s="3"/>
      <c r="J1211" s="2"/>
      <c r="K1211" s="2"/>
    </row>
    <row r="1212" spans="9:11" x14ac:dyDescent="0.3">
      <c r="I1212" s="3"/>
      <c r="J1212" s="2"/>
      <c r="K1212" s="2"/>
    </row>
    <row r="1213" spans="9:11" x14ac:dyDescent="0.3">
      <c r="I1213" s="3"/>
      <c r="J1213" s="2"/>
      <c r="K1213" s="2"/>
    </row>
    <row r="1214" spans="9:11" x14ac:dyDescent="0.3">
      <c r="I1214" s="3"/>
      <c r="J1214" s="2"/>
      <c r="K1214" s="2"/>
    </row>
    <row r="1215" spans="9:11" x14ac:dyDescent="0.3">
      <c r="I1215" s="3"/>
      <c r="J1215" s="2"/>
      <c r="K1215" s="2"/>
    </row>
    <row r="1216" spans="9:11" x14ac:dyDescent="0.3">
      <c r="I1216" s="3"/>
      <c r="J1216" s="2"/>
      <c r="K1216" s="2"/>
    </row>
    <row r="1217" spans="9:11" x14ac:dyDescent="0.3">
      <c r="I1217" s="3"/>
      <c r="J1217" s="2"/>
      <c r="K1217" s="2"/>
    </row>
    <row r="1218" spans="9:11" x14ac:dyDescent="0.3">
      <c r="I1218" s="3"/>
      <c r="J1218" s="2"/>
      <c r="K1218" s="2"/>
    </row>
    <row r="1219" spans="9:11" x14ac:dyDescent="0.3">
      <c r="I1219" s="3"/>
      <c r="J1219" s="2"/>
      <c r="K1219" s="2"/>
    </row>
    <row r="1220" spans="9:11" x14ac:dyDescent="0.3">
      <c r="I1220" s="3"/>
      <c r="J1220" s="2"/>
      <c r="K1220" s="2"/>
    </row>
    <row r="1221" spans="9:11" x14ac:dyDescent="0.3">
      <c r="I1221" s="3"/>
      <c r="J1221" s="2"/>
      <c r="K1221" s="2"/>
    </row>
    <row r="1222" spans="9:11" x14ac:dyDescent="0.3">
      <c r="I1222" s="3"/>
      <c r="J1222" s="2"/>
      <c r="K1222" s="2"/>
    </row>
    <row r="1223" spans="9:11" x14ac:dyDescent="0.3">
      <c r="I1223" s="3"/>
      <c r="J1223" s="2"/>
      <c r="K1223" s="2"/>
    </row>
    <row r="1224" spans="9:11" x14ac:dyDescent="0.3">
      <c r="I1224" s="3"/>
      <c r="J1224" s="2"/>
      <c r="K1224" s="2"/>
    </row>
    <row r="1225" spans="9:11" x14ac:dyDescent="0.3">
      <c r="I1225" s="3"/>
      <c r="J1225" s="2"/>
      <c r="K1225" s="2"/>
    </row>
    <row r="1226" spans="9:11" x14ac:dyDescent="0.3">
      <c r="I1226" s="3"/>
      <c r="J1226" s="2"/>
      <c r="K1226" s="2"/>
    </row>
    <row r="1227" spans="9:11" x14ac:dyDescent="0.3">
      <c r="I1227" s="3"/>
      <c r="J1227" s="2"/>
      <c r="K1227" s="2"/>
    </row>
    <row r="1228" spans="9:11" x14ac:dyDescent="0.3">
      <c r="I1228" s="3"/>
      <c r="J1228" s="2"/>
      <c r="K1228" s="2"/>
    </row>
    <row r="1229" spans="9:11" x14ac:dyDescent="0.3">
      <c r="I1229" s="3"/>
      <c r="J1229" s="2"/>
      <c r="K1229" s="2"/>
    </row>
    <row r="1230" spans="9:11" x14ac:dyDescent="0.3">
      <c r="I1230" s="3"/>
      <c r="J1230" s="2"/>
      <c r="K1230" s="2"/>
    </row>
    <row r="1231" spans="9:11" x14ac:dyDescent="0.3">
      <c r="I1231" s="3"/>
      <c r="J1231" s="2"/>
      <c r="K1231" s="2"/>
    </row>
    <row r="1232" spans="9:11" x14ac:dyDescent="0.3">
      <c r="I1232" s="3"/>
      <c r="J1232" s="2"/>
      <c r="K1232" s="2"/>
    </row>
    <row r="1233" spans="9:11" x14ac:dyDescent="0.3">
      <c r="I1233" s="3"/>
      <c r="J1233" s="2"/>
      <c r="K1233" s="2"/>
    </row>
    <row r="1234" spans="9:11" x14ac:dyDescent="0.3">
      <c r="I1234" s="3"/>
      <c r="J1234" s="2"/>
      <c r="K1234" s="2"/>
    </row>
    <row r="1235" spans="9:11" x14ac:dyDescent="0.3">
      <c r="I1235" s="3"/>
      <c r="J1235" s="2"/>
      <c r="K1235" s="2"/>
    </row>
    <row r="1236" spans="9:11" x14ac:dyDescent="0.3">
      <c r="I1236" s="3"/>
      <c r="J1236" s="2"/>
      <c r="K1236" s="2"/>
    </row>
    <row r="1237" spans="9:11" x14ac:dyDescent="0.3">
      <c r="I1237" s="3"/>
      <c r="J1237" s="2"/>
      <c r="K1237" s="2"/>
    </row>
    <row r="1238" spans="9:11" x14ac:dyDescent="0.3">
      <c r="I1238" s="3"/>
      <c r="J1238" s="2"/>
      <c r="K1238" s="2"/>
    </row>
    <row r="1239" spans="9:11" x14ac:dyDescent="0.3">
      <c r="I1239" s="3"/>
      <c r="J1239" s="2"/>
      <c r="K1239" s="2"/>
    </row>
    <row r="1240" spans="9:11" x14ac:dyDescent="0.3">
      <c r="I1240" s="3"/>
      <c r="J1240" s="2"/>
      <c r="K1240" s="2"/>
    </row>
    <row r="1241" spans="9:11" x14ac:dyDescent="0.3">
      <c r="I1241" s="3"/>
      <c r="J1241" s="2"/>
      <c r="K1241" s="2"/>
    </row>
    <row r="1242" spans="9:11" x14ac:dyDescent="0.3">
      <c r="I1242" s="3"/>
      <c r="J1242" s="2"/>
      <c r="K1242" s="2"/>
    </row>
    <row r="1243" spans="9:11" x14ac:dyDescent="0.3">
      <c r="I1243" s="3"/>
      <c r="J1243" s="2"/>
      <c r="K1243" s="2"/>
    </row>
    <row r="1244" spans="9:11" x14ac:dyDescent="0.3">
      <c r="I1244" s="3"/>
      <c r="J1244" s="2"/>
      <c r="K1244" s="2"/>
    </row>
    <row r="1245" spans="9:11" x14ac:dyDescent="0.3">
      <c r="I1245" s="3"/>
      <c r="J1245" s="2"/>
      <c r="K1245" s="2"/>
    </row>
    <row r="1246" spans="9:11" x14ac:dyDescent="0.3">
      <c r="I1246" s="3"/>
      <c r="J1246" s="2"/>
      <c r="K1246" s="2"/>
    </row>
    <row r="1247" spans="9:11" x14ac:dyDescent="0.3">
      <c r="I1247" s="3"/>
      <c r="J1247" s="2"/>
      <c r="K1247" s="2"/>
    </row>
    <row r="1248" spans="9:11" x14ac:dyDescent="0.3">
      <c r="I1248" s="3"/>
      <c r="J1248" s="2"/>
      <c r="K1248" s="2"/>
    </row>
    <row r="1249" spans="9:11" x14ac:dyDescent="0.3">
      <c r="I1249" s="3"/>
      <c r="J1249" s="2"/>
      <c r="K1249" s="2"/>
    </row>
    <row r="1250" spans="9:11" x14ac:dyDescent="0.3">
      <c r="I1250" s="3"/>
      <c r="J1250" s="2"/>
      <c r="K1250" s="2"/>
    </row>
    <row r="1251" spans="9:11" x14ac:dyDescent="0.3">
      <c r="I1251" s="3"/>
      <c r="J1251" s="2"/>
      <c r="K1251" s="2"/>
    </row>
    <row r="1252" spans="9:11" x14ac:dyDescent="0.3">
      <c r="I1252" s="3"/>
      <c r="J1252" s="2"/>
      <c r="K1252" s="2"/>
    </row>
    <row r="1253" spans="9:11" x14ac:dyDescent="0.3">
      <c r="I1253" s="3"/>
      <c r="J1253" s="2"/>
      <c r="K1253" s="2"/>
    </row>
    <row r="1254" spans="9:11" x14ac:dyDescent="0.3">
      <c r="I1254" s="3"/>
      <c r="J1254" s="2"/>
      <c r="K1254" s="2"/>
    </row>
    <row r="1255" spans="9:11" x14ac:dyDescent="0.3">
      <c r="I1255" s="3"/>
      <c r="J1255" s="2"/>
      <c r="K1255" s="2"/>
    </row>
    <row r="1256" spans="9:11" x14ac:dyDescent="0.3">
      <c r="I1256" s="3"/>
      <c r="J1256" s="2"/>
      <c r="K1256" s="2"/>
    </row>
    <row r="1257" spans="9:11" x14ac:dyDescent="0.3">
      <c r="I1257" s="3"/>
      <c r="J1257" s="2"/>
      <c r="K1257" s="2"/>
    </row>
    <row r="1258" spans="9:11" x14ac:dyDescent="0.3">
      <c r="I1258" s="3"/>
      <c r="J1258" s="2"/>
      <c r="K1258" s="2"/>
    </row>
    <row r="1259" spans="9:11" x14ac:dyDescent="0.3">
      <c r="I1259" s="3"/>
      <c r="J1259" s="2"/>
      <c r="K1259" s="2"/>
    </row>
    <row r="1260" spans="9:11" x14ac:dyDescent="0.3">
      <c r="I1260" s="3"/>
      <c r="J1260" s="2"/>
      <c r="K1260" s="2"/>
    </row>
    <row r="1261" spans="9:11" x14ac:dyDescent="0.3">
      <c r="I1261" s="3"/>
      <c r="J1261" s="2"/>
      <c r="K1261" s="2"/>
    </row>
    <row r="1262" spans="9:11" x14ac:dyDescent="0.3">
      <c r="I1262" s="3"/>
      <c r="J1262" s="2"/>
      <c r="K1262" s="2"/>
    </row>
    <row r="1263" spans="9:11" x14ac:dyDescent="0.3">
      <c r="I1263" s="3"/>
      <c r="J1263" s="2"/>
      <c r="K1263" s="2"/>
    </row>
    <row r="1264" spans="9:11" x14ac:dyDescent="0.3">
      <c r="I1264" s="3"/>
      <c r="J1264" s="2"/>
      <c r="K1264" s="2"/>
    </row>
    <row r="1265" spans="9:11" x14ac:dyDescent="0.3">
      <c r="I1265" s="3"/>
      <c r="J1265" s="2"/>
      <c r="K1265" s="2"/>
    </row>
    <row r="1266" spans="9:11" x14ac:dyDescent="0.3">
      <c r="I1266" s="3"/>
      <c r="J1266" s="2"/>
      <c r="K1266" s="2"/>
    </row>
    <row r="1267" spans="9:11" x14ac:dyDescent="0.3">
      <c r="I1267" s="3"/>
      <c r="J1267" s="2"/>
      <c r="K1267" s="2"/>
    </row>
    <row r="1268" spans="9:11" x14ac:dyDescent="0.3">
      <c r="I1268" s="3"/>
      <c r="J1268" s="2"/>
      <c r="K1268" s="2"/>
    </row>
    <row r="1269" spans="9:11" x14ac:dyDescent="0.3">
      <c r="I1269" s="3"/>
      <c r="J1269" s="2"/>
      <c r="K1269" s="2"/>
    </row>
    <row r="1270" spans="9:11" x14ac:dyDescent="0.3">
      <c r="I1270" s="3"/>
      <c r="J1270" s="2"/>
      <c r="K1270" s="2"/>
    </row>
    <row r="1271" spans="9:11" x14ac:dyDescent="0.3">
      <c r="I1271" s="3"/>
      <c r="J1271" s="2"/>
      <c r="K1271" s="2"/>
    </row>
    <row r="1272" spans="9:11" x14ac:dyDescent="0.3">
      <c r="I1272" s="3"/>
      <c r="J1272" s="2"/>
      <c r="K1272" s="2"/>
    </row>
    <row r="1273" spans="9:11" x14ac:dyDescent="0.3">
      <c r="I1273" s="3"/>
      <c r="J1273" s="2"/>
      <c r="K1273" s="2"/>
    </row>
    <row r="1274" spans="9:11" x14ac:dyDescent="0.3">
      <c r="I1274" s="3"/>
      <c r="J1274" s="2"/>
      <c r="K1274" s="2"/>
    </row>
    <row r="1275" spans="9:11" x14ac:dyDescent="0.3">
      <c r="I1275" s="3"/>
      <c r="J1275" s="2"/>
      <c r="K1275" s="2"/>
    </row>
    <row r="1276" spans="9:11" x14ac:dyDescent="0.3">
      <c r="I1276" s="3"/>
      <c r="J1276" s="2"/>
      <c r="K1276" s="2"/>
    </row>
    <row r="1277" spans="9:11" x14ac:dyDescent="0.3">
      <c r="I1277" s="3"/>
      <c r="J1277" s="2"/>
      <c r="K1277" s="2"/>
    </row>
    <row r="1278" spans="9:11" x14ac:dyDescent="0.3">
      <c r="I1278" s="3"/>
      <c r="J1278" s="2"/>
      <c r="K1278" s="2"/>
    </row>
    <row r="1279" spans="9:11" x14ac:dyDescent="0.3">
      <c r="I1279" s="3"/>
      <c r="J1279" s="2"/>
      <c r="K1279" s="2"/>
    </row>
    <row r="1280" spans="9:11" x14ac:dyDescent="0.3">
      <c r="I1280" s="3"/>
      <c r="J1280" s="2"/>
      <c r="K1280" s="2"/>
    </row>
    <row r="1281" spans="9:11" x14ac:dyDescent="0.3">
      <c r="I1281" s="3"/>
      <c r="J1281" s="2"/>
      <c r="K1281" s="2"/>
    </row>
    <row r="1282" spans="9:11" x14ac:dyDescent="0.3">
      <c r="I1282" s="3"/>
      <c r="J1282" s="2"/>
      <c r="K1282" s="2"/>
    </row>
    <row r="1283" spans="9:11" x14ac:dyDescent="0.3">
      <c r="I1283" s="3"/>
      <c r="J1283" s="2"/>
      <c r="K1283" s="2"/>
    </row>
    <row r="1284" spans="9:11" x14ac:dyDescent="0.3">
      <c r="I1284" s="3"/>
      <c r="J1284" s="2"/>
      <c r="K1284" s="2"/>
    </row>
    <row r="1285" spans="9:11" x14ac:dyDescent="0.3">
      <c r="I1285" s="3"/>
      <c r="J1285" s="2"/>
      <c r="K1285" s="2"/>
    </row>
    <row r="1286" spans="9:11" x14ac:dyDescent="0.3">
      <c r="I1286" s="3"/>
      <c r="J1286" s="2"/>
      <c r="K1286" s="2"/>
    </row>
    <row r="1287" spans="9:11" x14ac:dyDescent="0.3">
      <c r="I1287" s="3"/>
      <c r="J1287" s="2"/>
      <c r="K1287" s="2"/>
    </row>
    <row r="1288" spans="9:11" x14ac:dyDescent="0.3">
      <c r="I1288" s="3"/>
      <c r="J1288" s="2"/>
      <c r="K1288" s="2"/>
    </row>
    <row r="1289" spans="9:11" x14ac:dyDescent="0.3">
      <c r="I1289" s="3"/>
      <c r="J1289" s="2"/>
      <c r="K1289" s="2"/>
    </row>
    <row r="1290" spans="9:11" x14ac:dyDescent="0.3">
      <c r="I1290" s="3"/>
      <c r="J1290" s="2"/>
      <c r="K1290" s="2"/>
    </row>
    <row r="1291" spans="9:11" x14ac:dyDescent="0.3">
      <c r="I1291" s="3"/>
      <c r="J1291" s="2"/>
      <c r="K1291" s="2"/>
    </row>
    <row r="1292" spans="9:11" x14ac:dyDescent="0.3">
      <c r="I1292" s="3"/>
      <c r="J1292" s="2"/>
      <c r="K1292" s="2"/>
    </row>
    <row r="1293" spans="9:11" x14ac:dyDescent="0.3">
      <c r="I1293" s="3"/>
      <c r="J1293" s="2"/>
      <c r="K1293" s="2"/>
    </row>
    <row r="1294" spans="9:11" x14ac:dyDescent="0.3">
      <c r="I1294" s="3"/>
      <c r="J1294" s="2"/>
      <c r="K1294" s="2"/>
    </row>
    <row r="1295" spans="9:11" x14ac:dyDescent="0.3">
      <c r="I1295" s="3"/>
      <c r="J1295" s="2"/>
      <c r="K1295" s="2"/>
    </row>
    <row r="1296" spans="9:11" x14ac:dyDescent="0.3">
      <c r="I1296" s="3"/>
      <c r="J1296" s="2"/>
      <c r="K1296" s="2"/>
    </row>
    <row r="1297" spans="9:11" x14ac:dyDescent="0.3">
      <c r="I1297" s="3"/>
      <c r="J1297" s="2"/>
      <c r="K1297" s="2"/>
    </row>
    <row r="1298" spans="9:11" x14ac:dyDescent="0.3">
      <c r="I1298" s="3"/>
      <c r="J1298" s="2"/>
      <c r="K1298" s="2"/>
    </row>
    <row r="1299" spans="9:11" x14ac:dyDescent="0.3">
      <c r="I1299" s="3"/>
      <c r="J1299" s="2"/>
      <c r="K1299" s="2"/>
    </row>
    <row r="1300" spans="9:11" x14ac:dyDescent="0.3">
      <c r="I1300" s="3"/>
      <c r="J1300" s="2"/>
      <c r="K1300" s="2"/>
    </row>
    <row r="1301" spans="9:11" x14ac:dyDescent="0.3">
      <c r="I1301" s="3"/>
      <c r="J1301" s="2"/>
      <c r="K1301" s="2"/>
    </row>
    <row r="1302" spans="9:11" x14ac:dyDescent="0.3">
      <c r="I1302" s="3"/>
      <c r="J1302" s="2"/>
      <c r="K1302" s="2"/>
    </row>
    <row r="1303" spans="9:11" x14ac:dyDescent="0.3">
      <c r="I1303" s="3"/>
      <c r="J1303" s="2"/>
      <c r="K1303" s="2"/>
    </row>
    <row r="1304" spans="9:11" x14ac:dyDescent="0.3">
      <c r="I1304" s="3"/>
      <c r="J1304" s="2"/>
      <c r="K1304" s="2"/>
    </row>
    <row r="1305" spans="9:11" x14ac:dyDescent="0.3">
      <c r="I1305" s="3"/>
      <c r="J1305" s="2"/>
      <c r="K1305" s="2"/>
    </row>
    <row r="1306" spans="9:11" x14ac:dyDescent="0.3">
      <c r="I1306" s="3"/>
      <c r="J1306" s="2"/>
      <c r="K1306" s="2"/>
    </row>
    <row r="1307" spans="9:11" x14ac:dyDescent="0.3">
      <c r="I1307" s="3"/>
      <c r="J1307" s="2"/>
      <c r="K1307" s="2"/>
    </row>
    <row r="1308" spans="9:11" x14ac:dyDescent="0.3">
      <c r="I1308" s="3"/>
      <c r="J1308" s="2"/>
      <c r="K1308" s="2"/>
    </row>
    <row r="1309" spans="9:11" x14ac:dyDescent="0.3">
      <c r="I1309" s="3"/>
      <c r="J1309" s="2"/>
      <c r="K1309" s="2"/>
    </row>
    <row r="1310" spans="9:11" x14ac:dyDescent="0.3">
      <c r="I1310" s="3"/>
      <c r="J1310" s="2"/>
      <c r="K1310" s="2"/>
    </row>
    <row r="1311" spans="9:11" x14ac:dyDescent="0.3">
      <c r="I1311" s="3"/>
      <c r="J1311" s="2"/>
      <c r="K1311" s="2"/>
    </row>
    <row r="1312" spans="9:11" x14ac:dyDescent="0.3">
      <c r="I1312" s="3"/>
      <c r="J1312" s="2"/>
      <c r="K1312" s="2"/>
    </row>
    <row r="1313" spans="9:11" x14ac:dyDescent="0.3">
      <c r="I1313" s="3"/>
      <c r="J1313" s="2"/>
      <c r="K1313" s="2"/>
    </row>
    <row r="1314" spans="9:11" x14ac:dyDescent="0.3">
      <c r="I1314" s="3"/>
      <c r="J1314" s="2"/>
      <c r="K1314" s="2"/>
    </row>
    <row r="1315" spans="9:11" x14ac:dyDescent="0.3">
      <c r="I1315" s="3"/>
      <c r="J1315" s="2"/>
      <c r="K1315" s="2"/>
    </row>
    <row r="1316" spans="9:11" x14ac:dyDescent="0.3">
      <c r="I1316" s="3"/>
      <c r="J1316" s="2"/>
      <c r="K1316" s="2"/>
    </row>
    <row r="1317" spans="9:11" x14ac:dyDescent="0.3">
      <c r="I1317" s="3"/>
      <c r="J1317" s="2"/>
      <c r="K1317" s="2"/>
    </row>
    <row r="1318" spans="9:11" x14ac:dyDescent="0.3">
      <c r="I1318" s="3"/>
      <c r="J1318" s="2"/>
      <c r="K1318" s="2"/>
    </row>
    <row r="1319" spans="9:11" x14ac:dyDescent="0.3">
      <c r="I1319" s="3"/>
      <c r="J1319" s="2"/>
      <c r="K1319" s="2"/>
    </row>
    <row r="1320" spans="9:11" x14ac:dyDescent="0.3">
      <c r="I1320" s="3"/>
      <c r="J1320" s="2"/>
      <c r="K1320" s="2"/>
    </row>
    <row r="1321" spans="9:11" x14ac:dyDescent="0.3">
      <c r="I1321" s="3"/>
      <c r="J1321" s="2"/>
      <c r="K1321" s="2"/>
    </row>
    <row r="1322" spans="9:11" x14ac:dyDescent="0.3">
      <c r="I1322" s="3"/>
      <c r="J1322" s="2"/>
      <c r="K1322" s="2"/>
    </row>
    <row r="1323" spans="9:11" x14ac:dyDescent="0.3">
      <c r="I1323" s="3"/>
      <c r="J1323" s="2"/>
      <c r="K1323" s="2"/>
    </row>
    <row r="1324" spans="9:11" x14ac:dyDescent="0.3">
      <c r="I1324" s="3"/>
      <c r="J1324" s="2"/>
      <c r="K1324" s="2"/>
    </row>
    <row r="1325" spans="9:11" x14ac:dyDescent="0.3">
      <c r="I1325" s="3"/>
      <c r="J1325" s="2"/>
      <c r="K1325" s="2"/>
    </row>
    <row r="1326" spans="9:11" x14ac:dyDescent="0.3">
      <c r="I1326" s="3"/>
      <c r="J1326" s="2"/>
      <c r="K1326" s="2"/>
    </row>
    <row r="1327" spans="9:11" x14ac:dyDescent="0.3">
      <c r="I1327" s="3"/>
      <c r="J1327" s="2"/>
      <c r="K1327" s="2"/>
    </row>
    <row r="1328" spans="9:11" x14ac:dyDescent="0.3">
      <c r="I1328" s="3"/>
      <c r="J1328" s="2"/>
      <c r="K1328" s="2"/>
    </row>
    <row r="1329" spans="9:11" x14ac:dyDescent="0.3">
      <c r="I1329" s="3"/>
      <c r="J1329" s="2"/>
      <c r="K1329" s="2"/>
    </row>
    <row r="1330" spans="9:11" x14ac:dyDescent="0.3">
      <c r="I1330" s="3"/>
      <c r="J1330" s="2"/>
      <c r="K1330" s="2"/>
    </row>
    <row r="1331" spans="9:11" x14ac:dyDescent="0.3">
      <c r="I1331" s="3"/>
      <c r="J1331" s="2"/>
      <c r="K1331" s="2"/>
    </row>
    <row r="1332" spans="9:11" x14ac:dyDescent="0.3">
      <c r="I1332" s="3"/>
      <c r="J1332" s="2"/>
      <c r="K1332" s="2"/>
    </row>
    <row r="1333" spans="9:11" x14ac:dyDescent="0.3">
      <c r="I1333" s="3"/>
      <c r="J1333" s="2"/>
      <c r="K1333" s="2"/>
    </row>
    <row r="1334" spans="9:11" x14ac:dyDescent="0.3">
      <c r="I1334" s="3"/>
      <c r="J1334" s="2"/>
      <c r="K1334" s="2"/>
    </row>
    <row r="1335" spans="9:11" x14ac:dyDescent="0.3">
      <c r="I1335" s="3"/>
      <c r="J1335" s="2"/>
      <c r="K1335" s="2"/>
    </row>
    <row r="1336" spans="9:11" x14ac:dyDescent="0.3">
      <c r="I1336" s="3"/>
      <c r="J1336" s="2"/>
      <c r="K1336" s="2"/>
    </row>
    <row r="1337" spans="9:11" x14ac:dyDescent="0.3">
      <c r="I1337" s="3"/>
      <c r="J1337" s="2"/>
      <c r="K1337" s="2"/>
    </row>
    <row r="1338" spans="9:11" x14ac:dyDescent="0.3">
      <c r="I1338" s="3"/>
      <c r="J1338" s="2"/>
      <c r="K1338" s="2"/>
    </row>
    <row r="1339" spans="9:11" x14ac:dyDescent="0.3">
      <c r="I1339" s="3"/>
      <c r="J1339" s="2"/>
      <c r="K1339" s="2"/>
    </row>
    <row r="1340" spans="9:11" x14ac:dyDescent="0.3">
      <c r="I1340" s="3"/>
      <c r="J1340" s="2"/>
      <c r="K1340" s="2"/>
    </row>
    <row r="1341" spans="9:11" x14ac:dyDescent="0.3">
      <c r="I1341" s="3"/>
      <c r="J1341" s="2"/>
      <c r="K1341" s="2"/>
    </row>
    <row r="1342" spans="9:11" x14ac:dyDescent="0.3">
      <c r="I1342" s="3"/>
      <c r="J1342" s="2"/>
      <c r="K1342" s="2"/>
    </row>
    <row r="1343" spans="9:11" x14ac:dyDescent="0.3">
      <c r="I1343" s="3"/>
      <c r="J1343" s="2"/>
      <c r="K1343" s="2"/>
    </row>
    <row r="1344" spans="9:11" x14ac:dyDescent="0.3">
      <c r="I1344" s="3"/>
      <c r="J1344" s="2"/>
      <c r="K1344" s="2"/>
    </row>
    <row r="1345" spans="9:11" x14ac:dyDescent="0.3">
      <c r="I1345" s="3"/>
      <c r="J1345" s="2"/>
      <c r="K1345" s="2"/>
    </row>
    <row r="1346" spans="9:11" x14ac:dyDescent="0.3">
      <c r="I1346" s="3"/>
      <c r="J1346" s="2"/>
      <c r="K1346" s="2"/>
    </row>
    <row r="1347" spans="9:11" x14ac:dyDescent="0.3">
      <c r="I1347" s="3"/>
      <c r="J1347" s="2"/>
      <c r="K1347" s="2"/>
    </row>
    <row r="1348" spans="9:11" x14ac:dyDescent="0.3">
      <c r="I1348" s="3"/>
      <c r="J1348" s="2"/>
      <c r="K1348" s="2"/>
    </row>
    <row r="1349" spans="9:11" x14ac:dyDescent="0.3">
      <c r="I1349" s="3"/>
      <c r="J1349" s="2"/>
      <c r="K1349" s="2"/>
    </row>
    <row r="1350" spans="9:11" x14ac:dyDescent="0.3">
      <c r="I1350" s="3"/>
      <c r="J1350" s="2"/>
      <c r="K1350" s="2"/>
    </row>
    <row r="1351" spans="9:11" x14ac:dyDescent="0.3">
      <c r="I1351" s="3"/>
      <c r="J1351" s="2"/>
      <c r="K1351" s="2"/>
    </row>
    <row r="1352" spans="9:11" x14ac:dyDescent="0.3">
      <c r="I1352" s="3"/>
      <c r="J1352" s="2"/>
      <c r="K1352" s="2"/>
    </row>
    <row r="1353" spans="9:11" x14ac:dyDescent="0.3">
      <c r="I1353" s="3"/>
      <c r="J1353" s="2"/>
      <c r="K1353" s="2"/>
    </row>
    <row r="1354" spans="9:11" x14ac:dyDescent="0.3">
      <c r="I1354" s="3"/>
      <c r="J1354" s="2"/>
      <c r="K1354" s="2"/>
    </row>
    <row r="1355" spans="9:11" x14ac:dyDescent="0.3">
      <c r="I1355" s="3"/>
      <c r="J1355" s="2"/>
      <c r="K1355" s="2"/>
    </row>
    <row r="1356" spans="9:11" x14ac:dyDescent="0.3">
      <c r="I1356" s="3"/>
      <c r="J1356" s="2"/>
      <c r="K1356" s="2"/>
    </row>
    <row r="1357" spans="9:11" x14ac:dyDescent="0.3">
      <c r="I1357" s="3"/>
      <c r="J1357" s="2"/>
      <c r="K1357" s="2"/>
    </row>
    <row r="1358" spans="9:11" x14ac:dyDescent="0.3">
      <c r="I1358" s="3"/>
      <c r="J1358" s="2"/>
      <c r="K1358" s="2"/>
    </row>
    <row r="1359" spans="9:11" x14ac:dyDescent="0.3">
      <c r="I1359" s="3"/>
      <c r="J1359" s="2"/>
      <c r="K1359" s="2"/>
    </row>
    <row r="1360" spans="9:11" x14ac:dyDescent="0.3">
      <c r="I1360" s="3"/>
      <c r="J1360" s="2"/>
      <c r="K1360" s="2"/>
    </row>
    <row r="1361" spans="9:11" x14ac:dyDescent="0.3">
      <c r="I1361" s="3"/>
      <c r="J1361" s="2"/>
      <c r="K1361" s="2"/>
    </row>
    <row r="1362" spans="9:11" x14ac:dyDescent="0.3">
      <c r="I1362" s="3"/>
      <c r="J1362" s="2"/>
      <c r="K1362" s="2"/>
    </row>
    <row r="1363" spans="9:11" x14ac:dyDescent="0.3">
      <c r="I1363" s="3"/>
      <c r="J1363" s="2"/>
      <c r="K1363" s="2"/>
    </row>
    <row r="1364" spans="9:11" x14ac:dyDescent="0.3">
      <c r="I1364" s="3"/>
      <c r="J1364" s="2"/>
      <c r="K1364" s="2"/>
    </row>
    <row r="1365" spans="9:11" x14ac:dyDescent="0.3">
      <c r="I1365" s="3"/>
      <c r="J1365" s="2"/>
      <c r="K1365" s="2"/>
    </row>
    <row r="1366" spans="9:11" x14ac:dyDescent="0.3">
      <c r="I1366" s="3"/>
      <c r="J1366" s="2"/>
      <c r="K1366" s="2"/>
    </row>
    <row r="1367" spans="9:11" x14ac:dyDescent="0.3">
      <c r="I1367" s="3"/>
      <c r="J1367" s="2"/>
      <c r="K1367" s="2"/>
    </row>
    <row r="1368" spans="9:11" x14ac:dyDescent="0.3">
      <c r="I1368" s="3"/>
      <c r="J1368" s="2"/>
      <c r="K1368" s="2"/>
    </row>
    <row r="1369" spans="9:11" x14ac:dyDescent="0.3">
      <c r="I1369" s="3"/>
      <c r="J1369" s="2"/>
      <c r="K1369" s="2"/>
    </row>
    <row r="1370" spans="9:11" x14ac:dyDescent="0.3">
      <c r="I1370" s="3"/>
      <c r="J1370" s="2"/>
      <c r="K1370" s="2"/>
    </row>
    <row r="1371" spans="9:11" x14ac:dyDescent="0.3">
      <c r="I1371" s="3"/>
      <c r="J1371" s="2"/>
      <c r="K1371" s="2"/>
    </row>
    <row r="1372" spans="9:11" x14ac:dyDescent="0.3">
      <c r="I1372" s="3"/>
      <c r="J1372" s="2"/>
      <c r="K1372" s="2"/>
    </row>
    <row r="1373" spans="9:11" x14ac:dyDescent="0.3">
      <c r="I1373" s="3"/>
      <c r="J1373" s="2"/>
      <c r="K1373" s="2"/>
    </row>
    <row r="1374" spans="9:11" x14ac:dyDescent="0.3">
      <c r="I1374" s="3"/>
      <c r="J1374" s="2"/>
      <c r="K1374" s="2"/>
    </row>
    <row r="1375" spans="9:11" x14ac:dyDescent="0.3">
      <c r="I1375" s="3"/>
      <c r="J1375" s="2"/>
      <c r="K1375" s="2"/>
    </row>
    <row r="1376" spans="9:11" x14ac:dyDescent="0.3">
      <c r="I1376" s="3"/>
      <c r="J1376" s="2"/>
      <c r="K1376" s="2"/>
    </row>
    <row r="1377" spans="9:11" x14ac:dyDescent="0.3">
      <c r="I1377" s="3"/>
      <c r="J1377" s="2"/>
      <c r="K1377" s="2"/>
    </row>
    <row r="1378" spans="9:11" x14ac:dyDescent="0.3">
      <c r="I1378" s="3"/>
      <c r="J1378" s="2"/>
      <c r="K1378" s="2"/>
    </row>
    <row r="1379" spans="9:11" x14ac:dyDescent="0.3">
      <c r="I1379" s="3"/>
      <c r="J1379" s="2"/>
      <c r="K1379" s="2"/>
    </row>
    <row r="1380" spans="9:11" x14ac:dyDescent="0.3">
      <c r="I1380" s="3"/>
      <c r="J1380" s="2"/>
      <c r="K1380" s="2"/>
    </row>
    <row r="1381" spans="9:11" x14ac:dyDescent="0.3">
      <c r="I1381" s="3"/>
      <c r="J1381" s="2"/>
      <c r="K1381" s="2"/>
    </row>
    <row r="1382" spans="9:11" x14ac:dyDescent="0.3">
      <c r="I1382" s="3"/>
      <c r="J1382" s="2"/>
      <c r="K1382" s="2"/>
    </row>
    <row r="1383" spans="9:11" x14ac:dyDescent="0.3">
      <c r="I1383" s="3"/>
      <c r="J1383" s="2"/>
      <c r="K1383" s="2"/>
    </row>
    <row r="1384" spans="9:11" x14ac:dyDescent="0.3">
      <c r="I1384" s="3"/>
      <c r="J1384" s="2"/>
      <c r="K1384" s="2"/>
    </row>
    <row r="1385" spans="9:11" x14ac:dyDescent="0.3">
      <c r="I1385" s="3"/>
      <c r="J1385" s="2"/>
      <c r="K1385" s="2"/>
    </row>
    <row r="1386" spans="9:11" x14ac:dyDescent="0.3">
      <c r="I1386" s="3"/>
      <c r="J1386" s="2"/>
      <c r="K1386" s="2"/>
    </row>
    <row r="1387" spans="9:11" x14ac:dyDescent="0.3">
      <c r="I1387" s="3"/>
      <c r="J1387" s="2"/>
      <c r="K1387" s="2"/>
    </row>
    <row r="1388" spans="9:11" x14ac:dyDescent="0.3">
      <c r="I1388" s="3"/>
      <c r="J1388" s="2"/>
      <c r="K1388" s="2"/>
    </row>
    <row r="1389" spans="9:11" x14ac:dyDescent="0.3">
      <c r="I1389" s="3"/>
      <c r="J1389" s="2"/>
      <c r="K1389" s="2"/>
    </row>
    <row r="1390" spans="9:11" x14ac:dyDescent="0.3">
      <c r="I1390" s="3"/>
      <c r="J1390" s="2"/>
      <c r="K1390" s="2"/>
    </row>
    <row r="1391" spans="9:11" x14ac:dyDescent="0.3">
      <c r="I1391" s="3"/>
      <c r="J1391" s="2"/>
      <c r="K1391" s="2"/>
    </row>
    <row r="1392" spans="9:11" x14ac:dyDescent="0.3">
      <c r="I1392" s="3"/>
      <c r="J1392" s="2"/>
      <c r="K1392" s="2"/>
    </row>
    <row r="1393" spans="9:11" x14ac:dyDescent="0.3">
      <c r="I1393" s="3"/>
      <c r="J1393" s="2"/>
      <c r="K1393" s="2"/>
    </row>
    <row r="1394" spans="9:11" x14ac:dyDescent="0.3">
      <c r="I1394" s="3"/>
      <c r="J1394" s="2"/>
      <c r="K1394" s="2"/>
    </row>
    <row r="1395" spans="9:11" x14ac:dyDescent="0.3">
      <c r="I1395" s="3"/>
      <c r="J1395" s="2"/>
      <c r="K1395" s="2"/>
    </row>
    <row r="1396" spans="9:11" x14ac:dyDescent="0.3">
      <c r="I1396" s="3"/>
      <c r="J1396" s="2"/>
      <c r="K1396" s="2"/>
    </row>
    <row r="1397" spans="9:11" x14ac:dyDescent="0.3">
      <c r="I1397" s="3"/>
      <c r="J1397" s="2"/>
      <c r="K1397" s="2"/>
    </row>
    <row r="1398" spans="9:11" x14ac:dyDescent="0.3">
      <c r="I1398" s="3"/>
      <c r="J1398" s="2"/>
      <c r="K1398" s="2"/>
    </row>
    <row r="1399" spans="9:11" x14ac:dyDescent="0.3">
      <c r="I1399" s="3"/>
      <c r="J1399" s="2"/>
      <c r="K1399" s="2"/>
    </row>
    <row r="1400" spans="9:11" x14ac:dyDescent="0.3">
      <c r="I1400" s="3"/>
      <c r="J1400" s="2"/>
      <c r="K1400" s="2"/>
    </row>
    <row r="1401" spans="9:11" x14ac:dyDescent="0.3">
      <c r="I1401" s="3"/>
      <c r="J1401" s="2"/>
      <c r="K1401" s="2"/>
    </row>
    <row r="1402" spans="9:11" x14ac:dyDescent="0.3">
      <c r="I1402" s="3"/>
      <c r="J1402" s="2"/>
      <c r="K1402" s="2"/>
    </row>
    <row r="1403" spans="9:11" x14ac:dyDescent="0.3">
      <c r="I1403" s="3"/>
      <c r="J1403" s="2"/>
      <c r="K1403" s="2"/>
    </row>
    <row r="1404" spans="9:11" x14ac:dyDescent="0.3">
      <c r="I1404" s="3"/>
      <c r="J1404" s="2"/>
      <c r="K1404" s="2"/>
    </row>
    <row r="1405" spans="9:11" x14ac:dyDescent="0.3">
      <c r="I1405" s="3"/>
      <c r="J1405" s="2"/>
      <c r="K1405" s="2"/>
    </row>
    <row r="1406" spans="9:11" x14ac:dyDescent="0.3">
      <c r="I1406" s="3"/>
      <c r="J1406" s="2"/>
      <c r="K1406" s="2"/>
    </row>
    <row r="1407" spans="9:11" x14ac:dyDescent="0.3">
      <c r="I1407" s="3"/>
      <c r="J1407" s="2"/>
      <c r="K1407" s="2"/>
    </row>
    <row r="1408" spans="9:11" x14ac:dyDescent="0.3">
      <c r="I1408" s="3"/>
      <c r="J1408" s="2"/>
      <c r="K1408" s="2"/>
    </row>
    <row r="1409" spans="9:11" x14ac:dyDescent="0.3">
      <c r="I1409" s="3"/>
      <c r="J1409" s="2"/>
      <c r="K1409" s="2"/>
    </row>
    <row r="1410" spans="9:11" x14ac:dyDescent="0.3">
      <c r="I1410" s="3"/>
      <c r="J1410" s="2"/>
      <c r="K1410" s="2"/>
    </row>
    <row r="1411" spans="9:11" x14ac:dyDescent="0.3">
      <c r="I1411" s="3"/>
      <c r="J1411" s="2"/>
      <c r="K1411" s="2"/>
    </row>
    <row r="1412" spans="9:11" x14ac:dyDescent="0.3">
      <c r="I1412" s="3"/>
      <c r="J1412" s="2"/>
      <c r="K1412" s="2"/>
    </row>
    <row r="1413" spans="9:11" x14ac:dyDescent="0.3">
      <c r="I1413" s="3"/>
      <c r="J1413" s="2"/>
      <c r="K1413" s="2"/>
    </row>
    <row r="1414" spans="9:11" x14ac:dyDescent="0.3">
      <c r="I1414" s="3"/>
      <c r="J1414" s="2"/>
      <c r="K1414" s="2"/>
    </row>
    <row r="1415" spans="9:11" x14ac:dyDescent="0.3">
      <c r="I1415" s="3"/>
      <c r="J1415" s="2"/>
      <c r="K1415" s="2"/>
    </row>
    <row r="1416" spans="9:11" x14ac:dyDescent="0.3">
      <c r="I1416" s="3"/>
      <c r="J1416" s="2"/>
      <c r="K1416" s="2"/>
    </row>
    <row r="1417" spans="9:11" x14ac:dyDescent="0.3">
      <c r="I1417" s="3"/>
      <c r="J1417" s="2"/>
      <c r="K1417" s="2"/>
    </row>
    <row r="1418" spans="9:11" x14ac:dyDescent="0.3">
      <c r="I1418" s="3"/>
      <c r="J1418" s="2"/>
      <c r="K1418" s="2"/>
    </row>
    <row r="1419" spans="9:11" x14ac:dyDescent="0.3">
      <c r="I1419" s="3"/>
      <c r="J1419" s="2"/>
      <c r="K1419" s="2"/>
    </row>
    <row r="1420" spans="9:11" x14ac:dyDescent="0.3">
      <c r="I1420" s="3"/>
      <c r="J1420" s="2"/>
      <c r="K1420" s="2"/>
    </row>
    <row r="1421" spans="9:11" x14ac:dyDescent="0.3">
      <c r="I1421" s="3"/>
      <c r="J1421" s="2"/>
      <c r="K1421" s="2"/>
    </row>
    <row r="1422" spans="9:11" x14ac:dyDescent="0.3">
      <c r="I1422" s="3"/>
      <c r="J1422" s="2"/>
      <c r="K1422" s="2"/>
    </row>
    <row r="1423" spans="9:11" x14ac:dyDescent="0.3">
      <c r="I1423" s="3"/>
      <c r="J1423" s="2"/>
      <c r="K1423" s="2"/>
    </row>
    <row r="1424" spans="9:11" x14ac:dyDescent="0.3">
      <c r="I1424" s="3"/>
      <c r="J1424" s="2"/>
      <c r="K1424" s="2"/>
    </row>
    <row r="1425" spans="9:11" x14ac:dyDescent="0.3">
      <c r="I1425" s="3"/>
      <c r="J1425" s="2"/>
      <c r="K1425" s="2"/>
    </row>
    <row r="1426" spans="9:11" x14ac:dyDescent="0.3">
      <c r="I1426" s="3"/>
      <c r="J1426" s="2"/>
      <c r="K1426" s="2"/>
    </row>
    <row r="1427" spans="9:11" x14ac:dyDescent="0.3">
      <c r="I1427" s="3"/>
      <c r="J1427" s="2"/>
      <c r="K1427" s="2"/>
    </row>
    <row r="1428" spans="9:11" x14ac:dyDescent="0.3">
      <c r="I1428" s="3"/>
      <c r="J1428" s="2"/>
      <c r="K1428" s="2"/>
    </row>
    <row r="1429" spans="9:11" x14ac:dyDescent="0.3">
      <c r="I1429" s="3"/>
      <c r="J1429" s="2"/>
      <c r="K1429" s="2"/>
    </row>
    <row r="1430" spans="9:11" x14ac:dyDescent="0.3">
      <c r="I1430" s="3"/>
      <c r="J1430" s="2"/>
      <c r="K1430" s="2"/>
    </row>
    <row r="1431" spans="9:11" x14ac:dyDescent="0.3">
      <c r="I1431" s="3"/>
      <c r="J1431" s="2"/>
      <c r="K1431" s="2"/>
    </row>
    <row r="1432" spans="9:11" x14ac:dyDescent="0.3">
      <c r="I1432" s="3"/>
      <c r="J1432" s="2"/>
      <c r="K1432" s="2"/>
    </row>
    <row r="1433" spans="9:11" x14ac:dyDescent="0.3">
      <c r="I1433" s="3"/>
      <c r="J1433" s="2"/>
      <c r="K1433" s="2"/>
    </row>
    <row r="1434" spans="9:11" x14ac:dyDescent="0.3">
      <c r="I1434" s="3"/>
      <c r="J1434" s="2"/>
      <c r="K1434" s="2"/>
    </row>
    <row r="1435" spans="9:11" x14ac:dyDescent="0.3">
      <c r="I1435" s="3"/>
      <c r="J1435" s="2"/>
      <c r="K1435" s="2"/>
    </row>
    <row r="1436" spans="9:11" x14ac:dyDescent="0.3">
      <c r="I1436" s="3"/>
      <c r="J1436" s="2"/>
      <c r="K1436" s="2"/>
    </row>
    <row r="1437" spans="9:11" x14ac:dyDescent="0.3">
      <c r="I1437" s="3"/>
      <c r="J1437" s="2"/>
      <c r="K1437" s="2"/>
    </row>
    <row r="1438" spans="9:11" x14ac:dyDescent="0.3">
      <c r="I1438" s="3"/>
      <c r="J1438" s="2"/>
      <c r="K1438" s="2"/>
    </row>
    <row r="1439" spans="9:11" x14ac:dyDescent="0.3">
      <c r="I1439" s="3"/>
      <c r="J1439" s="2"/>
      <c r="K1439" s="2"/>
    </row>
    <row r="1440" spans="9:11" x14ac:dyDescent="0.3">
      <c r="I1440" s="3"/>
      <c r="J1440" s="2"/>
      <c r="K1440" s="2"/>
    </row>
    <row r="1441" spans="9:11" x14ac:dyDescent="0.3">
      <c r="I1441" s="3"/>
      <c r="J1441" s="2"/>
      <c r="K1441" s="2"/>
    </row>
    <row r="1442" spans="9:11" x14ac:dyDescent="0.3">
      <c r="I1442" s="3"/>
      <c r="J1442" s="2"/>
      <c r="K1442" s="2"/>
    </row>
    <row r="1443" spans="9:11" x14ac:dyDescent="0.3">
      <c r="I1443" s="3"/>
      <c r="J1443" s="2"/>
      <c r="K1443" s="2"/>
    </row>
    <row r="1444" spans="9:11" x14ac:dyDescent="0.3">
      <c r="I1444" s="3"/>
      <c r="J1444" s="2"/>
      <c r="K1444" s="2"/>
    </row>
    <row r="1445" spans="9:11" x14ac:dyDescent="0.3">
      <c r="I1445" s="3"/>
      <c r="J1445" s="2"/>
      <c r="K1445" s="2"/>
    </row>
    <row r="1446" spans="9:11" x14ac:dyDescent="0.3">
      <c r="I1446" s="3"/>
      <c r="J1446" s="2"/>
      <c r="K1446" s="2"/>
    </row>
    <row r="1447" spans="9:11" x14ac:dyDescent="0.3">
      <c r="I1447" s="3"/>
      <c r="J1447" s="2"/>
      <c r="K1447" s="2"/>
    </row>
    <row r="1448" spans="9:11" x14ac:dyDescent="0.3">
      <c r="I1448" s="3"/>
      <c r="J1448" s="2"/>
      <c r="K1448" s="2"/>
    </row>
    <row r="1449" spans="9:11" x14ac:dyDescent="0.3">
      <c r="I1449" s="3"/>
      <c r="J1449" s="2"/>
      <c r="K1449" s="2"/>
    </row>
    <row r="1450" spans="9:11" x14ac:dyDescent="0.3">
      <c r="I1450" s="3"/>
      <c r="J1450" s="2"/>
      <c r="K1450" s="2"/>
    </row>
    <row r="1451" spans="9:11" x14ac:dyDescent="0.3">
      <c r="I1451" s="3"/>
      <c r="J1451" s="2"/>
      <c r="K1451" s="2"/>
    </row>
    <row r="1452" spans="9:11" x14ac:dyDescent="0.3">
      <c r="I1452" s="3"/>
      <c r="J1452" s="2"/>
      <c r="K1452" s="2"/>
    </row>
    <row r="1453" spans="9:11" x14ac:dyDescent="0.3">
      <c r="I1453" s="3"/>
      <c r="J1453" s="2"/>
      <c r="K1453" s="2"/>
    </row>
    <row r="1454" spans="9:11" x14ac:dyDescent="0.3">
      <c r="I1454" s="3"/>
      <c r="J1454" s="2"/>
      <c r="K1454" s="2"/>
    </row>
    <row r="1455" spans="9:11" x14ac:dyDescent="0.3">
      <c r="I1455" s="3"/>
      <c r="J1455" s="2"/>
      <c r="K1455" s="2"/>
    </row>
    <row r="1456" spans="9:11" x14ac:dyDescent="0.3">
      <c r="I1456" s="3"/>
      <c r="J1456" s="2"/>
      <c r="K1456" s="2"/>
    </row>
    <row r="1457" spans="9:11" x14ac:dyDescent="0.3">
      <c r="I1457" s="3"/>
      <c r="J1457" s="2"/>
      <c r="K1457" s="2"/>
    </row>
    <row r="1458" spans="9:11" x14ac:dyDescent="0.3">
      <c r="I1458" s="3"/>
      <c r="J1458" s="2"/>
      <c r="K1458" s="2"/>
    </row>
    <row r="1459" spans="9:11" x14ac:dyDescent="0.3">
      <c r="I1459" s="3"/>
      <c r="J1459" s="2"/>
      <c r="K1459" s="2"/>
    </row>
    <row r="1460" spans="9:11" x14ac:dyDescent="0.3">
      <c r="I1460" s="3"/>
      <c r="J1460" s="2"/>
      <c r="K1460" s="2"/>
    </row>
    <row r="1461" spans="9:11" x14ac:dyDescent="0.3">
      <c r="I1461" s="3"/>
      <c r="J1461" s="2"/>
      <c r="K1461" s="2"/>
    </row>
    <row r="1462" spans="9:11" x14ac:dyDescent="0.3">
      <c r="I1462" s="3"/>
      <c r="J1462" s="2"/>
      <c r="K1462" s="2"/>
    </row>
    <row r="1463" spans="9:11" x14ac:dyDescent="0.3">
      <c r="I1463" s="3"/>
      <c r="J1463" s="2"/>
      <c r="K1463" s="2"/>
    </row>
    <row r="1464" spans="9:11" x14ac:dyDescent="0.3">
      <c r="I1464" s="3"/>
      <c r="J1464" s="2"/>
      <c r="K1464" s="2"/>
    </row>
    <row r="1465" spans="9:11" x14ac:dyDescent="0.3">
      <c r="I1465" s="3"/>
      <c r="J1465" s="2"/>
      <c r="K1465" s="2"/>
    </row>
    <row r="1466" spans="9:11" x14ac:dyDescent="0.3">
      <c r="I1466" s="3"/>
      <c r="J1466" s="2"/>
      <c r="K1466" s="2"/>
    </row>
    <row r="1467" spans="9:11" x14ac:dyDescent="0.3">
      <c r="I1467" s="3"/>
      <c r="J1467" s="2"/>
      <c r="K1467" s="2"/>
    </row>
    <row r="1468" spans="9:11" x14ac:dyDescent="0.3">
      <c r="I1468" s="3"/>
      <c r="J1468" s="2"/>
      <c r="K1468" s="2"/>
    </row>
    <row r="1469" spans="9:11" x14ac:dyDescent="0.3">
      <c r="I1469" s="3"/>
      <c r="J1469" s="2"/>
      <c r="K1469" s="2"/>
    </row>
    <row r="1470" spans="9:11" x14ac:dyDescent="0.3">
      <c r="I1470" s="3"/>
      <c r="J1470" s="2"/>
      <c r="K1470" s="2"/>
    </row>
    <row r="1471" spans="9:11" x14ac:dyDescent="0.3">
      <c r="I1471" s="3"/>
      <c r="J1471" s="2"/>
      <c r="K1471" s="2"/>
    </row>
    <row r="1472" spans="9:11" x14ac:dyDescent="0.3">
      <c r="I1472" s="3"/>
      <c r="J1472" s="2"/>
      <c r="K1472" s="2"/>
    </row>
    <row r="1473" spans="9:11" x14ac:dyDescent="0.3">
      <c r="I1473" s="3"/>
      <c r="J1473" s="2"/>
      <c r="K1473" s="2"/>
    </row>
    <row r="1474" spans="9:11" x14ac:dyDescent="0.3">
      <c r="I1474" s="3"/>
      <c r="J1474" s="2"/>
      <c r="K1474" s="2"/>
    </row>
    <row r="1475" spans="9:11" x14ac:dyDescent="0.3">
      <c r="I1475" s="3"/>
      <c r="J1475" s="2"/>
      <c r="K1475" s="2"/>
    </row>
    <row r="1476" spans="9:11" x14ac:dyDescent="0.3">
      <c r="I1476" s="3"/>
      <c r="J1476" s="2"/>
      <c r="K1476" s="2"/>
    </row>
    <row r="1477" spans="9:11" x14ac:dyDescent="0.3">
      <c r="I1477" s="3"/>
      <c r="J1477" s="2"/>
      <c r="K1477" s="2"/>
    </row>
    <row r="1478" spans="9:11" x14ac:dyDescent="0.3">
      <c r="I1478" s="3"/>
      <c r="J1478" s="2"/>
      <c r="K1478" s="2"/>
    </row>
    <row r="1479" spans="9:11" x14ac:dyDescent="0.3">
      <c r="I1479" s="3"/>
      <c r="J1479" s="2"/>
      <c r="K1479" s="2"/>
    </row>
    <row r="1480" spans="9:11" x14ac:dyDescent="0.3">
      <c r="I1480" s="3"/>
      <c r="J1480" s="2"/>
      <c r="K1480" s="2"/>
    </row>
    <row r="1481" spans="9:11" x14ac:dyDescent="0.3">
      <c r="I1481" s="3"/>
      <c r="J1481" s="2"/>
      <c r="K1481" s="2"/>
    </row>
    <row r="1482" spans="9:11" x14ac:dyDescent="0.3">
      <c r="I1482" s="3"/>
      <c r="J1482" s="2"/>
      <c r="K1482" s="2"/>
    </row>
    <row r="1483" spans="9:11" x14ac:dyDescent="0.3">
      <c r="I1483" s="3"/>
      <c r="J1483" s="2"/>
      <c r="K1483" s="2"/>
    </row>
    <row r="1484" spans="9:11" x14ac:dyDescent="0.3">
      <c r="I1484" s="3"/>
      <c r="J1484" s="2"/>
      <c r="K1484" s="2"/>
    </row>
    <row r="1485" spans="9:11" x14ac:dyDescent="0.3">
      <c r="I1485" s="3"/>
      <c r="J1485" s="2"/>
      <c r="K1485" s="2"/>
    </row>
    <row r="1486" spans="9:11" x14ac:dyDescent="0.3">
      <c r="I1486" s="3"/>
      <c r="J1486" s="2"/>
      <c r="K1486" s="2"/>
    </row>
    <row r="1487" spans="9:11" x14ac:dyDescent="0.3">
      <c r="I1487" s="3"/>
      <c r="J1487" s="2"/>
      <c r="K1487" s="2"/>
    </row>
    <row r="1488" spans="9:11" x14ac:dyDescent="0.3">
      <c r="I1488" s="3"/>
      <c r="J1488" s="2"/>
      <c r="K1488" s="2"/>
    </row>
    <row r="1489" spans="9:11" x14ac:dyDescent="0.3">
      <c r="I1489" s="3"/>
      <c r="J1489" s="2"/>
      <c r="K1489" s="2"/>
    </row>
    <row r="1490" spans="9:11" x14ac:dyDescent="0.3">
      <c r="I1490" s="3"/>
      <c r="J1490" s="2"/>
      <c r="K1490" s="2"/>
    </row>
    <row r="1491" spans="9:11" x14ac:dyDescent="0.3">
      <c r="I1491" s="3"/>
      <c r="J1491" s="2"/>
      <c r="K1491" s="2"/>
    </row>
    <row r="1492" spans="9:11" x14ac:dyDescent="0.3">
      <c r="I1492" s="3"/>
      <c r="J1492" s="2"/>
      <c r="K1492" s="2"/>
    </row>
    <row r="1493" spans="9:11" x14ac:dyDescent="0.3">
      <c r="I1493" s="3"/>
      <c r="J1493" s="2"/>
      <c r="K1493" s="2"/>
    </row>
    <row r="1494" spans="9:11" x14ac:dyDescent="0.3">
      <c r="I1494" s="3"/>
      <c r="J1494" s="2"/>
      <c r="K1494" s="2"/>
    </row>
    <row r="1495" spans="9:11" x14ac:dyDescent="0.3">
      <c r="I1495" s="3"/>
      <c r="J1495" s="2"/>
      <c r="K1495" s="2"/>
    </row>
    <row r="1496" spans="9:11" x14ac:dyDescent="0.3">
      <c r="I1496" s="3"/>
      <c r="J1496" s="2"/>
      <c r="K1496" s="2"/>
    </row>
    <row r="1497" spans="9:11" x14ac:dyDescent="0.3">
      <c r="I1497" s="3"/>
      <c r="J1497" s="2"/>
      <c r="K1497" s="2"/>
    </row>
    <row r="1498" spans="9:11" x14ac:dyDescent="0.3">
      <c r="I1498" s="3"/>
      <c r="J1498" s="2"/>
      <c r="K1498" s="2"/>
    </row>
    <row r="1499" spans="9:11" x14ac:dyDescent="0.3">
      <c r="I1499" s="3"/>
      <c r="J1499" s="2"/>
      <c r="K1499" s="2"/>
    </row>
    <row r="1500" spans="9:11" x14ac:dyDescent="0.3">
      <c r="I1500" s="3"/>
      <c r="J1500" s="2"/>
      <c r="K1500" s="2"/>
    </row>
    <row r="1501" spans="9:11" x14ac:dyDescent="0.3">
      <c r="I1501" s="3"/>
      <c r="J1501" s="2"/>
      <c r="K1501" s="2"/>
    </row>
    <row r="1502" spans="9:11" x14ac:dyDescent="0.3">
      <c r="I1502" s="3"/>
      <c r="J1502" s="2"/>
      <c r="K1502" s="2"/>
    </row>
    <row r="1503" spans="9:11" x14ac:dyDescent="0.3">
      <c r="I1503" s="3"/>
      <c r="J1503" s="2"/>
      <c r="K1503" s="2"/>
    </row>
    <row r="1504" spans="9:11" x14ac:dyDescent="0.3">
      <c r="I1504" s="3"/>
      <c r="J1504" s="2"/>
      <c r="K1504" s="2"/>
    </row>
    <row r="1505" spans="9:11" x14ac:dyDescent="0.3">
      <c r="I1505" s="3"/>
      <c r="J1505" s="2"/>
      <c r="K1505" s="2"/>
    </row>
    <row r="1506" spans="9:11" x14ac:dyDescent="0.3">
      <c r="I1506" s="3"/>
      <c r="J1506" s="2"/>
      <c r="K1506" s="2"/>
    </row>
    <row r="1507" spans="9:11" x14ac:dyDescent="0.3">
      <c r="I1507" s="3"/>
      <c r="J1507" s="2"/>
      <c r="K1507" s="2"/>
    </row>
    <row r="1508" spans="9:11" x14ac:dyDescent="0.3">
      <c r="I1508" s="3"/>
      <c r="J1508" s="2"/>
      <c r="K1508" s="2"/>
    </row>
    <row r="1509" spans="9:11" x14ac:dyDescent="0.3">
      <c r="I1509" s="3"/>
      <c r="J1509" s="2"/>
      <c r="K1509" s="2"/>
    </row>
    <row r="1510" spans="9:11" x14ac:dyDescent="0.3">
      <c r="I1510" s="3"/>
      <c r="J1510" s="2"/>
      <c r="K1510" s="2"/>
    </row>
    <row r="1511" spans="9:11" x14ac:dyDescent="0.3">
      <c r="I1511" s="3"/>
      <c r="J1511" s="2"/>
      <c r="K1511" s="2"/>
    </row>
    <row r="1512" spans="9:11" x14ac:dyDescent="0.3">
      <c r="I1512" s="3"/>
      <c r="J1512" s="2"/>
      <c r="K1512" s="2"/>
    </row>
    <row r="1513" spans="9:11" x14ac:dyDescent="0.3">
      <c r="I1513" s="3"/>
      <c r="J1513" s="2"/>
      <c r="K1513" s="2"/>
    </row>
    <row r="1514" spans="9:11" x14ac:dyDescent="0.3">
      <c r="I1514" s="3"/>
      <c r="J1514" s="2"/>
      <c r="K1514" s="2"/>
    </row>
    <row r="1515" spans="9:11" x14ac:dyDescent="0.3">
      <c r="I1515" s="3"/>
      <c r="J1515" s="2"/>
      <c r="K1515" s="2"/>
    </row>
    <row r="1516" spans="9:11" x14ac:dyDescent="0.3">
      <c r="I1516" s="3"/>
      <c r="J1516" s="2"/>
      <c r="K1516" s="2"/>
    </row>
    <row r="1517" spans="9:11" x14ac:dyDescent="0.3">
      <c r="I1517" s="3"/>
      <c r="J1517" s="2"/>
      <c r="K1517" s="2"/>
    </row>
    <row r="1518" spans="9:11" x14ac:dyDescent="0.3">
      <c r="I1518" s="3"/>
      <c r="J1518" s="2"/>
      <c r="K1518" s="2"/>
    </row>
    <row r="1519" spans="9:11" x14ac:dyDescent="0.3">
      <c r="I1519" s="3"/>
      <c r="J1519" s="2"/>
      <c r="K1519" s="2"/>
    </row>
    <row r="1520" spans="9:11" x14ac:dyDescent="0.3">
      <c r="I1520" s="3"/>
      <c r="J1520" s="2"/>
      <c r="K1520" s="2"/>
    </row>
    <row r="1521" spans="9:11" x14ac:dyDescent="0.3">
      <c r="I1521" s="3"/>
      <c r="J1521" s="2"/>
      <c r="K1521" s="2"/>
    </row>
    <row r="1522" spans="9:11" x14ac:dyDescent="0.3">
      <c r="I1522" s="3"/>
      <c r="J1522" s="2"/>
      <c r="K1522" s="2"/>
    </row>
    <row r="1523" spans="9:11" x14ac:dyDescent="0.3">
      <c r="I1523" s="3"/>
      <c r="J1523" s="2"/>
      <c r="K1523" s="2"/>
    </row>
    <row r="1524" spans="9:11" x14ac:dyDescent="0.3">
      <c r="I1524" s="3"/>
      <c r="J1524" s="2"/>
      <c r="K1524" s="2"/>
    </row>
    <row r="1525" spans="9:11" x14ac:dyDescent="0.3">
      <c r="I1525" s="3"/>
      <c r="J1525" s="2"/>
      <c r="K1525" s="2"/>
    </row>
    <row r="1526" spans="9:11" x14ac:dyDescent="0.3">
      <c r="I1526" s="3"/>
      <c r="J1526" s="2"/>
      <c r="K1526" s="2"/>
    </row>
    <row r="1527" spans="9:11" x14ac:dyDescent="0.3">
      <c r="I1527" s="3"/>
      <c r="J1527" s="2"/>
      <c r="K1527" s="2"/>
    </row>
    <row r="1528" spans="9:11" x14ac:dyDescent="0.3">
      <c r="I1528" s="3"/>
      <c r="J1528" s="2"/>
      <c r="K1528" s="2"/>
    </row>
    <row r="1529" spans="9:11" x14ac:dyDescent="0.3">
      <c r="I1529" s="3"/>
      <c r="J1529" s="2"/>
      <c r="K1529" s="2"/>
    </row>
    <row r="1530" spans="9:11" x14ac:dyDescent="0.3">
      <c r="I1530" s="3"/>
      <c r="J1530" s="2"/>
      <c r="K1530" s="2"/>
    </row>
    <row r="1531" spans="9:11" x14ac:dyDescent="0.3">
      <c r="I1531" s="3"/>
      <c r="J1531" s="2"/>
      <c r="K1531" s="2"/>
    </row>
    <row r="1532" spans="9:11" x14ac:dyDescent="0.3">
      <c r="I1532" s="3"/>
      <c r="J1532" s="2"/>
      <c r="K1532" s="2"/>
    </row>
    <row r="1533" spans="9:11" x14ac:dyDescent="0.3">
      <c r="I1533" s="3"/>
      <c r="J1533" s="2"/>
      <c r="K1533" s="2"/>
    </row>
    <row r="1534" spans="9:11" x14ac:dyDescent="0.3">
      <c r="I1534" s="3"/>
      <c r="J1534" s="2"/>
      <c r="K1534" s="2"/>
    </row>
    <row r="1535" spans="9:11" x14ac:dyDescent="0.3">
      <c r="I1535" s="3"/>
      <c r="J1535" s="2"/>
      <c r="K1535" s="2"/>
    </row>
    <row r="1536" spans="9:11" x14ac:dyDescent="0.3">
      <c r="I1536" s="3"/>
      <c r="J1536" s="2"/>
      <c r="K1536" s="2"/>
    </row>
    <row r="1537" spans="9:11" x14ac:dyDescent="0.3">
      <c r="I1537" s="3"/>
      <c r="J1537" s="2"/>
      <c r="K1537" s="2"/>
    </row>
    <row r="1538" spans="9:11" x14ac:dyDescent="0.3">
      <c r="I1538" s="3"/>
      <c r="J1538" s="2"/>
      <c r="K1538" s="2"/>
    </row>
    <row r="1539" spans="9:11" x14ac:dyDescent="0.3">
      <c r="I1539" s="3"/>
      <c r="J1539" s="2"/>
      <c r="K1539" s="2"/>
    </row>
    <row r="1540" spans="9:11" x14ac:dyDescent="0.3">
      <c r="I1540" s="3"/>
      <c r="J1540" s="2"/>
      <c r="K1540" s="2"/>
    </row>
    <row r="1541" spans="9:11" x14ac:dyDescent="0.3">
      <c r="I1541" s="3"/>
      <c r="J1541" s="2"/>
      <c r="K1541" s="2"/>
    </row>
    <row r="1542" spans="9:11" x14ac:dyDescent="0.3">
      <c r="I1542" s="3"/>
      <c r="J1542" s="2"/>
      <c r="K1542" s="2"/>
    </row>
    <row r="1543" spans="9:11" x14ac:dyDescent="0.3">
      <c r="I1543" s="3"/>
      <c r="J1543" s="2"/>
      <c r="K1543" s="2"/>
    </row>
    <row r="1544" spans="9:11" x14ac:dyDescent="0.3">
      <c r="I1544" s="3"/>
      <c r="J1544" s="2"/>
      <c r="K1544" s="2"/>
    </row>
    <row r="1545" spans="9:11" x14ac:dyDescent="0.3">
      <c r="I1545" s="3"/>
      <c r="J1545" s="2"/>
      <c r="K1545" s="2"/>
    </row>
    <row r="1546" spans="9:11" x14ac:dyDescent="0.3">
      <c r="I1546" s="3"/>
      <c r="J1546" s="2"/>
      <c r="K1546" s="2"/>
    </row>
    <row r="1547" spans="9:11" x14ac:dyDescent="0.3">
      <c r="I1547" s="3"/>
      <c r="J1547" s="2"/>
      <c r="K1547" s="2"/>
    </row>
    <row r="1548" spans="9:11" x14ac:dyDescent="0.3">
      <c r="I1548" s="3"/>
      <c r="J1548" s="2"/>
      <c r="K1548" s="2"/>
    </row>
    <row r="1549" spans="9:11" x14ac:dyDescent="0.3">
      <c r="I1549" s="3"/>
      <c r="J1549" s="2"/>
      <c r="K1549" s="2"/>
    </row>
    <row r="1550" spans="9:11" x14ac:dyDescent="0.3">
      <c r="I1550" s="3"/>
      <c r="J1550" s="2"/>
      <c r="K1550" s="2"/>
    </row>
    <row r="1551" spans="9:11" x14ac:dyDescent="0.3">
      <c r="I1551" s="3"/>
      <c r="J1551" s="2"/>
      <c r="K1551" s="2"/>
    </row>
    <row r="1552" spans="9:11" x14ac:dyDescent="0.3">
      <c r="I1552" s="3"/>
      <c r="J1552" s="2"/>
      <c r="K1552" s="2"/>
    </row>
    <row r="1553" spans="9:11" x14ac:dyDescent="0.3">
      <c r="I1553" s="3"/>
      <c r="J1553" s="2"/>
      <c r="K1553" s="2"/>
    </row>
    <row r="1554" spans="9:11" x14ac:dyDescent="0.3">
      <c r="I1554" s="3"/>
      <c r="J1554" s="2"/>
      <c r="K1554" s="2"/>
    </row>
    <row r="1555" spans="9:11" x14ac:dyDescent="0.3">
      <c r="I1555" s="3"/>
      <c r="J1555" s="2"/>
      <c r="K1555" s="2"/>
    </row>
    <row r="1556" spans="9:11" x14ac:dyDescent="0.3">
      <c r="I1556" s="3"/>
      <c r="J1556" s="2"/>
      <c r="K1556" s="2"/>
    </row>
    <row r="1557" spans="9:11" x14ac:dyDescent="0.3">
      <c r="I1557" s="3"/>
      <c r="J1557" s="2"/>
      <c r="K1557" s="2"/>
    </row>
    <row r="1558" spans="9:11" x14ac:dyDescent="0.3">
      <c r="I1558" s="3"/>
      <c r="J1558" s="2"/>
      <c r="K1558" s="2"/>
    </row>
    <row r="1559" spans="9:11" x14ac:dyDescent="0.3">
      <c r="I1559" s="3"/>
      <c r="J1559" s="2"/>
      <c r="K1559" s="2"/>
    </row>
    <row r="1560" spans="9:11" x14ac:dyDescent="0.3">
      <c r="I1560" s="3"/>
      <c r="J1560" s="2"/>
      <c r="K1560" s="2"/>
    </row>
    <row r="1561" spans="9:11" x14ac:dyDescent="0.3">
      <c r="I1561" s="3"/>
      <c r="J1561" s="2"/>
      <c r="K1561" s="2"/>
    </row>
    <row r="1562" spans="9:11" x14ac:dyDescent="0.3">
      <c r="I1562" s="3"/>
      <c r="J1562" s="2"/>
      <c r="K1562" s="2"/>
    </row>
    <row r="1563" spans="9:11" x14ac:dyDescent="0.3">
      <c r="I1563" s="3"/>
      <c r="J1563" s="2"/>
      <c r="K1563" s="2"/>
    </row>
    <row r="1564" spans="9:11" x14ac:dyDescent="0.3">
      <c r="I1564" s="3"/>
      <c r="J1564" s="2"/>
      <c r="K1564" s="2"/>
    </row>
    <row r="1565" spans="9:11" x14ac:dyDescent="0.3">
      <c r="I1565" s="3"/>
      <c r="J1565" s="2"/>
      <c r="K1565" s="2"/>
    </row>
    <row r="1566" spans="9:11" x14ac:dyDescent="0.3">
      <c r="I1566" s="3"/>
      <c r="J1566" s="2"/>
      <c r="K1566" s="2"/>
    </row>
    <row r="1567" spans="9:11" x14ac:dyDescent="0.3">
      <c r="I1567" s="3"/>
      <c r="J1567" s="2"/>
      <c r="K1567" s="2"/>
    </row>
    <row r="1568" spans="9:11" x14ac:dyDescent="0.3">
      <c r="I1568" s="3"/>
      <c r="J1568" s="2"/>
      <c r="K1568" s="2"/>
    </row>
    <row r="1569" spans="9:11" x14ac:dyDescent="0.3">
      <c r="I1569" s="3"/>
      <c r="J1569" s="2"/>
      <c r="K1569" s="2"/>
    </row>
    <row r="1570" spans="9:11" x14ac:dyDescent="0.3">
      <c r="I1570" s="3"/>
      <c r="J1570" s="2"/>
      <c r="K1570" s="2"/>
    </row>
    <row r="1571" spans="9:11" x14ac:dyDescent="0.3">
      <c r="I1571" s="3"/>
      <c r="J1571" s="2"/>
      <c r="K1571" s="2"/>
    </row>
    <row r="1572" spans="9:11" x14ac:dyDescent="0.3">
      <c r="I1572" s="3"/>
      <c r="J1572" s="2"/>
      <c r="K1572" s="2"/>
    </row>
    <row r="1573" spans="9:11" x14ac:dyDescent="0.3">
      <c r="I1573" s="3"/>
      <c r="J1573" s="2"/>
      <c r="K1573" s="2"/>
    </row>
    <row r="1574" spans="9:11" x14ac:dyDescent="0.3">
      <c r="I1574" s="3"/>
      <c r="J1574" s="2"/>
      <c r="K1574" s="2"/>
    </row>
    <row r="1575" spans="9:11" x14ac:dyDescent="0.3">
      <c r="I1575" s="3"/>
      <c r="J1575" s="2"/>
      <c r="K1575" s="2"/>
    </row>
    <row r="1576" spans="9:11" x14ac:dyDescent="0.3">
      <c r="I1576" s="3"/>
      <c r="J1576" s="2"/>
      <c r="K1576" s="2"/>
    </row>
    <row r="1577" spans="9:11" x14ac:dyDescent="0.3">
      <c r="I1577" s="3"/>
      <c r="J1577" s="2"/>
      <c r="K1577" s="2"/>
    </row>
    <row r="1578" spans="9:11" x14ac:dyDescent="0.3">
      <c r="I1578" s="3"/>
      <c r="J1578" s="2"/>
      <c r="K1578" s="2"/>
    </row>
    <row r="1579" spans="9:11" x14ac:dyDescent="0.3">
      <c r="I1579" s="3"/>
      <c r="J1579" s="2"/>
      <c r="K1579" s="2"/>
    </row>
    <row r="1580" spans="9:11" x14ac:dyDescent="0.3">
      <c r="I1580" s="3"/>
      <c r="J1580" s="2"/>
      <c r="K1580" s="2"/>
    </row>
    <row r="1581" spans="9:11" x14ac:dyDescent="0.3">
      <c r="I1581" s="3"/>
      <c r="J1581" s="2"/>
      <c r="K1581" s="2"/>
    </row>
    <row r="1582" spans="9:11" x14ac:dyDescent="0.3">
      <c r="I1582" s="3"/>
      <c r="J1582" s="2"/>
      <c r="K1582" s="2"/>
    </row>
    <row r="1583" spans="9:11" x14ac:dyDescent="0.3">
      <c r="I1583" s="3"/>
      <c r="J1583" s="2"/>
      <c r="K1583" s="2"/>
    </row>
    <row r="1584" spans="9:11" x14ac:dyDescent="0.3">
      <c r="I1584" s="3"/>
      <c r="J1584" s="2"/>
      <c r="K1584" s="2"/>
    </row>
    <row r="1585" spans="9:11" x14ac:dyDescent="0.3">
      <c r="I1585" s="3"/>
      <c r="J1585" s="2"/>
      <c r="K1585" s="2"/>
    </row>
    <row r="1586" spans="9:11" x14ac:dyDescent="0.3">
      <c r="I1586" s="3"/>
      <c r="J1586" s="2"/>
      <c r="K1586" s="2"/>
    </row>
    <row r="1587" spans="9:11" x14ac:dyDescent="0.3">
      <c r="I1587" s="3"/>
      <c r="J1587" s="2"/>
      <c r="K1587" s="2"/>
    </row>
    <row r="1588" spans="9:11" x14ac:dyDescent="0.3">
      <c r="I1588" s="3"/>
      <c r="J1588" s="2"/>
      <c r="K1588" s="2"/>
    </row>
    <row r="1589" spans="9:11" x14ac:dyDescent="0.3">
      <c r="I1589" s="3"/>
      <c r="J1589" s="2"/>
      <c r="K1589" s="2"/>
    </row>
    <row r="1590" spans="9:11" x14ac:dyDescent="0.3">
      <c r="I1590" s="3"/>
      <c r="J1590" s="2"/>
      <c r="K1590" s="2"/>
    </row>
    <row r="1591" spans="9:11" x14ac:dyDescent="0.3">
      <c r="I1591" s="3"/>
      <c r="J1591" s="2"/>
      <c r="K1591" s="2"/>
    </row>
    <row r="1592" spans="9:11" x14ac:dyDescent="0.3">
      <c r="I1592" s="3"/>
      <c r="J1592" s="2"/>
      <c r="K1592" s="2"/>
    </row>
    <row r="1593" spans="9:11" x14ac:dyDescent="0.3">
      <c r="I1593" s="3"/>
      <c r="J1593" s="2"/>
      <c r="K1593" s="2"/>
    </row>
    <row r="1594" spans="9:11" x14ac:dyDescent="0.3">
      <c r="I1594" s="3"/>
      <c r="J1594" s="2"/>
      <c r="K1594" s="2"/>
    </row>
    <row r="1595" spans="9:11" x14ac:dyDescent="0.3">
      <c r="I1595" s="3"/>
      <c r="J1595" s="2"/>
      <c r="K1595" s="2"/>
    </row>
    <row r="1596" spans="9:11" x14ac:dyDescent="0.3">
      <c r="I1596" s="3"/>
      <c r="J1596" s="2"/>
      <c r="K1596" s="2"/>
    </row>
    <row r="1597" spans="9:11" x14ac:dyDescent="0.3">
      <c r="I1597" s="3"/>
      <c r="J1597" s="2"/>
      <c r="K1597" s="2"/>
    </row>
    <row r="1598" spans="9:11" x14ac:dyDescent="0.3">
      <c r="I1598" s="3"/>
      <c r="J1598" s="2"/>
      <c r="K1598" s="2"/>
    </row>
    <row r="1599" spans="9:11" x14ac:dyDescent="0.3">
      <c r="I1599" s="3"/>
      <c r="J1599" s="2"/>
      <c r="K1599" s="2"/>
    </row>
    <row r="1600" spans="9:11" x14ac:dyDescent="0.3">
      <c r="I1600" s="3"/>
      <c r="J1600" s="2"/>
      <c r="K1600" s="2"/>
    </row>
    <row r="1601" spans="9:11" x14ac:dyDescent="0.3">
      <c r="I1601" s="3"/>
      <c r="J1601" s="2"/>
      <c r="K1601" s="2"/>
    </row>
    <row r="1602" spans="9:11" x14ac:dyDescent="0.3">
      <c r="I1602" s="3"/>
      <c r="J1602" s="2"/>
      <c r="K1602" s="2"/>
    </row>
    <row r="1603" spans="9:11" x14ac:dyDescent="0.3">
      <c r="I1603" s="3"/>
      <c r="J1603" s="2"/>
      <c r="K1603" s="2"/>
    </row>
    <row r="1604" spans="9:11" x14ac:dyDescent="0.3">
      <c r="I1604" s="3"/>
      <c r="J1604" s="2"/>
      <c r="K1604" s="2"/>
    </row>
    <row r="1605" spans="9:11" x14ac:dyDescent="0.3">
      <c r="I1605" s="3"/>
      <c r="J1605" s="2"/>
      <c r="K1605" s="2"/>
    </row>
    <row r="1606" spans="9:11" x14ac:dyDescent="0.3">
      <c r="I1606" s="3"/>
      <c r="J1606" s="2"/>
      <c r="K1606" s="2"/>
    </row>
    <row r="1607" spans="9:11" x14ac:dyDescent="0.3">
      <c r="I1607" s="3"/>
      <c r="J1607" s="2"/>
      <c r="K1607" s="2"/>
    </row>
    <row r="1608" spans="9:11" x14ac:dyDescent="0.3">
      <c r="I1608" s="3"/>
      <c r="J1608" s="2"/>
      <c r="K1608" s="2"/>
    </row>
    <row r="1609" spans="9:11" x14ac:dyDescent="0.3">
      <c r="I1609" s="3"/>
      <c r="J1609" s="2"/>
      <c r="K1609" s="2"/>
    </row>
    <row r="1610" spans="9:11" x14ac:dyDescent="0.3">
      <c r="I1610" s="3"/>
      <c r="J1610" s="2"/>
      <c r="K1610" s="2"/>
    </row>
    <row r="1611" spans="9:11" x14ac:dyDescent="0.3">
      <c r="I1611" s="3"/>
      <c r="J1611" s="2"/>
      <c r="K1611" s="2"/>
    </row>
    <row r="1612" spans="9:11" x14ac:dyDescent="0.3">
      <c r="I1612" s="3"/>
      <c r="J1612" s="2"/>
      <c r="K1612" s="2"/>
    </row>
    <row r="1613" spans="9:11" x14ac:dyDescent="0.3">
      <c r="I1613" s="3"/>
      <c r="J1613" s="2"/>
      <c r="K1613" s="2"/>
    </row>
    <row r="1614" spans="9:11" x14ac:dyDescent="0.3">
      <c r="I1614" s="3"/>
      <c r="J1614" s="2"/>
      <c r="K1614" s="2"/>
    </row>
    <row r="1615" spans="9:11" x14ac:dyDescent="0.3">
      <c r="I1615" s="3"/>
      <c r="J1615" s="2"/>
      <c r="K1615" s="2"/>
    </row>
    <row r="1616" spans="9:11" x14ac:dyDescent="0.3">
      <c r="I1616" s="3"/>
      <c r="J1616" s="2"/>
      <c r="K1616" s="2"/>
    </row>
    <row r="1617" spans="9:11" x14ac:dyDescent="0.3">
      <c r="I1617" s="3"/>
      <c r="J1617" s="2"/>
      <c r="K1617" s="2"/>
    </row>
    <row r="1618" spans="9:11" x14ac:dyDescent="0.3">
      <c r="I1618" s="3"/>
      <c r="J1618" s="2"/>
      <c r="K1618" s="2"/>
    </row>
    <row r="1619" spans="9:11" x14ac:dyDescent="0.3">
      <c r="I1619" s="3"/>
      <c r="J1619" s="2"/>
      <c r="K1619" s="2"/>
    </row>
    <row r="1620" spans="9:11" x14ac:dyDescent="0.3">
      <c r="I1620" s="3"/>
      <c r="J1620" s="2"/>
      <c r="K1620" s="2"/>
    </row>
    <row r="1621" spans="9:11" x14ac:dyDescent="0.3">
      <c r="I1621" s="3"/>
      <c r="J1621" s="2"/>
      <c r="K1621" s="2"/>
    </row>
    <row r="1622" spans="9:11" x14ac:dyDescent="0.3">
      <c r="I1622" s="3"/>
      <c r="J1622" s="2"/>
      <c r="K1622" s="2"/>
    </row>
    <row r="1623" spans="9:11" x14ac:dyDescent="0.3">
      <c r="I1623" s="3"/>
      <c r="J1623" s="2"/>
      <c r="K1623" s="2"/>
    </row>
    <row r="1624" spans="9:11" x14ac:dyDescent="0.3">
      <c r="I1624" s="3"/>
      <c r="J1624" s="2"/>
      <c r="K1624" s="2"/>
    </row>
    <row r="1625" spans="9:11" x14ac:dyDescent="0.3">
      <c r="I1625" s="3"/>
      <c r="J1625" s="2"/>
      <c r="K1625" s="2"/>
    </row>
    <row r="1626" spans="9:11" x14ac:dyDescent="0.3">
      <c r="I1626" s="3"/>
      <c r="J1626" s="2"/>
      <c r="K1626" s="2"/>
    </row>
    <row r="1627" spans="9:11" x14ac:dyDescent="0.3">
      <c r="I1627" s="3"/>
      <c r="J1627" s="2"/>
      <c r="K1627" s="2"/>
    </row>
    <row r="1628" spans="9:11" x14ac:dyDescent="0.3">
      <c r="I1628" s="3"/>
      <c r="J1628" s="2"/>
      <c r="K1628" s="2"/>
    </row>
    <row r="1629" spans="9:11" x14ac:dyDescent="0.3">
      <c r="I1629" s="3"/>
      <c r="J1629" s="2"/>
      <c r="K1629" s="2"/>
    </row>
    <row r="1630" spans="9:11" x14ac:dyDescent="0.3">
      <c r="I1630" s="3"/>
      <c r="J1630" s="2"/>
      <c r="K1630" s="2"/>
    </row>
    <row r="1631" spans="9:11" x14ac:dyDescent="0.3">
      <c r="I1631" s="3"/>
      <c r="J1631" s="2"/>
      <c r="K1631" s="2"/>
    </row>
    <row r="1632" spans="9:11" x14ac:dyDescent="0.3">
      <c r="I1632" s="3"/>
      <c r="J1632" s="2"/>
      <c r="K1632" s="2"/>
    </row>
    <row r="1633" spans="9:11" x14ac:dyDescent="0.3">
      <c r="I1633" s="3"/>
      <c r="J1633" s="2"/>
      <c r="K1633" s="2"/>
    </row>
    <row r="1634" spans="9:11" x14ac:dyDescent="0.3">
      <c r="I1634" s="3"/>
      <c r="J1634" s="2"/>
      <c r="K1634" s="2"/>
    </row>
    <row r="1635" spans="9:11" x14ac:dyDescent="0.3">
      <c r="I1635" s="3"/>
      <c r="J1635" s="2"/>
      <c r="K1635" s="2"/>
    </row>
    <row r="1636" spans="9:11" x14ac:dyDescent="0.3">
      <c r="I1636" s="3"/>
      <c r="J1636" s="2"/>
      <c r="K1636" s="2"/>
    </row>
    <row r="1637" spans="9:11" x14ac:dyDescent="0.3">
      <c r="I1637" s="3"/>
      <c r="J1637" s="2"/>
      <c r="K1637" s="2"/>
    </row>
    <row r="1638" spans="9:11" x14ac:dyDescent="0.3">
      <c r="I1638" s="3"/>
      <c r="J1638" s="2"/>
      <c r="K1638" s="2"/>
    </row>
    <row r="1639" spans="9:11" x14ac:dyDescent="0.3">
      <c r="I1639" s="3"/>
      <c r="J1639" s="2"/>
      <c r="K1639" s="2"/>
    </row>
    <row r="1640" spans="9:11" x14ac:dyDescent="0.3">
      <c r="I1640" s="3"/>
      <c r="J1640" s="2"/>
      <c r="K1640" s="2"/>
    </row>
    <row r="1641" spans="9:11" x14ac:dyDescent="0.3">
      <c r="I1641" s="3"/>
      <c r="J1641" s="2"/>
      <c r="K1641" s="2"/>
    </row>
    <row r="1642" spans="9:11" x14ac:dyDescent="0.3">
      <c r="I1642" s="3"/>
      <c r="J1642" s="2"/>
      <c r="K1642" s="2"/>
    </row>
    <row r="1643" spans="9:11" x14ac:dyDescent="0.3">
      <c r="I1643" s="3"/>
      <c r="J1643" s="2"/>
      <c r="K1643" s="2"/>
    </row>
    <row r="1644" spans="9:11" x14ac:dyDescent="0.3">
      <c r="I1644" s="3"/>
      <c r="J1644" s="2"/>
      <c r="K1644" s="2"/>
    </row>
    <row r="1645" spans="9:11" x14ac:dyDescent="0.3">
      <c r="I1645" s="3"/>
      <c r="J1645" s="2"/>
      <c r="K1645" s="2"/>
    </row>
    <row r="1646" spans="9:11" x14ac:dyDescent="0.3">
      <c r="I1646" s="3"/>
      <c r="J1646" s="2"/>
      <c r="K1646" s="2"/>
    </row>
    <row r="1647" spans="9:11" x14ac:dyDescent="0.3">
      <c r="I1647" s="3"/>
      <c r="J1647" s="2"/>
      <c r="K1647" s="2"/>
    </row>
    <row r="1648" spans="9:11" x14ac:dyDescent="0.3">
      <c r="I1648" s="3"/>
      <c r="J1648" s="2"/>
      <c r="K1648" s="2"/>
    </row>
    <row r="1649" spans="9:11" x14ac:dyDescent="0.3">
      <c r="I1649" s="3"/>
      <c r="J1649" s="2"/>
      <c r="K1649" s="2"/>
    </row>
    <row r="1650" spans="9:11" x14ac:dyDescent="0.3">
      <c r="I1650" s="3"/>
      <c r="J1650" s="2"/>
      <c r="K1650" s="2"/>
    </row>
    <row r="1651" spans="9:11" x14ac:dyDescent="0.3">
      <c r="I1651" s="3"/>
      <c r="J1651" s="2"/>
      <c r="K1651" s="2"/>
    </row>
    <row r="1652" spans="9:11" x14ac:dyDescent="0.3">
      <c r="I1652" s="3"/>
      <c r="J1652" s="2"/>
      <c r="K1652" s="2"/>
    </row>
    <row r="1653" spans="9:11" x14ac:dyDescent="0.3">
      <c r="I1653" s="3"/>
      <c r="J1653" s="2"/>
      <c r="K1653" s="2"/>
    </row>
    <row r="1654" spans="9:11" x14ac:dyDescent="0.3">
      <c r="I1654" s="3"/>
      <c r="J1654" s="2"/>
      <c r="K1654" s="2"/>
    </row>
    <row r="1655" spans="9:11" x14ac:dyDescent="0.3">
      <c r="I1655" s="3"/>
      <c r="J1655" s="2"/>
      <c r="K1655" s="2"/>
    </row>
    <row r="1656" spans="9:11" x14ac:dyDescent="0.3">
      <c r="I1656" s="3"/>
      <c r="J1656" s="2"/>
      <c r="K1656" s="2"/>
    </row>
    <row r="1657" spans="9:11" x14ac:dyDescent="0.3">
      <c r="I1657" s="3"/>
      <c r="J1657" s="2"/>
      <c r="K1657" s="2"/>
    </row>
    <row r="1658" spans="9:11" x14ac:dyDescent="0.3">
      <c r="I1658" s="3"/>
      <c r="J1658" s="2"/>
      <c r="K1658" s="2"/>
    </row>
    <row r="1659" spans="9:11" x14ac:dyDescent="0.3">
      <c r="I1659" s="3"/>
      <c r="J1659" s="2"/>
      <c r="K1659" s="2"/>
    </row>
    <row r="1660" spans="9:11" x14ac:dyDescent="0.3">
      <c r="I1660" s="3"/>
      <c r="J1660" s="2"/>
      <c r="K1660" s="2"/>
    </row>
    <row r="1661" spans="9:11" x14ac:dyDescent="0.3">
      <c r="I1661" s="3"/>
      <c r="J1661" s="2"/>
      <c r="K1661" s="2"/>
    </row>
    <row r="1662" spans="9:11" x14ac:dyDescent="0.3">
      <c r="I1662" s="3"/>
      <c r="J1662" s="2"/>
      <c r="K1662" s="2"/>
    </row>
    <row r="1663" spans="9:11" x14ac:dyDescent="0.3">
      <c r="I1663" s="3"/>
      <c r="J1663" s="2"/>
      <c r="K1663" s="2"/>
    </row>
    <row r="1664" spans="9:11" x14ac:dyDescent="0.3">
      <c r="I1664" s="3"/>
      <c r="J1664" s="2"/>
      <c r="K1664" s="2"/>
    </row>
    <row r="1665" spans="9:11" x14ac:dyDescent="0.3">
      <c r="I1665" s="3"/>
      <c r="J1665" s="2"/>
      <c r="K1665" s="2"/>
    </row>
    <row r="1666" spans="9:11" x14ac:dyDescent="0.3">
      <c r="I1666" s="3"/>
      <c r="J1666" s="2"/>
      <c r="K1666" s="2"/>
    </row>
    <row r="1667" spans="9:11" x14ac:dyDescent="0.3">
      <c r="I1667" s="3"/>
      <c r="J1667" s="2"/>
      <c r="K1667" s="2"/>
    </row>
    <row r="1668" spans="9:11" x14ac:dyDescent="0.3">
      <c r="I1668" s="3"/>
      <c r="J1668" s="2"/>
      <c r="K1668" s="2"/>
    </row>
    <row r="1669" spans="9:11" x14ac:dyDescent="0.3">
      <c r="I1669" s="3"/>
      <c r="J1669" s="2"/>
      <c r="K1669" s="2"/>
    </row>
    <row r="1670" spans="9:11" x14ac:dyDescent="0.3">
      <c r="I1670" s="3"/>
      <c r="J1670" s="2"/>
      <c r="K1670" s="2"/>
    </row>
    <row r="1671" spans="9:11" x14ac:dyDescent="0.3">
      <c r="I1671" s="3"/>
      <c r="J1671" s="2"/>
      <c r="K1671" s="2"/>
    </row>
    <row r="1672" spans="9:11" x14ac:dyDescent="0.3">
      <c r="I1672" s="3"/>
      <c r="J1672" s="2"/>
      <c r="K1672" s="2"/>
    </row>
    <row r="1673" spans="9:11" x14ac:dyDescent="0.3">
      <c r="I1673" s="3"/>
      <c r="J1673" s="2"/>
      <c r="K1673" s="2"/>
    </row>
    <row r="1674" spans="9:11" x14ac:dyDescent="0.3">
      <c r="I1674" s="3"/>
      <c r="J1674" s="2"/>
      <c r="K1674" s="2"/>
    </row>
    <row r="1675" spans="9:11" x14ac:dyDescent="0.3">
      <c r="I1675" s="3"/>
      <c r="J1675" s="2"/>
      <c r="K1675" s="2"/>
    </row>
    <row r="1676" spans="9:11" x14ac:dyDescent="0.3">
      <c r="I1676" s="3"/>
      <c r="J1676" s="2"/>
      <c r="K1676" s="2"/>
    </row>
    <row r="1677" spans="9:11" x14ac:dyDescent="0.3">
      <c r="I1677" s="3"/>
      <c r="J1677" s="2"/>
      <c r="K1677" s="2"/>
    </row>
    <row r="1678" spans="9:11" x14ac:dyDescent="0.3">
      <c r="I1678" s="3"/>
      <c r="J1678" s="2"/>
      <c r="K1678" s="2"/>
    </row>
    <row r="1679" spans="9:11" x14ac:dyDescent="0.3">
      <c r="I1679" s="3"/>
      <c r="J1679" s="2"/>
      <c r="K1679" s="2"/>
    </row>
    <row r="1680" spans="9:11" x14ac:dyDescent="0.3">
      <c r="I1680" s="3"/>
      <c r="J1680" s="2"/>
      <c r="K1680" s="2"/>
    </row>
    <row r="1681" spans="9:11" x14ac:dyDescent="0.3">
      <c r="I1681" s="3"/>
      <c r="J1681" s="2"/>
      <c r="K1681" s="2"/>
    </row>
    <row r="1682" spans="9:11" x14ac:dyDescent="0.3">
      <c r="I1682" s="3"/>
      <c r="J1682" s="2"/>
      <c r="K1682" s="2"/>
    </row>
    <row r="1683" spans="9:11" x14ac:dyDescent="0.3">
      <c r="I1683" s="3"/>
      <c r="J1683" s="2"/>
      <c r="K1683" s="2"/>
    </row>
    <row r="1684" spans="9:11" x14ac:dyDescent="0.3">
      <c r="I1684" s="3"/>
      <c r="J1684" s="2"/>
      <c r="K1684" s="2"/>
    </row>
    <row r="1685" spans="9:11" x14ac:dyDescent="0.3">
      <c r="I1685" s="3"/>
      <c r="J1685" s="2"/>
      <c r="K1685" s="2"/>
    </row>
    <row r="1686" spans="9:11" x14ac:dyDescent="0.3">
      <c r="I1686" s="3"/>
      <c r="J1686" s="2"/>
      <c r="K1686" s="2"/>
    </row>
    <row r="1687" spans="9:11" x14ac:dyDescent="0.3">
      <c r="I1687" s="3"/>
      <c r="J1687" s="2"/>
      <c r="K1687" s="2"/>
    </row>
    <row r="1688" spans="9:11" x14ac:dyDescent="0.3">
      <c r="I1688" s="3"/>
      <c r="J1688" s="2"/>
      <c r="K1688" s="2"/>
    </row>
    <row r="1689" spans="9:11" x14ac:dyDescent="0.3">
      <c r="I1689" s="3"/>
      <c r="J1689" s="2"/>
      <c r="K1689" s="2"/>
    </row>
    <row r="1690" spans="9:11" x14ac:dyDescent="0.3">
      <c r="I1690" s="3"/>
      <c r="J1690" s="2"/>
      <c r="K1690" s="2"/>
    </row>
    <row r="1691" spans="9:11" x14ac:dyDescent="0.3">
      <c r="I1691" s="3"/>
      <c r="J1691" s="2"/>
      <c r="K1691" s="2"/>
    </row>
    <row r="1692" spans="9:11" x14ac:dyDescent="0.3">
      <c r="I1692" s="3"/>
      <c r="J1692" s="2"/>
      <c r="K1692" s="2"/>
    </row>
    <row r="1693" spans="9:11" x14ac:dyDescent="0.3">
      <c r="I1693" s="3"/>
      <c r="J1693" s="2"/>
      <c r="K1693" s="2"/>
    </row>
    <row r="1694" spans="9:11" x14ac:dyDescent="0.3">
      <c r="I1694" s="3"/>
      <c r="J1694" s="2"/>
      <c r="K1694" s="2"/>
    </row>
    <row r="1695" spans="9:11" x14ac:dyDescent="0.3">
      <c r="I1695" s="3"/>
      <c r="J1695" s="2"/>
      <c r="K1695" s="2"/>
    </row>
    <row r="1696" spans="9:11" x14ac:dyDescent="0.3">
      <c r="I1696" s="3"/>
      <c r="J1696" s="2"/>
      <c r="K1696" s="2"/>
    </row>
    <row r="1697" spans="9:11" x14ac:dyDescent="0.3">
      <c r="I1697" s="3"/>
      <c r="J1697" s="2"/>
      <c r="K1697" s="2"/>
    </row>
    <row r="1698" spans="9:11" x14ac:dyDescent="0.3">
      <c r="I1698" s="3"/>
      <c r="J1698" s="2"/>
      <c r="K1698" s="2"/>
    </row>
    <row r="1699" spans="9:11" x14ac:dyDescent="0.3">
      <c r="I1699" s="3"/>
      <c r="J1699" s="2"/>
      <c r="K1699" s="2"/>
    </row>
    <row r="1700" spans="9:11" x14ac:dyDescent="0.3">
      <c r="I1700" s="3"/>
      <c r="J1700" s="2"/>
      <c r="K1700" s="2"/>
    </row>
    <row r="1701" spans="9:11" x14ac:dyDescent="0.3">
      <c r="I1701" s="3"/>
      <c r="J1701" s="2"/>
      <c r="K1701" s="2"/>
    </row>
    <row r="1702" spans="9:11" x14ac:dyDescent="0.3">
      <c r="I1702" s="3"/>
      <c r="J1702" s="2"/>
      <c r="K1702" s="2"/>
    </row>
    <row r="1703" spans="9:11" x14ac:dyDescent="0.3">
      <c r="I1703" s="3"/>
      <c r="J1703" s="2"/>
      <c r="K1703" s="2"/>
    </row>
    <row r="1704" spans="9:11" x14ac:dyDescent="0.3">
      <c r="I1704" s="3"/>
      <c r="J1704" s="2"/>
      <c r="K1704" s="2"/>
    </row>
    <row r="1705" spans="9:11" x14ac:dyDescent="0.3">
      <c r="I1705" s="3"/>
      <c r="J1705" s="2"/>
      <c r="K1705" s="2"/>
    </row>
    <row r="1706" spans="9:11" x14ac:dyDescent="0.3">
      <c r="I1706" s="3"/>
      <c r="J1706" s="2"/>
      <c r="K1706" s="2"/>
    </row>
    <row r="1707" spans="9:11" x14ac:dyDescent="0.3">
      <c r="I1707" s="3"/>
      <c r="J1707" s="2"/>
      <c r="K1707" s="2"/>
    </row>
    <row r="1708" spans="9:11" x14ac:dyDescent="0.3">
      <c r="I1708" s="3"/>
      <c r="J1708" s="2"/>
      <c r="K1708" s="2"/>
    </row>
    <row r="1709" spans="9:11" x14ac:dyDescent="0.3">
      <c r="I1709" s="3"/>
      <c r="J1709" s="2"/>
      <c r="K1709" s="2"/>
    </row>
    <row r="1710" spans="9:11" x14ac:dyDescent="0.3">
      <c r="I1710" s="3"/>
      <c r="J1710" s="2"/>
      <c r="K1710" s="2"/>
    </row>
    <row r="1711" spans="9:11" x14ac:dyDescent="0.3">
      <c r="I1711" s="3"/>
      <c r="J1711" s="2"/>
      <c r="K1711" s="2"/>
    </row>
    <row r="1712" spans="9:11" x14ac:dyDescent="0.3">
      <c r="I1712" s="3"/>
      <c r="J1712" s="2"/>
      <c r="K1712" s="2"/>
    </row>
    <row r="1713" spans="9:11" x14ac:dyDescent="0.3">
      <c r="I1713" s="3"/>
      <c r="J1713" s="2"/>
      <c r="K1713" s="2"/>
    </row>
    <row r="1714" spans="9:11" x14ac:dyDescent="0.3">
      <c r="I1714" s="3"/>
      <c r="J1714" s="2"/>
      <c r="K1714" s="2"/>
    </row>
    <row r="1715" spans="9:11" x14ac:dyDescent="0.3">
      <c r="I1715" s="3"/>
      <c r="J1715" s="2"/>
      <c r="K1715" s="2"/>
    </row>
    <row r="1716" spans="9:11" x14ac:dyDescent="0.3">
      <c r="I1716" s="3"/>
      <c r="J1716" s="2"/>
      <c r="K1716" s="2"/>
    </row>
    <row r="1717" spans="9:11" x14ac:dyDescent="0.3">
      <c r="I1717" s="3"/>
      <c r="J1717" s="2"/>
      <c r="K1717" s="2"/>
    </row>
    <row r="1718" spans="9:11" x14ac:dyDescent="0.3">
      <c r="I1718" s="3"/>
      <c r="J1718" s="2"/>
      <c r="K1718" s="2"/>
    </row>
    <row r="1719" spans="9:11" x14ac:dyDescent="0.3">
      <c r="I1719" s="3"/>
      <c r="J1719" s="2"/>
      <c r="K1719" s="2"/>
    </row>
    <row r="1720" spans="9:11" x14ac:dyDescent="0.3">
      <c r="I1720" s="3"/>
      <c r="J1720" s="2"/>
      <c r="K1720" s="2"/>
    </row>
    <row r="1721" spans="9:11" x14ac:dyDescent="0.3">
      <c r="I1721" s="3"/>
      <c r="J1721" s="2"/>
      <c r="K1721" s="2"/>
    </row>
    <row r="1722" spans="9:11" x14ac:dyDescent="0.3">
      <c r="I1722" s="3"/>
      <c r="J1722" s="2"/>
      <c r="K1722" s="2"/>
    </row>
    <row r="1723" spans="9:11" x14ac:dyDescent="0.3">
      <c r="I1723" s="3"/>
      <c r="J1723" s="2"/>
      <c r="K1723" s="2"/>
    </row>
    <row r="1724" spans="9:11" x14ac:dyDescent="0.3">
      <c r="I1724" s="3"/>
      <c r="J1724" s="2"/>
      <c r="K1724" s="2"/>
    </row>
    <row r="1725" spans="9:11" x14ac:dyDescent="0.3">
      <c r="I1725" s="3"/>
      <c r="J1725" s="2"/>
      <c r="K1725" s="2"/>
    </row>
    <row r="1726" spans="9:11" x14ac:dyDescent="0.3">
      <c r="I1726" s="3"/>
      <c r="J1726" s="2"/>
      <c r="K1726" s="2"/>
    </row>
    <row r="1727" spans="9:11" x14ac:dyDescent="0.3">
      <c r="I1727" s="3"/>
      <c r="J1727" s="2"/>
      <c r="K1727" s="2"/>
    </row>
    <row r="1728" spans="9:11" x14ac:dyDescent="0.3">
      <c r="I1728" s="3"/>
      <c r="J1728" s="2"/>
      <c r="K1728" s="2"/>
    </row>
    <row r="1729" spans="9:11" x14ac:dyDescent="0.3">
      <c r="I1729" s="3"/>
      <c r="J1729" s="2"/>
      <c r="K1729" s="2"/>
    </row>
    <row r="1730" spans="9:11" x14ac:dyDescent="0.3">
      <c r="I1730" s="3"/>
      <c r="J1730" s="2"/>
      <c r="K1730" s="2"/>
    </row>
    <row r="1731" spans="9:11" x14ac:dyDescent="0.3">
      <c r="I1731" s="3"/>
      <c r="J1731" s="2"/>
      <c r="K1731" s="2"/>
    </row>
    <row r="1732" spans="9:11" x14ac:dyDescent="0.3">
      <c r="I1732" s="3"/>
      <c r="J1732" s="2"/>
      <c r="K1732" s="2"/>
    </row>
    <row r="1733" spans="9:11" x14ac:dyDescent="0.3">
      <c r="I1733" s="3"/>
      <c r="J1733" s="2"/>
      <c r="K1733" s="2"/>
    </row>
    <row r="1734" spans="9:11" x14ac:dyDescent="0.3">
      <c r="I1734" s="3"/>
      <c r="J1734" s="2"/>
      <c r="K1734" s="2"/>
    </row>
    <row r="1735" spans="9:11" x14ac:dyDescent="0.3">
      <c r="I1735" s="3"/>
      <c r="J1735" s="2"/>
      <c r="K1735" s="2"/>
    </row>
    <row r="1736" spans="9:11" x14ac:dyDescent="0.3">
      <c r="I1736" s="3"/>
      <c r="J1736" s="2"/>
      <c r="K1736" s="2"/>
    </row>
    <row r="1737" spans="9:11" x14ac:dyDescent="0.3">
      <c r="I1737" s="3"/>
      <c r="J1737" s="2"/>
      <c r="K1737" s="2"/>
    </row>
    <row r="1738" spans="9:11" x14ac:dyDescent="0.3">
      <c r="I1738" s="3"/>
      <c r="J1738" s="2"/>
      <c r="K1738" s="2"/>
    </row>
    <row r="1739" spans="9:11" x14ac:dyDescent="0.3">
      <c r="I1739" s="3"/>
      <c r="J1739" s="2"/>
      <c r="K1739" s="2"/>
    </row>
    <row r="1740" spans="9:11" x14ac:dyDescent="0.3">
      <c r="I1740" s="3"/>
      <c r="J1740" s="2"/>
      <c r="K1740" s="2"/>
    </row>
    <row r="1741" spans="9:11" x14ac:dyDescent="0.3">
      <c r="I1741" s="3"/>
      <c r="J1741" s="2"/>
      <c r="K1741" s="2"/>
    </row>
    <row r="1742" spans="9:11" x14ac:dyDescent="0.3">
      <c r="I1742" s="3"/>
      <c r="J1742" s="2"/>
      <c r="K1742" s="2"/>
    </row>
    <row r="1743" spans="9:11" x14ac:dyDescent="0.3">
      <c r="I1743" s="3"/>
      <c r="J1743" s="2"/>
      <c r="K1743" s="2"/>
    </row>
    <row r="1744" spans="9:11" x14ac:dyDescent="0.3">
      <c r="I1744" s="3"/>
      <c r="J1744" s="2"/>
      <c r="K1744" s="2"/>
    </row>
    <row r="1745" spans="9:11" x14ac:dyDescent="0.3">
      <c r="I1745" s="3"/>
      <c r="J1745" s="2"/>
      <c r="K1745" s="2"/>
    </row>
    <row r="1746" spans="9:11" x14ac:dyDescent="0.3">
      <c r="I1746" s="3"/>
      <c r="J1746" s="2"/>
      <c r="K1746" s="2"/>
    </row>
    <row r="1747" spans="9:11" x14ac:dyDescent="0.3">
      <c r="I1747" s="3"/>
      <c r="J1747" s="2"/>
      <c r="K1747" s="2"/>
    </row>
    <row r="1748" spans="9:11" x14ac:dyDescent="0.3">
      <c r="I1748" s="3"/>
      <c r="J1748" s="2"/>
      <c r="K1748" s="2"/>
    </row>
    <row r="1749" spans="9:11" x14ac:dyDescent="0.3">
      <c r="I1749" s="3"/>
      <c r="J1749" s="2"/>
      <c r="K1749" s="2"/>
    </row>
    <row r="1750" spans="9:11" x14ac:dyDescent="0.3">
      <c r="I1750" s="3"/>
      <c r="J1750" s="2"/>
      <c r="K1750" s="2"/>
    </row>
    <row r="1751" spans="9:11" x14ac:dyDescent="0.3">
      <c r="I1751" s="3"/>
      <c r="J1751" s="2"/>
      <c r="K1751" s="2"/>
    </row>
    <row r="1752" spans="9:11" x14ac:dyDescent="0.3">
      <c r="I1752" s="3"/>
      <c r="J1752" s="2"/>
      <c r="K1752" s="2"/>
    </row>
    <row r="1753" spans="9:11" x14ac:dyDescent="0.3">
      <c r="I1753" s="3"/>
      <c r="J1753" s="2"/>
      <c r="K1753" s="2"/>
    </row>
    <row r="1754" spans="9:11" x14ac:dyDescent="0.3">
      <c r="I1754" s="3"/>
      <c r="J1754" s="2"/>
      <c r="K1754" s="2"/>
    </row>
    <row r="1755" spans="9:11" x14ac:dyDescent="0.3">
      <c r="I1755" s="3"/>
      <c r="J1755" s="2"/>
      <c r="K1755" s="2"/>
    </row>
    <row r="1756" spans="9:11" x14ac:dyDescent="0.3">
      <c r="I1756" s="3"/>
      <c r="J1756" s="2"/>
      <c r="K1756" s="2"/>
    </row>
    <row r="1757" spans="9:11" x14ac:dyDescent="0.3">
      <c r="I1757" s="3"/>
      <c r="J1757" s="2"/>
      <c r="K1757" s="2"/>
    </row>
    <row r="1758" spans="9:11" x14ac:dyDescent="0.3">
      <c r="I1758" s="3"/>
      <c r="J1758" s="2"/>
      <c r="K1758" s="2"/>
    </row>
    <row r="1759" spans="9:11" x14ac:dyDescent="0.3">
      <c r="I1759" s="3"/>
      <c r="J1759" s="2"/>
      <c r="K1759" s="2"/>
    </row>
    <row r="1760" spans="9:11" x14ac:dyDescent="0.3">
      <c r="I1760" s="3"/>
      <c r="J1760" s="2"/>
      <c r="K1760" s="2"/>
    </row>
    <row r="1761" spans="9:11" x14ac:dyDescent="0.3">
      <c r="I1761" s="3"/>
      <c r="J1761" s="2"/>
      <c r="K1761" s="2"/>
    </row>
    <row r="1762" spans="9:11" x14ac:dyDescent="0.3">
      <c r="I1762" s="3"/>
      <c r="J1762" s="2"/>
      <c r="K1762" s="2"/>
    </row>
    <row r="1763" spans="9:11" x14ac:dyDescent="0.3">
      <c r="I1763" s="3"/>
      <c r="J1763" s="2"/>
      <c r="K1763" s="2"/>
    </row>
    <row r="1764" spans="9:11" x14ac:dyDescent="0.3">
      <c r="I1764" s="3"/>
      <c r="J1764" s="2"/>
      <c r="K1764" s="2"/>
    </row>
    <row r="1765" spans="9:11" x14ac:dyDescent="0.3">
      <c r="I1765" s="3"/>
      <c r="J1765" s="2"/>
      <c r="K1765" s="2"/>
    </row>
    <row r="1766" spans="9:11" x14ac:dyDescent="0.3">
      <c r="I1766" s="3"/>
      <c r="J1766" s="2"/>
      <c r="K1766" s="2"/>
    </row>
    <row r="1767" spans="9:11" x14ac:dyDescent="0.3">
      <c r="I1767" s="3"/>
      <c r="J1767" s="2"/>
      <c r="K1767" s="2"/>
    </row>
    <row r="1768" spans="9:11" x14ac:dyDescent="0.3">
      <c r="I1768" s="3"/>
      <c r="J1768" s="2"/>
      <c r="K1768" s="2"/>
    </row>
    <row r="1769" spans="9:11" x14ac:dyDescent="0.3">
      <c r="I1769" s="3"/>
      <c r="J1769" s="2"/>
      <c r="K1769" s="2"/>
    </row>
    <row r="1770" spans="9:11" x14ac:dyDescent="0.3">
      <c r="I1770" s="3"/>
      <c r="J1770" s="2"/>
      <c r="K1770" s="2"/>
    </row>
    <row r="1771" spans="9:11" x14ac:dyDescent="0.3">
      <c r="I1771" s="3"/>
      <c r="J1771" s="2"/>
      <c r="K1771" s="2"/>
    </row>
    <row r="1772" spans="9:11" x14ac:dyDescent="0.3">
      <c r="I1772" s="3"/>
      <c r="J1772" s="2"/>
      <c r="K1772" s="2"/>
    </row>
    <row r="1773" spans="9:11" x14ac:dyDescent="0.3">
      <c r="I1773" s="3"/>
      <c r="J1773" s="2"/>
      <c r="K1773" s="2"/>
    </row>
    <row r="1774" spans="9:11" x14ac:dyDescent="0.3">
      <c r="I1774" s="3"/>
      <c r="J1774" s="2"/>
      <c r="K1774" s="2"/>
    </row>
    <row r="1775" spans="9:11" x14ac:dyDescent="0.3">
      <c r="I1775" s="3"/>
      <c r="J1775" s="2"/>
      <c r="K1775" s="2"/>
    </row>
    <row r="1776" spans="9:11" x14ac:dyDescent="0.3">
      <c r="I1776" s="3"/>
      <c r="J1776" s="2"/>
      <c r="K1776" s="2"/>
    </row>
    <row r="1777" spans="9:11" x14ac:dyDescent="0.3">
      <c r="I1777" s="3"/>
      <c r="J1777" s="2"/>
      <c r="K1777" s="2"/>
    </row>
    <row r="1778" spans="9:11" x14ac:dyDescent="0.3">
      <c r="I1778" s="3"/>
      <c r="J1778" s="2"/>
      <c r="K1778" s="2"/>
    </row>
    <row r="1779" spans="9:11" x14ac:dyDescent="0.3">
      <c r="I1779" s="3"/>
      <c r="J1779" s="2"/>
      <c r="K1779" s="2"/>
    </row>
    <row r="1780" spans="9:11" x14ac:dyDescent="0.3">
      <c r="I1780" s="3"/>
      <c r="J1780" s="2"/>
      <c r="K1780" s="2"/>
    </row>
    <row r="1781" spans="9:11" x14ac:dyDescent="0.3">
      <c r="I1781" s="3"/>
      <c r="J1781" s="2"/>
      <c r="K1781" s="2"/>
    </row>
    <row r="1782" spans="9:11" x14ac:dyDescent="0.3">
      <c r="I1782" s="3"/>
      <c r="J1782" s="2"/>
      <c r="K1782" s="2"/>
    </row>
    <row r="1783" spans="9:11" x14ac:dyDescent="0.3">
      <c r="I1783" s="3"/>
      <c r="J1783" s="2"/>
      <c r="K1783" s="2"/>
    </row>
    <row r="1784" spans="9:11" x14ac:dyDescent="0.3">
      <c r="I1784" s="3"/>
      <c r="J1784" s="2"/>
      <c r="K1784" s="2"/>
    </row>
    <row r="1785" spans="9:11" x14ac:dyDescent="0.3">
      <c r="I1785" s="3"/>
      <c r="J1785" s="2"/>
      <c r="K1785" s="2"/>
    </row>
    <row r="1786" spans="9:11" x14ac:dyDescent="0.3">
      <c r="I1786" s="3"/>
      <c r="J1786" s="2"/>
      <c r="K1786" s="2"/>
    </row>
    <row r="1787" spans="9:11" x14ac:dyDescent="0.3">
      <c r="I1787" s="3"/>
      <c r="J1787" s="2"/>
      <c r="K1787" s="2"/>
    </row>
    <row r="1788" spans="9:11" x14ac:dyDescent="0.3">
      <c r="I1788" s="3"/>
      <c r="J1788" s="2"/>
      <c r="K1788" s="2"/>
    </row>
    <row r="1789" spans="9:11" x14ac:dyDescent="0.3">
      <c r="I1789" s="3"/>
      <c r="J1789" s="2"/>
      <c r="K1789" s="2"/>
    </row>
    <row r="1790" spans="9:11" x14ac:dyDescent="0.3">
      <c r="I1790" s="3"/>
      <c r="J1790" s="2"/>
      <c r="K1790" s="2"/>
    </row>
    <row r="1791" spans="9:11" x14ac:dyDescent="0.3">
      <c r="I1791" s="3"/>
      <c r="J1791" s="2"/>
      <c r="K1791" s="2"/>
    </row>
    <row r="1792" spans="9:11" x14ac:dyDescent="0.3">
      <c r="I1792" s="3"/>
      <c r="J1792" s="2"/>
      <c r="K1792" s="2"/>
    </row>
    <row r="1793" spans="9:11" x14ac:dyDescent="0.3">
      <c r="I1793" s="3"/>
      <c r="J1793" s="2"/>
      <c r="K1793" s="2"/>
    </row>
    <row r="1794" spans="9:11" x14ac:dyDescent="0.3">
      <c r="I1794" s="3"/>
      <c r="J1794" s="2"/>
      <c r="K1794" s="2"/>
    </row>
    <row r="1795" spans="9:11" x14ac:dyDescent="0.3">
      <c r="I1795" s="3"/>
      <c r="J1795" s="2"/>
      <c r="K1795" s="2"/>
    </row>
    <row r="1796" spans="9:11" x14ac:dyDescent="0.3">
      <c r="I1796" s="3"/>
      <c r="J1796" s="2"/>
      <c r="K1796" s="2"/>
    </row>
    <row r="1797" spans="9:11" x14ac:dyDescent="0.3">
      <c r="I1797" s="3"/>
      <c r="J1797" s="2"/>
      <c r="K1797" s="2"/>
    </row>
    <row r="1798" spans="9:11" x14ac:dyDescent="0.3">
      <c r="I1798" s="3"/>
      <c r="J1798" s="2"/>
      <c r="K1798" s="2"/>
    </row>
    <row r="1799" spans="9:11" x14ac:dyDescent="0.3">
      <c r="I1799" s="3"/>
      <c r="J1799" s="2"/>
      <c r="K1799" s="2"/>
    </row>
    <row r="1800" spans="9:11" x14ac:dyDescent="0.3">
      <c r="I1800" s="3"/>
      <c r="J1800" s="2"/>
      <c r="K1800" s="2"/>
    </row>
    <row r="1801" spans="9:11" x14ac:dyDescent="0.3">
      <c r="I1801" s="3"/>
      <c r="J1801" s="2"/>
      <c r="K1801" s="2"/>
    </row>
    <row r="1802" spans="9:11" x14ac:dyDescent="0.3">
      <c r="I1802" s="3"/>
      <c r="J1802" s="2"/>
      <c r="K1802" s="2"/>
    </row>
    <row r="1803" spans="9:11" x14ac:dyDescent="0.3">
      <c r="I1803" s="3"/>
      <c r="J1803" s="2"/>
      <c r="K1803" s="2"/>
    </row>
    <row r="1804" spans="9:11" x14ac:dyDescent="0.3">
      <c r="I1804" s="3"/>
      <c r="J1804" s="2"/>
      <c r="K1804" s="2"/>
    </row>
    <row r="1805" spans="9:11" x14ac:dyDescent="0.3">
      <c r="I1805" s="3"/>
      <c r="J1805" s="2"/>
      <c r="K1805" s="2"/>
    </row>
    <row r="1806" spans="9:11" x14ac:dyDescent="0.3">
      <c r="I1806" s="3"/>
      <c r="J1806" s="2"/>
      <c r="K1806" s="2"/>
    </row>
    <row r="1807" spans="9:11" x14ac:dyDescent="0.3">
      <c r="I1807" s="3"/>
      <c r="J1807" s="2"/>
      <c r="K1807" s="2"/>
    </row>
    <row r="1808" spans="9:11" x14ac:dyDescent="0.3">
      <c r="I1808" s="3"/>
      <c r="J1808" s="2"/>
      <c r="K1808" s="2"/>
    </row>
    <row r="1809" spans="9:11" x14ac:dyDescent="0.3">
      <c r="I1809" s="3"/>
      <c r="J1809" s="2"/>
      <c r="K1809" s="2"/>
    </row>
    <row r="1810" spans="9:11" x14ac:dyDescent="0.3">
      <c r="I1810" s="3"/>
      <c r="J1810" s="2"/>
      <c r="K1810" s="2"/>
    </row>
    <row r="1811" spans="9:11" x14ac:dyDescent="0.3">
      <c r="I1811" s="3"/>
      <c r="J1811" s="2"/>
      <c r="K1811" s="2"/>
    </row>
    <row r="1812" spans="9:11" x14ac:dyDescent="0.3">
      <c r="I1812" s="3"/>
      <c r="J1812" s="2"/>
      <c r="K1812" s="2"/>
    </row>
    <row r="1813" spans="9:11" x14ac:dyDescent="0.3">
      <c r="I1813" s="3"/>
      <c r="J1813" s="2"/>
      <c r="K1813" s="2"/>
    </row>
    <row r="1814" spans="9:11" x14ac:dyDescent="0.3">
      <c r="I1814" s="3"/>
      <c r="J1814" s="2"/>
      <c r="K1814" s="2"/>
    </row>
    <row r="1815" spans="9:11" x14ac:dyDescent="0.3">
      <c r="I1815" s="3"/>
      <c r="J1815" s="2"/>
      <c r="K1815" s="2"/>
    </row>
    <row r="1816" spans="9:11" x14ac:dyDescent="0.3">
      <c r="I1816" s="3"/>
      <c r="J1816" s="2"/>
      <c r="K1816" s="2"/>
    </row>
    <row r="1817" spans="9:11" x14ac:dyDescent="0.3">
      <c r="I1817" s="3"/>
      <c r="J1817" s="2"/>
      <c r="K1817" s="2"/>
    </row>
    <row r="1818" spans="9:11" x14ac:dyDescent="0.3">
      <c r="I1818" s="3"/>
      <c r="J1818" s="2"/>
      <c r="K1818" s="2"/>
    </row>
    <row r="1819" spans="9:11" x14ac:dyDescent="0.3">
      <c r="I1819" s="3"/>
      <c r="J1819" s="2"/>
      <c r="K1819" s="2"/>
    </row>
    <row r="1820" spans="9:11" x14ac:dyDescent="0.3">
      <c r="I1820" s="3"/>
      <c r="J1820" s="2"/>
      <c r="K1820" s="2"/>
    </row>
    <row r="1821" spans="9:11" x14ac:dyDescent="0.3">
      <c r="I1821" s="3"/>
      <c r="J1821" s="2"/>
      <c r="K1821" s="2"/>
    </row>
    <row r="1822" spans="9:11" x14ac:dyDescent="0.3">
      <c r="I1822" s="3"/>
      <c r="J1822" s="2"/>
      <c r="K1822" s="2"/>
    </row>
    <row r="1823" spans="9:11" x14ac:dyDescent="0.3">
      <c r="I1823" s="3"/>
      <c r="J1823" s="2"/>
      <c r="K1823" s="2"/>
    </row>
    <row r="1824" spans="9:11" x14ac:dyDescent="0.3">
      <c r="I1824" s="3"/>
      <c r="J1824" s="2"/>
      <c r="K1824" s="2"/>
    </row>
    <row r="1825" spans="9:11" x14ac:dyDescent="0.3">
      <c r="I1825" s="3"/>
      <c r="J1825" s="2"/>
      <c r="K1825" s="2"/>
    </row>
    <row r="1826" spans="9:11" x14ac:dyDescent="0.3">
      <c r="I1826" s="3"/>
      <c r="J1826" s="2"/>
      <c r="K1826" s="2"/>
    </row>
    <row r="1827" spans="9:11" x14ac:dyDescent="0.3">
      <c r="I1827" s="3"/>
      <c r="J1827" s="2"/>
      <c r="K1827" s="2"/>
    </row>
    <row r="1828" spans="9:11" x14ac:dyDescent="0.3">
      <c r="I1828" s="3"/>
      <c r="J1828" s="2"/>
      <c r="K1828" s="2"/>
    </row>
    <row r="1829" spans="9:11" x14ac:dyDescent="0.3">
      <c r="I1829" s="3"/>
      <c r="J1829" s="2"/>
      <c r="K1829" s="2"/>
    </row>
    <row r="1830" spans="9:11" x14ac:dyDescent="0.3">
      <c r="I1830" s="3"/>
      <c r="J1830" s="2"/>
      <c r="K1830" s="2"/>
    </row>
    <row r="1831" spans="9:11" x14ac:dyDescent="0.3">
      <c r="I1831" s="3"/>
      <c r="J1831" s="2"/>
      <c r="K1831" s="2"/>
    </row>
    <row r="1832" spans="9:11" x14ac:dyDescent="0.3">
      <c r="I1832" s="3"/>
      <c r="J1832" s="2"/>
      <c r="K1832" s="2"/>
    </row>
    <row r="1833" spans="9:11" x14ac:dyDescent="0.3">
      <c r="I1833" s="3"/>
      <c r="J1833" s="2"/>
      <c r="K1833" s="2"/>
    </row>
    <row r="1834" spans="9:11" x14ac:dyDescent="0.3">
      <c r="I1834" s="3"/>
      <c r="J1834" s="2"/>
      <c r="K1834" s="2"/>
    </row>
    <row r="1835" spans="9:11" x14ac:dyDescent="0.3">
      <c r="I1835" s="3"/>
      <c r="J1835" s="2"/>
      <c r="K1835" s="2"/>
    </row>
    <row r="1836" spans="9:11" x14ac:dyDescent="0.3">
      <c r="I1836" s="3"/>
      <c r="J1836" s="2"/>
      <c r="K1836" s="2"/>
    </row>
    <row r="1837" spans="9:11" x14ac:dyDescent="0.3">
      <c r="I1837" s="3"/>
      <c r="J1837" s="2"/>
      <c r="K1837" s="2"/>
    </row>
    <row r="1838" spans="9:11" x14ac:dyDescent="0.3">
      <c r="I1838" s="3"/>
      <c r="J1838" s="2"/>
      <c r="K1838" s="2"/>
    </row>
    <row r="1839" spans="9:11" x14ac:dyDescent="0.3">
      <c r="I1839" s="3"/>
      <c r="J1839" s="2"/>
      <c r="K1839" s="2"/>
    </row>
    <row r="1840" spans="9:11" x14ac:dyDescent="0.3">
      <c r="I1840" s="3"/>
      <c r="J1840" s="2"/>
      <c r="K1840" s="2"/>
    </row>
    <row r="1841" spans="9:11" x14ac:dyDescent="0.3">
      <c r="I1841" s="3"/>
      <c r="J1841" s="2"/>
      <c r="K1841" s="2"/>
    </row>
    <row r="1842" spans="9:11" x14ac:dyDescent="0.3">
      <c r="I1842" s="3"/>
      <c r="J1842" s="2"/>
      <c r="K1842" s="2"/>
    </row>
    <row r="1843" spans="9:11" x14ac:dyDescent="0.3">
      <c r="I1843" s="3"/>
      <c r="J1843" s="2"/>
      <c r="K1843" s="2"/>
    </row>
    <row r="1844" spans="9:11" x14ac:dyDescent="0.3">
      <c r="I1844" s="3"/>
      <c r="J1844" s="2"/>
      <c r="K1844" s="2"/>
    </row>
    <row r="1845" spans="9:11" x14ac:dyDescent="0.3">
      <c r="I1845" s="3"/>
      <c r="J1845" s="2"/>
      <c r="K1845" s="2"/>
    </row>
    <row r="1846" spans="9:11" x14ac:dyDescent="0.3">
      <c r="I1846" s="3"/>
      <c r="J1846" s="2"/>
      <c r="K1846" s="2"/>
    </row>
    <row r="1847" spans="9:11" x14ac:dyDescent="0.3">
      <c r="I1847" s="3"/>
      <c r="J1847" s="2"/>
      <c r="K1847" s="2"/>
    </row>
    <row r="1848" spans="9:11" x14ac:dyDescent="0.3">
      <c r="I1848" s="3"/>
      <c r="J1848" s="2"/>
      <c r="K1848" s="2"/>
    </row>
    <row r="1849" spans="9:11" x14ac:dyDescent="0.3">
      <c r="I1849" s="3"/>
      <c r="J1849" s="2"/>
      <c r="K1849" s="2"/>
    </row>
    <row r="1850" spans="9:11" x14ac:dyDescent="0.3">
      <c r="I1850" s="3"/>
      <c r="J1850" s="2"/>
      <c r="K1850" s="2"/>
    </row>
    <row r="1851" spans="9:11" x14ac:dyDescent="0.3">
      <c r="I1851" s="3"/>
      <c r="J1851" s="2"/>
      <c r="K1851" s="2"/>
    </row>
    <row r="1852" spans="9:11" x14ac:dyDescent="0.3">
      <c r="I1852" s="3"/>
      <c r="J1852" s="2"/>
      <c r="K1852" s="2"/>
    </row>
    <row r="1853" spans="9:11" x14ac:dyDescent="0.3">
      <c r="I1853" s="3"/>
      <c r="J1853" s="2"/>
      <c r="K1853" s="2"/>
    </row>
    <row r="1854" spans="9:11" x14ac:dyDescent="0.3">
      <c r="I1854" s="3"/>
      <c r="J1854" s="2"/>
      <c r="K1854" s="2"/>
    </row>
    <row r="1855" spans="9:11" x14ac:dyDescent="0.3">
      <c r="I1855" s="3"/>
      <c r="J1855" s="2"/>
      <c r="K1855" s="2"/>
    </row>
    <row r="1856" spans="9:11" x14ac:dyDescent="0.3">
      <c r="I1856" s="3"/>
      <c r="J1856" s="2"/>
      <c r="K1856" s="2"/>
    </row>
    <row r="1857" spans="9:11" x14ac:dyDescent="0.3">
      <c r="I1857" s="3"/>
      <c r="J1857" s="2"/>
      <c r="K1857" s="2"/>
    </row>
    <row r="1858" spans="9:11" x14ac:dyDescent="0.3">
      <c r="I1858" s="3"/>
      <c r="J1858" s="2"/>
      <c r="K1858" s="2"/>
    </row>
    <row r="1859" spans="9:11" x14ac:dyDescent="0.3">
      <c r="I1859" s="3"/>
      <c r="J1859" s="2"/>
      <c r="K1859" s="2"/>
    </row>
    <row r="1860" spans="9:11" x14ac:dyDescent="0.3">
      <c r="I1860" s="3"/>
      <c r="J1860" s="2"/>
      <c r="K1860" s="2"/>
    </row>
    <row r="1861" spans="9:11" x14ac:dyDescent="0.3">
      <c r="I1861" s="3"/>
      <c r="J1861" s="2"/>
      <c r="K1861" s="2"/>
    </row>
    <row r="1862" spans="9:11" x14ac:dyDescent="0.3">
      <c r="I1862" s="3"/>
      <c r="J1862" s="2"/>
      <c r="K1862" s="2"/>
    </row>
    <row r="1863" spans="9:11" x14ac:dyDescent="0.3">
      <c r="I1863" s="3"/>
      <c r="J1863" s="2"/>
      <c r="K1863" s="2"/>
    </row>
    <row r="1864" spans="9:11" x14ac:dyDescent="0.3">
      <c r="I1864" s="3"/>
      <c r="J1864" s="2"/>
      <c r="K1864" s="2"/>
    </row>
    <row r="1865" spans="9:11" x14ac:dyDescent="0.3">
      <c r="I1865" s="3"/>
      <c r="J1865" s="2"/>
      <c r="K1865" s="2"/>
    </row>
    <row r="1866" spans="9:11" x14ac:dyDescent="0.3">
      <c r="I1866" s="3"/>
      <c r="J1866" s="2"/>
      <c r="K1866" s="2"/>
    </row>
    <row r="1867" spans="9:11" x14ac:dyDescent="0.3">
      <c r="I1867" s="3"/>
      <c r="J1867" s="2"/>
      <c r="K1867" s="2"/>
    </row>
    <row r="1868" spans="9:11" x14ac:dyDescent="0.3">
      <c r="I1868" s="3"/>
      <c r="J1868" s="2"/>
      <c r="K1868" s="2"/>
    </row>
    <row r="1869" spans="9:11" x14ac:dyDescent="0.3">
      <c r="I1869" s="3"/>
      <c r="J1869" s="2"/>
      <c r="K1869" s="2"/>
    </row>
    <row r="1870" spans="9:11" x14ac:dyDescent="0.3">
      <c r="I1870" s="3"/>
      <c r="J1870" s="2"/>
      <c r="K1870" s="2"/>
    </row>
    <row r="1871" spans="9:11" x14ac:dyDescent="0.3">
      <c r="I1871" s="3"/>
      <c r="J1871" s="2"/>
      <c r="K1871" s="2"/>
    </row>
    <row r="1872" spans="9:11" x14ac:dyDescent="0.3">
      <c r="I1872" s="3"/>
      <c r="J1872" s="2"/>
      <c r="K1872" s="2"/>
    </row>
    <row r="1873" spans="9:11" x14ac:dyDescent="0.3">
      <c r="I1873" s="3"/>
      <c r="J1873" s="2"/>
      <c r="K1873" s="2"/>
    </row>
    <row r="1874" spans="9:11" x14ac:dyDescent="0.3">
      <c r="I1874" s="3"/>
      <c r="J1874" s="2"/>
      <c r="K1874" s="2"/>
    </row>
    <row r="1875" spans="9:11" x14ac:dyDescent="0.3">
      <c r="I1875" s="3"/>
      <c r="J1875" s="2"/>
      <c r="K1875" s="2"/>
    </row>
    <row r="1876" spans="9:11" x14ac:dyDescent="0.3">
      <c r="I1876" s="3"/>
      <c r="J1876" s="2"/>
      <c r="K1876" s="2"/>
    </row>
    <row r="1877" spans="9:11" x14ac:dyDescent="0.3">
      <c r="I1877" s="3"/>
      <c r="J1877" s="2"/>
      <c r="K1877" s="2"/>
    </row>
    <row r="1878" spans="9:11" x14ac:dyDescent="0.3">
      <c r="I1878" s="3"/>
      <c r="J1878" s="2"/>
      <c r="K1878" s="2"/>
    </row>
    <row r="1879" spans="9:11" x14ac:dyDescent="0.3">
      <c r="I1879" s="3"/>
      <c r="J1879" s="2"/>
      <c r="K1879" s="2"/>
    </row>
    <row r="1880" spans="9:11" x14ac:dyDescent="0.3">
      <c r="I1880" s="3"/>
      <c r="J1880" s="2"/>
      <c r="K1880" s="2"/>
    </row>
    <row r="1881" spans="9:11" x14ac:dyDescent="0.3">
      <c r="I1881" s="3"/>
      <c r="J1881" s="2"/>
      <c r="K1881" s="2"/>
    </row>
    <row r="1882" spans="9:11" x14ac:dyDescent="0.3">
      <c r="I1882" s="3"/>
      <c r="J1882" s="2"/>
      <c r="K1882" s="2"/>
    </row>
    <row r="1883" spans="9:11" x14ac:dyDescent="0.3">
      <c r="I1883" s="3"/>
      <c r="J1883" s="2"/>
      <c r="K1883" s="2"/>
    </row>
    <row r="1884" spans="9:11" x14ac:dyDescent="0.3">
      <c r="I1884" s="3"/>
      <c r="J1884" s="2"/>
      <c r="K1884" s="2"/>
    </row>
    <row r="1885" spans="9:11" x14ac:dyDescent="0.3">
      <c r="I1885" s="3"/>
      <c r="J1885" s="2"/>
      <c r="K1885" s="2"/>
    </row>
    <row r="1886" spans="9:11" x14ac:dyDescent="0.3">
      <c r="I1886" s="3"/>
      <c r="J1886" s="2"/>
      <c r="K1886" s="2"/>
    </row>
    <row r="1887" spans="9:11" x14ac:dyDescent="0.3">
      <c r="I1887" s="3"/>
      <c r="J1887" s="2"/>
      <c r="K1887" s="2"/>
    </row>
    <row r="1888" spans="9:11" x14ac:dyDescent="0.3">
      <c r="I1888" s="3"/>
      <c r="J1888" s="2"/>
      <c r="K1888" s="2"/>
    </row>
    <row r="1889" spans="9:11" x14ac:dyDescent="0.3">
      <c r="I1889" s="3"/>
      <c r="J1889" s="2"/>
      <c r="K1889" s="2"/>
    </row>
    <row r="1890" spans="9:11" x14ac:dyDescent="0.3">
      <c r="I1890" s="3"/>
      <c r="J1890" s="2"/>
      <c r="K1890" s="2"/>
    </row>
    <row r="1891" spans="9:11" x14ac:dyDescent="0.3">
      <c r="I1891" s="3"/>
      <c r="J1891" s="2"/>
      <c r="K1891" s="2"/>
    </row>
    <row r="1892" spans="9:11" x14ac:dyDescent="0.3">
      <c r="I1892" s="3"/>
      <c r="J1892" s="2"/>
      <c r="K1892" s="2"/>
    </row>
    <row r="1893" spans="9:11" x14ac:dyDescent="0.3">
      <c r="I1893" s="3"/>
      <c r="J1893" s="2"/>
      <c r="K1893" s="2"/>
    </row>
    <row r="1894" spans="9:11" x14ac:dyDescent="0.3">
      <c r="I1894" s="3"/>
      <c r="J1894" s="2"/>
      <c r="K1894" s="2"/>
    </row>
    <row r="1895" spans="9:11" x14ac:dyDescent="0.3">
      <c r="I1895" s="3"/>
      <c r="J1895" s="2"/>
      <c r="K1895" s="2"/>
    </row>
    <row r="1896" spans="9:11" x14ac:dyDescent="0.3">
      <c r="I1896" s="3"/>
      <c r="J1896" s="2"/>
      <c r="K1896" s="2"/>
    </row>
    <row r="1897" spans="9:11" x14ac:dyDescent="0.3">
      <c r="I1897" s="3"/>
      <c r="J1897" s="2"/>
      <c r="K1897" s="2"/>
    </row>
    <row r="1898" spans="9:11" x14ac:dyDescent="0.3">
      <c r="I1898" s="3"/>
      <c r="J1898" s="2"/>
      <c r="K1898" s="2"/>
    </row>
    <row r="1899" spans="9:11" x14ac:dyDescent="0.3">
      <c r="I1899" s="3"/>
      <c r="J1899" s="2"/>
      <c r="K1899" s="2"/>
    </row>
    <row r="1900" spans="9:11" x14ac:dyDescent="0.3">
      <c r="I1900" s="3"/>
      <c r="J1900" s="2"/>
      <c r="K1900" s="2"/>
    </row>
    <row r="1901" spans="9:11" x14ac:dyDescent="0.3">
      <c r="I1901" s="3"/>
      <c r="J1901" s="2"/>
      <c r="K1901" s="2"/>
    </row>
    <row r="1902" spans="9:11" x14ac:dyDescent="0.3">
      <c r="I1902" s="3"/>
      <c r="J1902" s="2"/>
      <c r="K1902" s="2"/>
    </row>
    <row r="1903" spans="9:11" x14ac:dyDescent="0.3">
      <c r="I1903" s="3"/>
      <c r="J1903" s="2"/>
      <c r="K1903" s="2"/>
    </row>
    <row r="1904" spans="9:11" x14ac:dyDescent="0.3">
      <c r="I1904" s="3"/>
      <c r="J1904" s="2"/>
      <c r="K1904" s="2"/>
    </row>
    <row r="1905" spans="9:11" x14ac:dyDescent="0.3">
      <c r="I1905" s="3"/>
      <c r="J1905" s="2"/>
      <c r="K1905" s="2"/>
    </row>
    <row r="1906" spans="9:11" x14ac:dyDescent="0.3">
      <c r="I1906" s="3"/>
      <c r="J1906" s="2"/>
      <c r="K1906" s="2"/>
    </row>
    <row r="1907" spans="9:11" x14ac:dyDescent="0.3">
      <c r="I1907" s="3"/>
      <c r="J1907" s="2"/>
      <c r="K1907" s="2"/>
    </row>
    <row r="1908" spans="9:11" x14ac:dyDescent="0.3">
      <c r="I1908" s="3"/>
      <c r="J1908" s="2"/>
      <c r="K1908" s="2"/>
    </row>
    <row r="1909" spans="9:11" x14ac:dyDescent="0.3">
      <c r="I1909" s="3"/>
      <c r="J1909" s="2"/>
      <c r="K1909" s="2"/>
    </row>
    <row r="1910" spans="9:11" x14ac:dyDescent="0.3">
      <c r="I1910" s="3"/>
      <c r="J1910" s="2"/>
      <c r="K1910" s="2"/>
    </row>
    <row r="1911" spans="9:11" x14ac:dyDescent="0.3">
      <c r="I1911" s="3"/>
      <c r="J1911" s="2"/>
      <c r="K1911" s="2"/>
    </row>
    <row r="1912" spans="9:11" x14ac:dyDescent="0.3">
      <c r="I1912" s="3"/>
      <c r="J1912" s="2"/>
      <c r="K1912" s="2"/>
    </row>
    <row r="1913" spans="9:11" x14ac:dyDescent="0.3">
      <c r="I1913" s="3"/>
      <c r="J1913" s="2"/>
      <c r="K1913" s="2"/>
    </row>
    <row r="1914" spans="9:11" x14ac:dyDescent="0.3">
      <c r="I1914" s="3"/>
      <c r="J1914" s="2"/>
      <c r="K1914" s="2"/>
    </row>
    <row r="1915" spans="9:11" x14ac:dyDescent="0.3">
      <c r="I1915" s="3"/>
      <c r="J1915" s="2"/>
      <c r="K1915" s="2"/>
    </row>
    <row r="1916" spans="9:11" x14ac:dyDescent="0.3">
      <c r="I1916" s="3"/>
      <c r="J1916" s="2"/>
      <c r="K1916" s="2"/>
    </row>
    <row r="1917" spans="9:11" x14ac:dyDescent="0.3">
      <c r="I1917" s="3"/>
      <c r="J1917" s="2"/>
      <c r="K1917" s="2"/>
    </row>
    <row r="1918" spans="9:11" x14ac:dyDescent="0.3">
      <c r="I1918" s="3"/>
      <c r="J1918" s="2"/>
      <c r="K1918" s="2"/>
    </row>
    <row r="1919" spans="9:11" x14ac:dyDescent="0.3">
      <c r="I1919" s="3"/>
      <c r="J1919" s="2"/>
      <c r="K1919" s="2"/>
    </row>
    <row r="1920" spans="9:11" x14ac:dyDescent="0.3">
      <c r="I1920" s="3"/>
      <c r="J1920" s="2"/>
      <c r="K1920" s="2"/>
    </row>
    <row r="1921" spans="9:11" x14ac:dyDescent="0.3">
      <c r="I1921" s="3"/>
      <c r="J1921" s="2"/>
      <c r="K1921" s="2"/>
    </row>
    <row r="1922" spans="9:11" x14ac:dyDescent="0.3">
      <c r="I1922" s="3"/>
      <c r="J1922" s="2"/>
      <c r="K1922" s="2"/>
    </row>
    <row r="1923" spans="9:11" x14ac:dyDescent="0.3">
      <c r="I1923" s="3"/>
      <c r="J1923" s="2"/>
      <c r="K1923" s="2"/>
    </row>
    <row r="1924" spans="9:11" x14ac:dyDescent="0.3">
      <c r="I1924" s="3"/>
      <c r="J1924" s="2"/>
      <c r="K1924" s="2"/>
    </row>
    <row r="1925" spans="9:11" x14ac:dyDescent="0.3">
      <c r="I1925" s="3"/>
      <c r="J1925" s="2"/>
      <c r="K1925" s="2"/>
    </row>
    <row r="1926" spans="9:11" x14ac:dyDescent="0.3">
      <c r="I1926" s="3"/>
      <c r="J1926" s="2"/>
      <c r="K1926" s="2"/>
    </row>
    <row r="1927" spans="9:11" x14ac:dyDescent="0.3">
      <c r="I1927" s="3"/>
      <c r="J1927" s="2"/>
      <c r="K1927" s="2"/>
    </row>
    <row r="1928" spans="9:11" x14ac:dyDescent="0.3">
      <c r="I1928" s="3"/>
      <c r="J1928" s="2"/>
      <c r="K1928" s="2"/>
    </row>
    <row r="1929" spans="9:11" x14ac:dyDescent="0.3">
      <c r="I1929" s="3"/>
      <c r="J1929" s="2"/>
      <c r="K1929" s="2"/>
    </row>
    <row r="1930" spans="9:11" x14ac:dyDescent="0.3">
      <c r="I1930" s="3"/>
      <c r="J1930" s="2"/>
      <c r="K1930" s="2"/>
    </row>
    <row r="1931" spans="9:11" x14ac:dyDescent="0.3">
      <c r="I1931" s="3"/>
      <c r="J1931" s="2"/>
      <c r="K1931" s="2"/>
    </row>
    <row r="1932" spans="9:11" x14ac:dyDescent="0.3">
      <c r="I1932" s="3"/>
      <c r="J1932" s="2"/>
      <c r="K1932" s="2"/>
    </row>
    <row r="1933" spans="9:11" x14ac:dyDescent="0.3">
      <c r="I1933" s="3"/>
      <c r="J1933" s="2"/>
      <c r="K1933" s="2"/>
    </row>
    <row r="1934" spans="9:11" x14ac:dyDescent="0.3">
      <c r="I1934" s="3"/>
      <c r="J1934" s="2"/>
      <c r="K1934" s="2"/>
    </row>
    <row r="1935" spans="9:11" x14ac:dyDescent="0.3">
      <c r="I1935" s="3"/>
      <c r="J1935" s="2"/>
      <c r="K1935" s="2"/>
    </row>
    <row r="1936" spans="9:11" x14ac:dyDescent="0.3">
      <c r="I1936" s="3"/>
      <c r="J1936" s="2"/>
      <c r="K1936" s="2"/>
    </row>
    <row r="1937" spans="9:11" x14ac:dyDescent="0.3">
      <c r="I1937" s="3"/>
      <c r="J1937" s="2"/>
      <c r="K1937" s="2"/>
    </row>
    <row r="1938" spans="9:11" x14ac:dyDescent="0.3">
      <c r="I1938" s="3"/>
      <c r="J1938" s="2"/>
      <c r="K1938" s="2"/>
    </row>
    <row r="1939" spans="9:11" x14ac:dyDescent="0.3">
      <c r="I1939" s="3"/>
      <c r="J1939" s="2"/>
      <c r="K1939" s="2"/>
    </row>
    <row r="1940" spans="9:11" x14ac:dyDescent="0.3">
      <c r="I1940" s="3"/>
      <c r="J1940" s="2"/>
      <c r="K1940" s="2"/>
    </row>
    <row r="1941" spans="9:11" x14ac:dyDescent="0.3">
      <c r="I1941" s="3"/>
      <c r="J1941" s="2"/>
      <c r="K1941" s="2"/>
    </row>
    <row r="1942" spans="9:11" x14ac:dyDescent="0.3">
      <c r="I1942" s="3"/>
      <c r="J1942" s="2"/>
      <c r="K1942" s="2"/>
    </row>
    <row r="1943" spans="9:11" x14ac:dyDescent="0.3">
      <c r="I1943" s="3"/>
      <c r="J1943" s="2"/>
      <c r="K1943" s="2"/>
    </row>
    <row r="1944" spans="9:11" x14ac:dyDescent="0.3">
      <c r="I1944" s="3"/>
      <c r="J1944" s="2"/>
      <c r="K1944" s="2"/>
    </row>
    <row r="1945" spans="9:11" x14ac:dyDescent="0.3">
      <c r="I1945" s="3"/>
      <c r="J1945" s="2"/>
      <c r="K1945" s="2"/>
    </row>
    <row r="1946" spans="9:11" x14ac:dyDescent="0.3">
      <c r="I1946" s="3"/>
      <c r="J1946" s="2"/>
      <c r="K1946" s="2"/>
    </row>
    <row r="1947" spans="9:11" x14ac:dyDescent="0.3">
      <c r="I1947" s="3"/>
      <c r="J1947" s="2"/>
      <c r="K1947" s="2"/>
    </row>
    <row r="1948" spans="9:11" x14ac:dyDescent="0.3">
      <c r="I1948" s="3"/>
      <c r="J1948" s="2"/>
      <c r="K1948" s="2"/>
    </row>
    <row r="1949" spans="9:11" x14ac:dyDescent="0.3">
      <c r="I1949" s="3"/>
      <c r="J1949" s="2"/>
      <c r="K1949" s="2"/>
    </row>
    <row r="1950" spans="9:11" x14ac:dyDescent="0.3">
      <c r="I1950" s="3"/>
      <c r="J1950" s="2"/>
      <c r="K1950" s="2"/>
    </row>
    <row r="1951" spans="9:11" x14ac:dyDescent="0.3">
      <c r="I1951" s="3"/>
      <c r="J1951" s="2"/>
      <c r="K1951" s="2"/>
    </row>
    <row r="1952" spans="9:11" x14ac:dyDescent="0.3">
      <c r="I1952" s="3"/>
      <c r="J1952" s="2"/>
      <c r="K1952" s="2"/>
    </row>
    <row r="1953" spans="9:11" x14ac:dyDescent="0.3">
      <c r="I1953" s="3"/>
      <c r="J1953" s="2"/>
      <c r="K1953" s="2"/>
    </row>
    <row r="1954" spans="9:11" x14ac:dyDescent="0.3">
      <c r="I1954" s="3"/>
      <c r="J1954" s="2"/>
      <c r="K1954" s="2"/>
    </row>
    <row r="1955" spans="9:11" x14ac:dyDescent="0.3">
      <c r="I1955" s="3"/>
      <c r="J1955" s="2"/>
      <c r="K1955" s="2"/>
    </row>
    <row r="1956" spans="9:11" x14ac:dyDescent="0.3">
      <c r="I1956" s="3"/>
      <c r="J1956" s="2"/>
      <c r="K1956" s="2"/>
    </row>
    <row r="1957" spans="9:11" x14ac:dyDescent="0.3">
      <c r="I1957" s="3"/>
      <c r="J1957" s="2"/>
      <c r="K1957" s="2"/>
    </row>
    <row r="1958" spans="9:11" x14ac:dyDescent="0.3">
      <c r="I1958" s="3"/>
      <c r="J1958" s="2"/>
      <c r="K1958" s="2"/>
    </row>
    <row r="1959" spans="9:11" x14ac:dyDescent="0.3">
      <c r="I1959" s="3"/>
      <c r="J1959" s="2"/>
      <c r="K1959" s="2"/>
    </row>
    <row r="1960" spans="9:11" x14ac:dyDescent="0.3">
      <c r="I1960" s="3"/>
      <c r="J1960" s="2"/>
      <c r="K1960" s="2"/>
    </row>
    <row r="1961" spans="9:11" x14ac:dyDescent="0.3">
      <c r="I1961" s="3"/>
      <c r="J1961" s="2"/>
      <c r="K1961" s="2"/>
    </row>
    <row r="1962" spans="9:11" x14ac:dyDescent="0.3">
      <c r="I1962" s="3"/>
      <c r="J1962" s="2"/>
      <c r="K1962" s="2"/>
    </row>
    <row r="1963" spans="9:11" x14ac:dyDescent="0.3">
      <c r="I1963" s="3"/>
      <c r="J1963" s="2"/>
      <c r="K1963" s="2"/>
    </row>
    <row r="1964" spans="9:11" x14ac:dyDescent="0.3">
      <c r="I1964" s="3"/>
      <c r="J1964" s="2"/>
      <c r="K1964" s="2"/>
    </row>
    <row r="1965" spans="9:11" x14ac:dyDescent="0.3">
      <c r="I1965" s="3"/>
      <c r="J1965" s="2"/>
      <c r="K1965" s="2"/>
    </row>
    <row r="1966" spans="9:11" x14ac:dyDescent="0.3">
      <c r="I1966" s="3"/>
      <c r="J1966" s="2"/>
      <c r="K1966" s="2"/>
    </row>
    <row r="1967" spans="9:11" x14ac:dyDescent="0.3">
      <c r="I1967" s="3"/>
      <c r="J1967" s="2"/>
      <c r="K1967" s="2"/>
    </row>
    <row r="1968" spans="9:11" x14ac:dyDescent="0.3">
      <c r="I1968" s="3"/>
      <c r="J1968" s="2"/>
      <c r="K1968" s="2"/>
    </row>
    <row r="1969" spans="9:11" x14ac:dyDescent="0.3">
      <c r="I1969" s="3"/>
      <c r="J1969" s="2"/>
      <c r="K1969" s="2"/>
    </row>
    <row r="1970" spans="9:11" x14ac:dyDescent="0.3">
      <c r="I1970" s="3"/>
      <c r="J1970" s="2"/>
      <c r="K1970" s="2"/>
    </row>
    <row r="1971" spans="9:11" x14ac:dyDescent="0.3">
      <c r="I1971" s="3"/>
      <c r="J1971" s="2"/>
      <c r="K1971" s="2"/>
    </row>
    <row r="1972" spans="9:11" x14ac:dyDescent="0.3">
      <c r="I1972" s="3"/>
      <c r="J1972" s="2"/>
      <c r="K1972" s="2"/>
    </row>
    <row r="1973" spans="9:11" x14ac:dyDescent="0.3">
      <c r="I1973" s="3"/>
      <c r="J1973" s="2"/>
      <c r="K1973" s="2"/>
    </row>
    <row r="1974" spans="9:11" x14ac:dyDescent="0.3">
      <c r="I1974" s="3"/>
      <c r="J1974" s="2"/>
      <c r="K1974" s="2"/>
    </row>
    <row r="1975" spans="9:11" x14ac:dyDescent="0.3">
      <c r="I1975" s="3"/>
      <c r="J1975" s="2"/>
      <c r="K1975" s="2"/>
    </row>
    <row r="1976" spans="9:11" x14ac:dyDescent="0.3">
      <c r="I1976" s="3"/>
      <c r="J1976" s="2"/>
      <c r="K1976" s="2"/>
    </row>
    <row r="1977" spans="9:11" x14ac:dyDescent="0.3">
      <c r="I1977" s="3"/>
      <c r="J1977" s="2"/>
      <c r="K1977" s="2"/>
    </row>
    <row r="1978" spans="9:11" x14ac:dyDescent="0.3">
      <c r="I1978" s="3"/>
      <c r="J1978" s="2"/>
      <c r="K1978" s="2"/>
    </row>
    <row r="1979" spans="9:11" x14ac:dyDescent="0.3">
      <c r="I1979" s="3"/>
      <c r="J1979" s="2"/>
      <c r="K1979" s="2"/>
    </row>
    <row r="1980" spans="9:11" x14ac:dyDescent="0.3">
      <c r="I1980" s="3"/>
      <c r="J1980" s="2"/>
      <c r="K1980" s="2"/>
    </row>
    <row r="1981" spans="9:11" x14ac:dyDescent="0.3">
      <c r="I1981" s="3"/>
      <c r="J1981" s="2"/>
      <c r="K1981" s="2"/>
    </row>
    <row r="1982" spans="9:11" x14ac:dyDescent="0.3">
      <c r="I1982" s="3"/>
      <c r="J1982" s="2"/>
      <c r="K1982" s="2"/>
    </row>
    <row r="1983" spans="9:11" x14ac:dyDescent="0.3">
      <c r="I1983" s="3"/>
      <c r="J1983" s="2"/>
      <c r="K1983" s="2"/>
    </row>
    <row r="1984" spans="9:11" x14ac:dyDescent="0.3">
      <c r="I1984" s="3"/>
      <c r="J1984" s="2"/>
      <c r="K1984" s="2"/>
    </row>
    <row r="1985" spans="9:11" x14ac:dyDescent="0.3">
      <c r="I1985" s="3"/>
      <c r="J1985" s="2"/>
      <c r="K1985" s="2"/>
    </row>
    <row r="1986" spans="9:11" x14ac:dyDescent="0.3">
      <c r="I1986" s="3"/>
      <c r="J1986" s="2"/>
      <c r="K1986" s="2"/>
    </row>
    <row r="1987" spans="9:11" x14ac:dyDescent="0.3">
      <c r="I1987" s="3"/>
      <c r="J1987" s="2"/>
      <c r="K1987" s="2"/>
    </row>
    <row r="1988" spans="9:11" x14ac:dyDescent="0.3">
      <c r="I1988" s="3"/>
      <c r="J1988" s="2"/>
      <c r="K1988" s="2"/>
    </row>
    <row r="1989" spans="9:11" x14ac:dyDescent="0.3">
      <c r="I1989" s="3"/>
      <c r="J1989" s="2"/>
      <c r="K1989" s="2"/>
    </row>
    <row r="1990" spans="9:11" x14ac:dyDescent="0.3">
      <c r="I1990" s="3"/>
      <c r="J1990" s="2"/>
      <c r="K1990" s="2"/>
    </row>
    <row r="1991" spans="9:11" x14ac:dyDescent="0.3">
      <c r="I1991" s="3"/>
      <c r="J1991" s="2"/>
      <c r="K1991" s="2"/>
    </row>
    <row r="1992" spans="9:11" x14ac:dyDescent="0.3">
      <c r="I1992" s="3"/>
      <c r="J1992" s="2"/>
      <c r="K1992" s="2"/>
    </row>
    <row r="1993" spans="9:11" x14ac:dyDescent="0.3">
      <c r="I1993" s="3"/>
      <c r="J1993" s="2"/>
      <c r="K1993" s="2"/>
    </row>
    <row r="1994" spans="9:11" x14ac:dyDescent="0.3">
      <c r="I1994" s="3"/>
      <c r="J1994" s="2"/>
      <c r="K1994" s="2"/>
    </row>
    <row r="1995" spans="9:11" x14ac:dyDescent="0.3">
      <c r="I1995" s="3"/>
      <c r="J1995" s="2"/>
      <c r="K1995" s="2"/>
    </row>
    <row r="1996" spans="9:11" x14ac:dyDescent="0.3">
      <c r="I1996" s="3"/>
      <c r="J1996" s="2"/>
      <c r="K1996" s="2"/>
    </row>
    <row r="1997" spans="9:11" x14ac:dyDescent="0.3">
      <c r="I1997" s="3"/>
      <c r="J1997" s="2"/>
      <c r="K1997" s="2"/>
    </row>
    <row r="1998" spans="9:11" x14ac:dyDescent="0.3">
      <c r="I1998" s="3"/>
      <c r="J1998" s="2"/>
      <c r="K1998" s="2"/>
    </row>
    <row r="1999" spans="9:11" x14ac:dyDescent="0.3">
      <c r="I1999" s="3"/>
      <c r="J1999" s="2"/>
      <c r="K1999" s="2"/>
    </row>
    <row r="2000" spans="9:11" x14ac:dyDescent="0.3">
      <c r="I2000" s="3"/>
      <c r="J2000" s="2"/>
      <c r="K2000" s="2"/>
    </row>
    <row r="2001" spans="9:11" x14ac:dyDescent="0.3">
      <c r="I2001" s="3"/>
      <c r="J2001" s="2"/>
      <c r="K2001" s="2"/>
    </row>
    <row r="2002" spans="9:11" x14ac:dyDescent="0.3">
      <c r="I2002" s="3"/>
      <c r="J2002" s="2"/>
      <c r="K2002" s="2"/>
    </row>
    <row r="2003" spans="9:11" x14ac:dyDescent="0.3">
      <c r="I2003" s="3"/>
      <c r="J2003" s="2"/>
      <c r="K2003" s="2"/>
    </row>
    <row r="2004" spans="9:11" x14ac:dyDescent="0.3">
      <c r="I2004" s="3"/>
      <c r="J2004" s="2"/>
      <c r="K2004" s="2"/>
    </row>
    <row r="2005" spans="9:11" x14ac:dyDescent="0.3">
      <c r="I2005" s="3"/>
      <c r="J2005" s="2"/>
      <c r="K2005" s="2"/>
    </row>
    <row r="2006" spans="9:11" x14ac:dyDescent="0.3">
      <c r="I2006" s="3"/>
      <c r="J2006" s="2"/>
      <c r="K2006" s="2"/>
    </row>
    <row r="2007" spans="9:11" x14ac:dyDescent="0.3">
      <c r="I2007" s="3"/>
      <c r="J2007" s="2"/>
      <c r="K2007" s="2"/>
    </row>
    <row r="2008" spans="9:11" x14ac:dyDescent="0.3">
      <c r="I2008" s="3"/>
      <c r="J2008" s="2"/>
      <c r="K2008" s="2"/>
    </row>
    <row r="2009" spans="9:11" x14ac:dyDescent="0.3">
      <c r="I2009" s="3"/>
      <c r="J2009" s="2"/>
      <c r="K2009" s="2"/>
    </row>
    <row r="2010" spans="9:11" x14ac:dyDescent="0.3">
      <c r="I2010" s="3"/>
      <c r="J2010" s="2"/>
      <c r="K2010" s="2"/>
    </row>
    <row r="2011" spans="9:11" x14ac:dyDescent="0.3">
      <c r="I2011" s="3"/>
      <c r="J2011" s="2"/>
      <c r="K2011" s="2"/>
    </row>
    <row r="2012" spans="9:11" x14ac:dyDescent="0.3">
      <c r="I2012" s="3"/>
      <c r="J2012" s="2"/>
      <c r="K2012" s="2"/>
    </row>
    <row r="2013" spans="9:11" x14ac:dyDescent="0.3">
      <c r="I2013" s="3"/>
      <c r="J2013" s="2"/>
      <c r="K2013" s="2"/>
    </row>
    <row r="2014" spans="9:11" x14ac:dyDescent="0.3">
      <c r="I2014" s="3"/>
      <c r="J2014" s="2"/>
      <c r="K2014" s="2"/>
    </row>
    <row r="2015" spans="9:11" x14ac:dyDescent="0.3">
      <c r="I2015" s="3"/>
      <c r="J2015" s="2"/>
      <c r="K2015" s="2"/>
    </row>
    <row r="2016" spans="9:11" x14ac:dyDescent="0.3">
      <c r="I2016" s="3"/>
      <c r="J2016" s="2"/>
      <c r="K2016" s="2"/>
    </row>
    <row r="2017" spans="9:11" x14ac:dyDescent="0.3">
      <c r="I2017" s="3"/>
      <c r="J2017" s="2"/>
      <c r="K2017" s="2"/>
    </row>
    <row r="2018" spans="9:11" x14ac:dyDescent="0.3">
      <c r="I2018" s="3"/>
      <c r="J2018" s="2"/>
      <c r="K2018" s="2"/>
    </row>
    <row r="2019" spans="9:11" x14ac:dyDescent="0.3">
      <c r="I2019" s="3"/>
      <c r="J2019" s="2"/>
      <c r="K2019" s="2"/>
    </row>
    <row r="2020" spans="9:11" x14ac:dyDescent="0.3">
      <c r="I2020" s="3"/>
      <c r="J2020" s="2"/>
      <c r="K2020" s="2"/>
    </row>
    <row r="2021" spans="9:11" x14ac:dyDescent="0.3">
      <c r="I2021" s="3"/>
      <c r="J2021" s="2"/>
      <c r="K2021" s="2"/>
    </row>
    <row r="2022" spans="9:11" x14ac:dyDescent="0.3">
      <c r="I2022" s="3"/>
      <c r="J2022" s="2"/>
      <c r="K2022" s="2"/>
    </row>
    <row r="2023" spans="9:11" x14ac:dyDescent="0.3">
      <c r="I2023" s="3"/>
      <c r="J2023" s="2"/>
      <c r="K2023" s="2"/>
    </row>
    <row r="2024" spans="9:11" x14ac:dyDescent="0.3">
      <c r="I2024" s="3"/>
      <c r="J2024" s="2"/>
      <c r="K2024" s="2"/>
    </row>
    <row r="2025" spans="9:11" x14ac:dyDescent="0.3">
      <c r="I2025" s="3"/>
      <c r="J2025" s="2"/>
      <c r="K2025" s="2"/>
    </row>
    <row r="2026" spans="9:11" x14ac:dyDescent="0.3">
      <c r="I2026" s="3"/>
      <c r="J2026" s="2"/>
      <c r="K2026" s="2"/>
    </row>
    <row r="2027" spans="9:11" x14ac:dyDescent="0.3">
      <c r="I2027" s="3"/>
      <c r="J2027" s="2"/>
      <c r="K2027" s="2"/>
    </row>
    <row r="2028" spans="9:11" x14ac:dyDescent="0.3">
      <c r="I2028" s="3"/>
      <c r="J2028" s="2"/>
      <c r="K2028" s="2"/>
    </row>
    <row r="2029" spans="9:11" x14ac:dyDescent="0.3">
      <c r="I2029" s="3"/>
      <c r="J2029" s="2"/>
      <c r="K2029" s="2"/>
    </row>
    <row r="2030" spans="9:11" x14ac:dyDescent="0.3">
      <c r="I2030" s="3"/>
      <c r="J2030" s="2"/>
      <c r="K2030" s="2"/>
    </row>
    <row r="2031" spans="9:11" x14ac:dyDescent="0.3">
      <c r="I2031" s="3"/>
      <c r="J2031" s="2"/>
      <c r="K2031" s="2"/>
    </row>
    <row r="2032" spans="9:11" x14ac:dyDescent="0.3">
      <c r="I2032" s="3"/>
      <c r="J2032" s="2"/>
      <c r="K2032" s="2"/>
    </row>
    <row r="2033" spans="9:11" x14ac:dyDescent="0.3">
      <c r="I2033" s="3"/>
      <c r="J2033" s="2"/>
      <c r="K2033" s="2"/>
    </row>
    <row r="2034" spans="9:11" x14ac:dyDescent="0.3">
      <c r="I2034" s="3"/>
      <c r="J2034" s="2"/>
      <c r="K2034" s="2"/>
    </row>
    <row r="2035" spans="9:11" x14ac:dyDescent="0.3">
      <c r="I2035" s="3"/>
      <c r="J2035" s="2"/>
      <c r="K2035" s="2"/>
    </row>
    <row r="2036" spans="9:11" x14ac:dyDescent="0.3">
      <c r="I2036" s="3"/>
      <c r="J2036" s="2"/>
      <c r="K2036" s="2"/>
    </row>
    <row r="2037" spans="9:11" x14ac:dyDescent="0.3">
      <c r="I2037" s="3"/>
      <c r="J2037" s="2"/>
      <c r="K2037" s="2"/>
    </row>
    <row r="2038" spans="9:11" x14ac:dyDescent="0.3">
      <c r="I2038" s="3"/>
      <c r="J2038" s="2"/>
      <c r="K2038" s="2"/>
    </row>
    <row r="2039" spans="9:11" x14ac:dyDescent="0.3">
      <c r="I2039" s="3"/>
      <c r="J2039" s="2"/>
      <c r="K2039" s="2"/>
    </row>
    <row r="2040" spans="9:11" x14ac:dyDescent="0.3">
      <c r="I2040" s="3"/>
      <c r="J2040" s="2"/>
      <c r="K2040" s="2"/>
    </row>
    <row r="2041" spans="9:11" x14ac:dyDescent="0.3">
      <c r="I2041" s="3"/>
      <c r="J2041" s="2"/>
      <c r="K2041" s="2"/>
    </row>
    <row r="2042" spans="9:11" x14ac:dyDescent="0.3">
      <c r="I2042" s="3"/>
      <c r="J2042" s="2"/>
      <c r="K2042" s="2"/>
    </row>
    <row r="2043" spans="9:11" x14ac:dyDescent="0.3">
      <c r="I2043" s="3"/>
      <c r="J2043" s="2"/>
      <c r="K2043" s="2"/>
    </row>
    <row r="2044" spans="9:11" x14ac:dyDescent="0.3">
      <c r="I2044" s="3"/>
      <c r="J2044" s="2"/>
      <c r="K2044" s="2"/>
    </row>
    <row r="2045" spans="9:11" x14ac:dyDescent="0.3">
      <c r="I2045" s="3"/>
      <c r="J2045" s="2"/>
      <c r="K2045" s="2"/>
    </row>
    <row r="2046" spans="9:11" x14ac:dyDescent="0.3">
      <c r="I2046" s="3"/>
      <c r="J2046" s="2"/>
      <c r="K2046" s="2"/>
    </row>
    <row r="2047" spans="9:11" x14ac:dyDescent="0.3">
      <c r="I2047" s="3"/>
      <c r="J2047" s="2"/>
      <c r="K2047" s="2"/>
    </row>
    <row r="2048" spans="9:11" x14ac:dyDescent="0.3">
      <c r="I2048" s="3"/>
      <c r="J2048" s="2"/>
      <c r="K2048" s="2"/>
    </row>
    <row r="2049" spans="9:11" x14ac:dyDescent="0.3">
      <c r="I2049" s="3"/>
      <c r="J2049" s="2"/>
      <c r="K2049" s="2"/>
    </row>
    <row r="2050" spans="9:11" x14ac:dyDescent="0.3">
      <c r="I2050" s="3"/>
      <c r="J2050" s="2"/>
      <c r="K2050" s="2"/>
    </row>
    <row r="2051" spans="9:11" x14ac:dyDescent="0.3">
      <c r="I2051" s="3"/>
      <c r="J2051" s="2"/>
      <c r="K2051" s="2"/>
    </row>
    <row r="2052" spans="9:11" x14ac:dyDescent="0.3">
      <c r="I2052" s="3"/>
      <c r="J2052" s="2"/>
      <c r="K2052" s="2"/>
    </row>
    <row r="2053" spans="9:11" x14ac:dyDescent="0.3">
      <c r="I2053" s="3"/>
      <c r="J2053" s="2"/>
      <c r="K2053" s="2"/>
    </row>
    <row r="2054" spans="9:11" x14ac:dyDescent="0.3">
      <c r="I2054" s="3"/>
      <c r="J2054" s="2"/>
      <c r="K2054" s="2"/>
    </row>
    <row r="2055" spans="9:11" x14ac:dyDescent="0.3">
      <c r="I2055" s="3"/>
      <c r="J2055" s="2"/>
      <c r="K2055" s="2"/>
    </row>
    <row r="2056" spans="9:11" x14ac:dyDescent="0.3">
      <c r="I2056" s="3"/>
      <c r="J2056" s="2"/>
      <c r="K2056" s="2"/>
    </row>
    <row r="2057" spans="9:11" x14ac:dyDescent="0.3">
      <c r="I2057" s="3"/>
      <c r="J2057" s="2"/>
      <c r="K2057" s="2"/>
    </row>
    <row r="2058" spans="9:11" x14ac:dyDescent="0.3">
      <c r="I2058" s="3"/>
      <c r="J2058" s="2"/>
      <c r="K2058" s="2"/>
    </row>
    <row r="2059" spans="9:11" x14ac:dyDescent="0.3">
      <c r="I2059" s="3"/>
      <c r="J2059" s="2"/>
      <c r="K2059" s="2"/>
    </row>
    <row r="2060" spans="9:11" x14ac:dyDescent="0.3">
      <c r="I2060" s="3"/>
      <c r="J2060" s="2"/>
      <c r="K2060" s="2"/>
    </row>
    <row r="2061" spans="9:11" x14ac:dyDescent="0.3">
      <c r="I2061" s="3"/>
      <c r="J2061" s="2"/>
      <c r="K2061" s="2"/>
    </row>
    <row r="2062" spans="9:11" x14ac:dyDescent="0.3">
      <c r="I2062" s="3"/>
      <c r="J2062" s="2"/>
      <c r="K2062" s="2"/>
    </row>
    <row r="2063" spans="9:11" x14ac:dyDescent="0.3">
      <c r="I2063" s="3"/>
      <c r="J2063" s="2"/>
      <c r="K2063" s="2"/>
    </row>
    <row r="2064" spans="9:11" x14ac:dyDescent="0.3">
      <c r="I2064" s="3"/>
      <c r="J2064" s="2"/>
      <c r="K2064" s="2"/>
    </row>
    <row r="2065" spans="9:11" x14ac:dyDescent="0.3">
      <c r="I2065" s="3"/>
      <c r="J2065" s="2"/>
      <c r="K2065" s="2"/>
    </row>
    <row r="2066" spans="9:11" x14ac:dyDescent="0.3">
      <c r="I2066" s="3"/>
      <c r="J2066" s="2"/>
      <c r="K2066" s="2"/>
    </row>
    <row r="2067" spans="9:11" x14ac:dyDescent="0.3">
      <c r="I2067" s="3"/>
      <c r="J2067" s="2"/>
      <c r="K2067" s="2"/>
    </row>
    <row r="2068" spans="9:11" x14ac:dyDescent="0.3">
      <c r="I2068" s="3"/>
      <c r="J2068" s="2"/>
      <c r="K2068" s="2"/>
    </row>
    <row r="2069" spans="9:11" x14ac:dyDescent="0.3">
      <c r="I2069" s="3"/>
      <c r="J2069" s="2"/>
      <c r="K2069" s="2"/>
    </row>
    <row r="2070" spans="9:11" x14ac:dyDescent="0.3">
      <c r="I2070" s="3"/>
      <c r="J2070" s="2"/>
      <c r="K2070" s="2"/>
    </row>
    <row r="2071" spans="9:11" x14ac:dyDescent="0.3">
      <c r="I2071" s="3"/>
      <c r="J2071" s="2"/>
      <c r="K2071" s="2"/>
    </row>
    <row r="2072" spans="9:11" x14ac:dyDescent="0.3">
      <c r="I2072" s="3"/>
      <c r="J2072" s="2"/>
      <c r="K2072" s="2"/>
    </row>
    <row r="2073" spans="9:11" x14ac:dyDescent="0.3">
      <c r="I2073" s="3"/>
      <c r="J2073" s="2"/>
      <c r="K2073" s="2"/>
    </row>
    <row r="2074" spans="9:11" x14ac:dyDescent="0.3">
      <c r="I2074" s="3"/>
      <c r="J2074" s="2"/>
      <c r="K2074" s="2"/>
    </row>
    <row r="2075" spans="9:11" x14ac:dyDescent="0.3">
      <c r="I2075" s="3"/>
      <c r="J2075" s="2"/>
      <c r="K2075" s="2"/>
    </row>
    <row r="2076" spans="9:11" x14ac:dyDescent="0.3">
      <c r="I2076" s="3"/>
      <c r="J2076" s="2"/>
      <c r="K2076" s="2"/>
    </row>
    <row r="2077" spans="9:11" x14ac:dyDescent="0.3">
      <c r="I2077" s="3"/>
      <c r="J2077" s="2"/>
      <c r="K2077" s="2"/>
    </row>
    <row r="2078" spans="9:11" x14ac:dyDescent="0.3">
      <c r="I2078" s="3"/>
      <c r="J2078" s="2"/>
      <c r="K2078" s="2"/>
    </row>
    <row r="2079" spans="9:11" x14ac:dyDescent="0.3">
      <c r="I2079" s="3"/>
      <c r="J2079" s="2"/>
      <c r="K2079" s="2"/>
    </row>
    <row r="2080" spans="9:11" x14ac:dyDescent="0.3">
      <c r="I2080" s="3"/>
      <c r="J2080" s="2"/>
      <c r="K2080" s="2"/>
    </row>
    <row r="2081" spans="9:11" x14ac:dyDescent="0.3">
      <c r="I2081" s="3"/>
      <c r="J2081" s="2"/>
      <c r="K2081" s="2"/>
    </row>
    <row r="2082" spans="9:11" x14ac:dyDescent="0.3">
      <c r="I2082" s="3"/>
      <c r="J2082" s="2"/>
      <c r="K2082" s="2"/>
    </row>
    <row r="2083" spans="9:11" x14ac:dyDescent="0.3">
      <c r="I2083" s="3"/>
      <c r="J2083" s="2"/>
      <c r="K2083" s="2"/>
    </row>
    <row r="2084" spans="9:11" x14ac:dyDescent="0.3">
      <c r="I2084" s="3"/>
      <c r="J2084" s="2"/>
      <c r="K2084" s="2"/>
    </row>
    <row r="2085" spans="9:11" x14ac:dyDescent="0.3">
      <c r="I2085" s="3"/>
      <c r="J2085" s="2"/>
      <c r="K2085" s="2"/>
    </row>
    <row r="2086" spans="9:11" x14ac:dyDescent="0.3">
      <c r="I2086" s="3"/>
      <c r="J2086" s="2"/>
      <c r="K2086" s="2"/>
    </row>
    <row r="2087" spans="9:11" x14ac:dyDescent="0.3">
      <c r="I2087" s="3"/>
      <c r="J2087" s="2"/>
      <c r="K2087" s="2"/>
    </row>
    <row r="2088" spans="9:11" x14ac:dyDescent="0.3">
      <c r="I2088" s="3"/>
      <c r="J2088" s="2"/>
      <c r="K2088" s="2"/>
    </row>
    <row r="2089" spans="9:11" x14ac:dyDescent="0.3">
      <c r="I2089" s="3"/>
      <c r="J2089" s="2"/>
      <c r="K2089" s="2"/>
    </row>
    <row r="2090" spans="9:11" x14ac:dyDescent="0.3">
      <c r="I2090" s="3"/>
      <c r="J2090" s="2"/>
      <c r="K2090" s="2"/>
    </row>
    <row r="2091" spans="9:11" x14ac:dyDescent="0.3">
      <c r="I2091" s="3"/>
      <c r="J2091" s="2"/>
      <c r="K2091" s="2"/>
    </row>
    <row r="2092" spans="9:11" x14ac:dyDescent="0.3">
      <c r="I2092" s="3"/>
      <c r="J2092" s="2"/>
      <c r="K2092" s="2"/>
    </row>
    <row r="2093" spans="9:11" x14ac:dyDescent="0.3">
      <c r="I2093" s="3"/>
      <c r="J2093" s="2"/>
      <c r="K2093" s="2"/>
    </row>
    <row r="2094" spans="9:11" x14ac:dyDescent="0.3">
      <c r="I2094" s="3"/>
      <c r="J2094" s="2"/>
      <c r="K2094" s="2"/>
    </row>
    <row r="2095" spans="9:11" x14ac:dyDescent="0.3">
      <c r="I2095" s="3"/>
      <c r="J2095" s="2"/>
      <c r="K2095" s="2"/>
    </row>
    <row r="2096" spans="9:11" x14ac:dyDescent="0.3">
      <c r="I2096" s="3"/>
      <c r="J2096" s="2"/>
      <c r="K2096" s="2"/>
    </row>
    <row r="2097" spans="9:11" x14ac:dyDescent="0.3">
      <c r="I2097" s="3"/>
      <c r="J2097" s="2"/>
      <c r="K2097" s="2"/>
    </row>
    <row r="2098" spans="9:11" x14ac:dyDescent="0.3">
      <c r="I2098" s="3"/>
      <c r="J2098" s="2"/>
      <c r="K2098" s="2"/>
    </row>
    <row r="2099" spans="9:11" x14ac:dyDescent="0.3">
      <c r="I2099" s="3"/>
      <c r="J2099" s="2"/>
      <c r="K2099" s="2"/>
    </row>
    <row r="2100" spans="9:11" x14ac:dyDescent="0.3">
      <c r="I2100" s="3"/>
      <c r="J2100" s="2"/>
      <c r="K2100" s="2"/>
    </row>
    <row r="2101" spans="9:11" x14ac:dyDescent="0.3">
      <c r="I2101" s="3"/>
      <c r="J2101" s="2"/>
      <c r="K2101" s="2"/>
    </row>
    <row r="2102" spans="9:11" x14ac:dyDescent="0.3">
      <c r="I2102" s="3"/>
      <c r="J2102" s="2"/>
      <c r="K2102" s="2"/>
    </row>
    <row r="2103" spans="9:11" x14ac:dyDescent="0.3">
      <c r="I2103" s="3"/>
      <c r="J2103" s="2"/>
      <c r="K2103" s="2"/>
    </row>
    <row r="2104" spans="9:11" x14ac:dyDescent="0.3">
      <c r="I2104" s="3"/>
      <c r="J2104" s="2"/>
      <c r="K2104" s="2"/>
    </row>
    <row r="2105" spans="9:11" x14ac:dyDescent="0.3">
      <c r="I2105" s="3"/>
      <c r="J2105" s="2"/>
      <c r="K2105" s="2"/>
    </row>
    <row r="2106" spans="9:11" x14ac:dyDescent="0.3">
      <c r="I2106" s="3"/>
      <c r="J2106" s="2"/>
      <c r="K2106" s="2"/>
    </row>
    <row r="2107" spans="9:11" x14ac:dyDescent="0.3">
      <c r="I2107" s="3"/>
      <c r="J2107" s="2"/>
      <c r="K2107" s="2"/>
    </row>
    <row r="2108" spans="9:11" x14ac:dyDescent="0.3">
      <c r="I2108" s="3"/>
      <c r="J2108" s="2"/>
      <c r="K2108" s="2"/>
    </row>
    <row r="2109" spans="9:11" x14ac:dyDescent="0.3">
      <c r="I2109" s="3"/>
      <c r="J2109" s="2"/>
      <c r="K2109" s="2"/>
    </row>
    <row r="2110" spans="9:11" x14ac:dyDescent="0.3">
      <c r="I2110" s="3"/>
      <c r="J2110" s="2"/>
      <c r="K2110" s="2"/>
    </row>
    <row r="2111" spans="9:11" x14ac:dyDescent="0.3">
      <c r="I2111" s="3"/>
      <c r="J2111" s="2"/>
      <c r="K2111" s="2"/>
    </row>
    <row r="2112" spans="9:11" x14ac:dyDescent="0.3">
      <c r="I2112" s="3"/>
      <c r="J2112" s="2"/>
      <c r="K2112" s="2"/>
    </row>
    <row r="2113" spans="9:11" x14ac:dyDescent="0.3">
      <c r="I2113" s="3"/>
      <c r="J2113" s="2"/>
      <c r="K2113" s="2"/>
    </row>
    <row r="2114" spans="9:11" x14ac:dyDescent="0.3">
      <c r="I2114" s="3"/>
      <c r="J2114" s="2"/>
      <c r="K2114" s="2"/>
    </row>
    <row r="2115" spans="9:11" x14ac:dyDescent="0.3">
      <c r="I2115" s="3"/>
      <c r="J2115" s="2"/>
      <c r="K2115" s="2"/>
    </row>
    <row r="2116" spans="9:11" x14ac:dyDescent="0.3">
      <c r="I2116" s="3"/>
      <c r="J2116" s="2"/>
      <c r="K2116" s="2"/>
    </row>
    <row r="2117" spans="9:11" x14ac:dyDescent="0.3">
      <c r="I2117" s="3"/>
      <c r="J2117" s="2"/>
      <c r="K2117" s="2"/>
    </row>
    <row r="2118" spans="9:11" x14ac:dyDescent="0.3">
      <c r="I2118" s="3"/>
      <c r="J2118" s="2"/>
      <c r="K2118" s="2"/>
    </row>
    <row r="2119" spans="9:11" x14ac:dyDescent="0.3">
      <c r="I2119" s="3"/>
      <c r="J2119" s="2"/>
      <c r="K2119" s="2"/>
    </row>
    <row r="2120" spans="9:11" x14ac:dyDescent="0.3">
      <c r="I2120" s="3"/>
      <c r="J2120" s="2"/>
      <c r="K2120" s="2"/>
    </row>
    <row r="2121" spans="9:11" x14ac:dyDescent="0.3">
      <c r="I2121" s="3"/>
      <c r="J2121" s="2"/>
      <c r="K2121" s="2"/>
    </row>
    <row r="2122" spans="9:11" x14ac:dyDescent="0.3">
      <c r="I2122" s="3"/>
      <c r="J2122" s="2"/>
      <c r="K2122" s="2"/>
    </row>
    <row r="2123" spans="9:11" x14ac:dyDescent="0.3">
      <c r="I2123" s="3"/>
      <c r="J2123" s="2"/>
      <c r="K2123" s="2"/>
    </row>
    <row r="2124" spans="9:11" x14ac:dyDescent="0.3">
      <c r="I2124" s="3"/>
      <c r="J2124" s="2"/>
      <c r="K2124" s="2"/>
    </row>
    <row r="2125" spans="9:11" x14ac:dyDescent="0.3">
      <c r="I2125" s="3"/>
      <c r="J2125" s="2"/>
      <c r="K2125" s="2"/>
    </row>
    <row r="2126" spans="9:11" x14ac:dyDescent="0.3">
      <c r="I2126" s="3"/>
      <c r="J2126" s="2"/>
      <c r="K2126" s="2"/>
    </row>
    <row r="2127" spans="9:11" x14ac:dyDescent="0.3">
      <c r="I2127" s="3"/>
      <c r="J2127" s="2"/>
      <c r="K2127" s="2"/>
    </row>
    <row r="2128" spans="9:11" x14ac:dyDescent="0.3">
      <c r="I2128" s="3"/>
      <c r="J2128" s="2"/>
      <c r="K2128" s="2"/>
    </row>
    <row r="2129" spans="9:11" x14ac:dyDescent="0.3">
      <c r="I2129" s="3"/>
      <c r="J2129" s="2"/>
      <c r="K2129" s="2"/>
    </row>
    <row r="2130" spans="9:11" x14ac:dyDescent="0.3">
      <c r="I2130" s="3"/>
      <c r="J2130" s="2"/>
      <c r="K2130" s="2"/>
    </row>
    <row r="2131" spans="9:11" x14ac:dyDescent="0.3">
      <c r="I2131" s="3"/>
      <c r="J2131" s="2"/>
      <c r="K2131" s="2"/>
    </row>
    <row r="2132" spans="9:11" x14ac:dyDescent="0.3">
      <c r="I2132" s="3"/>
      <c r="J2132" s="2"/>
      <c r="K2132" s="2"/>
    </row>
    <row r="2133" spans="9:11" x14ac:dyDescent="0.3">
      <c r="I2133" s="3"/>
      <c r="J2133" s="2"/>
      <c r="K2133" s="2"/>
    </row>
    <row r="2134" spans="9:11" x14ac:dyDescent="0.3">
      <c r="I2134" s="3"/>
      <c r="J2134" s="2"/>
      <c r="K2134" s="2"/>
    </row>
    <row r="2135" spans="9:11" x14ac:dyDescent="0.3">
      <c r="I2135" s="3"/>
      <c r="J2135" s="2"/>
      <c r="K2135" s="2"/>
    </row>
    <row r="2136" spans="9:11" x14ac:dyDescent="0.3">
      <c r="I2136" s="3"/>
      <c r="J2136" s="2"/>
      <c r="K2136" s="2"/>
    </row>
    <row r="2137" spans="9:11" x14ac:dyDescent="0.3">
      <c r="I2137" s="3"/>
      <c r="J2137" s="2"/>
      <c r="K2137" s="2"/>
    </row>
    <row r="2138" spans="9:11" x14ac:dyDescent="0.3">
      <c r="I2138" s="3"/>
      <c r="J2138" s="2"/>
      <c r="K2138" s="2"/>
    </row>
    <row r="2139" spans="9:11" x14ac:dyDescent="0.3">
      <c r="I2139" s="3"/>
      <c r="J2139" s="2"/>
      <c r="K2139" s="2"/>
    </row>
    <row r="2140" spans="9:11" x14ac:dyDescent="0.3">
      <c r="I2140" s="3"/>
      <c r="J2140" s="2"/>
      <c r="K2140" s="2"/>
    </row>
    <row r="2141" spans="9:11" x14ac:dyDescent="0.3">
      <c r="I2141" s="3"/>
      <c r="J2141" s="2"/>
      <c r="K2141" s="2"/>
    </row>
    <row r="2142" spans="9:11" x14ac:dyDescent="0.3">
      <c r="I2142" s="3"/>
      <c r="J2142" s="2"/>
      <c r="K2142" s="2"/>
    </row>
    <row r="2143" spans="9:11" x14ac:dyDescent="0.3">
      <c r="I2143" s="3"/>
      <c r="J2143" s="2"/>
      <c r="K2143" s="2"/>
    </row>
    <row r="2144" spans="9:11" x14ac:dyDescent="0.3">
      <c r="I2144" s="3"/>
      <c r="J2144" s="2"/>
      <c r="K2144" s="2"/>
    </row>
    <row r="2145" spans="9:11" x14ac:dyDescent="0.3">
      <c r="I2145" s="3"/>
      <c r="J2145" s="2"/>
      <c r="K2145" s="2"/>
    </row>
    <row r="2146" spans="9:11" x14ac:dyDescent="0.3">
      <c r="I2146" s="3"/>
      <c r="J2146" s="2"/>
      <c r="K2146" s="2"/>
    </row>
    <row r="2147" spans="9:11" x14ac:dyDescent="0.3">
      <c r="I2147" s="3"/>
      <c r="J2147" s="2"/>
      <c r="K2147" s="2"/>
    </row>
    <row r="2148" spans="9:11" x14ac:dyDescent="0.3">
      <c r="I2148" s="3"/>
      <c r="J2148" s="2"/>
      <c r="K2148" s="2"/>
    </row>
    <row r="2149" spans="9:11" x14ac:dyDescent="0.3">
      <c r="I2149" s="3"/>
      <c r="J2149" s="2"/>
      <c r="K2149" s="2"/>
    </row>
    <row r="2150" spans="9:11" x14ac:dyDescent="0.3">
      <c r="I2150" s="3"/>
      <c r="J2150" s="2"/>
      <c r="K2150" s="2"/>
    </row>
    <row r="2151" spans="9:11" x14ac:dyDescent="0.3">
      <c r="I2151" s="3"/>
      <c r="J2151" s="2"/>
      <c r="K2151" s="2"/>
    </row>
    <row r="2152" spans="9:11" x14ac:dyDescent="0.3">
      <c r="I2152" s="3"/>
      <c r="J2152" s="2"/>
      <c r="K2152" s="2"/>
    </row>
    <row r="2153" spans="9:11" x14ac:dyDescent="0.3">
      <c r="I2153" s="3"/>
      <c r="J2153" s="2"/>
      <c r="K2153" s="2"/>
    </row>
    <row r="2154" spans="9:11" x14ac:dyDescent="0.3">
      <c r="I2154" s="3"/>
      <c r="J2154" s="2"/>
      <c r="K2154" s="2"/>
    </row>
    <row r="2155" spans="9:11" x14ac:dyDescent="0.3">
      <c r="I2155" s="3"/>
      <c r="J2155" s="2"/>
      <c r="K2155" s="2"/>
    </row>
    <row r="2156" spans="9:11" x14ac:dyDescent="0.3">
      <c r="I2156" s="3"/>
      <c r="J2156" s="2"/>
      <c r="K2156" s="2"/>
    </row>
    <row r="2157" spans="9:11" x14ac:dyDescent="0.3">
      <c r="I2157" s="3"/>
      <c r="J2157" s="2"/>
      <c r="K2157" s="2"/>
    </row>
    <row r="2158" spans="9:11" x14ac:dyDescent="0.3">
      <c r="I2158" s="3"/>
      <c r="J2158" s="2"/>
      <c r="K2158" s="2"/>
    </row>
    <row r="2159" spans="9:11" x14ac:dyDescent="0.3">
      <c r="I2159" s="3"/>
      <c r="J2159" s="2"/>
      <c r="K2159" s="2"/>
    </row>
    <row r="2160" spans="9:11" x14ac:dyDescent="0.3">
      <c r="I2160" s="3"/>
      <c r="J2160" s="2"/>
      <c r="K2160" s="2"/>
    </row>
    <row r="2161" spans="9:11" x14ac:dyDescent="0.3">
      <c r="I2161" s="3"/>
      <c r="J2161" s="2"/>
      <c r="K2161" s="2"/>
    </row>
    <row r="2162" spans="9:11" x14ac:dyDescent="0.3">
      <c r="I2162" s="3"/>
      <c r="J2162" s="2"/>
      <c r="K2162" s="2"/>
    </row>
    <row r="2163" spans="9:11" x14ac:dyDescent="0.3">
      <c r="I2163" s="3"/>
      <c r="J2163" s="2"/>
      <c r="K2163" s="2"/>
    </row>
    <row r="2164" spans="9:11" x14ac:dyDescent="0.3">
      <c r="I2164" s="3"/>
      <c r="J2164" s="2"/>
      <c r="K2164" s="2"/>
    </row>
    <row r="2165" spans="9:11" x14ac:dyDescent="0.3">
      <c r="I2165" s="3"/>
      <c r="J2165" s="2"/>
      <c r="K2165" s="2"/>
    </row>
    <row r="2166" spans="9:11" x14ac:dyDescent="0.3">
      <c r="I2166" s="3"/>
      <c r="J2166" s="2"/>
      <c r="K2166" s="2"/>
    </row>
    <row r="2167" spans="9:11" x14ac:dyDescent="0.3">
      <c r="I2167" s="3"/>
      <c r="J2167" s="2"/>
      <c r="K2167" s="2"/>
    </row>
    <row r="2168" spans="9:11" x14ac:dyDescent="0.3">
      <c r="I2168" s="3"/>
      <c r="J2168" s="2"/>
      <c r="K2168" s="2"/>
    </row>
    <row r="2169" spans="9:11" x14ac:dyDescent="0.3">
      <c r="I2169" s="3"/>
      <c r="J2169" s="2"/>
      <c r="K2169" s="2"/>
    </row>
    <row r="2170" spans="9:11" x14ac:dyDescent="0.3">
      <c r="I2170" s="3"/>
      <c r="J2170" s="2"/>
      <c r="K2170" s="2"/>
    </row>
    <row r="2171" spans="9:11" x14ac:dyDescent="0.3">
      <c r="I2171" s="3"/>
      <c r="J2171" s="2"/>
      <c r="K2171" s="2"/>
    </row>
    <row r="2172" spans="9:11" x14ac:dyDescent="0.3">
      <c r="I2172" s="3"/>
      <c r="J2172" s="2"/>
      <c r="K2172" s="2"/>
    </row>
    <row r="2173" spans="9:11" x14ac:dyDescent="0.3">
      <c r="I2173" s="3"/>
      <c r="J2173" s="2"/>
      <c r="K2173" s="2"/>
    </row>
    <row r="2174" spans="9:11" x14ac:dyDescent="0.3">
      <c r="I2174" s="3"/>
      <c r="J2174" s="2"/>
      <c r="K2174" s="2"/>
    </row>
    <row r="2175" spans="9:11" x14ac:dyDescent="0.3">
      <c r="I2175" s="3"/>
      <c r="J2175" s="2"/>
      <c r="K2175" s="2"/>
    </row>
    <row r="2176" spans="9:11" x14ac:dyDescent="0.3">
      <c r="I2176" s="3"/>
      <c r="J2176" s="2"/>
      <c r="K2176" s="2"/>
    </row>
    <row r="2177" spans="9:11" x14ac:dyDescent="0.3">
      <c r="I2177" s="3"/>
      <c r="J2177" s="2"/>
      <c r="K2177" s="2"/>
    </row>
    <row r="2178" spans="9:11" x14ac:dyDescent="0.3">
      <c r="I2178" s="3"/>
      <c r="J2178" s="2"/>
      <c r="K2178" s="2"/>
    </row>
    <row r="2179" spans="9:11" x14ac:dyDescent="0.3">
      <c r="I2179" s="3"/>
      <c r="J2179" s="2"/>
      <c r="K2179" s="2"/>
    </row>
    <row r="2180" spans="9:11" x14ac:dyDescent="0.3">
      <c r="I2180" s="3"/>
      <c r="J2180" s="2"/>
      <c r="K2180" s="2"/>
    </row>
    <row r="2181" spans="9:11" x14ac:dyDescent="0.3">
      <c r="I2181" s="3"/>
      <c r="J2181" s="2"/>
      <c r="K2181" s="2"/>
    </row>
    <row r="2182" spans="9:11" x14ac:dyDescent="0.3">
      <c r="I2182" s="3"/>
      <c r="J2182" s="2"/>
      <c r="K2182" s="2"/>
    </row>
    <row r="2183" spans="9:11" x14ac:dyDescent="0.3">
      <c r="I2183" s="3"/>
      <c r="J2183" s="2"/>
      <c r="K2183" s="2"/>
    </row>
    <row r="2184" spans="9:11" x14ac:dyDescent="0.3">
      <c r="I2184" s="3"/>
      <c r="J2184" s="2"/>
      <c r="K2184" s="2"/>
    </row>
    <row r="2185" spans="9:11" x14ac:dyDescent="0.3">
      <c r="I2185" s="3"/>
      <c r="J2185" s="2"/>
      <c r="K2185" s="2"/>
    </row>
    <row r="2186" spans="9:11" x14ac:dyDescent="0.3">
      <c r="I2186" s="3"/>
      <c r="J2186" s="2"/>
      <c r="K2186" s="2"/>
    </row>
    <row r="2187" spans="9:11" x14ac:dyDescent="0.3">
      <c r="I2187" s="3"/>
      <c r="J2187" s="2"/>
      <c r="K2187" s="2"/>
    </row>
    <row r="2188" spans="9:11" x14ac:dyDescent="0.3">
      <c r="I2188" s="3"/>
      <c r="J2188" s="2"/>
      <c r="K2188" s="2"/>
    </row>
    <row r="2189" spans="9:11" x14ac:dyDescent="0.3">
      <c r="I2189" s="3"/>
      <c r="J2189" s="2"/>
      <c r="K2189" s="2"/>
    </row>
    <row r="2190" spans="9:11" x14ac:dyDescent="0.3">
      <c r="I2190" s="3"/>
      <c r="J2190" s="2"/>
      <c r="K2190" s="2"/>
    </row>
    <row r="2191" spans="9:11" x14ac:dyDescent="0.3">
      <c r="I2191" s="3"/>
      <c r="J2191" s="2"/>
      <c r="K2191" s="2"/>
    </row>
    <row r="2192" spans="9:11" x14ac:dyDescent="0.3">
      <c r="I2192" s="3"/>
      <c r="J2192" s="2"/>
      <c r="K2192" s="2"/>
    </row>
    <row r="2193" spans="9:11" x14ac:dyDescent="0.3">
      <c r="I2193" s="3"/>
      <c r="J2193" s="2"/>
      <c r="K2193" s="2"/>
    </row>
    <row r="2194" spans="9:11" x14ac:dyDescent="0.3">
      <c r="I2194" s="3"/>
      <c r="J2194" s="2"/>
      <c r="K2194" s="2"/>
    </row>
    <row r="2195" spans="9:11" x14ac:dyDescent="0.3">
      <c r="I2195" s="3"/>
      <c r="J2195" s="2"/>
      <c r="K2195" s="2"/>
    </row>
    <row r="2196" spans="9:11" x14ac:dyDescent="0.3">
      <c r="I2196" s="3"/>
      <c r="J2196" s="2"/>
      <c r="K2196" s="2"/>
    </row>
    <row r="2197" spans="9:11" x14ac:dyDescent="0.3">
      <c r="I2197" s="3"/>
      <c r="J2197" s="2"/>
      <c r="K2197" s="2"/>
    </row>
    <row r="2198" spans="9:11" x14ac:dyDescent="0.3">
      <c r="I2198" s="3"/>
      <c r="J2198" s="2"/>
      <c r="K2198" s="2"/>
    </row>
    <row r="2199" spans="9:11" x14ac:dyDescent="0.3">
      <c r="I2199" s="3"/>
      <c r="J2199" s="2"/>
      <c r="K2199" s="2"/>
    </row>
    <row r="2200" spans="9:11" x14ac:dyDescent="0.3">
      <c r="I2200" s="3"/>
      <c r="J2200" s="2"/>
      <c r="K2200" s="2"/>
    </row>
    <row r="2201" spans="9:11" x14ac:dyDescent="0.3">
      <c r="I2201" s="3"/>
      <c r="J2201" s="2"/>
      <c r="K2201" s="2"/>
    </row>
    <row r="2202" spans="9:11" x14ac:dyDescent="0.3">
      <c r="I2202" s="3"/>
      <c r="J2202" s="2"/>
      <c r="K2202" s="2"/>
    </row>
    <row r="2203" spans="9:11" x14ac:dyDescent="0.3">
      <c r="I2203" s="3"/>
      <c r="J2203" s="2"/>
      <c r="K2203" s="2"/>
    </row>
    <row r="2204" spans="9:11" x14ac:dyDescent="0.3">
      <c r="I2204" s="3"/>
      <c r="J2204" s="2"/>
      <c r="K2204" s="2"/>
    </row>
    <row r="2205" spans="9:11" x14ac:dyDescent="0.3">
      <c r="I2205" s="3"/>
      <c r="J2205" s="2"/>
      <c r="K2205" s="2"/>
    </row>
    <row r="2206" spans="9:11" x14ac:dyDescent="0.3">
      <c r="I2206" s="3"/>
      <c r="J2206" s="2"/>
      <c r="K2206" s="2"/>
    </row>
    <row r="2207" spans="9:11" x14ac:dyDescent="0.3">
      <c r="I2207" s="3"/>
      <c r="J2207" s="2"/>
      <c r="K2207" s="2"/>
    </row>
    <row r="2208" spans="9:11" x14ac:dyDescent="0.3">
      <c r="I2208" s="3"/>
      <c r="J2208" s="2"/>
      <c r="K2208" s="2"/>
    </row>
    <row r="2209" spans="9:11" x14ac:dyDescent="0.3">
      <c r="I2209" s="3"/>
      <c r="J2209" s="2"/>
      <c r="K2209" s="2"/>
    </row>
    <row r="2210" spans="9:11" x14ac:dyDescent="0.3">
      <c r="I2210" s="3"/>
      <c r="J2210" s="2"/>
      <c r="K2210" s="2"/>
    </row>
    <row r="2211" spans="9:11" x14ac:dyDescent="0.3">
      <c r="I2211" s="3"/>
      <c r="J2211" s="2"/>
      <c r="K2211" s="2"/>
    </row>
    <row r="2212" spans="9:11" x14ac:dyDescent="0.3">
      <c r="I2212" s="3"/>
      <c r="J2212" s="2"/>
      <c r="K2212" s="2"/>
    </row>
    <row r="2213" spans="9:11" x14ac:dyDescent="0.3">
      <c r="I2213" s="3"/>
      <c r="J2213" s="2"/>
      <c r="K2213" s="2"/>
    </row>
    <row r="2214" spans="9:11" x14ac:dyDescent="0.3">
      <c r="I2214" s="3"/>
      <c r="J2214" s="2"/>
      <c r="K2214" s="2"/>
    </row>
    <row r="2215" spans="9:11" x14ac:dyDescent="0.3">
      <c r="I2215" s="3"/>
      <c r="J2215" s="2"/>
      <c r="K2215" s="2"/>
    </row>
    <row r="2216" spans="9:11" x14ac:dyDescent="0.3">
      <c r="I2216" s="3"/>
      <c r="J2216" s="2"/>
      <c r="K2216" s="2"/>
    </row>
    <row r="2217" spans="9:11" x14ac:dyDescent="0.3">
      <c r="I2217" s="3"/>
      <c r="J2217" s="2"/>
      <c r="K2217" s="2"/>
    </row>
    <row r="2218" spans="9:11" x14ac:dyDescent="0.3">
      <c r="I2218" s="3"/>
      <c r="J2218" s="2"/>
      <c r="K2218" s="2"/>
    </row>
    <row r="2219" spans="9:11" x14ac:dyDescent="0.3">
      <c r="I2219" s="3"/>
      <c r="J2219" s="2"/>
      <c r="K2219" s="2"/>
    </row>
    <row r="2220" spans="9:11" x14ac:dyDescent="0.3">
      <c r="I2220" s="3"/>
      <c r="J2220" s="2"/>
      <c r="K2220" s="2"/>
    </row>
    <row r="2221" spans="9:11" x14ac:dyDescent="0.3">
      <c r="I2221" s="3"/>
      <c r="J2221" s="2"/>
      <c r="K2221" s="2"/>
    </row>
    <row r="2222" spans="9:11" x14ac:dyDescent="0.3">
      <c r="I2222" s="3"/>
      <c r="J2222" s="2"/>
      <c r="K2222" s="2"/>
    </row>
    <row r="2223" spans="9:11" x14ac:dyDescent="0.3">
      <c r="I2223" s="3"/>
      <c r="J2223" s="2"/>
      <c r="K2223" s="2"/>
    </row>
    <row r="2224" spans="9:11" x14ac:dyDescent="0.3">
      <c r="I2224" s="3"/>
      <c r="J2224" s="2"/>
      <c r="K2224" s="2"/>
    </row>
    <row r="2225" spans="9:11" x14ac:dyDescent="0.3">
      <c r="I2225" s="3"/>
      <c r="J2225" s="2"/>
      <c r="K2225" s="2"/>
    </row>
    <row r="2226" spans="9:11" x14ac:dyDescent="0.3">
      <c r="I2226" s="3"/>
      <c r="J2226" s="2"/>
      <c r="K2226" s="2"/>
    </row>
    <row r="2227" spans="9:11" x14ac:dyDescent="0.3">
      <c r="I2227" s="3"/>
      <c r="J2227" s="2"/>
      <c r="K2227" s="2"/>
    </row>
    <row r="2228" spans="9:11" x14ac:dyDescent="0.3">
      <c r="I2228" s="3"/>
      <c r="J2228" s="2"/>
      <c r="K2228" s="2"/>
    </row>
    <row r="2229" spans="9:11" x14ac:dyDescent="0.3">
      <c r="I2229" s="3"/>
      <c r="J2229" s="2"/>
      <c r="K2229" s="2"/>
    </row>
    <row r="2230" spans="9:11" x14ac:dyDescent="0.3">
      <c r="I2230" s="3"/>
      <c r="J2230" s="2"/>
      <c r="K2230" s="2"/>
    </row>
    <row r="2231" spans="9:11" x14ac:dyDescent="0.3">
      <c r="I2231" s="3"/>
      <c r="J2231" s="2"/>
      <c r="K2231" s="2"/>
    </row>
    <row r="2232" spans="9:11" x14ac:dyDescent="0.3">
      <c r="I2232" s="3"/>
      <c r="J2232" s="2"/>
      <c r="K2232" s="2"/>
    </row>
    <row r="2233" spans="9:11" x14ac:dyDescent="0.3">
      <c r="I2233" s="3"/>
      <c r="J2233" s="2"/>
      <c r="K2233" s="2"/>
    </row>
    <row r="2234" spans="9:11" x14ac:dyDescent="0.3">
      <c r="I2234" s="3"/>
      <c r="J2234" s="2"/>
      <c r="K2234" s="2"/>
    </row>
    <row r="2235" spans="9:11" x14ac:dyDescent="0.3">
      <c r="I2235" s="3"/>
      <c r="J2235" s="2"/>
      <c r="K2235" s="2"/>
    </row>
    <row r="2236" spans="9:11" x14ac:dyDescent="0.3">
      <c r="I2236" s="3"/>
      <c r="J2236" s="2"/>
      <c r="K2236" s="2"/>
    </row>
    <row r="2237" spans="9:11" x14ac:dyDescent="0.3">
      <c r="I2237" s="3"/>
      <c r="J2237" s="2"/>
      <c r="K2237" s="2"/>
    </row>
    <row r="2238" spans="9:11" x14ac:dyDescent="0.3">
      <c r="I2238" s="3"/>
      <c r="J2238" s="2"/>
      <c r="K2238" s="2"/>
    </row>
    <row r="2239" spans="9:11" x14ac:dyDescent="0.3">
      <c r="I2239" s="3"/>
      <c r="J2239" s="2"/>
      <c r="K2239" s="2"/>
    </row>
    <row r="2240" spans="9:11" x14ac:dyDescent="0.3">
      <c r="I2240" s="3"/>
      <c r="J2240" s="2"/>
      <c r="K2240" s="2"/>
    </row>
    <row r="2241" spans="9:11" x14ac:dyDescent="0.3">
      <c r="I2241" s="3"/>
      <c r="J2241" s="2"/>
      <c r="K2241" s="2"/>
    </row>
    <row r="2242" spans="9:11" x14ac:dyDescent="0.3">
      <c r="I2242" s="3"/>
      <c r="J2242" s="2"/>
      <c r="K2242" s="2"/>
    </row>
    <row r="2243" spans="9:11" x14ac:dyDescent="0.3">
      <c r="I2243" s="3"/>
      <c r="J2243" s="2"/>
      <c r="K2243" s="2"/>
    </row>
    <row r="2244" spans="9:11" x14ac:dyDescent="0.3">
      <c r="I2244" s="3"/>
      <c r="J2244" s="2"/>
      <c r="K2244" s="2"/>
    </row>
    <row r="2245" spans="9:11" x14ac:dyDescent="0.3">
      <c r="I2245" s="3"/>
      <c r="J2245" s="2"/>
      <c r="K2245" s="2"/>
    </row>
    <row r="2246" spans="9:11" x14ac:dyDescent="0.3">
      <c r="I2246" s="3"/>
      <c r="J2246" s="2"/>
      <c r="K2246" s="2"/>
    </row>
    <row r="2247" spans="9:11" x14ac:dyDescent="0.3">
      <c r="I2247" s="3"/>
      <c r="J2247" s="2"/>
      <c r="K2247" s="2"/>
    </row>
    <row r="2248" spans="9:11" x14ac:dyDescent="0.3">
      <c r="I2248" s="3"/>
      <c r="J2248" s="2"/>
      <c r="K2248" s="2"/>
    </row>
    <row r="2249" spans="9:11" x14ac:dyDescent="0.3">
      <c r="I2249" s="3"/>
      <c r="J2249" s="2"/>
      <c r="K2249" s="2"/>
    </row>
    <row r="2250" spans="9:11" x14ac:dyDescent="0.3">
      <c r="I2250" s="3"/>
      <c r="J2250" s="2"/>
      <c r="K2250" s="2"/>
    </row>
    <row r="2251" spans="9:11" x14ac:dyDescent="0.3">
      <c r="I2251" s="3"/>
      <c r="J2251" s="2"/>
      <c r="K2251" s="2"/>
    </row>
    <row r="2252" spans="9:11" x14ac:dyDescent="0.3">
      <c r="I2252" s="3"/>
      <c r="J2252" s="2"/>
      <c r="K2252" s="2"/>
    </row>
    <row r="2253" spans="9:11" x14ac:dyDescent="0.3">
      <c r="I2253" s="3"/>
      <c r="J2253" s="2"/>
      <c r="K2253" s="2"/>
    </row>
    <row r="2254" spans="9:11" x14ac:dyDescent="0.3">
      <c r="I2254" s="3"/>
      <c r="J2254" s="2"/>
      <c r="K2254" s="2"/>
    </row>
    <row r="2255" spans="9:11" x14ac:dyDescent="0.3">
      <c r="I2255" s="3"/>
      <c r="J2255" s="2"/>
      <c r="K2255" s="2"/>
    </row>
    <row r="2256" spans="9:11" x14ac:dyDescent="0.3">
      <c r="I2256" s="3"/>
      <c r="J2256" s="2"/>
      <c r="K2256" s="2"/>
    </row>
    <row r="2257" spans="9:11" x14ac:dyDescent="0.3">
      <c r="I2257" s="3"/>
      <c r="J2257" s="2"/>
      <c r="K2257" s="2"/>
    </row>
    <row r="2258" spans="9:11" x14ac:dyDescent="0.3">
      <c r="I2258" s="3"/>
      <c r="J2258" s="2"/>
      <c r="K2258" s="2"/>
    </row>
    <row r="2259" spans="9:11" x14ac:dyDescent="0.3">
      <c r="I2259" s="3"/>
      <c r="J2259" s="2"/>
      <c r="K2259" s="2"/>
    </row>
    <row r="2260" spans="9:11" x14ac:dyDescent="0.3">
      <c r="I2260" s="3"/>
      <c r="J2260" s="2"/>
      <c r="K2260" s="2"/>
    </row>
    <row r="2261" spans="9:11" x14ac:dyDescent="0.3">
      <c r="I2261" s="3"/>
      <c r="J2261" s="2"/>
      <c r="K2261" s="2"/>
    </row>
    <row r="2262" spans="9:11" x14ac:dyDescent="0.3">
      <c r="I2262" s="3"/>
      <c r="J2262" s="2"/>
      <c r="K2262" s="2"/>
    </row>
    <row r="2263" spans="9:11" x14ac:dyDescent="0.3">
      <c r="I2263" s="3"/>
      <c r="J2263" s="2"/>
      <c r="K2263" s="2"/>
    </row>
    <row r="2264" spans="9:11" x14ac:dyDescent="0.3">
      <c r="I2264" s="3"/>
      <c r="J2264" s="2"/>
      <c r="K2264" s="2"/>
    </row>
    <row r="2265" spans="9:11" x14ac:dyDescent="0.3">
      <c r="I2265" s="3"/>
      <c r="J2265" s="2"/>
      <c r="K2265" s="2"/>
    </row>
    <row r="2266" spans="9:11" x14ac:dyDescent="0.3">
      <c r="I2266" s="3"/>
      <c r="J2266" s="2"/>
      <c r="K2266" s="2"/>
    </row>
    <row r="2267" spans="9:11" x14ac:dyDescent="0.3">
      <c r="I2267" s="3"/>
      <c r="J2267" s="2"/>
      <c r="K2267" s="2"/>
    </row>
    <row r="2268" spans="9:11" x14ac:dyDescent="0.3">
      <c r="I2268" s="3"/>
      <c r="J2268" s="2"/>
      <c r="K2268" s="2"/>
    </row>
    <row r="2269" spans="9:11" x14ac:dyDescent="0.3">
      <c r="I2269" s="3"/>
      <c r="J2269" s="2"/>
      <c r="K2269" s="2"/>
    </row>
    <row r="2270" spans="9:11" x14ac:dyDescent="0.3">
      <c r="I2270" s="3"/>
      <c r="J2270" s="2"/>
      <c r="K2270" s="2"/>
    </row>
    <row r="2271" spans="9:11" x14ac:dyDescent="0.3">
      <c r="I2271" s="3"/>
      <c r="J2271" s="2"/>
      <c r="K2271" s="2"/>
    </row>
    <row r="2272" spans="9:11" x14ac:dyDescent="0.3">
      <c r="I2272" s="3"/>
      <c r="J2272" s="2"/>
      <c r="K2272" s="2"/>
    </row>
    <row r="2273" spans="9:11" x14ac:dyDescent="0.3">
      <c r="I2273" s="3"/>
      <c r="J2273" s="2"/>
      <c r="K2273" s="2"/>
    </row>
    <row r="2274" spans="9:11" x14ac:dyDescent="0.3">
      <c r="I2274" s="3"/>
      <c r="J2274" s="2"/>
      <c r="K2274" s="2"/>
    </row>
    <row r="2275" spans="9:11" x14ac:dyDescent="0.3">
      <c r="I2275" s="3"/>
      <c r="J2275" s="2"/>
      <c r="K2275" s="2"/>
    </row>
    <row r="2276" spans="9:11" x14ac:dyDescent="0.3">
      <c r="I2276" s="3"/>
      <c r="J2276" s="2"/>
      <c r="K2276" s="2"/>
    </row>
    <row r="2277" spans="9:11" x14ac:dyDescent="0.3">
      <c r="I2277" s="3"/>
      <c r="J2277" s="2"/>
      <c r="K2277" s="2"/>
    </row>
    <row r="2278" spans="9:11" x14ac:dyDescent="0.3">
      <c r="I2278" s="3"/>
      <c r="J2278" s="2"/>
      <c r="K2278" s="2"/>
    </row>
    <row r="2279" spans="9:11" x14ac:dyDescent="0.3">
      <c r="I2279" s="3"/>
      <c r="J2279" s="2"/>
      <c r="K2279" s="2"/>
    </row>
    <row r="2280" spans="9:11" x14ac:dyDescent="0.3">
      <c r="I2280" s="3"/>
      <c r="J2280" s="2"/>
      <c r="K2280" s="2"/>
    </row>
    <row r="2281" spans="9:11" x14ac:dyDescent="0.3">
      <c r="I2281" s="3"/>
      <c r="J2281" s="2"/>
      <c r="K2281" s="2"/>
    </row>
    <row r="2282" spans="9:11" x14ac:dyDescent="0.3">
      <c r="I2282" s="3"/>
      <c r="J2282" s="2"/>
      <c r="K2282" s="2"/>
    </row>
    <row r="2283" spans="9:11" x14ac:dyDescent="0.3">
      <c r="I2283" s="3"/>
      <c r="J2283" s="2"/>
      <c r="K2283" s="2"/>
    </row>
    <row r="2284" spans="9:11" x14ac:dyDescent="0.3">
      <c r="I2284" s="3"/>
      <c r="J2284" s="2"/>
      <c r="K2284" s="2"/>
    </row>
    <row r="2285" spans="9:11" x14ac:dyDescent="0.3">
      <c r="I2285" s="3"/>
      <c r="J2285" s="2"/>
      <c r="K2285" s="2"/>
    </row>
    <row r="2286" spans="9:11" x14ac:dyDescent="0.3">
      <c r="I2286" s="3"/>
      <c r="J2286" s="2"/>
      <c r="K2286" s="2"/>
    </row>
    <row r="2287" spans="9:11" x14ac:dyDescent="0.3">
      <c r="I2287" s="3"/>
      <c r="J2287" s="2"/>
      <c r="K2287" s="2"/>
    </row>
    <row r="2288" spans="9:11" x14ac:dyDescent="0.3">
      <c r="I2288" s="3"/>
      <c r="J2288" s="2"/>
      <c r="K2288" s="2"/>
    </row>
    <row r="2289" spans="9:11" x14ac:dyDescent="0.3">
      <c r="I2289" s="3"/>
      <c r="J2289" s="2"/>
      <c r="K2289" s="2"/>
    </row>
    <row r="2290" spans="9:11" x14ac:dyDescent="0.3">
      <c r="I2290" s="3"/>
      <c r="J2290" s="2"/>
      <c r="K2290" s="2"/>
    </row>
    <row r="2291" spans="9:11" x14ac:dyDescent="0.3">
      <c r="I2291" s="3"/>
      <c r="J2291" s="2"/>
      <c r="K2291" s="2"/>
    </row>
    <row r="2292" spans="9:11" x14ac:dyDescent="0.3">
      <c r="I2292" s="3"/>
      <c r="J2292" s="2"/>
      <c r="K2292" s="2"/>
    </row>
    <row r="2293" spans="9:11" x14ac:dyDescent="0.3">
      <c r="I2293" s="3"/>
      <c r="J2293" s="2"/>
      <c r="K2293" s="2"/>
    </row>
    <row r="2294" spans="9:11" x14ac:dyDescent="0.3">
      <c r="I2294" s="3"/>
      <c r="J2294" s="2"/>
      <c r="K2294" s="2"/>
    </row>
    <row r="2295" spans="9:11" x14ac:dyDescent="0.3">
      <c r="I2295" s="3"/>
      <c r="J2295" s="2"/>
      <c r="K2295" s="2"/>
    </row>
    <row r="2296" spans="9:11" x14ac:dyDescent="0.3">
      <c r="I2296" s="3"/>
      <c r="J2296" s="2"/>
      <c r="K2296" s="2"/>
    </row>
    <row r="2297" spans="9:11" x14ac:dyDescent="0.3">
      <c r="I2297" s="3"/>
      <c r="J2297" s="2"/>
      <c r="K2297" s="2"/>
    </row>
    <row r="2298" spans="9:11" x14ac:dyDescent="0.3">
      <c r="I2298" s="3"/>
      <c r="J2298" s="2"/>
      <c r="K2298" s="2"/>
    </row>
    <row r="2299" spans="9:11" x14ac:dyDescent="0.3">
      <c r="I2299" s="3"/>
      <c r="J2299" s="2"/>
      <c r="K2299" s="2"/>
    </row>
    <row r="2300" spans="9:11" x14ac:dyDescent="0.3">
      <c r="I2300" s="3"/>
      <c r="J2300" s="2"/>
      <c r="K2300" s="2"/>
    </row>
    <row r="2301" spans="9:11" x14ac:dyDescent="0.3">
      <c r="I2301" s="3"/>
      <c r="J2301" s="2"/>
      <c r="K2301" s="2"/>
    </row>
    <row r="2302" spans="9:11" x14ac:dyDescent="0.3">
      <c r="I2302" s="3"/>
      <c r="J2302" s="2"/>
      <c r="K2302" s="2"/>
    </row>
    <row r="2303" spans="9:11" x14ac:dyDescent="0.3">
      <c r="I2303" s="3"/>
      <c r="J2303" s="2"/>
      <c r="K2303" s="2"/>
    </row>
    <row r="2304" spans="9:11" x14ac:dyDescent="0.3">
      <c r="I2304" s="3"/>
      <c r="J2304" s="2"/>
      <c r="K2304" s="2"/>
    </row>
    <row r="2305" spans="9:11" x14ac:dyDescent="0.3">
      <c r="I2305" s="3"/>
      <c r="J2305" s="2"/>
      <c r="K2305" s="2"/>
    </row>
    <row r="2306" spans="9:11" x14ac:dyDescent="0.3">
      <c r="I2306" s="3"/>
      <c r="J2306" s="2"/>
      <c r="K2306" s="2"/>
    </row>
    <row r="2307" spans="9:11" x14ac:dyDescent="0.3">
      <c r="I2307" s="3"/>
      <c r="J2307" s="2"/>
      <c r="K2307" s="2"/>
    </row>
    <row r="2308" spans="9:11" x14ac:dyDescent="0.3">
      <c r="I2308" s="3"/>
      <c r="J2308" s="2"/>
      <c r="K2308" s="2"/>
    </row>
    <row r="2309" spans="9:11" x14ac:dyDescent="0.3">
      <c r="I2309" s="3"/>
      <c r="J2309" s="2"/>
      <c r="K2309" s="2"/>
    </row>
    <row r="2310" spans="9:11" x14ac:dyDescent="0.3">
      <c r="I2310" s="3"/>
      <c r="J2310" s="2"/>
      <c r="K2310" s="2"/>
    </row>
    <row r="2311" spans="9:11" x14ac:dyDescent="0.3">
      <c r="I2311" s="3"/>
      <c r="J2311" s="2"/>
      <c r="K2311" s="2"/>
    </row>
    <row r="2312" spans="9:11" x14ac:dyDescent="0.3">
      <c r="I2312" s="3"/>
      <c r="J2312" s="2"/>
      <c r="K2312" s="2"/>
    </row>
    <row r="2313" spans="9:11" x14ac:dyDescent="0.3">
      <c r="I2313" s="3"/>
      <c r="J2313" s="2"/>
      <c r="K2313" s="2"/>
    </row>
    <row r="2314" spans="9:11" x14ac:dyDescent="0.3">
      <c r="I2314" s="3"/>
      <c r="J2314" s="2"/>
      <c r="K2314" s="2"/>
    </row>
    <row r="2315" spans="9:11" x14ac:dyDescent="0.3">
      <c r="I2315" s="3"/>
      <c r="J2315" s="2"/>
      <c r="K2315" s="2"/>
    </row>
    <row r="2316" spans="9:11" x14ac:dyDescent="0.3">
      <c r="I2316" s="3"/>
      <c r="J2316" s="2"/>
      <c r="K2316" s="2"/>
    </row>
    <row r="2317" spans="9:11" x14ac:dyDescent="0.3">
      <c r="I2317" s="3"/>
      <c r="J2317" s="2"/>
      <c r="K2317" s="2"/>
    </row>
    <row r="2318" spans="9:11" x14ac:dyDescent="0.3">
      <c r="I2318" s="3"/>
      <c r="J2318" s="2"/>
      <c r="K2318" s="2"/>
    </row>
    <row r="2319" spans="9:11" x14ac:dyDescent="0.3">
      <c r="I2319" s="3"/>
      <c r="J2319" s="2"/>
      <c r="K2319" s="2"/>
    </row>
    <row r="2320" spans="9:11" x14ac:dyDescent="0.3">
      <c r="I2320" s="3"/>
      <c r="J2320" s="2"/>
      <c r="K2320" s="2"/>
    </row>
    <row r="2321" spans="9:11" x14ac:dyDescent="0.3">
      <c r="I2321" s="3"/>
      <c r="J2321" s="2"/>
      <c r="K2321" s="2"/>
    </row>
    <row r="2322" spans="9:11" x14ac:dyDescent="0.3">
      <c r="I2322" s="3"/>
      <c r="J2322" s="2"/>
      <c r="K2322" s="2"/>
    </row>
    <row r="2323" spans="9:11" x14ac:dyDescent="0.3">
      <c r="I2323" s="3"/>
      <c r="J2323" s="2"/>
      <c r="K2323" s="2"/>
    </row>
    <row r="2324" spans="9:11" x14ac:dyDescent="0.3">
      <c r="I2324" s="3"/>
      <c r="J2324" s="2"/>
      <c r="K2324" s="2"/>
    </row>
    <row r="2325" spans="9:11" x14ac:dyDescent="0.3">
      <c r="I2325" s="3"/>
      <c r="J2325" s="2"/>
      <c r="K2325" s="2"/>
    </row>
    <row r="2326" spans="9:11" x14ac:dyDescent="0.3">
      <c r="I2326" s="3"/>
      <c r="J2326" s="2"/>
      <c r="K2326" s="2"/>
    </row>
    <row r="2327" spans="9:11" x14ac:dyDescent="0.3">
      <c r="I2327" s="3"/>
      <c r="J2327" s="2"/>
      <c r="K2327" s="2"/>
    </row>
    <row r="2328" spans="9:11" x14ac:dyDescent="0.3">
      <c r="I2328" s="3"/>
      <c r="J2328" s="2"/>
      <c r="K2328" s="2"/>
    </row>
    <row r="2329" spans="9:11" x14ac:dyDescent="0.3">
      <c r="I2329" s="3"/>
      <c r="J2329" s="2"/>
      <c r="K2329" s="2"/>
    </row>
    <row r="2330" spans="9:11" x14ac:dyDescent="0.3">
      <c r="I2330" s="3"/>
      <c r="J2330" s="2"/>
      <c r="K2330" s="2"/>
    </row>
    <row r="2331" spans="9:11" x14ac:dyDescent="0.3">
      <c r="I2331" s="3"/>
      <c r="J2331" s="2"/>
      <c r="K2331" s="2"/>
    </row>
    <row r="2332" spans="9:11" x14ac:dyDescent="0.3">
      <c r="I2332" s="3"/>
      <c r="J2332" s="2"/>
      <c r="K2332" s="2"/>
    </row>
    <row r="2333" spans="9:11" x14ac:dyDescent="0.3">
      <c r="I2333" s="3"/>
      <c r="J2333" s="2"/>
      <c r="K2333" s="2"/>
    </row>
    <row r="2334" spans="9:11" x14ac:dyDescent="0.3">
      <c r="I2334" s="3"/>
      <c r="J2334" s="2"/>
      <c r="K2334" s="2"/>
    </row>
    <row r="2335" spans="9:11" x14ac:dyDescent="0.3">
      <c r="I2335" s="3"/>
      <c r="J2335" s="2"/>
      <c r="K2335" s="2"/>
    </row>
    <row r="2336" spans="9:11" x14ac:dyDescent="0.3">
      <c r="I2336" s="3"/>
      <c r="J2336" s="2"/>
      <c r="K2336" s="2"/>
    </row>
    <row r="2337" spans="9:11" x14ac:dyDescent="0.3">
      <c r="I2337" s="3"/>
      <c r="J2337" s="2"/>
      <c r="K2337" s="2"/>
    </row>
    <row r="2338" spans="9:11" x14ac:dyDescent="0.3">
      <c r="I2338" s="3"/>
      <c r="J2338" s="2"/>
      <c r="K2338" s="2"/>
    </row>
    <row r="2339" spans="9:11" x14ac:dyDescent="0.3">
      <c r="I2339" s="3"/>
      <c r="J2339" s="2"/>
      <c r="K2339" s="2"/>
    </row>
    <row r="2340" spans="9:11" x14ac:dyDescent="0.3">
      <c r="I2340" s="3"/>
      <c r="J2340" s="2"/>
      <c r="K2340" s="2"/>
    </row>
    <row r="2341" spans="9:11" x14ac:dyDescent="0.3">
      <c r="I2341" s="3"/>
      <c r="J2341" s="2"/>
      <c r="K2341" s="2"/>
    </row>
    <row r="2342" spans="9:11" x14ac:dyDescent="0.3">
      <c r="I2342" s="3"/>
      <c r="J2342" s="2"/>
      <c r="K2342" s="2"/>
    </row>
    <row r="2343" spans="9:11" x14ac:dyDescent="0.3">
      <c r="I2343" s="3"/>
      <c r="J2343" s="2"/>
      <c r="K2343" s="2"/>
    </row>
    <row r="2344" spans="9:11" x14ac:dyDescent="0.3">
      <c r="I2344" s="3"/>
      <c r="J2344" s="2"/>
      <c r="K2344" s="2"/>
    </row>
    <row r="2345" spans="9:11" x14ac:dyDescent="0.3">
      <c r="I2345" s="3"/>
      <c r="J2345" s="2"/>
      <c r="K2345" s="2"/>
    </row>
    <row r="2346" spans="9:11" x14ac:dyDescent="0.3">
      <c r="I2346" s="3"/>
      <c r="J2346" s="2"/>
      <c r="K2346" s="2"/>
    </row>
    <row r="2347" spans="9:11" x14ac:dyDescent="0.3">
      <c r="I2347" s="3"/>
      <c r="J2347" s="2"/>
      <c r="K2347" s="2"/>
    </row>
    <row r="2348" spans="9:11" x14ac:dyDescent="0.3">
      <c r="I2348" s="3"/>
      <c r="J2348" s="2"/>
      <c r="K2348" s="2"/>
    </row>
    <row r="2349" spans="9:11" x14ac:dyDescent="0.3">
      <c r="I2349" s="3"/>
      <c r="J2349" s="2"/>
      <c r="K2349" s="2"/>
    </row>
    <row r="2350" spans="9:11" x14ac:dyDescent="0.3">
      <c r="I2350" s="3"/>
      <c r="J2350" s="2"/>
      <c r="K2350" s="2"/>
    </row>
    <row r="2351" spans="9:11" x14ac:dyDescent="0.3">
      <c r="I2351" s="3"/>
      <c r="J2351" s="2"/>
      <c r="K2351" s="2"/>
    </row>
    <row r="2352" spans="9:11" x14ac:dyDescent="0.3">
      <c r="I2352" s="3"/>
      <c r="J2352" s="2"/>
      <c r="K2352" s="2"/>
    </row>
    <row r="2353" spans="9:11" x14ac:dyDescent="0.3">
      <c r="I2353" s="3"/>
      <c r="J2353" s="2"/>
      <c r="K2353" s="2"/>
    </row>
    <row r="2354" spans="9:11" x14ac:dyDescent="0.3">
      <c r="I2354" s="3"/>
      <c r="J2354" s="2"/>
      <c r="K2354" s="2"/>
    </row>
    <row r="2355" spans="9:11" x14ac:dyDescent="0.3">
      <c r="I2355" s="3"/>
      <c r="J2355" s="2"/>
      <c r="K2355" s="2"/>
    </row>
    <row r="2356" spans="9:11" x14ac:dyDescent="0.3">
      <c r="I2356" s="3"/>
      <c r="J2356" s="2"/>
      <c r="K2356" s="2"/>
    </row>
    <row r="2357" spans="9:11" x14ac:dyDescent="0.3">
      <c r="I2357" s="3"/>
      <c r="J2357" s="2"/>
      <c r="K2357" s="2"/>
    </row>
    <row r="2358" spans="9:11" x14ac:dyDescent="0.3">
      <c r="I2358" s="3"/>
      <c r="J2358" s="2"/>
      <c r="K2358" s="2"/>
    </row>
    <row r="2359" spans="9:11" x14ac:dyDescent="0.3">
      <c r="I2359" s="3"/>
      <c r="J2359" s="2"/>
      <c r="K2359" s="2"/>
    </row>
    <row r="2360" spans="9:11" x14ac:dyDescent="0.3">
      <c r="I2360" s="3"/>
      <c r="J2360" s="2"/>
      <c r="K2360" s="2"/>
    </row>
    <row r="2361" spans="9:11" x14ac:dyDescent="0.3">
      <c r="I2361" s="3"/>
      <c r="J2361" s="2"/>
      <c r="K2361" s="2"/>
    </row>
    <row r="2362" spans="9:11" x14ac:dyDescent="0.3">
      <c r="I2362" s="3"/>
      <c r="J2362" s="2"/>
      <c r="K2362" s="2"/>
    </row>
    <row r="2363" spans="9:11" x14ac:dyDescent="0.3">
      <c r="I2363" s="3"/>
      <c r="J2363" s="2"/>
      <c r="K2363" s="2"/>
    </row>
    <row r="2364" spans="9:11" x14ac:dyDescent="0.3">
      <c r="I2364" s="3"/>
      <c r="J2364" s="2"/>
      <c r="K2364" s="2"/>
    </row>
    <row r="2365" spans="9:11" x14ac:dyDescent="0.3">
      <c r="I2365" s="3"/>
      <c r="J2365" s="2"/>
      <c r="K2365" s="2"/>
    </row>
    <row r="2366" spans="9:11" x14ac:dyDescent="0.3">
      <c r="I2366" s="3"/>
      <c r="J2366" s="2"/>
      <c r="K2366" s="2"/>
    </row>
    <row r="2367" spans="9:11" x14ac:dyDescent="0.3">
      <c r="I2367" s="3"/>
      <c r="J2367" s="2"/>
      <c r="K2367" s="2"/>
    </row>
    <row r="2368" spans="9:11" x14ac:dyDescent="0.3">
      <c r="I2368" s="3"/>
      <c r="J2368" s="2"/>
      <c r="K2368" s="2"/>
    </row>
    <row r="2369" spans="9:11" x14ac:dyDescent="0.3">
      <c r="I2369" s="3"/>
      <c r="J2369" s="2"/>
      <c r="K2369" s="2"/>
    </row>
    <row r="2370" spans="9:11" x14ac:dyDescent="0.3">
      <c r="I2370" s="3"/>
      <c r="J2370" s="2"/>
      <c r="K2370" s="2"/>
    </row>
    <row r="2371" spans="9:11" x14ac:dyDescent="0.3">
      <c r="I2371" s="3"/>
      <c r="J2371" s="2"/>
      <c r="K2371" s="2"/>
    </row>
    <row r="2372" spans="9:11" x14ac:dyDescent="0.3">
      <c r="I2372" s="3"/>
      <c r="J2372" s="2"/>
      <c r="K2372" s="2"/>
    </row>
    <row r="2373" spans="9:11" x14ac:dyDescent="0.3">
      <c r="I2373" s="3"/>
      <c r="J2373" s="2"/>
      <c r="K2373" s="2"/>
    </row>
    <row r="2374" spans="9:11" x14ac:dyDescent="0.3">
      <c r="I2374" s="3"/>
      <c r="J2374" s="2"/>
      <c r="K2374" s="2"/>
    </row>
    <row r="2375" spans="9:11" x14ac:dyDescent="0.3">
      <c r="I2375" s="3"/>
      <c r="J2375" s="2"/>
      <c r="K2375" s="2"/>
    </row>
    <row r="2376" spans="9:11" x14ac:dyDescent="0.3">
      <c r="I2376" s="3"/>
      <c r="J2376" s="2"/>
      <c r="K2376" s="2"/>
    </row>
    <row r="2377" spans="9:11" x14ac:dyDescent="0.3">
      <c r="I2377" s="3"/>
      <c r="J2377" s="2"/>
      <c r="K2377" s="2"/>
    </row>
    <row r="2378" spans="9:11" x14ac:dyDescent="0.3">
      <c r="I2378" s="3"/>
      <c r="J2378" s="2"/>
      <c r="K2378" s="2"/>
    </row>
    <row r="2379" spans="9:11" x14ac:dyDescent="0.3">
      <c r="I2379" s="3"/>
      <c r="J2379" s="2"/>
      <c r="K2379" s="2"/>
    </row>
    <row r="2380" spans="9:11" x14ac:dyDescent="0.3">
      <c r="I2380" s="3"/>
      <c r="J2380" s="2"/>
      <c r="K2380" s="2"/>
    </row>
    <row r="2381" spans="9:11" x14ac:dyDescent="0.3">
      <c r="I2381" s="3"/>
      <c r="J2381" s="2"/>
      <c r="K2381" s="2"/>
    </row>
    <row r="2382" spans="9:11" x14ac:dyDescent="0.3">
      <c r="I2382" s="3"/>
      <c r="J2382" s="2"/>
      <c r="K2382" s="2"/>
    </row>
    <row r="2383" spans="9:11" x14ac:dyDescent="0.3">
      <c r="I2383" s="3"/>
      <c r="J2383" s="2"/>
      <c r="K2383" s="2"/>
    </row>
    <row r="2384" spans="9:11" x14ac:dyDescent="0.3">
      <c r="I2384" s="3"/>
      <c r="J2384" s="2"/>
      <c r="K2384" s="2"/>
    </row>
    <row r="2385" spans="9:11" x14ac:dyDescent="0.3">
      <c r="I2385" s="3"/>
      <c r="J2385" s="2"/>
      <c r="K2385" s="2"/>
    </row>
    <row r="2386" spans="9:11" x14ac:dyDescent="0.3">
      <c r="I2386" s="3"/>
      <c r="J2386" s="2"/>
      <c r="K2386" s="2"/>
    </row>
    <row r="2387" spans="9:11" x14ac:dyDescent="0.3">
      <c r="I2387" s="3"/>
      <c r="J2387" s="2"/>
      <c r="K2387" s="2"/>
    </row>
    <row r="2388" spans="9:11" x14ac:dyDescent="0.3">
      <c r="I2388" s="3"/>
      <c r="J2388" s="2"/>
      <c r="K2388" s="2"/>
    </row>
    <row r="2389" spans="9:11" x14ac:dyDescent="0.3">
      <c r="I2389" s="3"/>
      <c r="J2389" s="2"/>
      <c r="K2389" s="2"/>
    </row>
    <row r="2390" spans="9:11" x14ac:dyDescent="0.3">
      <c r="I2390" s="3"/>
      <c r="J2390" s="2"/>
      <c r="K2390" s="2"/>
    </row>
    <row r="2391" spans="9:11" x14ac:dyDescent="0.3">
      <c r="I2391" s="3"/>
      <c r="J2391" s="2"/>
      <c r="K2391" s="2"/>
    </row>
    <row r="2392" spans="9:11" x14ac:dyDescent="0.3">
      <c r="I2392" s="3"/>
      <c r="J2392" s="2"/>
      <c r="K2392" s="2"/>
    </row>
    <row r="2393" spans="9:11" x14ac:dyDescent="0.3">
      <c r="I2393" s="3"/>
      <c r="J2393" s="2"/>
      <c r="K2393" s="2"/>
    </row>
    <row r="2394" spans="9:11" x14ac:dyDescent="0.3">
      <c r="I2394" s="3"/>
      <c r="J2394" s="2"/>
      <c r="K2394" s="2"/>
    </row>
    <row r="2395" spans="9:11" x14ac:dyDescent="0.3">
      <c r="I2395" s="3"/>
      <c r="J2395" s="2"/>
      <c r="K2395" s="2"/>
    </row>
    <row r="2396" spans="9:11" x14ac:dyDescent="0.3">
      <c r="I2396" s="3"/>
      <c r="J2396" s="2"/>
      <c r="K2396" s="2"/>
    </row>
    <row r="2397" spans="9:11" x14ac:dyDescent="0.3">
      <c r="I2397" s="3"/>
      <c r="J2397" s="2"/>
      <c r="K2397" s="2"/>
    </row>
    <row r="2398" spans="9:11" x14ac:dyDescent="0.3">
      <c r="I2398" s="3"/>
      <c r="J2398" s="2"/>
      <c r="K2398" s="2"/>
    </row>
    <row r="2399" spans="9:11" x14ac:dyDescent="0.3">
      <c r="I2399" s="3"/>
      <c r="J2399" s="2"/>
      <c r="K2399" s="2"/>
    </row>
    <row r="2400" spans="9:11" x14ac:dyDescent="0.3">
      <c r="I2400" s="3"/>
      <c r="J2400" s="2"/>
      <c r="K2400" s="2"/>
    </row>
    <row r="2401" spans="9:11" x14ac:dyDescent="0.3">
      <c r="I2401" s="3"/>
      <c r="J2401" s="2"/>
      <c r="K2401" s="2"/>
    </row>
    <row r="2402" spans="9:11" x14ac:dyDescent="0.3">
      <c r="I2402" s="3"/>
      <c r="J2402" s="2"/>
      <c r="K2402" s="2"/>
    </row>
    <row r="2403" spans="9:11" x14ac:dyDescent="0.3">
      <c r="I2403" s="3"/>
      <c r="J2403" s="2"/>
      <c r="K2403" s="2"/>
    </row>
    <row r="2404" spans="9:11" x14ac:dyDescent="0.3">
      <c r="I2404" s="3"/>
      <c r="J2404" s="2"/>
      <c r="K2404" s="2"/>
    </row>
    <row r="2405" spans="9:11" x14ac:dyDescent="0.3">
      <c r="I2405" s="3"/>
      <c r="J2405" s="2"/>
      <c r="K2405" s="2"/>
    </row>
    <row r="2406" spans="9:11" x14ac:dyDescent="0.3">
      <c r="I2406" s="3"/>
      <c r="J2406" s="2"/>
      <c r="K2406" s="2"/>
    </row>
    <row r="2407" spans="9:11" x14ac:dyDescent="0.3">
      <c r="I2407" s="3"/>
      <c r="J2407" s="2"/>
      <c r="K2407" s="2"/>
    </row>
    <row r="2408" spans="9:11" x14ac:dyDescent="0.3">
      <c r="I2408" s="3"/>
      <c r="J2408" s="2"/>
      <c r="K2408" s="2"/>
    </row>
    <row r="2409" spans="9:11" x14ac:dyDescent="0.3">
      <c r="I2409" s="3"/>
      <c r="J2409" s="2"/>
      <c r="K2409" s="2"/>
    </row>
    <row r="2410" spans="9:11" x14ac:dyDescent="0.3">
      <c r="I2410" s="3"/>
      <c r="J2410" s="2"/>
      <c r="K2410" s="2"/>
    </row>
    <row r="2411" spans="9:11" x14ac:dyDescent="0.3">
      <c r="I2411" s="3"/>
      <c r="J2411" s="2"/>
      <c r="K2411" s="2"/>
    </row>
    <row r="2412" spans="9:11" x14ac:dyDescent="0.3">
      <c r="I2412" s="3"/>
      <c r="J2412" s="2"/>
      <c r="K2412" s="2"/>
    </row>
    <row r="2413" spans="9:11" x14ac:dyDescent="0.3">
      <c r="I2413" s="3"/>
      <c r="J2413" s="2"/>
      <c r="K2413" s="2"/>
    </row>
    <row r="2414" spans="9:11" x14ac:dyDescent="0.3">
      <c r="I2414" s="3"/>
      <c r="J2414" s="2"/>
      <c r="K2414" s="2"/>
    </row>
    <row r="2415" spans="9:11" x14ac:dyDescent="0.3">
      <c r="I2415" s="3"/>
      <c r="J2415" s="2"/>
      <c r="K2415" s="2"/>
    </row>
    <row r="2416" spans="9:11" x14ac:dyDescent="0.3">
      <c r="I2416" s="3"/>
      <c r="J2416" s="2"/>
      <c r="K2416" s="2"/>
    </row>
    <row r="2417" spans="9:11" x14ac:dyDescent="0.3">
      <c r="I2417" s="3"/>
      <c r="J2417" s="2"/>
      <c r="K2417" s="2"/>
    </row>
    <row r="2418" spans="9:11" x14ac:dyDescent="0.3">
      <c r="I2418" s="3"/>
      <c r="J2418" s="2"/>
      <c r="K2418" s="2"/>
    </row>
    <row r="2419" spans="9:11" x14ac:dyDescent="0.3">
      <c r="I2419" s="3"/>
      <c r="J2419" s="2"/>
      <c r="K2419" s="2"/>
    </row>
    <row r="2420" spans="9:11" x14ac:dyDescent="0.3">
      <c r="I2420" s="3"/>
      <c r="J2420" s="2"/>
      <c r="K2420" s="2"/>
    </row>
    <row r="2421" spans="9:11" x14ac:dyDescent="0.3">
      <c r="I2421" s="3"/>
      <c r="J2421" s="2"/>
      <c r="K2421" s="2"/>
    </row>
    <row r="2422" spans="9:11" x14ac:dyDescent="0.3">
      <c r="I2422" s="3"/>
      <c r="J2422" s="2"/>
      <c r="K2422" s="2"/>
    </row>
    <row r="2423" spans="9:11" x14ac:dyDescent="0.3">
      <c r="I2423" s="3"/>
      <c r="J2423" s="2"/>
      <c r="K2423" s="2"/>
    </row>
    <row r="2424" spans="9:11" x14ac:dyDescent="0.3">
      <c r="I2424" s="3"/>
      <c r="J2424" s="2"/>
      <c r="K2424" s="2"/>
    </row>
    <row r="2425" spans="9:11" x14ac:dyDescent="0.3">
      <c r="I2425" s="3"/>
      <c r="J2425" s="2"/>
      <c r="K2425" s="2"/>
    </row>
    <row r="2426" spans="9:11" x14ac:dyDescent="0.3">
      <c r="I2426" s="3"/>
      <c r="J2426" s="2"/>
      <c r="K2426" s="2"/>
    </row>
    <row r="2427" spans="9:11" x14ac:dyDescent="0.3">
      <c r="I2427" s="3"/>
      <c r="J2427" s="2"/>
      <c r="K2427" s="2"/>
    </row>
    <row r="2428" spans="9:11" x14ac:dyDescent="0.3">
      <c r="I2428" s="3"/>
      <c r="J2428" s="2"/>
      <c r="K2428" s="2"/>
    </row>
    <row r="2429" spans="9:11" x14ac:dyDescent="0.3">
      <c r="I2429" s="3"/>
      <c r="J2429" s="2"/>
      <c r="K2429" s="2"/>
    </row>
    <row r="2430" spans="9:11" x14ac:dyDescent="0.3">
      <c r="I2430" s="3"/>
      <c r="J2430" s="2"/>
      <c r="K2430" s="2"/>
    </row>
    <row r="2431" spans="9:11" x14ac:dyDescent="0.3">
      <c r="I2431" s="3"/>
      <c r="J2431" s="2"/>
      <c r="K2431" s="2"/>
    </row>
    <row r="2432" spans="9:11" x14ac:dyDescent="0.3">
      <c r="I2432" s="3"/>
      <c r="J2432" s="2"/>
      <c r="K2432" s="2"/>
    </row>
    <row r="2433" spans="9:11" x14ac:dyDescent="0.3">
      <c r="I2433" s="3"/>
      <c r="J2433" s="2"/>
      <c r="K2433" s="2"/>
    </row>
    <row r="2434" spans="9:11" x14ac:dyDescent="0.3">
      <c r="I2434" s="3"/>
      <c r="J2434" s="2"/>
      <c r="K2434" s="2"/>
    </row>
    <row r="2435" spans="9:11" x14ac:dyDescent="0.3">
      <c r="I2435" s="3"/>
      <c r="J2435" s="2"/>
      <c r="K2435" s="2"/>
    </row>
    <row r="2436" spans="9:11" x14ac:dyDescent="0.3">
      <c r="I2436" s="3"/>
      <c r="J2436" s="2"/>
      <c r="K2436" s="2"/>
    </row>
    <row r="2437" spans="9:11" x14ac:dyDescent="0.3">
      <c r="I2437" s="3"/>
      <c r="J2437" s="2"/>
      <c r="K2437" s="2"/>
    </row>
    <row r="2438" spans="9:11" x14ac:dyDescent="0.3">
      <c r="I2438" s="3"/>
      <c r="J2438" s="2"/>
      <c r="K2438" s="2"/>
    </row>
    <row r="2439" spans="9:11" x14ac:dyDescent="0.3">
      <c r="I2439" s="3"/>
      <c r="J2439" s="2"/>
      <c r="K2439" s="2"/>
    </row>
    <row r="2440" spans="9:11" x14ac:dyDescent="0.3">
      <c r="I2440" s="3"/>
      <c r="J2440" s="2"/>
      <c r="K2440" s="2"/>
    </row>
    <row r="2441" spans="9:11" x14ac:dyDescent="0.3">
      <c r="I2441" s="3"/>
      <c r="J2441" s="2"/>
      <c r="K2441" s="2"/>
    </row>
    <row r="2442" spans="9:11" x14ac:dyDescent="0.3">
      <c r="I2442" s="3"/>
      <c r="J2442" s="2"/>
      <c r="K2442" s="2"/>
    </row>
    <row r="2443" spans="9:11" x14ac:dyDescent="0.3">
      <c r="I2443" s="3"/>
      <c r="J2443" s="2"/>
      <c r="K2443" s="2"/>
    </row>
    <row r="2444" spans="9:11" x14ac:dyDescent="0.3">
      <c r="I2444" s="3"/>
      <c r="J2444" s="2"/>
      <c r="K2444" s="2"/>
    </row>
    <row r="2445" spans="9:11" x14ac:dyDescent="0.3">
      <c r="I2445" s="3"/>
      <c r="J2445" s="2"/>
      <c r="K2445" s="2"/>
    </row>
    <row r="2446" spans="9:11" x14ac:dyDescent="0.3">
      <c r="I2446" s="3"/>
      <c r="J2446" s="2"/>
      <c r="K2446" s="2"/>
    </row>
    <row r="2447" spans="9:11" x14ac:dyDescent="0.3">
      <c r="I2447" s="3"/>
      <c r="J2447" s="2"/>
      <c r="K2447" s="2"/>
    </row>
    <row r="2448" spans="9:11" x14ac:dyDescent="0.3">
      <c r="I2448" s="3"/>
      <c r="J2448" s="2"/>
      <c r="K2448" s="2"/>
    </row>
    <row r="2449" spans="9:11" x14ac:dyDescent="0.3">
      <c r="I2449" s="3"/>
      <c r="J2449" s="2"/>
      <c r="K2449" s="2"/>
    </row>
    <row r="2450" spans="9:11" x14ac:dyDescent="0.3">
      <c r="I2450" s="3"/>
      <c r="J2450" s="2"/>
      <c r="K2450" s="2"/>
    </row>
    <row r="2451" spans="9:11" x14ac:dyDescent="0.3">
      <c r="I2451" s="3"/>
      <c r="J2451" s="2"/>
      <c r="K2451" s="2"/>
    </row>
    <row r="2452" spans="9:11" x14ac:dyDescent="0.3">
      <c r="I2452" s="3"/>
      <c r="J2452" s="2"/>
      <c r="K2452" s="2"/>
    </row>
    <row r="2453" spans="9:11" x14ac:dyDescent="0.3">
      <c r="I2453" s="3"/>
      <c r="J2453" s="2"/>
      <c r="K2453" s="2"/>
    </row>
    <row r="2454" spans="9:11" x14ac:dyDescent="0.3">
      <c r="I2454" s="3"/>
      <c r="J2454" s="2"/>
      <c r="K2454" s="2"/>
    </row>
    <row r="2455" spans="9:11" x14ac:dyDescent="0.3">
      <c r="I2455" s="3"/>
      <c r="J2455" s="2"/>
      <c r="K2455" s="2"/>
    </row>
    <row r="2456" spans="9:11" x14ac:dyDescent="0.3">
      <c r="I2456" s="3"/>
      <c r="J2456" s="2"/>
      <c r="K2456" s="2"/>
    </row>
    <row r="2457" spans="9:11" x14ac:dyDescent="0.3">
      <c r="I2457" s="3"/>
      <c r="J2457" s="2"/>
      <c r="K2457" s="2"/>
    </row>
    <row r="2458" spans="9:11" x14ac:dyDescent="0.3">
      <c r="I2458" s="3"/>
      <c r="J2458" s="2"/>
      <c r="K2458" s="2"/>
    </row>
    <row r="2459" spans="9:11" x14ac:dyDescent="0.3">
      <c r="I2459" s="3"/>
      <c r="J2459" s="2"/>
      <c r="K2459" s="2"/>
    </row>
    <row r="2460" spans="9:11" x14ac:dyDescent="0.3">
      <c r="I2460" s="3"/>
      <c r="J2460" s="2"/>
      <c r="K2460" s="2"/>
    </row>
    <row r="2461" spans="9:11" x14ac:dyDescent="0.3">
      <c r="I2461" s="3"/>
      <c r="J2461" s="2"/>
      <c r="K2461" s="2"/>
    </row>
    <row r="2462" spans="9:11" x14ac:dyDescent="0.3">
      <c r="I2462" s="3"/>
      <c r="J2462" s="2"/>
      <c r="K2462" s="2"/>
    </row>
    <row r="2463" spans="9:11" x14ac:dyDescent="0.3">
      <c r="I2463" s="3"/>
      <c r="J2463" s="2"/>
      <c r="K2463" s="2"/>
    </row>
    <row r="2464" spans="9:11" x14ac:dyDescent="0.3">
      <c r="I2464" s="3"/>
      <c r="J2464" s="2"/>
      <c r="K2464" s="2"/>
    </row>
    <row r="2465" spans="9:11" x14ac:dyDescent="0.3">
      <c r="I2465" s="3"/>
      <c r="J2465" s="2"/>
      <c r="K2465" s="2"/>
    </row>
    <row r="2466" spans="9:11" x14ac:dyDescent="0.3">
      <c r="I2466" s="3"/>
      <c r="J2466" s="2"/>
      <c r="K2466" s="2"/>
    </row>
    <row r="2467" spans="9:11" x14ac:dyDescent="0.3">
      <c r="I2467" s="3"/>
      <c r="J2467" s="2"/>
      <c r="K2467" s="2"/>
    </row>
    <row r="2468" spans="9:11" x14ac:dyDescent="0.3">
      <c r="I2468" s="3"/>
      <c r="J2468" s="2"/>
      <c r="K2468" s="2"/>
    </row>
    <row r="2469" spans="9:11" x14ac:dyDescent="0.3">
      <c r="I2469" s="3"/>
      <c r="J2469" s="2"/>
      <c r="K2469" s="2"/>
    </row>
    <row r="2470" spans="9:11" x14ac:dyDescent="0.3">
      <c r="I2470" s="3"/>
      <c r="J2470" s="2"/>
      <c r="K2470" s="2"/>
    </row>
    <row r="2471" spans="9:11" x14ac:dyDescent="0.3">
      <c r="I2471" s="3"/>
      <c r="J2471" s="2"/>
      <c r="K2471" s="2"/>
    </row>
    <row r="2472" spans="9:11" x14ac:dyDescent="0.3">
      <c r="I2472" s="3"/>
      <c r="J2472" s="2"/>
      <c r="K2472" s="2"/>
    </row>
    <row r="2473" spans="9:11" x14ac:dyDescent="0.3">
      <c r="I2473" s="3"/>
      <c r="J2473" s="2"/>
      <c r="K2473" s="2"/>
    </row>
    <row r="2474" spans="9:11" x14ac:dyDescent="0.3">
      <c r="I2474" s="3"/>
      <c r="J2474" s="2"/>
      <c r="K2474" s="2"/>
    </row>
    <row r="2475" spans="9:11" x14ac:dyDescent="0.3">
      <c r="I2475" s="3"/>
      <c r="J2475" s="2"/>
      <c r="K2475" s="2"/>
    </row>
    <row r="2476" spans="9:11" x14ac:dyDescent="0.3">
      <c r="I2476" s="3"/>
      <c r="J2476" s="2"/>
      <c r="K2476" s="2"/>
    </row>
    <row r="2477" spans="9:11" x14ac:dyDescent="0.3">
      <c r="I2477" s="3"/>
      <c r="J2477" s="2"/>
      <c r="K2477" s="2"/>
    </row>
    <row r="2478" spans="9:11" x14ac:dyDescent="0.3">
      <c r="I2478" s="3"/>
      <c r="J2478" s="2"/>
      <c r="K2478" s="2"/>
    </row>
    <row r="2479" spans="9:11" x14ac:dyDescent="0.3">
      <c r="I2479" s="3"/>
      <c r="J2479" s="2"/>
      <c r="K2479" s="2"/>
    </row>
    <row r="2480" spans="9:11" x14ac:dyDescent="0.3">
      <c r="I2480" s="3"/>
      <c r="J2480" s="2"/>
      <c r="K2480" s="2"/>
    </row>
    <row r="2481" spans="9:11" x14ac:dyDescent="0.3">
      <c r="I2481" s="3"/>
      <c r="J2481" s="2"/>
      <c r="K2481" s="2"/>
    </row>
    <row r="2482" spans="9:11" x14ac:dyDescent="0.3">
      <c r="I2482" s="3"/>
      <c r="J2482" s="2"/>
      <c r="K2482" s="2"/>
    </row>
    <row r="2483" spans="9:11" x14ac:dyDescent="0.3">
      <c r="I2483" s="3"/>
      <c r="J2483" s="2"/>
      <c r="K2483" s="2"/>
    </row>
    <row r="2484" spans="9:11" x14ac:dyDescent="0.3">
      <c r="I2484" s="3"/>
      <c r="J2484" s="2"/>
      <c r="K2484" s="2"/>
    </row>
    <row r="2485" spans="9:11" x14ac:dyDescent="0.3">
      <c r="I2485" s="3"/>
      <c r="J2485" s="2"/>
      <c r="K2485" s="2"/>
    </row>
    <row r="2486" spans="9:11" x14ac:dyDescent="0.3">
      <c r="I2486" s="3"/>
      <c r="J2486" s="2"/>
      <c r="K2486" s="2"/>
    </row>
    <row r="2487" spans="9:11" x14ac:dyDescent="0.3">
      <c r="I2487" s="3"/>
      <c r="J2487" s="2"/>
      <c r="K2487" s="2"/>
    </row>
    <row r="2488" spans="9:11" x14ac:dyDescent="0.3">
      <c r="I2488" s="3"/>
      <c r="J2488" s="2"/>
      <c r="K2488" s="2"/>
    </row>
    <row r="2489" spans="9:11" x14ac:dyDescent="0.3">
      <c r="I2489" s="3"/>
      <c r="J2489" s="2"/>
      <c r="K2489" s="2"/>
    </row>
    <row r="2490" spans="9:11" x14ac:dyDescent="0.3">
      <c r="I2490" s="3"/>
      <c r="J2490" s="2"/>
      <c r="K2490" s="2"/>
    </row>
    <row r="2491" spans="9:11" x14ac:dyDescent="0.3">
      <c r="I2491" s="3"/>
      <c r="J2491" s="2"/>
      <c r="K2491" s="2"/>
    </row>
    <row r="2492" spans="9:11" x14ac:dyDescent="0.3">
      <c r="I2492" s="3"/>
      <c r="J2492" s="2"/>
      <c r="K2492" s="2"/>
    </row>
    <row r="2493" spans="9:11" x14ac:dyDescent="0.3">
      <c r="I2493" s="3"/>
      <c r="J2493" s="2"/>
      <c r="K2493" s="2"/>
    </row>
    <row r="2494" spans="9:11" x14ac:dyDescent="0.3">
      <c r="I2494" s="3"/>
      <c r="J2494" s="2"/>
      <c r="K2494" s="2"/>
    </row>
    <row r="2495" spans="9:11" x14ac:dyDescent="0.3">
      <c r="I2495" s="3"/>
      <c r="J2495" s="2"/>
      <c r="K2495" s="2"/>
    </row>
    <row r="2496" spans="9:11" x14ac:dyDescent="0.3">
      <c r="I2496" s="3"/>
      <c r="J2496" s="2"/>
      <c r="K2496" s="2"/>
    </row>
    <row r="2497" spans="9:11" x14ac:dyDescent="0.3">
      <c r="I2497" s="3"/>
      <c r="J2497" s="2"/>
      <c r="K2497" s="2"/>
    </row>
    <row r="2498" spans="9:11" x14ac:dyDescent="0.3">
      <c r="I2498" s="3"/>
      <c r="J2498" s="2"/>
      <c r="K2498" s="2"/>
    </row>
    <row r="2499" spans="9:11" x14ac:dyDescent="0.3">
      <c r="I2499" s="3"/>
      <c r="J2499" s="2"/>
      <c r="K2499" s="2"/>
    </row>
    <row r="2500" spans="9:11" x14ac:dyDescent="0.3">
      <c r="I2500" s="3"/>
      <c r="J2500" s="2"/>
      <c r="K2500" s="2"/>
    </row>
    <row r="2501" spans="9:11" x14ac:dyDescent="0.3">
      <c r="I2501" s="3"/>
      <c r="J2501" s="2"/>
      <c r="K2501" s="2"/>
    </row>
    <row r="2502" spans="9:11" x14ac:dyDescent="0.3">
      <c r="I2502" s="3"/>
      <c r="J2502" s="2"/>
      <c r="K2502" s="2"/>
    </row>
    <row r="2503" spans="9:11" x14ac:dyDescent="0.3">
      <c r="I2503" s="3"/>
      <c r="J2503" s="2"/>
      <c r="K2503" s="2"/>
    </row>
    <row r="2504" spans="9:11" x14ac:dyDescent="0.3">
      <c r="I2504" s="3"/>
      <c r="J2504" s="2"/>
      <c r="K2504" s="2"/>
    </row>
    <row r="2505" spans="9:11" x14ac:dyDescent="0.3">
      <c r="I2505" s="3"/>
      <c r="J2505" s="2"/>
      <c r="K2505" s="2"/>
    </row>
    <row r="2506" spans="9:11" x14ac:dyDescent="0.3">
      <c r="I2506" s="3"/>
      <c r="J2506" s="2"/>
      <c r="K2506" s="2"/>
    </row>
    <row r="2507" spans="9:11" x14ac:dyDescent="0.3">
      <c r="I2507" s="3"/>
      <c r="J2507" s="2"/>
      <c r="K2507" s="2"/>
    </row>
    <row r="2508" spans="9:11" x14ac:dyDescent="0.3">
      <c r="I2508" s="3"/>
      <c r="J2508" s="2"/>
      <c r="K2508" s="2"/>
    </row>
    <row r="2509" spans="9:11" x14ac:dyDescent="0.3">
      <c r="I2509" s="3"/>
      <c r="J2509" s="2"/>
      <c r="K2509" s="2"/>
    </row>
    <row r="2510" spans="9:11" x14ac:dyDescent="0.3">
      <c r="I2510" s="3"/>
      <c r="J2510" s="2"/>
      <c r="K2510" s="2"/>
    </row>
    <row r="2511" spans="9:11" x14ac:dyDescent="0.3">
      <c r="I2511" s="3"/>
      <c r="J2511" s="2"/>
      <c r="K2511" s="2"/>
    </row>
    <row r="2512" spans="9:11" x14ac:dyDescent="0.3">
      <c r="I2512" s="3"/>
      <c r="J2512" s="2"/>
      <c r="K2512" s="2"/>
    </row>
    <row r="2513" spans="9:11" x14ac:dyDescent="0.3">
      <c r="I2513" s="3"/>
      <c r="J2513" s="2"/>
      <c r="K2513" s="2"/>
    </row>
    <row r="2514" spans="9:11" x14ac:dyDescent="0.3">
      <c r="I2514" s="3"/>
      <c r="J2514" s="2"/>
      <c r="K2514" s="2"/>
    </row>
    <row r="2515" spans="9:11" x14ac:dyDescent="0.3">
      <c r="I2515" s="3"/>
      <c r="J2515" s="2"/>
      <c r="K2515" s="2"/>
    </row>
    <row r="2516" spans="9:11" x14ac:dyDescent="0.3">
      <c r="I2516" s="3"/>
      <c r="J2516" s="2"/>
      <c r="K2516" s="2"/>
    </row>
    <row r="2517" spans="9:11" x14ac:dyDescent="0.3">
      <c r="I2517" s="3"/>
      <c r="J2517" s="2"/>
      <c r="K2517" s="2"/>
    </row>
    <row r="2518" spans="9:11" x14ac:dyDescent="0.3">
      <c r="I2518" s="3"/>
      <c r="J2518" s="2"/>
      <c r="K2518" s="2"/>
    </row>
    <row r="2519" spans="9:11" x14ac:dyDescent="0.3">
      <c r="I2519" s="3"/>
      <c r="J2519" s="2"/>
      <c r="K2519" s="2"/>
    </row>
    <row r="2520" spans="9:11" x14ac:dyDescent="0.3">
      <c r="I2520" s="3"/>
      <c r="J2520" s="2"/>
      <c r="K2520" s="2"/>
    </row>
    <row r="2521" spans="9:11" x14ac:dyDescent="0.3">
      <c r="I2521" s="3"/>
      <c r="J2521" s="2"/>
      <c r="K2521" s="2"/>
    </row>
    <row r="2522" spans="9:11" x14ac:dyDescent="0.3">
      <c r="I2522" s="3"/>
      <c r="J2522" s="2"/>
      <c r="K2522" s="2"/>
    </row>
    <row r="2523" spans="9:11" x14ac:dyDescent="0.3">
      <c r="I2523" s="3"/>
      <c r="J2523" s="2"/>
      <c r="K2523" s="2"/>
    </row>
    <row r="2524" spans="9:11" x14ac:dyDescent="0.3">
      <c r="I2524" s="3"/>
      <c r="J2524" s="2"/>
      <c r="K2524" s="2"/>
    </row>
    <row r="2525" spans="9:11" x14ac:dyDescent="0.3">
      <c r="I2525" s="3"/>
      <c r="J2525" s="2"/>
      <c r="K2525" s="2"/>
    </row>
    <row r="2526" spans="9:11" x14ac:dyDescent="0.3">
      <c r="I2526" s="3"/>
      <c r="J2526" s="2"/>
      <c r="K2526" s="2"/>
    </row>
    <row r="2527" spans="9:11" x14ac:dyDescent="0.3">
      <c r="I2527" s="3"/>
      <c r="J2527" s="2"/>
      <c r="K2527" s="2"/>
    </row>
    <row r="2528" spans="9:11" x14ac:dyDescent="0.3">
      <c r="I2528" s="3"/>
      <c r="J2528" s="2"/>
      <c r="K2528" s="2"/>
    </row>
    <row r="2529" spans="9:11" x14ac:dyDescent="0.3">
      <c r="I2529" s="3"/>
      <c r="J2529" s="2"/>
      <c r="K2529" s="2"/>
    </row>
    <row r="2530" spans="9:11" x14ac:dyDescent="0.3">
      <c r="I2530" s="3"/>
      <c r="J2530" s="2"/>
      <c r="K2530" s="2"/>
    </row>
    <row r="2531" spans="9:11" x14ac:dyDescent="0.3">
      <c r="I2531" s="3"/>
      <c r="J2531" s="2"/>
      <c r="K2531" s="2"/>
    </row>
    <row r="2532" spans="9:11" x14ac:dyDescent="0.3">
      <c r="I2532" s="3"/>
      <c r="J2532" s="2"/>
      <c r="K2532" s="2"/>
    </row>
    <row r="2533" spans="9:11" x14ac:dyDescent="0.3">
      <c r="I2533" s="3"/>
      <c r="J2533" s="2"/>
      <c r="K2533" s="2"/>
    </row>
    <row r="2534" spans="9:11" x14ac:dyDescent="0.3">
      <c r="I2534" s="3"/>
      <c r="J2534" s="2"/>
      <c r="K2534" s="2"/>
    </row>
    <row r="2535" spans="9:11" x14ac:dyDescent="0.3">
      <c r="I2535" s="3"/>
      <c r="J2535" s="2"/>
      <c r="K2535" s="2"/>
    </row>
    <row r="2536" spans="9:11" x14ac:dyDescent="0.3">
      <c r="I2536" s="3"/>
      <c r="J2536" s="2"/>
      <c r="K2536" s="2"/>
    </row>
    <row r="2537" spans="9:11" x14ac:dyDescent="0.3">
      <c r="I2537" s="3"/>
      <c r="J2537" s="2"/>
      <c r="K2537" s="2"/>
    </row>
    <row r="2538" spans="9:11" x14ac:dyDescent="0.3">
      <c r="I2538" s="3"/>
      <c r="J2538" s="2"/>
      <c r="K2538" s="2"/>
    </row>
    <row r="2539" spans="9:11" x14ac:dyDescent="0.3">
      <c r="I2539" s="3"/>
      <c r="J2539" s="2"/>
      <c r="K2539" s="2"/>
    </row>
    <row r="2540" spans="9:11" x14ac:dyDescent="0.3">
      <c r="I2540" s="3"/>
      <c r="J2540" s="2"/>
      <c r="K2540" s="2"/>
    </row>
    <row r="2541" spans="9:11" x14ac:dyDescent="0.3">
      <c r="I2541" s="3"/>
      <c r="J2541" s="2"/>
      <c r="K2541" s="2"/>
    </row>
    <row r="2542" spans="9:11" x14ac:dyDescent="0.3">
      <c r="I2542" s="3"/>
      <c r="J2542" s="2"/>
      <c r="K2542" s="2"/>
    </row>
    <row r="2543" spans="9:11" x14ac:dyDescent="0.3">
      <c r="I2543" s="3"/>
      <c r="J2543" s="2"/>
      <c r="K2543" s="2"/>
    </row>
    <row r="2544" spans="9:11" x14ac:dyDescent="0.3">
      <c r="I2544" s="3"/>
      <c r="J2544" s="2"/>
      <c r="K2544" s="2"/>
    </row>
    <row r="2545" spans="9:11" x14ac:dyDescent="0.3">
      <c r="I2545" s="3"/>
      <c r="J2545" s="2"/>
      <c r="K2545" s="2"/>
    </row>
    <row r="2546" spans="9:11" x14ac:dyDescent="0.3">
      <c r="I2546" s="3"/>
      <c r="J2546" s="2"/>
      <c r="K2546" s="2"/>
    </row>
    <row r="2547" spans="9:11" x14ac:dyDescent="0.3">
      <c r="I2547" s="3"/>
      <c r="J2547" s="2"/>
      <c r="K2547" s="2"/>
    </row>
    <row r="2548" spans="9:11" x14ac:dyDescent="0.3">
      <c r="I2548" s="3"/>
      <c r="J2548" s="2"/>
      <c r="K2548" s="2"/>
    </row>
    <row r="2549" spans="9:11" x14ac:dyDescent="0.3">
      <c r="I2549" s="3"/>
      <c r="J2549" s="2"/>
      <c r="K2549" s="2"/>
    </row>
    <row r="2550" spans="9:11" x14ac:dyDescent="0.3">
      <c r="I2550" s="3"/>
      <c r="J2550" s="2"/>
      <c r="K2550" s="2"/>
    </row>
    <row r="2551" spans="9:11" x14ac:dyDescent="0.3">
      <c r="I2551" s="3"/>
      <c r="J2551" s="2"/>
      <c r="K2551" s="2"/>
    </row>
    <row r="2552" spans="9:11" x14ac:dyDescent="0.3">
      <c r="I2552" s="3"/>
      <c r="J2552" s="2"/>
      <c r="K2552" s="2"/>
    </row>
    <row r="2553" spans="9:11" x14ac:dyDescent="0.3">
      <c r="I2553" s="3"/>
      <c r="J2553" s="2"/>
      <c r="K2553" s="2"/>
    </row>
    <row r="2554" spans="9:11" x14ac:dyDescent="0.3">
      <c r="I2554" s="3"/>
      <c r="J2554" s="2"/>
      <c r="K2554" s="2"/>
    </row>
    <row r="2555" spans="9:11" x14ac:dyDescent="0.3">
      <c r="I2555" s="3"/>
      <c r="J2555" s="2"/>
      <c r="K2555" s="2"/>
    </row>
    <row r="2556" spans="9:11" x14ac:dyDescent="0.3">
      <c r="I2556" s="3"/>
      <c r="J2556" s="2"/>
      <c r="K2556" s="2"/>
    </row>
    <row r="2557" spans="9:11" x14ac:dyDescent="0.3">
      <c r="I2557" s="3"/>
      <c r="J2557" s="2"/>
      <c r="K2557" s="2"/>
    </row>
    <row r="2558" spans="9:11" x14ac:dyDescent="0.3">
      <c r="I2558" s="3"/>
      <c r="J2558" s="2"/>
      <c r="K2558" s="2"/>
    </row>
    <row r="2559" spans="9:11" x14ac:dyDescent="0.3">
      <c r="I2559" s="3"/>
      <c r="J2559" s="2"/>
      <c r="K2559" s="2"/>
    </row>
    <row r="2560" spans="9:11" x14ac:dyDescent="0.3">
      <c r="I2560" s="3"/>
      <c r="J2560" s="2"/>
      <c r="K2560" s="2"/>
    </row>
    <row r="2561" spans="9:11" x14ac:dyDescent="0.3">
      <c r="I2561" s="3"/>
      <c r="J2561" s="2"/>
      <c r="K2561" s="2"/>
    </row>
    <row r="2562" spans="9:11" x14ac:dyDescent="0.3">
      <c r="I2562" s="3"/>
      <c r="J2562" s="2"/>
      <c r="K2562" s="2"/>
    </row>
    <row r="2563" spans="9:11" x14ac:dyDescent="0.3">
      <c r="I2563" s="3"/>
      <c r="J2563" s="2"/>
      <c r="K2563" s="2"/>
    </row>
    <row r="2564" spans="9:11" x14ac:dyDescent="0.3">
      <c r="I2564" s="3"/>
      <c r="J2564" s="2"/>
      <c r="K2564" s="2"/>
    </row>
    <row r="2565" spans="9:11" x14ac:dyDescent="0.3">
      <c r="I2565" s="3"/>
      <c r="J2565" s="2"/>
      <c r="K2565" s="2"/>
    </row>
    <row r="2566" spans="9:11" x14ac:dyDescent="0.3">
      <c r="I2566" s="3"/>
      <c r="J2566" s="2"/>
      <c r="K2566" s="2"/>
    </row>
    <row r="2567" spans="9:11" x14ac:dyDescent="0.3">
      <c r="I2567" s="3"/>
      <c r="J2567" s="2"/>
      <c r="K2567" s="2"/>
    </row>
    <row r="2568" spans="9:11" x14ac:dyDescent="0.3">
      <c r="I2568" s="3"/>
      <c r="J2568" s="2"/>
      <c r="K2568" s="2"/>
    </row>
    <row r="2569" spans="9:11" x14ac:dyDescent="0.3">
      <c r="I2569" s="3"/>
      <c r="J2569" s="2"/>
      <c r="K2569" s="2"/>
    </row>
    <row r="2570" spans="9:11" x14ac:dyDescent="0.3">
      <c r="I2570" s="3"/>
      <c r="J2570" s="2"/>
      <c r="K2570" s="2"/>
    </row>
    <row r="2571" spans="9:11" x14ac:dyDescent="0.3">
      <c r="I2571" s="3"/>
      <c r="J2571" s="2"/>
      <c r="K2571" s="2"/>
    </row>
    <row r="2572" spans="9:11" x14ac:dyDescent="0.3">
      <c r="I2572" s="3"/>
      <c r="J2572" s="2"/>
      <c r="K2572" s="2"/>
    </row>
    <row r="2573" spans="9:11" x14ac:dyDescent="0.3">
      <c r="I2573" s="3"/>
      <c r="J2573" s="2"/>
      <c r="K2573" s="2"/>
    </row>
    <row r="2574" spans="9:11" x14ac:dyDescent="0.3">
      <c r="I2574" s="3"/>
      <c r="J2574" s="2"/>
      <c r="K2574" s="2"/>
    </row>
    <row r="2575" spans="9:11" x14ac:dyDescent="0.3">
      <c r="I2575" s="3"/>
      <c r="J2575" s="2"/>
      <c r="K2575" s="2"/>
    </row>
    <row r="2576" spans="9:11" x14ac:dyDescent="0.3">
      <c r="I2576" s="3"/>
      <c r="J2576" s="2"/>
      <c r="K2576" s="2"/>
    </row>
    <row r="2577" spans="9:11" x14ac:dyDescent="0.3">
      <c r="I2577" s="3"/>
      <c r="J2577" s="2"/>
      <c r="K2577" s="2"/>
    </row>
    <row r="2578" spans="9:11" x14ac:dyDescent="0.3">
      <c r="I2578" s="3"/>
      <c r="J2578" s="2"/>
      <c r="K2578" s="2"/>
    </row>
    <row r="2579" spans="9:11" x14ac:dyDescent="0.3">
      <c r="I2579" s="3"/>
      <c r="J2579" s="2"/>
      <c r="K2579" s="2"/>
    </row>
    <row r="2580" spans="9:11" x14ac:dyDescent="0.3">
      <c r="I2580" s="3"/>
      <c r="J2580" s="2"/>
      <c r="K2580" s="2"/>
    </row>
    <row r="2581" spans="9:11" x14ac:dyDescent="0.3">
      <c r="I2581" s="3"/>
      <c r="J2581" s="2"/>
      <c r="K2581" s="2"/>
    </row>
    <row r="2582" spans="9:11" x14ac:dyDescent="0.3">
      <c r="I2582" s="3"/>
      <c r="J2582" s="2"/>
      <c r="K2582" s="2"/>
    </row>
    <row r="2583" spans="9:11" x14ac:dyDescent="0.3">
      <c r="I2583" s="3"/>
      <c r="J2583" s="2"/>
      <c r="K2583" s="2"/>
    </row>
    <row r="2584" spans="9:11" x14ac:dyDescent="0.3">
      <c r="I2584" s="3"/>
      <c r="J2584" s="2"/>
      <c r="K2584" s="2"/>
    </row>
    <row r="2585" spans="9:11" x14ac:dyDescent="0.3">
      <c r="I2585" s="3"/>
      <c r="J2585" s="2"/>
      <c r="K2585" s="2"/>
    </row>
    <row r="2586" spans="9:11" x14ac:dyDescent="0.3">
      <c r="I2586" s="3"/>
      <c r="J2586" s="2"/>
      <c r="K2586" s="2"/>
    </row>
    <row r="2587" spans="9:11" x14ac:dyDescent="0.3">
      <c r="I2587" s="3"/>
      <c r="J2587" s="2"/>
      <c r="K2587" s="2"/>
    </row>
    <row r="2588" spans="9:11" x14ac:dyDescent="0.3">
      <c r="I2588" s="3"/>
      <c r="J2588" s="2"/>
      <c r="K2588" s="2"/>
    </row>
    <row r="2589" spans="9:11" x14ac:dyDescent="0.3">
      <c r="I2589" s="3"/>
      <c r="J2589" s="2"/>
      <c r="K2589" s="2"/>
    </row>
    <row r="2590" spans="9:11" x14ac:dyDescent="0.3">
      <c r="I2590" s="3"/>
      <c r="J2590" s="2"/>
      <c r="K2590" s="2"/>
    </row>
    <row r="2591" spans="9:11" x14ac:dyDescent="0.3">
      <c r="I2591" s="3"/>
      <c r="J2591" s="2"/>
      <c r="K2591" s="2"/>
    </row>
    <row r="2592" spans="9:11" x14ac:dyDescent="0.3">
      <c r="I2592" s="3"/>
      <c r="J2592" s="2"/>
      <c r="K2592" s="2"/>
    </row>
    <row r="2593" spans="9:11" x14ac:dyDescent="0.3">
      <c r="I2593" s="3"/>
      <c r="J2593" s="2"/>
      <c r="K2593" s="2"/>
    </row>
    <row r="2594" spans="9:11" x14ac:dyDescent="0.3">
      <c r="I2594" s="3"/>
      <c r="J2594" s="2"/>
      <c r="K2594" s="2"/>
    </row>
    <row r="2595" spans="9:11" x14ac:dyDescent="0.3">
      <c r="I2595" s="3"/>
      <c r="J2595" s="2"/>
      <c r="K2595" s="2"/>
    </row>
    <row r="2596" spans="9:11" x14ac:dyDescent="0.3">
      <c r="I2596" s="3"/>
      <c r="J2596" s="2"/>
      <c r="K2596" s="2"/>
    </row>
    <row r="2597" spans="9:11" x14ac:dyDescent="0.3">
      <c r="I2597" s="3"/>
      <c r="J2597" s="2"/>
      <c r="K2597" s="2"/>
    </row>
    <row r="2598" spans="9:11" x14ac:dyDescent="0.3">
      <c r="I2598" s="3"/>
      <c r="J2598" s="2"/>
      <c r="K2598" s="2"/>
    </row>
    <row r="2599" spans="9:11" x14ac:dyDescent="0.3">
      <c r="I2599" s="3"/>
      <c r="J2599" s="2"/>
      <c r="K2599" s="2"/>
    </row>
    <row r="2600" spans="9:11" x14ac:dyDescent="0.3">
      <c r="I2600" s="3"/>
      <c r="J2600" s="2"/>
      <c r="K2600" s="2"/>
    </row>
    <row r="2601" spans="9:11" x14ac:dyDescent="0.3">
      <c r="I2601" s="3"/>
      <c r="J2601" s="2"/>
      <c r="K2601" s="2"/>
    </row>
    <row r="2602" spans="9:11" x14ac:dyDescent="0.3">
      <c r="I2602" s="3"/>
      <c r="J2602" s="2"/>
      <c r="K2602" s="2"/>
    </row>
    <row r="2603" spans="9:11" x14ac:dyDescent="0.3">
      <c r="I2603" s="3"/>
      <c r="J2603" s="2"/>
      <c r="K2603" s="2"/>
    </row>
    <row r="2604" spans="9:11" x14ac:dyDescent="0.3">
      <c r="I2604" s="3"/>
      <c r="J2604" s="2"/>
      <c r="K2604" s="2"/>
    </row>
    <row r="2605" spans="9:11" x14ac:dyDescent="0.3">
      <c r="I2605" s="3"/>
      <c r="J2605" s="2"/>
      <c r="K2605" s="2"/>
    </row>
    <row r="2606" spans="9:11" x14ac:dyDescent="0.3">
      <c r="I2606" s="3"/>
      <c r="J2606" s="2"/>
      <c r="K2606" s="2"/>
    </row>
    <row r="2607" spans="9:11" x14ac:dyDescent="0.3">
      <c r="I2607" s="3"/>
      <c r="J2607" s="2"/>
      <c r="K2607" s="2"/>
    </row>
    <row r="2608" spans="9:11" x14ac:dyDescent="0.3">
      <c r="I2608" s="3"/>
      <c r="J2608" s="2"/>
      <c r="K2608" s="2"/>
    </row>
    <row r="2609" spans="9:11" x14ac:dyDescent="0.3">
      <c r="I2609" s="3"/>
      <c r="J2609" s="2"/>
      <c r="K2609" s="2"/>
    </row>
    <row r="2610" spans="9:11" x14ac:dyDescent="0.3">
      <c r="I2610" s="3"/>
      <c r="J2610" s="2"/>
      <c r="K2610" s="2"/>
    </row>
    <row r="2611" spans="9:11" x14ac:dyDescent="0.3">
      <c r="I2611" s="3"/>
      <c r="J2611" s="2"/>
      <c r="K2611" s="2"/>
    </row>
    <row r="2612" spans="9:11" x14ac:dyDescent="0.3">
      <c r="I2612" s="3"/>
      <c r="J2612" s="2"/>
      <c r="K2612" s="2"/>
    </row>
    <row r="2613" spans="9:11" x14ac:dyDescent="0.3">
      <c r="I2613" s="3"/>
      <c r="J2613" s="2"/>
      <c r="K2613" s="2"/>
    </row>
    <row r="2614" spans="9:11" x14ac:dyDescent="0.3">
      <c r="I2614" s="3"/>
      <c r="J2614" s="2"/>
      <c r="K2614" s="2"/>
    </row>
    <row r="2615" spans="9:11" x14ac:dyDescent="0.3">
      <c r="I2615" s="3"/>
      <c r="J2615" s="2"/>
      <c r="K2615" s="2"/>
    </row>
    <row r="2616" spans="9:11" x14ac:dyDescent="0.3">
      <c r="I2616" s="3"/>
      <c r="J2616" s="2"/>
      <c r="K2616" s="2"/>
    </row>
    <row r="2617" spans="9:11" x14ac:dyDescent="0.3">
      <c r="I2617" s="3"/>
      <c r="J2617" s="2"/>
      <c r="K2617" s="2"/>
    </row>
    <row r="2618" spans="9:11" x14ac:dyDescent="0.3">
      <c r="I2618" s="3"/>
      <c r="J2618" s="2"/>
      <c r="K2618" s="2"/>
    </row>
    <row r="2619" spans="9:11" x14ac:dyDescent="0.3">
      <c r="I2619" s="3"/>
      <c r="J2619" s="2"/>
      <c r="K2619" s="2"/>
    </row>
    <row r="2620" spans="9:11" x14ac:dyDescent="0.3">
      <c r="I2620" s="3"/>
      <c r="J2620" s="2"/>
      <c r="K2620" s="2"/>
    </row>
    <row r="2621" spans="9:11" x14ac:dyDescent="0.3">
      <c r="I2621" s="3"/>
      <c r="J2621" s="2"/>
      <c r="K2621" s="2"/>
    </row>
    <row r="2622" spans="9:11" x14ac:dyDescent="0.3">
      <c r="I2622" s="3"/>
      <c r="J2622" s="2"/>
      <c r="K2622" s="2"/>
    </row>
    <row r="2623" spans="9:11" x14ac:dyDescent="0.3">
      <c r="I2623" s="3"/>
      <c r="J2623" s="2"/>
      <c r="K2623" s="2"/>
    </row>
    <row r="2624" spans="9:11" x14ac:dyDescent="0.3">
      <c r="I2624" s="3"/>
      <c r="J2624" s="2"/>
      <c r="K2624" s="2"/>
    </row>
    <row r="2625" spans="9:11" x14ac:dyDescent="0.3">
      <c r="I2625" s="3"/>
      <c r="J2625" s="2"/>
      <c r="K2625" s="2"/>
    </row>
    <row r="2626" spans="9:11" x14ac:dyDescent="0.3">
      <c r="I2626" s="3"/>
      <c r="J2626" s="2"/>
      <c r="K2626" s="2"/>
    </row>
    <row r="2627" spans="9:11" x14ac:dyDescent="0.3">
      <c r="I2627" s="3"/>
      <c r="J2627" s="2"/>
      <c r="K2627" s="2"/>
    </row>
    <row r="2628" spans="9:11" x14ac:dyDescent="0.3">
      <c r="I2628" s="3"/>
      <c r="J2628" s="2"/>
      <c r="K2628" s="2"/>
    </row>
    <row r="2629" spans="9:11" x14ac:dyDescent="0.3">
      <c r="I2629" s="3"/>
      <c r="J2629" s="2"/>
      <c r="K2629" s="2"/>
    </row>
    <row r="2630" spans="9:11" x14ac:dyDescent="0.3">
      <c r="I2630" s="3"/>
      <c r="J2630" s="2"/>
      <c r="K2630" s="2"/>
    </row>
    <row r="2631" spans="9:11" x14ac:dyDescent="0.3">
      <c r="I2631" s="3"/>
      <c r="J2631" s="2"/>
      <c r="K2631" s="2"/>
    </row>
    <row r="2632" spans="9:11" x14ac:dyDescent="0.3">
      <c r="I2632" s="3"/>
      <c r="J2632" s="2"/>
      <c r="K2632" s="2"/>
    </row>
    <row r="2633" spans="9:11" x14ac:dyDescent="0.3">
      <c r="I2633" s="3"/>
      <c r="J2633" s="2"/>
      <c r="K2633" s="2"/>
    </row>
    <row r="2634" spans="9:11" x14ac:dyDescent="0.3">
      <c r="I2634" s="3"/>
      <c r="J2634" s="2"/>
      <c r="K2634" s="2"/>
    </row>
    <row r="2635" spans="9:11" x14ac:dyDescent="0.3">
      <c r="I2635" s="3"/>
      <c r="J2635" s="2"/>
      <c r="K2635" s="2"/>
    </row>
    <row r="2636" spans="9:11" x14ac:dyDescent="0.3">
      <c r="I2636" s="3"/>
      <c r="J2636" s="2"/>
      <c r="K2636" s="2"/>
    </row>
    <row r="2637" spans="9:11" x14ac:dyDescent="0.3">
      <c r="I2637" s="3"/>
      <c r="J2637" s="2"/>
      <c r="K2637" s="2"/>
    </row>
    <row r="2638" spans="9:11" x14ac:dyDescent="0.3">
      <c r="I2638" s="3"/>
      <c r="J2638" s="2"/>
      <c r="K2638" s="2"/>
    </row>
    <row r="2639" spans="9:11" x14ac:dyDescent="0.3">
      <c r="I2639" s="3"/>
      <c r="J2639" s="2"/>
      <c r="K2639" s="2"/>
    </row>
    <row r="2640" spans="9:11" x14ac:dyDescent="0.3">
      <c r="I2640" s="3"/>
      <c r="J2640" s="2"/>
      <c r="K2640" s="2"/>
    </row>
    <row r="2641" spans="9:11" x14ac:dyDescent="0.3">
      <c r="I2641" s="3"/>
      <c r="J2641" s="2"/>
      <c r="K2641" s="2"/>
    </row>
    <row r="2642" spans="9:11" x14ac:dyDescent="0.3">
      <c r="I2642" s="3"/>
      <c r="J2642" s="2"/>
      <c r="K2642" s="2"/>
    </row>
    <row r="2643" spans="9:11" x14ac:dyDescent="0.3">
      <c r="I2643" s="3"/>
      <c r="J2643" s="2"/>
      <c r="K2643" s="2"/>
    </row>
    <row r="2644" spans="9:11" x14ac:dyDescent="0.3">
      <c r="I2644" s="3"/>
      <c r="J2644" s="2"/>
      <c r="K2644" s="2"/>
    </row>
    <row r="2645" spans="9:11" x14ac:dyDescent="0.3">
      <c r="I2645" s="3"/>
      <c r="J2645" s="2"/>
      <c r="K2645" s="2"/>
    </row>
    <row r="2646" spans="9:11" x14ac:dyDescent="0.3">
      <c r="I2646" s="3"/>
      <c r="J2646" s="2"/>
      <c r="K2646" s="2"/>
    </row>
    <row r="2647" spans="9:11" x14ac:dyDescent="0.3">
      <c r="I2647" s="3"/>
      <c r="J2647" s="2"/>
      <c r="K2647" s="2"/>
    </row>
    <row r="2648" spans="9:11" x14ac:dyDescent="0.3">
      <c r="I2648" s="3"/>
      <c r="J2648" s="2"/>
      <c r="K2648" s="2"/>
    </row>
    <row r="2649" spans="9:11" x14ac:dyDescent="0.3">
      <c r="I2649" s="3"/>
      <c r="J2649" s="2"/>
      <c r="K2649" s="2"/>
    </row>
    <row r="2650" spans="9:11" x14ac:dyDescent="0.3">
      <c r="I2650" s="3"/>
      <c r="J2650" s="2"/>
      <c r="K2650" s="2"/>
    </row>
    <row r="2651" spans="9:11" x14ac:dyDescent="0.3">
      <c r="I2651" s="3"/>
      <c r="J2651" s="2"/>
      <c r="K2651" s="2"/>
    </row>
    <row r="2652" spans="9:11" x14ac:dyDescent="0.3">
      <c r="I2652" s="3"/>
      <c r="J2652" s="2"/>
      <c r="K2652" s="2"/>
    </row>
    <row r="2653" spans="9:11" x14ac:dyDescent="0.3">
      <c r="I2653" s="3"/>
      <c r="J2653" s="2"/>
      <c r="K2653" s="2"/>
    </row>
    <row r="2654" spans="9:11" x14ac:dyDescent="0.3">
      <c r="I2654" s="3"/>
      <c r="J2654" s="2"/>
      <c r="K2654" s="2"/>
    </row>
    <row r="2655" spans="9:11" x14ac:dyDescent="0.3">
      <c r="I2655" s="3"/>
      <c r="J2655" s="2"/>
      <c r="K2655" s="2"/>
    </row>
    <row r="2656" spans="9:11" x14ac:dyDescent="0.3">
      <c r="I2656" s="3"/>
      <c r="J2656" s="2"/>
      <c r="K2656" s="2"/>
    </row>
    <row r="2657" spans="9:11" x14ac:dyDescent="0.3">
      <c r="I2657" s="3"/>
      <c r="J2657" s="2"/>
      <c r="K2657" s="2"/>
    </row>
    <row r="2658" spans="9:11" x14ac:dyDescent="0.3">
      <c r="I2658" s="3"/>
      <c r="J2658" s="2"/>
      <c r="K2658" s="2"/>
    </row>
    <row r="2659" spans="9:11" x14ac:dyDescent="0.3">
      <c r="I2659" s="3"/>
      <c r="J2659" s="2"/>
      <c r="K2659" s="2"/>
    </row>
    <row r="2660" spans="9:11" x14ac:dyDescent="0.3">
      <c r="I2660" s="3"/>
      <c r="J2660" s="2"/>
      <c r="K2660" s="2"/>
    </row>
    <row r="2661" spans="9:11" x14ac:dyDescent="0.3">
      <c r="I2661" s="3"/>
      <c r="J2661" s="2"/>
      <c r="K2661" s="2"/>
    </row>
    <row r="2662" spans="9:11" x14ac:dyDescent="0.3">
      <c r="I2662" s="3"/>
      <c r="J2662" s="2"/>
      <c r="K2662" s="2"/>
    </row>
    <row r="2663" spans="9:11" x14ac:dyDescent="0.3">
      <c r="I2663" s="3"/>
      <c r="J2663" s="2"/>
      <c r="K2663" s="2"/>
    </row>
    <row r="2664" spans="9:11" x14ac:dyDescent="0.3">
      <c r="I2664" s="3"/>
      <c r="J2664" s="2"/>
      <c r="K2664" s="2"/>
    </row>
    <row r="2665" spans="9:11" x14ac:dyDescent="0.3">
      <c r="I2665" s="3"/>
      <c r="J2665" s="2"/>
      <c r="K2665" s="2"/>
    </row>
    <row r="2666" spans="9:11" x14ac:dyDescent="0.3">
      <c r="I2666" s="3"/>
      <c r="J2666" s="2"/>
      <c r="K2666" s="2"/>
    </row>
    <row r="2667" spans="9:11" x14ac:dyDescent="0.3">
      <c r="I2667" s="3"/>
      <c r="J2667" s="2"/>
      <c r="K2667" s="2"/>
    </row>
    <row r="2668" spans="9:11" x14ac:dyDescent="0.3">
      <c r="I2668" s="3"/>
      <c r="J2668" s="2"/>
      <c r="K2668" s="2"/>
    </row>
    <row r="2669" spans="9:11" x14ac:dyDescent="0.3">
      <c r="I2669" s="3"/>
      <c r="J2669" s="2"/>
      <c r="K2669" s="2"/>
    </row>
    <row r="2670" spans="9:11" x14ac:dyDescent="0.3">
      <c r="I2670" s="3"/>
      <c r="J2670" s="2"/>
      <c r="K2670" s="2"/>
    </row>
    <row r="2671" spans="9:11" x14ac:dyDescent="0.3">
      <c r="I2671" s="3"/>
      <c r="J2671" s="2"/>
      <c r="K2671" s="2"/>
    </row>
    <row r="2672" spans="9:11" x14ac:dyDescent="0.3">
      <c r="I2672" s="3"/>
      <c r="J2672" s="2"/>
      <c r="K2672" s="2"/>
    </row>
    <row r="2673" spans="9:11" x14ac:dyDescent="0.3">
      <c r="I2673" s="3"/>
      <c r="J2673" s="2"/>
      <c r="K2673" s="2"/>
    </row>
    <row r="2674" spans="9:11" x14ac:dyDescent="0.3">
      <c r="I2674" s="3"/>
      <c r="J2674" s="2"/>
      <c r="K2674" s="2"/>
    </row>
    <row r="2675" spans="9:11" x14ac:dyDescent="0.3">
      <c r="I2675" s="3"/>
      <c r="J2675" s="2"/>
      <c r="K2675" s="2"/>
    </row>
    <row r="2676" spans="9:11" x14ac:dyDescent="0.3">
      <c r="I2676" s="3"/>
      <c r="J2676" s="2"/>
      <c r="K2676" s="2"/>
    </row>
    <row r="2677" spans="9:11" x14ac:dyDescent="0.3">
      <c r="I2677" s="3"/>
      <c r="J2677" s="2"/>
      <c r="K2677" s="2"/>
    </row>
    <row r="2678" spans="9:11" x14ac:dyDescent="0.3">
      <c r="I2678" s="3"/>
      <c r="J2678" s="2"/>
      <c r="K2678" s="2"/>
    </row>
    <row r="2679" spans="9:11" x14ac:dyDescent="0.3">
      <c r="I2679" s="3"/>
      <c r="J2679" s="2"/>
      <c r="K2679" s="2"/>
    </row>
    <row r="2680" spans="9:11" x14ac:dyDescent="0.3">
      <c r="I2680" s="3"/>
      <c r="J2680" s="2"/>
      <c r="K2680" s="2"/>
    </row>
    <row r="2681" spans="9:11" x14ac:dyDescent="0.3">
      <c r="I2681" s="3"/>
      <c r="J2681" s="2"/>
      <c r="K2681" s="2"/>
    </row>
    <row r="2682" spans="9:11" x14ac:dyDescent="0.3">
      <c r="I2682" s="3"/>
      <c r="J2682" s="2"/>
      <c r="K2682" s="2"/>
    </row>
    <row r="2683" spans="9:11" x14ac:dyDescent="0.3">
      <c r="I2683" s="3"/>
      <c r="J2683" s="2"/>
      <c r="K2683" s="2"/>
    </row>
    <row r="2684" spans="9:11" x14ac:dyDescent="0.3">
      <c r="I2684" s="3"/>
      <c r="J2684" s="2"/>
      <c r="K2684" s="2"/>
    </row>
    <row r="2685" spans="9:11" x14ac:dyDescent="0.3">
      <c r="I2685" s="3"/>
      <c r="J2685" s="2"/>
      <c r="K2685" s="2"/>
    </row>
    <row r="2686" spans="9:11" x14ac:dyDescent="0.3">
      <c r="I2686" s="3"/>
      <c r="J2686" s="2"/>
      <c r="K2686" s="2"/>
    </row>
    <row r="2687" spans="9:11" x14ac:dyDescent="0.3">
      <c r="I2687" s="3"/>
      <c r="J2687" s="2"/>
      <c r="K2687" s="2"/>
    </row>
    <row r="2688" spans="9:11" x14ac:dyDescent="0.3">
      <c r="I2688" s="3"/>
      <c r="J2688" s="2"/>
      <c r="K2688" s="2"/>
    </row>
    <row r="2689" spans="9:11" x14ac:dyDescent="0.3">
      <c r="I2689" s="3"/>
      <c r="J2689" s="2"/>
      <c r="K2689" s="2"/>
    </row>
    <row r="2690" spans="9:11" x14ac:dyDescent="0.3">
      <c r="I2690" s="3"/>
      <c r="J2690" s="2"/>
      <c r="K2690" s="2"/>
    </row>
    <row r="2691" spans="9:11" x14ac:dyDescent="0.3">
      <c r="I2691" s="3"/>
      <c r="J2691" s="2"/>
      <c r="K2691" s="2"/>
    </row>
    <row r="2692" spans="9:11" x14ac:dyDescent="0.3">
      <c r="I2692" s="3"/>
      <c r="J2692" s="2"/>
      <c r="K2692" s="2"/>
    </row>
    <row r="2693" spans="9:11" x14ac:dyDescent="0.3">
      <c r="I2693" s="3"/>
      <c r="J2693" s="2"/>
      <c r="K2693" s="2"/>
    </row>
    <row r="2694" spans="9:11" x14ac:dyDescent="0.3">
      <c r="I2694" s="3"/>
      <c r="J2694" s="2"/>
      <c r="K2694" s="2"/>
    </row>
    <row r="2695" spans="9:11" x14ac:dyDescent="0.3">
      <c r="I2695" s="3"/>
      <c r="J2695" s="2"/>
      <c r="K2695" s="2"/>
    </row>
    <row r="2696" spans="9:11" x14ac:dyDescent="0.3">
      <c r="I2696" s="3"/>
      <c r="J2696" s="2"/>
      <c r="K2696" s="2"/>
    </row>
    <row r="2697" spans="9:11" x14ac:dyDescent="0.3">
      <c r="I2697" s="3"/>
      <c r="J2697" s="2"/>
      <c r="K2697" s="2"/>
    </row>
    <row r="2698" spans="9:11" x14ac:dyDescent="0.3">
      <c r="I2698" s="3"/>
      <c r="J2698" s="2"/>
      <c r="K2698" s="2"/>
    </row>
    <row r="2699" spans="9:11" x14ac:dyDescent="0.3">
      <c r="I2699" s="3"/>
      <c r="J2699" s="2"/>
      <c r="K2699" s="2"/>
    </row>
    <row r="2700" spans="9:11" x14ac:dyDescent="0.3">
      <c r="I2700" s="3"/>
      <c r="J2700" s="2"/>
      <c r="K2700" s="2"/>
    </row>
    <row r="2701" spans="9:11" x14ac:dyDescent="0.3">
      <c r="I2701" s="3"/>
      <c r="J2701" s="2"/>
      <c r="K2701" s="2"/>
    </row>
    <row r="2702" spans="9:11" x14ac:dyDescent="0.3">
      <c r="I2702" s="3"/>
      <c r="J2702" s="2"/>
      <c r="K2702" s="2"/>
    </row>
    <row r="2703" spans="9:11" x14ac:dyDescent="0.3">
      <c r="I2703" s="3"/>
      <c r="J2703" s="2"/>
      <c r="K2703" s="2"/>
    </row>
    <row r="2704" spans="9:11" x14ac:dyDescent="0.3">
      <c r="I2704" s="3"/>
      <c r="J2704" s="2"/>
      <c r="K2704" s="2"/>
    </row>
    <row r="2705" spans="9:11" x14ac:dyDescent="0.3">
      <c r="I2705" s="3"/>
      <c r="J2705" s="2"/>
      <c r="K2705" s="2"/>
    </row>
    <row r="2706" spans="9:11" x14ac:dyDescent="0.3">
      <c r="I2706" s="3"/>
      <c r="J2706" s="2"/>
      <c r="K2706" s="2"/>
    </row>
    <row r="2707" spans="9:11" x14ac:dyDescent="0.3">
      <c r="I2707" s="3"/>
      <c r="J2707" s="2"/>
      <c r="K2707" s="2"/>
    </row>
    <row r="2708" spans="9:11" x14ac:dyDescent="0.3">
      <c r="I2708" s="3"/>
      <c r="J2708" s="2"/>
      <c r="K2708" s="2"/>
    </row>
    <row r="2709" spans="9:11" x14ac:dyDescent="0.3">
      <c r="I2709" s="3"/>
      <c r="J2709" s="2"/>
      <c r="K2709" s="2"/>
    </row>
    <row r="2710" spans="9:11" x14ac:dyDescent="0.3">
      <c r="I2710" s="3"/>
      <c r="J2710" s="2"/>
      <c r="K2710" s="2"/>
    </row>
    <row r="2711" spans="9:11" x14ac:dyDescent="0.3">
      <c r="I2711" s="3"/>
      <c r="J2711" s="2"/>
      <c r="K2711" s="2"/>
    </row>
    <row r="2712" spans="9:11" x14ac:dyDescent="0.3">
      <c r="I2712" s="3"/>
      <c r="J2712" s="2"/>
      <c r="K2712" s="2"/>
    </row>
    <row r="2713" spans="9:11" x14ac:dyDescent="0.3">
      <c r="I2713" s="3"/>
      <c r="J2713" s="2"/>
      <c r="K2713" s="2"/>
    </row>
    <row r="2714" spans="9:11" x14ac:dyDescent="0.3">
      <c r="I2714" s="3"/>
      <c r="J2714" s="2"/>
      <c r="K2714" s="2"/>
    </row>
    <row r="2715" spans="9:11" x14ac:dyDescent="0.3">
      <c r="I2715" s="3"/>
      <c r="J2715" s="2"/>
      <c r="K2715" s="2"/>
    </row>
    <row r="2716" spans="9:11" x14ac:dyDescent="0.3">
      <c r="I2716" s="3"/>
      <c r="J2716" s="2"/>
      <c r="K2716" s="2"/>
    </row>
    <row r="2717" spans="9:11" x14ac:dyDescent="0.3">
      <c r="I2717" s="3"/>
      <c r="J2717" s="2"/>
      <c r="K2717" s="2"/>
    </row>
    <row r="2718" spans="9:11" x14ac:dyDescent="0.3">
      <c r="I2718" s="3"/>
      <c r="J2718" s="2"/>
      <c r="K2718" s="2"/>
    </row>
    <row r="2719" spans="9:11" x14ac:dyDescent="0.3">
      <c r="I2719" s="3"/>
      <c r="J2719" s="2"/>
      <c r="K2719" s="2"/>
    </row>
    <row r="2720" spans="9:11" x14ac:dyDescent="0.3">
      <c r="I2720" s="3"/>
      <c r="J2720" s="2"/>
      <c r="K2720" s="2"/>
    </row>
    <row r="2721" spans="9:11" x14ac:dyDescent="0.3">
      <c r="I2721" s="3"/>
      <c r="J2721" s="2"/>
      <c r="K2721" s="2"/>
    </row>
    <row r="2722" spans="9:11" x14ac:dyDescent="0.3">
      <c r="I2722" s="3"/>
      <c r="J2722" s="2"/>
      <c r="K2722" s="2"/>
    </row>
    <row r="2723" spans="9:11" x14ac:dyDescent="0.3">
      <c r="I2723" s="3"/>
      <c r="J2723" s="2"/>
      <c r="K2723" s="2"/>
    </row>
    <row r="2724" spans="9:11" x14ac:dyDescent="0.3">
      <c r="I2724" s="3"/>
      <c r="J2724" s="2"/>
      <c r="K2724" s="2"/>
    </row>
    <row r="2725" spans="9:11" x14ac:dyDescent="0.3">
      <c r="I2725" s="3"/>
      <c r="J2725" s="2"/>
      <c r="K2725" s="2"/>
    </row>
    <row r="2726" spans="9:11" x14ac:dyDescent="0.3">
      <c r="I2726" s="3"/>
      <c r="J2726" s="2"/>
      <c r="K2726" s="2"/>
    </row>
    <row r="2727" spans="9:11" x14ac:dyDescent="0.3">
      <c r="I2727" s="3"/>
      <c r="J2727" s="2"/>
      <c r="K2727" s="2"/>
    </row>
    <row r="2728" spans="9:11" x14ac:dyDescent="0.3">
      <c r="I2728" s="3"/>
      <c r="J2728" s="2"/>
      <c r="K2728" s="2"/>
    </row>
    <row r="2729" spans="9:11" x14ac:dyDescent="0.3">
      <c r="I2729" s="3"/>
      <c r="J2729" s="2"/>
      <c r="K2729" s="2"/>
    </row>
    <row r="2730" spans="9:11" x14ac:dyDescent="0.3">
      <c r="I2730" s="3"/>
      <c r="J2730" s="2"/>
      <c r="K2730" s="2"/>
    </row>
    <row r="2731" spans="9:11" x14ac:dyDescent="0.3">
      <c r="I2731" s="3"/>
      <c r="J2731" s="2"/>
      <c r="K2731" s="2"/>
    </row>
    <row r="2732" spans="9:11" x14ac:dyDescent="0.3">
      <c r="I2732" s="3"/>
      <c r="J2732" s="2"/>
      <c r="K2732" s="2"/>
    </row>
    <row r="2733" spans="9:11" x14ac:dyDescent="0.3">
      <c r="I2733" s="3"/>
      <c r="J2733" s="2"/>
      <c r="K2733" s="2"/>
    </row>
    <row r="2734" spans="9:11" x14ac:dyDescent="0.3">
      <c r="I2734" s="3"/>
      <c r="J2734" s="2"/>
      <c r="K2734" s="2"/>
    </row>
    <row r="2735" spans="9:11" x14ac:dyDescent="0.3">
      <c r="I2735" s="3"/>
      <c r="J2735" s="2"/>
      <c r="K2735" s="2"/>
    </row>
    <row r="2736" spans="9:11" x14ac:dyDescent="0.3">
      <c r="I2736" s="3"/>
      <c r="J2736" s="2"/>
      <c r="K2736" s="2"/>
    </row>
    <row r="2737" spans="9:11" x14ac:dyDescent="0.3">
      <c r="I2737" s="3"/>
      <c r="J2737" s="2"/>
      <c r="K2737" s="2"/>
    </row>
    <row r="2738" spans="9:11" x14ac:dyDescent="0.3">
      <c r="I2738" s="3"/>
      <c r="J2738" s="2"/>
      <c r="K2738" s="2"/>
    </row>
    <row r="2739" spans="9:11" x14ac:dyDescent="0.3">
      <c r="I2739" s="3"/>
      <c r="J2739" s="2"/>
      <c r="K2739" s="2"/>
    </row>
    <row r="2740" spans="9:11" x14ac:dyDescent="0.3">
      <c r="I2740" s="3"/>
      <c r="J2740" s="2"/>
      <c r="K2740" s="2"/>
    </row>
    <row r="2741" spans="9:11" x14ac:dyDescent="0.3">
      <c r="I2741" s="3"/>
      <c r="J2741" s="2"/>
      <c r="K2741" s="2"/>
    </row>
    <row r="2742" spans="9:11" x14ac:dyDescent="0.3">
      <c r="I2742" s="3"/>
      <c r="J2742" s="2"/>
      <c r="K2742" s="2"/>
    </row>
    <row r="2743" spans="9:11" x14ac:dyDescent="0.3">
      <c r="I2743" s="3"/>
      <c r="J2743" s="2"/>
      <c r="K2743" s="2"/>
    </row>
    <row r="2744" spans="9:11" x14ac:dyDescent="0.3">
      <c r="I2744" s="3"/>
      <c r="J2744" s="2"/>
      <c r="K2744" s="2"/>
    </row>
    <row r="2745" spans="9:11" x14ac:dyDescent="0.3">
      <c r="I2745" s="3"/>
      <c r="J2745" s="2"/>
      <c r="K2745" s="2"/>
    </row>
    <row r="2746" spans="9:11" x14ac:dyDescent="0.3">
      <c r="I2746" s="3"/>
      <c r="J2746" s="2"/>
      <c r="K2746" s="2"/>
    </row>
    <row r="2747" spans="9:11" x14ac:dyDescent="0.3">
      <c r="I2747" s="3"/>
      <c r="J2747" s="2"/>
      <c r="K2747" s="2"/>
    </row>
    <row r="2748" spans="9:11" x14ac:dyDescent="0.3">
      <c r="I2748" s="3"/>
      <c r="J2748" s="2"/>
      <c r="K2748" s="2"/>
    </row>
    <row r="2749" spans="9:11" x14ac:dyDescent="0.3">
      <c r="I2749" s="3"/>
      <c r="J2749" s="2"/>
      <c r="K2749" s="2"/>
    </row>
    <row r="2750" spans="9:11" x14ac:dyDescent="0.3">
      <c r="I2750" s="3"/>
      <c r="J2750" s="2"/>
      <c r="K2750" s="2"/>
    </row>
    <row r="2751" spans="9:11" x14ac:dyDescent="0.3">
      <c r="I2751" s="3"/>
      <c r="J2751" s="2"/>
      <c r="K2751" s="2"/>
    </row>
    <row r="2752" spans="9:11" x14ac:dyDescent="0.3">
      <c r="I2752" s="3"/>
      <c r="J2752" s="2"/>
      <c r="K2752" s="2"/>
    </row>
    <row r="2753" spans="9:11" x14ac:dyDescent="0.3">
      <c r="I2753" s="3"/>
      <c r="J2753" s="2"/>
      <c r="K2753" s="2"/>
    </row>
    <row r="2754" spans="9:11" x14ac:dyDescent="0.3">
      <c r="I2754" s="3"/>
      <c r="J2754" s="2"/>
      <c r="K2754" s="2"/>
    </row>
    <row r="2755" spans="9:11" x14ac:dyDescent="0.3">
      <c r="I2755" s="3"/>
      <c r="J2755" s="2"/>
      <c r="K2755" s="2"/>
    </row>
    <row r="2756" spans="9:11" x14ac:dyDescent="0.3">
      <c r="I2756" s="3"/>
      <c r="J2756" s="2"/>
      <c r="K2756" s="2"/>
    </row>
    <row r="2757" spans="9:11" x14ac:dyDescent="0.3">
      <c r="I2757" s="3"/>
      <c r="J2757" s="2"/>
      <c r="K2757" s="2"/>
    </row>
    <row r="2758" spans="9:11" x14ac:dyDescent="0.3">
      <c r="I2758" s="3"/>
      <c r="J2758" s="2"/>
      <c r="K2758" s="2"/>
    </row>
    <row r="2759" spans="9:11" x14ac:dyDescent="0.3">
      <c r="I2759" s="3"/>
      <c r="J2759" s="2"/>
      <c r="K2759" s="2"/>
    </row>
    <row r="2760" spans="9:11" x14ac:dyDescent="0.3">
      <c r="I2760" s="3"/>
      <c r="J2760" s="2"/>
      <c r="K2760" s="2"/>
    </row>
    <row r="2761" spans="9:11" x14ac:dyDescent="0.3">
      <c r="I2761" s="3"/>
      <c r="J2761" s="2"/>
      <c r="K2761" s="2"/>
    </row>
    <row r="2762" spans="9:11" x14ac:dyDescent="0.3">
      <c r="I2762" s="3"/>
      <c r="J2762" s="2"/>
      <c r="K2762" s="2"/>
    </row>
    <row r="2763" spans="9:11" x14ac:dyDescent="0.3">
      <c r="I2763" s="3"/>
      <c r="J2763" s="2"/>
      <c r="K2763" s="2"/>
    </row>
    <row r="2764" spans="9:11" x14ac:dyDescent="0.3">
      <c r="I2764" s="3"/>
      <c r="J2764" s="2"/>
      <c r="K2764" s="2"/>
    </row>
    <row r="2765" spans="9:11" x14ac:dyDescent="0.3">
      <c r="I2765" s="3"/>
      <c r="J2765" s="2"/>
      <c r="K2765" s="2"/>
    </row>
    <row r="2766" spans="9:11" x14ac:dyDescent="0.3">
      <c r="I2766" s="3"/>
      <c r="J2766" s="2"/>
      <c r="K2766" s="2"/>
    </row>
    <row r="2767" spans="9:11" x14ac:dyDescent="0.3">
      <c r="I2767" s="3"/>
      <c r="J2767" s="2"/>
      <c r="K2767" s="2"/>
    </row>
    <row r="2768" spans="9:11" x14ac:dyDescent="0.3">
      <c r="I2768" s="3"/>
      <c r="J2768" s="2"/>
      <c r="K2768" s="2"/>
    </row>
    <row r="2769" spans="9:11" x14ac:dyDescent="0.3">
      <c r="I2769" s="3"/>
      <c r="J2769" s="2"/>
      <c r="K2769" s="2"/>
    </row>
    <row r="2770" spans="9:11" x14ac:dyDescent="0.3">
      <c r="I2770" s="3"/>
      <c r="J2770" s="2"/>
      <c r="K2770" s="2"/>
    </row>
    <row r="2771" spans="9:11" x14ac:dyDescent="0.3">
      <c r="I2771" s="3"/>
      <c r="J2771" s="2"/>
      <c r="K2771" s="2"/>
    </row>
    <row r="2772" spans="9:11" x14ac:dyDescent="0.3">
      <c r="I2772" s="3"/>
      <c r="J2772" s="2"/>
      <c r="K2772" s="2"/>
    </row>
    <row r="2773" spans="9:11" x14ac:dyDescent="0.3">
      <c r="I2773" s="3"/>
      <c r="J2773" s="2"/>
      <c r="K2773" s="2"/>
    </row>
    <row r="2774" spans="9:11" x14ac:dyDescent="0.3">
      <c r="I2774" s="3"/>
      <c r="J2774" s="2"/>
      <c r="K2774" s="2"/>
    </row>
    <row r="2775" spans="9:11" x14ac:dyDescent="0.3">
      <c r="I2775" s="3"/>
      <c r="J2775" s="2"/>
      <c r="K2775" s="2"/>
    </row>
    <row r="2776" spans="9:11" x14ac:dyDescent="0.3">
      <c r="I2776" s="3"/>
      <c r="J2776" s="2"/>
      <c r="K2776" s="2"/>
    </row>
    <row r="2777" spans="9:11" x14ac:dyDescent="0.3">
      <c r="I2777" s="3"/>
      <c r="J2777" s="2"/>
      <c r="K2777" s="2"/>
    </row>
    <row r="2778" spans="9:11" x14ac:dyDescent="0.3">
      <c r="I2778" s="3"/>
      <c r="J2778" s="2"/>
      <c r="K2778" s="2"/>
    </row>
    <row r="2779" spans="9:11" x14ac:dyDescent="0.3">
      <c r="I2779" s="3"/>
      <c r="J2779" s="2"/>
      <c r="K2779" s="2"/>
    </row>
    <row r="2780" spans="9:11" x14ac:dyDescent="0.3">
      <c r="I2780" s="3"/>
      <c r="J2780" s="2"/>
      <c r="K2780" s="2"/>
    </row>
    <row r="2781" spans="9:11" x14ac:dyDescent="0.3">
      <c r="I2781" s="3"/>
      <c r="J2781" s="2"/>
      <c r="K2781" s="2"/>
    </row>
    <row r="2782" spans="9:11" x14ac:dyDescent="0.3">
      <c r="I2782" s="3"/>
      <c r="J2782" s="2"/>
      <c r="K2782" s="2"/>
    </row>
    <row r="2783" spans="9:11" x14ac:dyDescent="0.3">
      <c r="I2783" s="3"/>
      <c r="J2783" s="2"/>
      <c r="K2783" s="2"/>
    </row>
    <row r="2784" spans="9:11" x14ac:dyDescent="0.3">
      <c r="I2784" s="3"/>
      <c r="J2784" s="2"/>
      <c r="K2784" s="2"/>
    </row>
    <row r="2785" spans="9:11" x14ac:dyDescent="0.3">
      <c r="I2785" s="3"/>
      <c r="J2785" s="2"/>
      <c r="K2785" s="2"/>
    </row>
    <row r="2786" spans="9:11" x14ac:dyDescent="0.3">
      <c r="I2786" s="3"/>
      <c r="J2786" s="2"/>
      <c r="K2786" s="2"/>
    </row>
    <row r="2787" spans="9:11" x14ac:dyDescent="0.3">
      <c r="I2787" s="3"/>
      <c r="J2787" s="2"/>
      <c r="K2787" s="2"/>
    </row>
    <row r="2788" spans="9:11" x14ac:dyDescent="0.3">
      <c r="I2788" s="3"/>
      <c r="J2788" s="2"/>
      <c r="K2788" s="2"/>
    </row>
    <row r="2789" spans="9:11" x14ac:dyDescent="0.3">
      <c r="I2789" s="3"/>
      <c r="J2789" s="2"/>
      <c r="K2789" s="2"/>
    </row>
    <row r="2790" spans="9:11" x14ac:dyDescent="0.3">
      <c r="I2790" s="3"/>
      <c r="J2790" s="2"/>
      <c r="K2790" s="2"/>
    </row>
    <row r="2791" spans="9:11" x14ac:dyDescent="0.3">
      <c r="I2791" s="3"/>
      <c r="J2791" s="2"/>
      <c r="K2791" s="2"/>
    </row>
    <row r="2792" spans="9:11" x14ac:dyDescent="0.3">
      <c r="I2792" s="3"/>
      <c r="J2792" s="2"/>
      <c r="K2792" s="2"/>
    </row>
    <row r="2793" spans="9:11" x14ac:dyDescent="0.3">
      <c r="I2793" s="3"/>
      <c r="J2793" s="2"/>
      <c r="K2793" s="2"/>
    </row>
    <row r="2794" spans="9:11" x14ac:dyDescent="0.3">
      <c r="I2794" s="3"/>
      <c r="J2794" s="2"/>
      <c r="K2794" s="2"/>
    </row>
    <row r="2795" spans="9:11" x14ac:dyDescent="0.3">
      <c r="I2795" s="3"/>
      <c r="J2795" s="2"/>
      <c r="K2795" s="2"/>
    </row>
    <row r="2796" spans="9:11" x14ac:dyDescent="0.3">
      <c r="I2796" s="3"/>
      <c r="J2796" s="2"/>
      <c r="K2796" s="2"/>
    </row>
    <row r="2797" spans="9:11" x14ac:dyDescent="0.3">
      <c r="I2797" s="3"/>
      <c r="J2797" s="2"/>
      <c r="K2797" s="2"/>
    </row>
    <row r="2798" spans="9:11" x14ac:dyDescent="0.3">
      <c r="I2798" s="3"/>
      <c r="J2798" s="2"/>
      <c r="K2798" s="2"/>
    </row>
    <row r="2799" spans="9:11" x14ac:dyDescent="0.3">
      <c r="I2799" s="3"/>
      <c r="J2799" s="2"/>
      <c r="K2799" s="2"/>
    </row>
    <row r="2800" spans="9:11" x14ac:dyDescent="0.3">
      <c r="I2800" s="3"/>
      <c r="J2800" s="2"/>
      <c r="K2800" s="2"/>
    </row>
    <row r="2801" spans="9:11" x14ac:dyDescent="0.3">
      <c r="I2801" s="3"/>
      <c r="J2801" s="2"/>
      <c r="K2801" s="2"/>
    </row>
    <row r="2802" spans="9:11" x14ac:dyDescent="0.3">
      <c r="I2802" s="3"/>
      <c r="J2802" s="2"/>
      <c r="K2802" s="2"/>
    </row>
    <row r="2803" spans="9:11" x14ac:dyDescent="0.3">
      <c r="I2803" s="3"/>
      <c r="J2803" s="2"/>
      <c r="K2803" s="2"/>
    </row>
    <row r="2804" spans="9:11" x14ac:dyDescent="0.3">
      <c r="I2804" s="3"/>
      <c r="J2804" s="2"/>
      <c r="K2804" s="2"/>
    </row>
    <row r="2805" spans="9:11" x14ac:dyDescent="0.3">
      <c r="I2805" s="3"/>
      <c r="J2805" s="2"/>
      <c r="K2805" s="2"/>
    </row>
    <row r="2806" spans="9:11" x14ac:dyDescent="0.3">
      <c r="I2806" s="3"/>
      <c r="J2806" s="2"/>
      <c r="K2806" s="2"/>
    </row>
    <row r="2807" spans="9:11" x14ac:dyDescent="0.3">
      <c r="I2807" s="3"/>
      <c r="J2807" s="2"/>
      <c r="K2807" s="2"/>
    </row>
    <row r="2808" spans="9:11" x14ac:dyDescent="0.3">
      <c r="I2808" s="3"/>
      <c r="J2808" s="2"/>
      <c r="K2808" s="2"/>
    </row>
    <row r="2809" spans="9:11" x14ac:dyDescent="0.3">
      <c r="I2809" s="3"/>
      <c r="J2809" s="2"/>
      <c r="K2809" s="2"/>
    </row>
    <row r="2810" spans="9:11" x14ac:dyDescent="0.3">
      <c r="I2810" s="3"/>
      <c r="J2810" s="2"/>
      <c r="K2810" s="2"/>
    </row>
    <row r="2811" spans="9:11" x14ac:dyDescent="0.3">
      <c r="I2811" s="3"/>
      <c r="J2811" s="2"/>
      <c r="K2811" s="2"/>
    </row>
    <row r="2812" spans="9:11" x14ac:dyDescent="0.3">
      <c r="I2812" s="3"/>
      <c r="J2812" s="2"/>
      <c r="K2812" s="2"/>
    </row>
    <row r="2813" spans="9:11" x14ac:dyDescent="0.3">
      <c r="I2813" s="3"/>
      <c r="J2813" s="2"/>
      <c r="K2813" s="2"/>
    </row>
    <row r="2814" spans="9:11" x14ac:dyDescent="0.3">
      <c r="I2814" s="3"/>
      <c r="J2814" s="2"/>
      <c r="K2814" s="2"/>
    </row>
    <row r="2815" spans="9:11" x14ac:dyDescent="0.3">
      <c r="I2815" s="3"/>
      <c r="J2815" s="2"/>
      <c r="K2815" s="2"/>
    </row>
    <row r="2816" spans="9:11" x14ac:dyDescent="0.3">
      <c r="I2816" s="3"/>
      <c r="J2816" s="2"/>
      <c r="K2816" s="2"/>
    </row>
    <row r="2817" spans="9:11" x14ac:dyDescent="0.3">
      <c r="I2817" s="3"/>
      <c r="J2817" s="2"/>
      <c r="K2817" s="2"/>
    </row>
    <row r="2818" spans="9:11" x14ac:dyDescent="0.3">
      <c r="I2818" s="3"/>
      <c r="J2818" s="2"/>
      <c r="K2818" s="2"/>
    </row>
    <row r="2819" spans="9:11" x14ac:dyDescent="0.3">
      <c r="I2819" s="3"/>
      <c r="J2819" s="2"/>
      <c r="K2819" s="2"/>
    </row>
    <row r="2820" spans="9:11" x14ac:dyDescent="0.3">
      <c r="I2820" s="3"/>
      <c r="J2820" s="2"/>
      <c r="K2820" s="2"/>
    </row>
    <row r="2821" spans="9:11" x14ac:dyDescent="0.3">
      <c r="I2821" s="3"/>
      <c r="J2821" s="2"/>
      <c r="K2821" s="2"/>
    </row>
    <row r="2822" spans="9:11" x14ac:dyDescent="0.3">
      <c r="I2822" s="3"/>
      <c r="J2822" s="2"/>
      <c r="K2822" s="2"/>
    </row>
    <row r="2823" spans="9:11" x14ac:dyDescent="0.3">
      <c r="I2823" s="3"/>
      <c r="J2823" s="2"/>
      <c r="K2823" s="2"/>
    </row>
    <row r="2824" spans="9:11" x14ac:dyDescent="0.3">
      <c r="I2824" s="3"/>
      <c r="J2824" s="2"/>
      <c r="K2824" s="2"/>
    </row>
    <row r="2825" spans="9:11" x14ac:dyDescent="0.3">
      <c r="I2825" s="3"/>
      <c r="J2825" s="2"/>
      <c r="K2825" s="2"/>
    </row>
    <row r="2826" spans="9:11" x14ac:dyDescent="0.3">
      <c r="I2826" s="3"/>
      <c r="J2826" s="2"/>
      <c r="K2826" s="2"/>
    </row>
    <row r="2827" spans="9:11" x14ac:dyDescent="0.3">
      <c r="I2827" s="3"/>
      <c r="J2827" s="2"/>
      <c r="K2827" s="2"/>
    </row>
    <row r="2828" spans="9:11" x14ac:dyDescent="0.3">
      <c r="I2828" s="3"/>
      <c r="J2828" s="2"/>
      <c r="K2828" s="2"/>
    </row>
    <row r="2829" spans="9:11" x14ac:dyDescent="0.3">
      <c r="I2829" s="3"/>
      <c r="J2829" s="2"/>
      <c r="K2829" s="2"/>
    </row>
    <row r="2830" spans="9:11" x14ac:dyDescent="0.3">
      <c r="I2830" s="3"/>
      <c r="J2830" s="2"/>
      <c r="K2830" s="2"/>
    </row>
    <row r="2831" spans="9:11" x14ac:dyDescent="0.3">
      <c r="I2831" s="3"/>
      <c r="J2831" s="2"/>
      <c r="K2831" s="2"/>
    </row>
    <row r="2832" spans="9:11" x14ac:dyDescent="0.3">
      <c r="I2832" s="3"/>
      <c r="J2832" s="2"/>
      <c r="K2832" s="2"/>
    </row>
    <row r="2833" spans="9:11" x14ac:dyDescent="0.3">
      <c r="I2833" s="3"/>
      <c r="J2833" s="2"/>
      <c r="K2833" s="2"/>
    </row>
    <row r="2834" spans="9:11" x14ac:dyDescent="0.3">
      <c r="I2834" s="3"/>
      <c r="J2834" s="2"/>
      <c r="K2834" s="2"/>
    </row>
    <row r="2835" spans="9:11" x14ac:dyDescent="0.3">
      <c r="I2835" s="3"/>
      <c r="J2835" s="2"/>
      <c r="K2835" s="2"/>
    </row>
    <row r="2836" spans="9:11" x14ac:dyDescent="0.3">
      <c r="I2836" s="3"/>
      <c r="J2836" s="2"/>
      <c r="K2836" s="2"/>
    </row>
    <row r="2837" spans="9:11" x14ac:dyDescent="0.3">
      <c r="I2837" s="3"/>
      <c r="J2837" s="2"/>
      <c r="K2837" s="2"/>
    </row>
    <row r="2838" spans="9:11" x14ac:dyDescent="0.3">
      <c r="I2838" s="3"/>
      <c r="J2838" s="2"/>
      <c r="K2838" s="2"/>
    </row>
    <row r="2839" spans="9:11" x14ac:dyDescent="0.3">
      <c r="I2839" s="3"/>
      <c r="J2839" s="2"/>
      <c r="K2839" s="2"/>
    </row>
    <row r="2840" spans="9:11" x14ac:dyDescent="0.3">
      <c r="I2840" s="3"/>
      <c r="J2840" s="2"/>
      <c r="K2840" s="2"/>
    </row>
    <row r="2841" spans="9:11" x14ac:dyDescent="0.3">
      <c r="I2841" s="3"/>
      <c r="J2841" s="2"/>
      <c r="K2841" s="2"/>
    </row>
    <row r="2842" spans="9:11" x14ac:dyDescent="0.3">
      <c r="I2842" s="3"/>
      <c r="J2842" s="2"/>
      <c r="K2842" s="2"/>
    </row>
    <row r="2843" spans="9:11" x14ac:dyDescent="0.3">
      <c r="I2843" s="3"/>
      <c r="J2843" s="2"/>
      <c r="K2843" s="2"/>
    </row>
    <row r="2844" spans="9:11" x14ac:dyDescent="0.3">
      <c r="I2844" s="3"/>
      <c r="J2844" s="2"/>
      <c r="K2844" s="2"/>
    </row>
    <row r="2845" spans="9:11" x14ac:dyDescent="0.3">
      <c r="I2845" s="3"/>
      <c r="J2845" s="2"/>
      <c r="K2845" s="2"/>
    </row>
    <row r="2846" spans="9:11" x14ac:dyDescent="0.3">
      <c r="I2846" s="3"/>
      <c r="J2846" s="2"/>
      <c r="K2846" s="2"/>
    </row>
    <row r="2847" spans="9:11" x14ac:dyDescent="0.3">
      <c r="I2847" s="3"/>
      <c r="J2847" s="2"/>
      <c r="K2847" s="2"/>
    </row>
    <row r="2848" spans="9:11" x14ac:dyDescent="0.3">
      <c r="I2848" s="3"/>
      <c r="J2848" s="2"/>
      <c r="K2848" s="2"/>
    </row>
    <row r="2849" spans="9:11" x14ac:dyDescent="0.3">
      <c r="I2849" s="3"/>
      <c r="J2849" s="2"/>
      <c r="K2849" s="2"/>
    </row>
    <row r="2850" spans="9:11" x14ac:dyDescent="0.3">
      <c r="I2850" s="3"/>
      <c r="J2850" s="2"/>
      <c r="K2850" s="2"/>
    </row>
    <row r="2851" spans="9:11" x14ac:dyDescent="0.3">
      <c r="I2851" s="3"/>
      <c r="J2851" s="2"/>
      <c r="K2851" s="2"/>
    </row>
    <row r="2852" spans="9:11" x14ac:dyDescent="0.3">
      <c r="I2852" s="3"/>
      <c r="J2852" s="2"/>
      <c r="K2852" s="2"/>
    </row>
    <row r="2853" spans="9:11" x14ac:dyDescent="0.3">
      <c r="I2853" s="3"/>
      <c r="J2853" s="2"/>
      <c r="K2853" s="2"/>
    </row>
    <row r="2854" spans="9:11" x14ac:dyDescent="0.3">
      <c r="I2854" s="3"/>
      <c r="J2854" s="2"/>
      <c r="K2854" s="2"/>
    </row>
    <row r="2855" spans="9:11" x14ac:dyDescent="0.3">
      <c r="I2855" s="3"/>
      <c r="J2855" s="2"/>
      <c r="K2855" s="2"/>
    </row>
    <row r="2856" spans="9:11" x14ac:dyDescent="0.3">
      <c r="I2856" s="3"/>
      <c r="J2856" s="2"/>
      <c r="K2856" s="2"/>
    </row>
    <row r="2857" spans="9:11" x14ac:dyDescent="0.3">
      <c r="I2857" s="3"/>
      <c r="J2857" s="2"/>
      <c r="K2857" s="2"/>
    </row>
    <row r="2858" spans="9:11" x14ac:dyDescent="0.3">
      <c r="I2858" s="3"/>
      <c r="J2858" s="2"/>
      <c r="K2858" s="2"/>
    </row>
    <row r="2859" spans="9:11" x14ac:dyDescent="0.3">
      <c r="I2859" s="3"/>
      <c r="J2859" s="2"/>
      <c r="K2859" s="2"/>
    </row>
    <row r="2860" spans="9:11" x14ac:dyDescent="0.3">
      <c r="I2860" s="3"/>
      <c r="J2860" s="2"/>
      <c r="K2860" s="2"/>
    </row>
    <row r="2861" spans="9:11" x14ac:dyDescent="0.3">
      <c r="I2861" s="3"/>
      <c r="J2861" s="2"/>
      <c r="K2861" s="2"/>
    </row>
    <row r="2862" spans="9:11" x14ac:dyDescent="0.3">
      <c r="I2862" s="3"/>
      <c r="J2862" s="2"/>
      <c r="K2862" s="2"/>
    </row>
    <row r="2863" spans="9:11" x14ac:dyDescent="0.3">
      <c r="I2863" s="3"/>
      <c r="J2863" s="2"/>
      <c r="K2863" s="2"/>
    </row>
    <row r="2864" spans="9:11" x14ac:dyDescent="0.3">
      <c r="I2864" s="3"/>
      <c r="J2864" s="2"/>
      <c r="K2864" s="2"/>
    </row>
    <row r="2865" spans="9:11" x14ac:dyDescent="0.3">
      <c r="I2865" s="3"/>
      <c r="J2865" s="2"/>
      <c r="K2865" s="2"/>
    </row>
    <row r="2866" spans="9:11" x14ac:dyDescent="0.3">
      <c r="I2866" s="3"/>
      <c r="J2866" s="2"/>
      <c r="K2866" s="2"/>
    </row>
    <row r="2867" spans="9:11" x14ac:dyDescent="0.3">
      <c r="I2867" s="3"/>
      <c r="J2867" s="2"/>
      <c r="K2867" s="2"/>
    </row>
    <row r="2868" spans="9:11" x14ac:dyDescent="0.3">
      <c r="I2868" s="3"/>
      <c r="J2868" s="2"/>
      <c r="K2868" s="2"/>
    </row>
    <row r="2869" spans="9:11" x14ac:dyDescent="0.3">
      <c r="I2869" s="3"/>
      <c r="J2869" s="2"/>
      <c r="K2869" s="2"/>
    </row>
    <row r="2870" spans="9:11" x14ac:dyDescent="0.3">
      <c r="I2870" s="3"/>
      <c r="J2870" s="2"/>
      <c r="K2870" s="2"/>
    </row>
    <row r="2871" spans="9:11" x14ac:dyDescent="0.3">
      <c r="I2871" s="3"/>
      <c r="J2871" s="2"/>
      <c r="K2871" s="2"/>
    </row>
    <row r="2872" spans="9:11" x14ac:dyDescent="0.3">
      <c r="I2872" s="3"/>
      <c r="J2872" s="2"/>
      <c r="K2872" s="2"/>
    </row>
    <row r="2873" spans="9:11" x14ac:dyDescent="0.3">
      <c r="I2873" s="3"/>
      <c r="J2873" s="2"/>
      <c r="K2873" s="2"/>
    </row>
    <row r="2874" spans="9:11" x14ac:dyDescent="0.3">
      <c r="I2874" s="3"/>
      <c r="J2874" s="2"/>
      <c r="K2874" s="2"/>
    </row>
    <row r="2875" spans="9:11" x14ac:dyDescent="0.3">
      <c r="I2875" s="3"/>
      <c r="J2875" s="2"/>
      <c r="K2875" s="2"/>
    </row>
    <row r="2876" spans="9:11" x14ac:dyDescent="0.3">
      <c r="I2876" s="3"/>
      <c r="J2876" s="2"/>
      <c r="K2876" s="2"/>
    </row>
    <row r="2877" spans="9:11" x14ac:dyDescent="0.3">
      <c r="I2877" s="3"/>
      <c r="J2877" s="2"/>
      <c r="K2877" s="2"/>
    </row>
    <row r="2878" spans="9:11" x14ac:dyDescent="0.3">
      <c r="I2878" s="3"/>
      <c r="J2878" s="2"/>
      <c r="K2878" s="2"/>
    </row>
    <row r="2879" spans="9:11" x14ac:dyDescent="0.3">
      <c r="I2879" s="3"/>
      <c r="J2879" s="2"/>
      <c r="K2879" s="2"/>
    </row>
    <row r="2880" spans="9:11" x14ac:dyDescent="0.3">
      <c r="I2880" s="3"/>
      <c r="J2880" s="2"/>
      <c r="K2880" s="2"/>
    </row>
    <row r="2881" spans="9:11" x14ac:dyDescent="0.3">
      <c r="I2881" s="3"/>
      <c r="J2881" s="2"/>
      <c r="K2881" s="2"/>
    </row>
    <row r="2882" spans="9:11" x14ac:dyDescent="0.3">
      <c r="I2882" s="3"/>
      <c r="J2882" s="2"/>
      <c r="K2882" s="2"/>
    </row>
    <row r="2883" spans="9:11" x14ac:dyDescent="0.3">
      <c r="I2883" s="3"/>
      <c r="J2883" s="2"/>
      <c r="K2883" s="2"/>
    </row>
    <row r="2884" spans="9:11" x14ac:dyDescent="0.3">
      <c r="I2884" s="3"/>
      <c r="J2884" s="2"/>
      <c r="K2884" s="2"/>
    </row>
    <row r="2885" spans="9:11" x14ac:dyDescent="0.3">
      <c r="I2885" s="3"/>
      <c r="J2885" s="2"/>
      <c r="K2885" s="2"/>
    </row>
    <row r="2886" spans="9:11" x14ac:dyDescent="0.3">
      <c r="I2886" s="3"/>
      <c r="J2886" s="2"/>
      <c r="K2886" s="2"/>
    </row>
    <row r="2887" spans="9:11" x14ac:dyDescent="0.3">
      <c r="I2887" s="3"/>
      <c r="J2887" s="2"/>
      <c r="K2887" s="2"/>
    </row>
    <row r="2888" spans="9:11" x14ac:dyDescent="0.3">
      <c r="I2888" s="3"/>
      <c r="J2888" s="2"/>
      <c r="K2888" s="2"/>
    </row>
    <row r="2889" spans="9:11" x14ac:dyDescent="0.3">
      <c r="I2889" s="3"/>
      <c r="J2889" s="2"/>
      <c r="K2889" s="2"/>
    </row>
    <row r="2890" spans="9:11" x14ac:dyDescent="0.3">
      <c r="I2890" s="3"/>
      <c r="J2890" s="2"/>
      <c r="K2890" s="2"/>
    </row>
    <row r="2891" spans="9:11" x14ac:dyDescent="0.3">
      <c r="I2891" s="3"/>
      <c r="J2891" s="2"/>
      <c r="K2891" s="2"/>
    </row>
    <row r="2892" spans="9:11" x14ac:dyDescent="0.3">
      <c r="I2892" s="3"/>
      <c r="J2892" s="2"/>
      <c r="K2892" s="2"/>
    </row>
    <row r="2893" spans="9:11" x14ac:dyDescent="0.3">
      <c r="I2893" s="3"/>
      <c r="J2893" s="2"/>
      <c r="K2893" s="2"/>
    </row>
    <row r="2894" spans="9:11" x14ac:dyDescent="0.3">
      <c r="I2894" s="3"/>
      <c r="J2894" s="2"/>
      <c r="K2894" s="2"/>
    </row>
    <row r="2895" spans="9:11" x14ac:dyDescent="0.3">
      <c r="I2895" s="3"/>
      <c r="J2895" s="2"/>
      <c r="K2895" s="2"/>
    </row>
    <row r="2896" spans="9:11" x14ac:dyDescent="0.3">
      <c r="I2896" s="3"/>
      <c r="J2896" s="2"/>
      <c r="K2896" s="2"/>
    </row>
    <row r="2897" spans="9:11" x14ac:dyDescent="0.3">
      <c r="I2897" s="3"/>
      <c r="J2897" s="2"/>
      <c r="K2897" s="2"/>
    </row>
    <row r="2898" spans="9:11" x14ac:dyDescent="0.3">
      <c r="I2898" s="3"/>
      <c r="J2898" s="2"/>
      <c r="K2898" s="2"/>
    </row>
    <row r="2899" spans="9:11" x14ac:dyDescent="0.3">
      <c r="I2899" s="3"/>
      <c r="J2899" s="2"/>
      <c r="K2899" s="2"/>
    </row>
    <row r="2900" spans="9:11" x14ac:dyDescent="0.3">
      <c r="I2900" s="3"/>
      <c r="J2900" s="2"/>
      <c r="K2900" s="2"/>
    </row>
    <row r="2901" spans="9:11" x14ac:dyDescent="0.3">
      <c r="I2901" s="3"/>
      <c r="J2901" s="2"/>
      <c r="K2901" s="2"/>
    </row>
    <row r="2902" spans="9:11" x14ac:dyDescent="0.3">
      <c r="I2902" s="3"/>
      <c r="J2902" s="2"/>
      <c r="K2902" s="2"/>
    </row>
    <row r="2903" spans="9:11" x14ac:dyDescent="0.3">
      <c r="I2903" s="3"/>
      <c r="J2903" s="2"/>
      <c r="K2903" s="2"/>
    </row>
    <row r="2904" spans="9:11" x14ac:dyDescent="0.3">
      <c r="I2904" s="3"/>
      <c r="J2904" s="2"/>
      <c r="K2904" s="2"/>
    </row>
    <row r="2905" spans="9:11" x14ac:dyDescent="0.3">
      <c r="I2905" s="3"/>
      <c r="J2905" s="2"/>
      <c r="K2905" s="2"/>
    </row>
    <row r="2906" spans="9:11" x14ac:dyDescent="0.3">
      <c r="I2906" s="3"/>
      <c r="J2906" s="2"/>
      <c r="K2906" s="2"/>
    </row>
    <row r="2907" spans="9:11" x14ac:dyDescent="0.3">
      <c r="I2907" s="3"/>
      <c r="J2907" s="2"/>
      <c r="K2907" s="2"/>
    </row>
    <row r="2908" spans="9:11" x14ac:dyDescent="0.3">
      <c r="I2908" s="3"/>
      <c r="J2908" s="2"/>
      <c r="K2908" s="2"/>
    </row>
    <row r="2909" spans="9:11" x14ac:dyDescent="0.3">
      <c r="I2909" s="3"/>
      <c r="J2909" s="2"/>
      <c r="K2909" s="2"/>
    </row>
    <row r="2910" spans="9:11" x14ac:dyDescent="0.3">
      <c r="I2910" s="3"/>
      <c r="J2910" s="2"/>
      <c r="K2910" s="2"/>
    </row>
    <row r="2911" spans="9:11" x14ac:dyDescent="0.3">
      <c r="I2911" s="3"/>
      <c r="J2911" s="2"/>
      <c r="K2911" s="2"/>
    </row>
    <row r="2912" spans="9:11" x14ac:dyDescent="0.3">
      <c r="I2912" s="3"/>
      <c r="J2912" s="2"/>
      <c r="K2912" s="2"/>
    </row>
    <row r="2913" spans="9:11" x14ac:dyDescent="0.3">
      <c r="I2913" s="3"/>
      <c r="J2913" s="2"/>
      <c r="K2913" s="2"/>
    </row>
    <row r="2914" spans="9:11" x14ac:dyDescent="0.3">
      <c r="I2914" s="3"/>
      <c r="J2914" s="2"/>
      <c r="K2914" s="2"/>
    </row>
    <row r="2915" spans="9:11" x14ac:dyDescent="0.3">
      <c r="I2915" s="3"/>
      <c r="J2915" s="2"/>
      <c r="K2915" s="2"/>
    </row>
    <row r="2916" spans="9:11" x14ac:dyDescent="0.3">
      <c r="I2916" s="3"/>
      <c r="J2916" s="2"/>
      <c r="K2916" s="2"/>
    </row>
    <row r="2917" spans="9:11" x14ac:dyDescent="0.3">
      <c r="I2917" s="3"/>
      <c r="J2917" s="2"/>
      <c r="K2917" s="2"/>
    </row>
    <row r="2918" spans="9:11" x14ac:dyDescent="0.3">
      <c r="I2918" s="3"/>
      <c r="J2918" s="2"/>
      <c r="K2918" s="2"/>
    </row>
    <row r="2919" spans="9:11" x14ac:dyDescent="0.3">
      <c r="I2919" s="3"/>
      <c r="J2919" s="2"/>
      <c r="K2919" s="2"/>
    </row>
    <row r="2920" spans="9:11" x14ac:dyDescent="0.3">
      <c r="I2920" s="3"/>
      <c r="J2920" s="2"/>
      <c r="K2920" s="2"/>
    </row>
    <row r="2921" spans="9:11" x14ac:dyDescent="0.3">
      <c r="I2921" s="3"/>
      <c r="J2921" s="2"/>
      <c r="K2921" s="2"/>
    </row>
    <row r="2922" spans="9:11" x14ac:dyDescent="0.3">
      <c r="I2922" s="3"/>
      <c r="J2922" s="2"/>
      <c r="K2922" s="2"/>
    </row>
    <row r="2923" spans="9:11" x14ac:dyDescent="0.3">
      <c r="I2923" s="3"/>
      <c r="J2923" s="2"/>
      <c r="K2923" s="2"/>
    </row>
    <row r="2924" spans="9:11" x14ac:dyDescent="0.3">
      <c r="I2924" s="3"/>
      <c r="J2924" s="2"/>
      <c r="K2924" s="2"/>
    </row>
    <row r="2925" spans="9:11" x14ac:dyDescent="0.3">
      <c r="I2925" s="3"/>
      <c r="J2925" s="2"/>
      <c r="K2925" s="2"/>
    </row>
    <row r="2926" spans="9:11" x14ac:dyDescent="0.3">
      <c r="I2926" s="3"/>
      <c r="J2926" s="2"/>
      <c r="K2926" s="2"/>
    </row>
    <row r="2927" spans="9:11" x14ac:dyDescent="0.3">
      <c r="I2927" s="3"/>
      <c r="J2927" s="2"/>
      <c r="K2927" s="2"/>
    </row>
    <row r="2928" spans="9:11" x14ac:dyDescent="0.3">
      <c r="I2928" s="3"/>
      <c r="J2928" s="2"/>
      <c r="K2928" s="2"/>
    </row>
    <row r="2929" spans="9:11" x14ac:dyDescent="0.3">
      <c r="I2929" s="3"/>
      <c r="J2929" s="2"/>
      <c r="K2929" s="2"/>
    </row>
    <row r="2930" spans="9:11" x14ac:dyDescent="0.3">
      <c r="I2930" s="3"/>
      <c r="J2930" s="2"/>
      <c r="K2930" s="2"/>
    </row>
    <row r="2931" spans="9:11" x14ac:dyDescent="0.3">
      <c r="I2931" s="3"/>
      <c r="J2931" s="2"/>
      <c r="K2931" s="2"/>
    </row>
    <row r="2932" spans="9:11" x14ac:dyDescent="0.3">
      <c r="I2932" s="3"/>
      <c r="J2932" s="2"/>
      <c r="K2932" s="2"/>
    </row>
    <row r="2933" spans="9:11" x14ac:dyDescent="0.3">
      <c r="I2933" s="3"/>
      <c r="J2933" s="2"/>
      <c r="K2933" s="2"/>
    </row>
    <row r="2934" spans="9:11" x14ac:dyDescent="0.3">
      <c r="I2934" s="3"/>
      <c r="J2934" s="2"/>
      <c r="K2934" s="2"/>
    </row>
    <row r="2935" spans="9:11" x14ac:dyDescent="0.3">
      <c r="I2935" s="3"/>
      <c r="J2935" s="2"/>
      <c r="K2935" s="2"/>
    </row>
    <row r="2936" spans="9:11" x14ac:dyDescent="0.3">
      <c r="I2936" s="3"/>
      <c r="J2936" s="2"/>
      <c r="K2936" s="2"/>
    </row>
    <row r="2937" spans="9:11" x14ac:dyDescent="0.3">
      <c r="I2937" s="3"/>
      <c r="J2937" s="2"/>
      <c r="K2937" s="2"/>
    </row>
    <row r="2938" spans="9:11" x14ac:dyDescent="0.3">
      <c r="I2938" s="3"/>
      <c r="J2938" s="2"/>
      <c r="K2938" s="2"/>
    </row>
    <row r="2939" spans="9:11" x14ac:dyDescent="0.3">
      <c r="I2939" s="3"/>
      <c r="J2939" s="2"/>
      <c r="K2939" s="2"/>
    </row>
    <row r="2940" spans="9:11" x14ac:dyDescent="0.3">
      <c r="I2940" s="3"/>
      <c r="J2940" s="2"/>
      <c r="K2940" s="2"/>
    </row>
    <row r="2941" spans="9:11" x14ac:dyDescent="0.3">
      <c r="I2941" s="3"/>
      <c r="J2941" s="2"/>
      <c r="K2941" s="2"/>
    </row>
    <row r="2942" spans="9:11" x14ac:dyDescent="0.3">
      <c r="I2942" s="3"/>
      <c r="J2942" s="2"/>
      <c r="K2942" s="2"/>
    </row>
    <row r="2943" spans="9:11" x14ac:dyDescent="0.3">
      <c r="I2943" s="3"/>
      <c r="J2943" s="2"/>
      <c r="K2943" s="2"/>
    </row>
    <row r="2944" spans="9:11" x14ac:dyDescent="0.3">
      <c r="I2944" s="3"/>
      <c r="J2944" s="2"/>
      <c r="K2944" s="2"/>
    </row>
    <row r="2945" spans="9:11" x14ac:dyDescent="0.3">
      <c r="I2945" s="3"/>
      <c r="J2945" s="2"/>
      <c r="K2945" s="2"/>
    </row>
    <row r="2946" spans="9:11" x14ac:dyDescent="0.3">
      <c r="I2946" s="3"/>
      <c r="J2946" s="2"/>
      <c r="K2946" s="2"/>
    </row>
    <row r="2947" spans="9:11" x14ac:dyDescent="0.3">
      <c r="I2947" s="3"/>
      <c r="J2947" s="2"/>
      <c r="K2947" s="2"/>
    </row>
    <row r="2948" spans="9:11" x14ac:dyDescent="0.3">
      <c r="I2948" s="3"/>
      <c r="J2948" s="2"/>
      <c r="K2948" s="2"/>
    </row>
    <row r="2949" spans="9:11" x14ac:dyDescent="0.3">
      <c r="I2949" s="3"/>
      <c r="J2949" s="2"/>
      <c r="K2949" s="2"/>
    </row>
    <row r="2950" spans="9:11" x14ac:dyDescent="0.3">
      <c r="I2950" s="3"/>
      <c r="J2950" s="2"/>
      <c r="K2950" s="2"/>
    </row>
    <row r="2951" spans="9:11" x14ac:dyDescent="0.3">
      <c r="I2951" s="3"/>
      <c r="J2951" s="2"/>
      <c r="K2951" s="2"/>
    </row>
    <row r="2952" spans="9:11" x14ac:dyDescent="0.3">
      <c r="I2952" s="3"/>
      <c r="J2952" s="2"/>
      <c r="K2952" s="2"/>
    </row>
    <row r="2953" spans="9:11" x14ac:dyDescent="0.3">
      <c r="I2953" s="3"/>
      <c r="J2953" s="2"/>
      <c r="K2953" s="2"/>
    </row>
    <row r="2954" spans="9:11" x14ac:dyDescent="0.3">
      <c r="I2954" s="3"/>
      <c r="J2954" s="2"/>
      <c r="K2954" s="2"/>
    </row>
    <row r="2955" spans="9:11" x14ac:dyDescent="0.3">
      <c r="I2955" s="3"/>
      <c r="J2955" s="2"/>
      <c r="K2955" s="2"/>
    </row>
    <row r="2956" spans="9:11" x14ac:dyDescent="0.3">
      <c r="I2956" s="3"/>
      <c r="J2956" s="2"/>
      <c r="K2956" s="2"/>
    </row>
    <row r="2957" spans="9:11" x14ac:dyDescent="0.3">
      <c r="I2957" s="3"/>
      <c r="J2957" s="2"/>
      <c r="K2957" s="2"/>
    </row>
    <row r="2958" spans="9:11" x14ac:dyDescent="0.3">
      <c r="I2958" s="3"/>
      <c r="J2958" s="2"/>
      <c r="K2958" s="2"/>
    </row>
    <row r="2959" spans="9:11" x14ac:dyDescent="0.3">
      <c r="I2959" s="3"/>
      <c r="J2959" s="2"/>
      <c r="K2959" s="2"/>
    </row>
    <row r="2960" spans="9:11" x14ac:dyDescent="0.3">
      <c r="I2960" s="3"/>
      <c r="J2960" s="2"/>
      <c r="K2960" s="2"/>
    </row>
    <row r="2961" spans="9:11" x14ac:dyDescent="0.3">
      <c r="I2961" s="3"/>
      <c r="J2961" s="2"/>
      <c r="K2961" s="2"/>
    </row>
    <row r="2962" spans="9:11" x14ac:dyDescent="0.3">
      <c r="I2962" s="3"/>
      <c r="J2962" s="2"/>
      <c r="K2962" s="2"/>
    </row>
    <row r="2963" spans="9:11" x14ac:dyDescent="0.3">
      <c r="I2963" s="3"/>
      <c r="J2963" s="2"/>
      <c r="K2963" s="2"/>
    </row>
    <row r="2964" spans="9:11" x14ac:dyDescent="0.3">
      <c r="I2964" s="3"/>
      <c r="J2964" s="2"/>
      <c r="K2964" s="2"/>
    </row>
    <row r="2965" spans="9:11" x14ac:dyDescent="0.3">
      <c r="I2965" s="3"/>
      <c r="J2965" s="2"/>
      <c r="K2965" s="2"/>
    </row>
    <row r="2966" spans="9:11" x14ac:dyDescent="0.3">
      <c r="I2966" s="3"/>
      <c r="J2966" s="2"/>
      <c r="K2966" s="2"/>
    </row>
    <row r="2967" spans="9:11" x14ac:dyDescent="0.3">
      <c r="I2967" s="3"/>
      <c r="J2967" s="2"/>
      <c r="K2967" s="2"/>
    </row>
    <row r="2968" spans="9:11" x14ac:dyDescent="0.3">
      <c r="I2968" s="3"/>
      <c r="J2968" s="2"/>
      <c r="K2968" s="2"/>
    </row>
    <row r="2969" spans="9:11" x14ac:dyDescent="0.3">
      <c r="I2969" s="3"/>
      <c r="J2969" s="2"/>
      <c r="K2969" s="2"/>
    </row>
    <row r="2970" spans="9:11" x14ac:dyDescent="0.3">
      <c r="I2970" s="3"/>
      <c r="J2970" s="2"/>
      <c r="K2970" s="2"/>
    </row>
    <row r="2971" spans="9:11" x14ac:dyDescent="0.3">
      <c r="I2971" s="3"/>
      <c r="J2971" s="2"/>
      <c r="K2971" s="2"/>
    </row>
    <row r="2972" spans="9:11" x14ac:dyDescent="0.3">
      <c r="I2972" s="3"/>
      <c r="J2972" s="2"/>
      <c r="K2972" s="2"/>
    </row>
    <row r="2973" spans="9:11" x14ac:dyDescent="0.3">
      <c r="I2973" s="3"/>
      <c r="J2973" s="2"/>
      <c r="K2973" s="2"/>
    </row>
    <row r="2974" spans="9:11" x14ac:dyDescent="0.3">
      <c r="I2974" s="3"/>
      <c r="J2974" s="2"/>
      <c r="K2974" s="2"/>
    </row>
    <row r="2975" spans="9:11" x14ac:dyDescent="0.3">
      <c r="I2975" s="3"/>
      <c r="J2975" s="2"/>
      <c r="K2975" s="2"/>
    </row>
    <row r="2976" spans="9:11" x14ac:dyDescent="0.3">
      <c r="I2976" s="3"/>
      <c r="J2976" s="2"/>
      <c r="K2976" s="2"/>
    </row>
    <row r="2977" spans="9:11" x14ac:dyDescent="0.3">
      <c r="I2977" s="3"/>
      <c r="J2977" s="2"/>
      <c r="K2977" s="2"/>
    </row>
    <row r="2978" spans="9:11" x14ac:dyDescent="0.3">
      <c r="I2978" s="3"/>
      <c r="J2978" s="2"/>
      <c r="K2978" s="2"/>
    </row>
    <row r="2979" spans="9:11" x14ac:dyDescent="0.3">
      <c r="I2979" s="3"/>
      <c r="J2979" s="2"/>
      <c r="K2979" s="2"/>
    </row>
    <row r="2980" spans="9:11" x14ac:dyDescent="0.3">
      <c r="I2980" s="3"/>
      <c r="J2980" s="2"/>
      <c r="K2980" s="2"/>
    </row>
    <row r="2981" spans="9:11" x14ac:dyDescent="0.3">
      <c r="I2981" s="3"/>
      <c r="J2981" s="2"/>
      <c r="K2981" s="2"/>
    </row>
    <row r="2982" spans="9:11" x14ac:dyDescent="0.3">
      <c r="I2982" s="3"/>
      <c r="J2982" s="2"/>
      <c r="K2982" s="2"/>
    </row>
    <row r="2983" spans="9:11" x14ac:dyDescent="0.3">
      <c r="I2983" s="3"/>
      <c r="J2983" s="2"/>
      <c r="K2983" s="2"/>
    </row>
    <row r="2984" spans="9:11" x14ac:dyDescent="0.3">
      <c r="I2984" s="3"/>
      <c r="J2984" s="2"/>
      <c r="K2984" s="2"/>
    </row>
    <row r="2985" spans="9:11" x14ac:dyDescent="0.3">
      <c r="I2985" s="3"/>
      <c r="J2985" s="2"/>
      <c r="K2985" s="2"/>
    </row>
    <row r="2986" spans="9:11" x14ac:dyDescent="0.3">
      <c r="I2986" s="3"/>
      <c r="J2986" s="2"/>
      <c r="K2986" s="2"/>
    </row>
    <row r="2987" spans="9:11" x14ac:dyDescent="0.3">
      <c r="I2987" s="3"/>
      <c r="J2987" s="2"/>
      <c r="K2987" s="2"/>
    </row>
    <row r="2988" spans="9:11" x14ac:dyDescent="0.3">
      <c r="I2988" s="3"/>
      <c r="J2988" s="2"/>
      <c r="K2988" s="2"/>
    </row>
    <row r="2989" spans="9:11" x14ac:dyDescent="0.3">
      <c r="I2989" s="3"/>
      <c r="J2989" s="2"/>
      <c r="K2989" s="2"/>
    </row>
    <row r="2990" spans="9:11" x14ac:dyDescent="0.3">
      <c r="I2990" s="3"/>
      <c r="J2990" s="2"/>
      <c r="K2990" s="2"/>
    </row>
    <row r="2991" spans="9:11" x14ac:dyDescent="0.3">
      <c r="I2991" s="3"/>
      <c r="J2991" s="2"/>
      <c r="K2991" s="2"/>
    </row>
    <row r="2992" spans="9:11" x14ac:dyDescent="0.3">
      <c r="I2992" s="3"/>
      <c r="J2992" s="2"/>
      <c r="K2992" s="2"/>
    </row>
    <row r="2993" spans="9:11" x14ac:dyDescent="0.3">
      <c r="I2993" s="3"/>
      <c r="J2993" s="2"/>
      <c r="K2993" s="2"/>
    </row>
    <row r="2994" spans="9:11" x14ac:dyDescent="0.3">
      <c r="I2994" s="3"/>
      <c r="J2994" s="2"/>
      <c r="K2994" s="2"/>
    </row>
    <row r="2995" spans="9:11" x14ac:dyDescent="0.3">
      <c r="I2995" s="3"/>
      <c r="J2995" s="2"/>
      <c r="K2995" s="2"/>
    </row>
    <row r="2996" spans="9:11" x14ac:dyDescent="0.3">
      <c r="I2996" s="3"/>
      <c r="J2996" s="2"/>
      <c r="K2996" s="2"/>
    </row>
    <row r="2997" spans="9:11" x14ac:dyDescent="0.3">
      <c r="I2997" s="3"/>
      <c r="J2997" s="2"/>
      <c r="K2997" s="2"/>
    </row>
    <row r="2998" spans="9:11" x14ac:dyDescent="0.3">
      <c r="I2998" s="3"/>
      <c r="J2998" s="2"/>
      <c r="K2998" s="2"/>
    </row>
    <row r="2999" spans="9:11" x14ac:dyDescent="0.3">
      <c r="I2999" s="3"/>
      <c r="J2999" s="2"/>
      <c r="K2999" s="2"/>
    </row>
    <row r="3000" spans="9:11" x14ac:dyDescent="0.3">
      <c r="I3000" s="3"/>
      <c r="J3000" s="2"/>
      <c r="K3000" s="2"/>
    </row>
    <row r="3001" spans="9:11" x14ac:dyDescent="0.3">
      <c r="I3001" s="3"/>
      <c r="J3001" s="2"/>
      <c r="K3001" s="2"/>
    </row>
    <row r="3002" spans="9:11" x14ac:dyDescent="0.3">
      <c r="I3002" s="3"/>
      <c r="J3002" s="2"/>
      <c r="K3002" s="2"/>
    </row>
    <row r="3003" spans="9:11" x14ac:dyDescent="0.3">
      <c r="I3003" s="3"/>
      <c r="J3003" s="2"/>
      <c r="K3003" s="2"/>
    </row>
    <row r="3004" spans="9:11" x14ac:dyDescent="0.3">
      <c r="I3004" s="3"/>
      <c r="J3004" s="2"/>
      <c r="K3004" s="2"/>
    </row>
    <row r="3005" spans="9:11" x14ac:dyDescent="0.3">
      <c r="I3005" s="3"/>
      <c r="J3005" s="2"/>
      <c r="K3005" s="2"/>
    </row>
    <row r="3006" spans="9:11" x14ac:dyDescent="0.3">
      <c r="I3006" s="3"/>
      <c r="J3006" s="2"/>
      <c r="K3006" s="2"/>
    </row>
    <row r="3007" spans="9:11" x14ac:dyDescent="0.3">
      <c r="I3007" s="3"/>
      <c r="J3007" s="2"/>
      <c r="K3007" s="2"/>
    </row>
    <row r="3008" spans="9:11" x14ac:dyDescent="0.3">
      <c r="I3008" s="3"/>
      <c r="J3008" s="2"/>
      <c r="K3008" s="2"/>
    </row>
    <row r="3009" spans="9:11" x14ac:dyDescent="0.3">
      <c r="I3009" s="3"/>
      <c r="J3009" s="2"/>
      <c r="K3009" s="2"/>
    </row>
    <row r="3010" spans="9:11" x14ac:dyDescent="0.3">
      <c r="I3010" s="3"/>
      <c r="J3010" s="2"/>
      <c r="K3010" s="2"/>
    </row>
    <row r="3011" spans="9:11" x14ac:dyDescent="0.3">
      <c r="I3011" s="3"/>
      <c r="J3011" s="2"/>
      <c r="K3011" s="2"/>
    </row>
    <row r="3012" spans="9:11" x14ac:dyDescent="0.3">
      <c r="I3012" s="3"/>
      <c r="J3012" s="2"/>
      <c r="K3012" s="2"/>
    </row>
    <row r="3013" spans="9:11" x14ac:dyDescent="0.3">
      <c r="I3013" s="3"/>
      <c r="J3013" s="2"/>
      <c r="K3013" s="2"/>
    </row>
    <row r="3014" spans="9:11" x14ac:dyDescent="0.3">
      <c r="I3014" s="3"/>
      <c r="J3014" s="2"/>
      <c r="K3014" s="2"/>
    </row>
    <row r="3015" spans="9:11" x14ac:dyDescent="0.3">
      <c r="I3015" s="3"/>
      <c r="J3015" s="2"/>
      <c r="K3015" s="2"/>
    </row>
    <row r="3016" spans="9:11" x14ac:dyDescent="0.3">
      <c r="I3016" s="3"/>
      <c r="J3016" s="2"/>
      <c r="K3016" s="2"/>
    </row>
    <row r="3017" spans="9:11" x14ac:dyDescent="0.3">
      <c r="I3017" s="3"/>
      <c r="J3017" s="2"/>
      <c r="K3017" s="2"/>
    </row>
    <row r="3018" spans="9:11" x14ac:dyDescent="0.3">
      <c r="I3018" s="3"/>
      <c r="J3018" s="2"/>
      <c r="K3018" s="2"/>
    </row>
    <row r="3019" spans="9:11" x14ac:dyDescent="0.3">
      <c r="I3019" s="3"/>
      <c r="J3019" s="2"/>
      <c r="K3019" s="2"/>
    </row>
    <row r="3020" spans="9:11" x14ac:dyDescent="0.3">
      <c r="I3020" s="3"/>
      <c r="J3020" s="2"/>
      <c r="K3020" s="2"/>
    </row>
    <row r="3021" spans="9:11" x14ac:dyDescent="0.3">
      <c r="I3021" s="3"/>
      <c r="J3021" s="2"/>
      <c r="K3021" s="2"/>
    </row>
    <row r="3022" spans="9:11" x14ac:dyDescent="0.3">
      <c r="I3022" s="3"/>
      <c r="J3022" s="2"/>
      <c r="K3022" s="2"/>
    </row>
    <row r="3023" spans="9:11" x14ac:dyDescent="0.3">
      <c r="I3023" s="3"/>
      <c r="J3023" s="2"/>
      <c r="K3023" s="2"/>
    </row>
    <row r="3024" spans="9:11" x14ac:dyDescent="0.3">
      <c r="I3024" s="3"/>
      <c r="J3024" s="2"/>
      <c r="K3024" s="2"/>
    </row>
    <row r="3025" spans="9:11" x14ac:dyDescent="0.3">
      <c r="I3025" s="3"/>
      <c r="J3025" s="2"/>
      <c r="K3025" s="2"/>
    </row>
    <row r="3026" spans="9:11" x14ac:dyDescent="0.3">
      <c r="I3026" s="3"/>
      <c r="J3026" s="2"/>
      <c r="K3026" s="2"/>
    </row>
    <row r="3027" spans="9:11" x14ac:dyDescent="0.3">
      <c r="I3027" s="3"/>
      <c r="J3027" s="2"/>
      <c r="K3027" s="2"/>
    </row>
    <row r="3028" spans="9:11" x14ac:dyDescent="0.3">
      <c r="I3028" s="3"/>
      <c r="J3028" s="2"/>
      <c r="K3028" s="2"/>
    </row>
    <row r="3029" spans="9:11" x14ac:dyDescent="0.3">
      <c r="I3029" s="3"/>
      <c r="J3029" s="2"/>
      <c r="K3029" s="2"/>
    </row>
    <row r="3030" spans="9:11" x14ac:dyDescent="0.3">
      <c r="I3030" s="3"/>
      <c r="J3030" s="2"/>
      <c r="K3030" s="2"/>
    </row>
    <row r="3031" spans="9:11" x14ac:dyDescent="0.3">
      <c r="I3031" s="3"/>
      <c r="J3031" s="2"/>
      <c r="K3031" s="2"/>
    </row>
    <row r="3032" spans="9:11" x14ac:dyDescent="0.3">
      <c r="I3032" s="3"/>
      <c r="J3032" s="2"/>
      <c r="K3032" s="2"/>
    </row>
    <row r="3033" spans="9:11" x14ac:dyDescent="0.3">
      <c r="I3033" s="3"/>
      <c r="J3033" s="2"/>
      <c r="K3033" s="2"/>
    </row>
    <row r="3034" spans="9:11" x14ac:dyDescent="0.3">
      <c r="I3034" s="3"/>
      <c r="J3034" s="2"/>
      <c r="K3034" s="2"/>
    </row>
    <row r="3035" spans="9:11" x14ac:dyDescent="0.3">
      <c r="I3035" s="3"/>
      <c r="J3035" s="2"/>
      <c r="K3035" s="2"/>
    </row>
    <row r="3036" spans="9:11" x14ac:dyDescent="0.3">
      <c r="I3036" s="3"/>
      <c r="J3036" s="2"/>
      <c r="K3036" s="2"/>
    </row>
    <row r="3037" spans="9:11" x14ac:dyDescent="0.3">
      <c r="I3037" s="3"/>
      <c r="J3037" s="2"/>
      <c r="K3037" s="2"/>
    </row>
    <row r="3038" spans="9:11" x14ac:dyDescent="0.3">
      <c r="I3038" s="3"/>
      <c r="J3038" s="2"/>
      <c r="K3038" s="2"/>
    </row>
    <row r="3039" spans="9:11" x14ac:dyDescent="0.3">
      <c r="I3039" s="3"/>
      <c r="J3039" s="2"/>
      <c r="K3039" s="2"/>
    </row>
    <row r="3040" spans="9:11" x14ac:dyDescent="0.3">
      <c r="I3040" s="3"/>
      <c r="J3040" s="2"/>
      <c r="K3040" s="2"/>
    </row>
    <row r="3041" spans="9:11" x14ac:dyDescent="0.3">
      <c r="I3041" s="3"/>
      <c r="J3041" s="2"/>
      <c r="K3041" s="2"/>
    </row>
    <row r="3042" spans="9:11" x14ac:dyDescent="0.3">
      <c r="I3042" s="3"/>
      <c r="J3042" s="2"/>
      <c r="K3042" s="2"/>
    </row>
    <row r="3043" spans="9:11" x14ac:dyDescent="0.3">
      <c r="I3043" s="3"/>
      <c r="J3043" s="2"/>
      <c r="K3043" s="2"/>
    </row>
    <row r="3044" spans="9:11" x14ac:dyDescent="0.3">
      <c r="I3044" s="3"/>
      <c r="J3044" s="2"/>
      <c r="K3044" s="2"/>
    </row>
    <row r="3045" spans="9:11" x14ac:dyDescent="0.3">
      <c r="I3045" s="3"/>
      <c r="J3045" s="2"/>
      <c r="K3045" s="2"/>
    </row>
    <row r="3046" spans="9:11" x14ac:dyDescent="0.3">
      <c r="I3046" s="3"/>
      <c r="J3046" s="2"/>
      <c r="K3046" s="2"/>
    </row>
    <row r="3047" spans="9:11" x14ac:dyDescent="0.3">
      <c r="I3047" s="3"/>
      <c r="J3047" s="2"/>
      <c r="K3047" s="2"/>
    </row>
    <row r="3048" spans="9:11" x14ac:dyDescent="0.3">
      <c r="I3048" s="3"/>
      <c r="J3048" s="2"/>
      <c r="K3048" s="2"/>
    </row>
    <row r="3049" spans="9:11" x14ac:dyDescent="0.3">
      <c r="I3049" s="3"/>
      <c r="J3049" s="2"/>
      <c r="K3049" s="2"/>
    </row>
    <row r="3050" spans="9:11" x14ac:dyDescent="0.3">
      <c r="I3050" s="3"/>
      <c r="J3050" s="2"/>
      <c r="K3050" s="2"/>
    </row>
    <row r="3051" spans="9:11" x14ac:dyDescent="0.3">
      <c r="I3051" s="3"/>
      <c r="J3051" s="2"/>
      <c r="K3051" s="2"/>
    </row>
    <row r="3052" spans="9:11" x14ac:dyDescent="0.3">
      <c r="I3052" s="3"/>
      <c r="J3052" s="2"/>
      <c r="K3052" s="2"/>
    </row>
    <row r="3053" spans="9:11" x14ac:dyDescent="0.3">
      <c r="I3053" s="3"/>
      <c r="J3053" s="2"/>
      <c r="K3053" s="2"/>
    </row>
    <row r="3054" spans="9:11" x14ac:dyDescent="0.3">
      <c r="I3054" s="3"/>
      <c r="J3054" s="2"/>
      <c r="K3054" s="2"/>
    </row>
    <row r="3055" spans="9:11" x14ac:dyDescent="0.3">
      <c r="I3055" s="3"/>
      <c r="J3055" s="2"/>
      <c r="K3055" s="2"/>
    </row>
    <row r="3056" spans="9:11" x14ac:dyDescent="0.3">
      <c r="I3056" s="3"/>
      <c r="J3056" s="2"/>
      <c r="K3056" s="2"/>
    </row>
    <row r="3057" spans="9:11" x14ac:dyDescent="0.3">
      <c r="I3057" s="3"/>
      <c r="J3057" s="2"/>
      <c r="K3057" s="2"/>
    </row>
    <row r="3058" spans="9:11" x14ac:dyDescent="0.3">
      <c r="I3058" s="3"/>
      <c r="J3058" s="2"/>
      <c r="K3058" s="2"/>
    </row>
    <row r="3059" spans="9:11" x14ac:dyDescent="0.3">
      <c r="I3059" s="3"/>
      <c r="J3059" s="2"/>
      <c r="K3059" s="2"/>
    </row>
    <row r="3060" spans="9:11" x14ac:dyDescent="0.3">
      <c r="I3060" s="3"/>
      <c r="J3060" s="2"/>
      <c r="K3060" s="2"/>
    </row>
    <row r="3061" spans="9:11" x14ac:dyDescent="0.3">
      <c r="I3061" s="3"/>
      <c r="J3061" s="2"/>
      <c r="K3061" s="2"/>
    </row>
    <row r="3062" spans="9:11" x14ac:dyDescent="0.3">
      <c r="I3062" s="3"/>
      <c r="J3062" s="2"/>
      <c r="K3062" s="2"/>
    </row>
    <row r="3063" spans="9:11" x14ac:dyDescent="0.3">
      <c r="I3063" s="3"/>
      <c r="J3063" s="2"/>
      <c r="K3063" s="2"/>
    </row>
    <row r="3064" spans="9:11" x14ac:dyDescent="0.3">
      <c r="I3064" s="3"/>
      <c r="J3064" s="2"/>
      <c r="K3064" s="2"/>
    </row>
    <row r="3065" spans="9:11" x14ac:dyDescent="0.3">
      <c r="I3065" s="3"/>
      <c r="J3065" s="2"/>
      <c r="K3065" s="2"/>
    </row>
    <row r="3066" spans="9:11" x14ac:dyDescent="0.3">
      <c r="I3066" s="3"/>
      <c r="J3066" s="2"/>
      <c r="K3066" s="2"/>
    </row>
    <row r="3067" spans="9:11" x14ac:dyDescent="0.3">
      <c r="I3067" s="3"/>
      <c r="J3067" s="2"/>
      <c r="K3067" s="2"/>
    </row>
    <row r="3068" spans="9:11" x14ac:dyDescent="0.3">
      <c r="I3068" s="3"/>
      <c r="J3068" s="2"/>
      <c r="K3068" s="2"/>
    </row>
    <row r="3069" spans="9:11" x14ac:dyDescent="0.3">
      <c r="I3069" s="3"/>
      <c r="J3069" s="2"/>
      <c r="K3069" s="2"/>
    </row>
    <row r="3070" spans="9:11" x14ac:dyDescent="0.3">
      <c r="I3070" s="3"/>
      <c r="J3070" s="2"/>
      <c r="K3070" s="2"/>
    </row>
    <row r="3071" spans="9:11" x14ac:dyDescent="0.3">
      <c r="I3071" s="3"/>
      <c r="J3071" s="2"/>
      <c r="K3071" s="2"/>
    </row>
    <row r="3072" spans="9:11" x14ac:dyDescent="0.3">
      <c r="I3072" s="3"/>
      <c r="J3072" s="2"/>
      <c r="K3072" s="2"/>
    </row>
    <row r="3073" spans="9:11" x14ac:dyDescent="0.3">
      <c r="I3073" s="3"/>
      <c r="J3073" s="2"/>
      <c r="K3073" s="2"/>
    </row>
    <row r="3074" spans="9:11" x14ac:dyDescent="0.3">
      <c r="I3074" s="3"/>
      <c r="J3074" s="2"/>
      <c r="K3074" s="2"/>
    </row>
    <row r="3075" spans="9:11" x14ac:dyDescent="0.3">
      <c r="I3075" s="3"/>
      <c r="J3075" s="2"/>
      <c r="K3075" s="2"/>
    </row>
    <row r="3076" spans="9:11" x14ac:dyDescent="0.3">
      <c r="I3076" s="3"/>
      <c r="J3076" s="2"/>
      <c r="K3076" s="2"/>
    </row>
    <row r="3077" spans="9:11" x14ac:dyDescent="0.3">
      <c r="I3077" s="3"/>
      <c r="J3077" s="2"/>
      <c r="K3077" s="2"/>
    </row>
    <row r="3078" spans="9:11" x14ac:dyDescent="0.3">
      <c r="I3078" s="3"/>
      <c r="J3078" s="2"/>
      <c r="K3078" s="2"/>
    </row>
    <row r="3079" spans="9:11" x14ac:dyDescent="0.3">
      <c r="I3079" s="3"/>
      <c r="J3079" s="2"/>
      <c r="K3079" s="2"/>
    </row>
    <row r="3080" spans="9:11" x14ac:dyDescent="0.3">
      <c r="I3080" s="3"/>
      <c r="J3080" s="2"/>
      <c r="K3080" s="2"/>
    </row>
    <row r="3081" spans="9:11" x14ac:dyDescent="0.3">
      <c r="I3081" s="3"/>
      <c r="J3081" s="2"/>
      <c r="K3081" s="2"/>
    </row>
    <row r="3082" spans="9:11" x14ac:dyDescent="0.3">
      <c r="I3082" s="3"/>
      <c r="J3082" s="2"/>
      <c r="K3082" s="2"/>
    </row>
    <row r="3083" spans="9:11" x14ac:dyDescent="0.3">
      <c r="I3083" s="3"/>
      <c r="J3083" s="2"/>
      <c r="K3083" s="2"/>
    </row>
    <row r="3084" spans="9:11" x14ac:dyDescent="0.3">
      <c r="I3084" s="3"/>
      <c r="J3084" s="2"/>
      <c r="K3084" s="2"/>
    </row>
    <row r="3085" spans="9:11" x14ac:dyDescent="0.3">
      <c r="I3085" s="3"/>
      <c r="J3085" s="2"/>
      <c r="K3085" s="2"/>
    </row>
    <row r="3086" spans="9:11" x14ac:dyDescent="0.3">
      <c r="I3086" s="3"/>
      <c r="J3086" s="2"/>
      <c r="K3086" s="2"/>
    </row>
    <row r="3087" spans="9:11" x14ac:dyDescent="0.3">
      <c r="I3087" s="3"/>
      <c r="J3087" s="2"/>
      <c r="K3087" s="2"/>
    </row>
    <row r="3088" spans="9:11" x14ac:dyDescent="0.3">
      <c r="I3088" s="3"/>
      <c r="J3088" s="2"/>
      <c r="K3088" s="2"/>
    </row>
    <row r="3089" spans="9:11" x14ac:dyDescent="0.3">
      <c r="I3089" s="3"/>
      <c r="J3089" s="2"/>
      <c r="K3089" s="2"/>
    </row>
    <row r="3090" spans="9:11" x14ac:dyDescent="0.3">
      <c r="I3090" s="3"/>
      <c r="J3090" s="2"/>
      <c r="K3090" s="2"/>
    </row>
    <row r="3091" spans="9:11" x14ac:dyDescent="0.3">
      <c r="I3091" s="3"/>
      <c r="J3091" s="2"/>
      <c r="K3091" s="2"/>
    </row>
    <row r="3092" spans="9:11" x14ac:dyDescent="0.3">
      <c r="I3092" s="3"/>
      <c r="J3092" s="2"/>
      <c r="K3092" s="2"/>
    </row>
    <row r="3093" spans="9:11" x14ac:dyDescent="0.3">
      <c r="I3093" s="3"/>
      <c r="J3093" s="2"/>
      <c r="K3093" s="2"/>
    </row>
    <row r="3094" spans="9:11" x14ac:dyDescent="0.3">
      <c r="I3094" s="3"/>
      <c r="J3094" s="2"/>
      <c r="K3094" s="2"/>
    </row>
    <row r="3095" spans="9:11" x14ac:dyDescent="0.3">
      <c r="I3095" s="3"/>
      <c r="J3095" s="2"/>
      <c r="K3095" s="2"/>
    </row>
    <row r="3096" spans="9:11" x14ac:dyDescent="0.3">
      <c r="I3096" s="3"/>
      <c r="J3096" s="2"/>
      <c r="K3096" s="2"/>
    </row>
    <row r="3097" spans="9:11" x14ac:dyDescent="0.3">
      <c r="I3097" s="3"/>
      <c r="J3097" s="2"/>
      <c r="K3097" s="2"/>
    </row>
    <row r="3098" spans="9:11" x14ac:dyDescent="0.3">
      <c r="I3098" s="3"/>
      <c r="J3098" s="2"/>
      <c r="K3098" s="2"/>
    </row>
    <row r="3099" spans="9:11" x14ac:dyDescent="0.3">
      <c r="I3099" s="3"/>
      <c r="J3099" s="2"/>
      <c r="K3099" s="2"/>
    </row>
    <row r="3100" spans="9:11" x14ac:dyDescent="0.3">
      <c r="I3100" s="3"/>
      <c r="J3100" s="2"/>
      <c r="K3100" s="2"/>
    </row>
    <row r="3101" spans="9:11" x14ac:dyDescent="0.3">
      <c r="I3101" s="3"/>
      <c r="J3101" s="2"/>
      <c r="K3101" s="2"/>
    </row>
    <row r="3102" spans="9:11" x14ac:dyDescent="0.3">
      <c r="I3102" s="3"/>
      <c r="J3102" s="2"/>
      <c r="K3102" s="2"/>
    </row>
    <row r="3103" spans="9:11" x14ac:dyDescent="0.3">
      <c r="I3103" s="3"/>
      <c r="J3103" s="2"/>
      <c r="K3103" s="2"/>
    </row>
    <row r="3104" spans="9:11" x14ac:dyDescent="0.3">
      <c r="I3104" s="3"/>
      <c r="J3104" s="2"/>
      <c r="K3104" s="2"/>
    </row>
    <row r="3105" spans="9:11" x14ac:dyDescent="0.3">
      <c r="I3105" s="3"/>
      <c r="J3105" s="2"/>
      <c r="K3105" s="2"/>
    </row>
    <row r="3106" spans="9:11" x14ac:dyDescent="0.3">
      <c r="I3106" s="3"/>
      <c r="J3106" s="2"/>
      <c r="K3106" s="2"/>
    </row>
    <row r="3107" spans="9:11" x14ac:dyDescent="0.3">
      <c r="I3107" s="3"/>
      <c r="J3107" s="2"/>
      <c r="K3107" s="2"/>
    </row>
    <row r="3108" spans="9:11" x14ac:dyDescent="0.3">
      <c r="I3108" s="3"/>
      <c r="J3108" s="2"/>
      <c r="K3108" s="2"/>
    </row>
    <row r="3109" spans="9:11" x14ac:dyDescent="0.3">
      <c r="I3109" s="3"/>
      <c r="J3109" s="2"/>
      <c r="K3109" s="2"/>
    </row>
    <row r="3110" spans="9:11" x14ac:dyDescent="0.3">
      <c r="I3110" s="3"/>
      <c r="J3110" s="2"/>
      <c r="K3110" s="2"/>
    </row>
    <row r="3111" spans="9:11" x14ac:dyDescent="0.3">
      <c r="I3111" s="3"/>
      <c r="J3111" s="2"/>
      <c r="K3111" s="2"/>
    </row>
    <row r="3112" spans="9:11" x14ac:dyDescent="0.3">
      <c r="I3112" s="3"/>
      <c r="J3112" s="2"/>
      <c r="K3112" s="2"/>
    </row>
    <row r="3113" spans="9:11" x14ac:dyDescent="0.3">
      <c r="I3113" s="3"/>
      <c r="J3113" s="2"/>
      <c r="K3113" s="2"/>
    </row>
    <row r="3114" spans="9:11" x14ac:dyDescent="0.3">
      <c r="I3114" s="3"/>
      <c r="J3114" s="2"/>
      <c r="K3114" s="2"/>
    </row>
    <row r="3115" spans="9:11" x14ac:dyDescent="0.3">
      <c r="I3115" s="3"/>
      <c r="J3115" s="2"/>
      <c r="K3115" s="2"/>
    </row>
    <row r="3116" spans="9:11" x14ac:dyDescent="0.3">
      <c r="I3116" s="3"/>
      <c r="J3116" s="2"/>
      <c r="K3116" s="2"/>
    </row>
    <row r="3117" spans="9:11" x14ac:dyDescent="0.3">
      <c r="I3117" s="3"/>
      <c r="J3117" s="2"/>
      <c r="K3117" s="2"/>
    </row>
    <row r="3118" spans="9:11" x14ac:dyDescent="0.3">
      <c r="I3118" s="3"/>
      <c r="J3118" s="2"/>
      <c r="K3118" s="2"/>
    </row>
    <row r="3119" spans="9:11" x14ac:dyDescent="0.3">
      <c r="I3119" s="3"/>
      <c r="J3119" s="2"/>
      <c r="K3119" s="2"/>
    </row>
    <row r="3120" spans="9:11" x14ac:dyDescent="0.3">
      <c r="I3120" s="3"/>
      <c r="J3120" s="2"/>
      <c r="K3120" s="2"/>
    </row>
    <row r="3121" spans="9:11" x14ac:dyDescent="0.3">
      <c r="I3121" s="3"/>
      <c r="J3121" s="2"/>
      <c r="K3121" s="2"/>
    </row>
    <row r="3122" spans="9:11" x14ac:dyDescent="0.3">
      <c r="I3122" s="3"/>
      <c r="J3122" s="2"/>
      <c r="K3122" s="2"/>
    </row>
    <row r="3123" spans="9:11" x14ac:dyDescent="0.3">
      <c r="I3123" s="3"/>
      <c r="J3123" s="2"/>
      <c r="K3123" s="2"/>
    </row>
    <row r="3124" spans="9:11" x14ac:dyDescent="0.3">
      <c r="I3124" s="3"/>
      <c r="J3124" s="2"/>
      <c r="K3124" s="2"/>
    </row>
    <row r="3125" spans="9:11" x14ac:dyDescent="0.3">
      <c r="I3125" s="3"/>
      <c r="J3125" s="2"/>
      <c r="K3125" s="2"/>
    </row>
    <row r="3126" spans="9:11" x14ac:dyDescent="0.3">
      <c r="I3126" s="3"/>
      <c r="J3126" s="2"/>
      <c r="K3126" s="2"/>
    </row>
    <row r="3127" spans="9:11" x14ac:dyDescent="0.3">
      <c r="I3127" s="3"/>
      <c r="J3127" s="2"/>
      <c r="K3127" s="2"/>
    </row>
    <row r="3128" spans="9:11" x14ac:dyDescent="0.3">
      <c r="I3128" s="3"/>
      <c r="J3128" s="2"/>
      <c r="K3128" s="2"/>
    </row>
    <row r="3129" spans="9:11" x14ac:dyDescent="0.3">
      <c r="I3129" s="3"/>
      <c r="J3129" s="2"/>
      <c r="K3129" s="2"/>
    </row>
    <row r="3130" spans="9:11" x14ac:dyDescent="0.3">
      <c r="I3130" s="3"/>
      <c r="J3130" s="2"/>
      <c r="K3130" s="2"/>
    </row>
    <row r="3131" spans="9:11" x14ac:dyDescent="0.3">
      <c r="I3131" s="3"/>
      <c r="J3131" s="2"/>
      <c r="K3131" s="2"/>
    </row>
    <row r="3132" spans="9:11" x14ac:dyDescent="0.3">
      <c r="I3132" s="3"/>
      <c r="J3132" s="2"/>
      <c r="K3132" s="2"/>
    </row>
    <row r="3133" spans="9:11" x14ac:dyDescent="0.3">
      <c r="I3133" s="3"/>
      <c r="J3133" s="2"/>
      <c r="K3133" s="2"/>
    </row>
    <row r="3134" spans="9:11" x14ac:dyDescent="0.3">
      <c r="I3134" s="3"/>
      <c r="J3134" s="2"/>
      <c r="K3134" s="2"/>
    </row>
    <row r="3135" spans="9:11" x14ac:dyDescent="0.3">
      <c r="I3135" s="3"/>
      <c r="J3135" s="2"/>
      <c r="K3135" s="2"/>
    </row>
    <row r="3136" spans="9:11" x14ac:dyDescent="0.3">
      <c r="I3136" s="3"/>
      <c r="J3136" s="2"/>
      <c r="K3136" s="2"/>
    </row>
    <row r="3137" spans="9:11" x14ac:dyDescent="0.3">
      <c r="I3137" s="3"/>
      <c r="J3137" s="2"/>
      <c r="K3137" s="2"/>
    </row>
    <row r="3138" spans="9:11" x14ac:dyDescent="0.3">
      <c r="I3138" s="3"/>
      <c r="J3138" s="2"/>
      <c r="K3138" s="2"/>
    </row>
    <row r="3139" spans="9:11" x14ac:dyDescent="0.3">
      <c r="I3139" s="3"/>
      <c r="J3139" s="2"/>
      <c r="K3139" s="2"/>
    </row>
    <row r="3140" spans="9:11" x14ac:dyDescent="0.3">
      <c r="I3140" s="3"/>
      <c r="J3140" s="2"/>
      <c r="K3140" s="2"/>
    </row>
    <row r="3141" spans="9:11" x14ac:dyDescent="0.3">
      <c r="I3141" s="3"/>
      <c r="J3141" s="2"/>
      <c r="K3141" s="2"/>
    </row>
    <row r="3142" spans="9:11" x14ac:dyDescent="0.3">
      <c r="I3142" s="3"/>
      <c r="J3142" s="2"/>
      <c r="K3142" s="2"/>
    </row>
    <row r="3143" spans="9:11" x14ac:dyDescent="0.3">
      <c r="I3143" s="3"/>
      <c r="J3143" s="2"/>
      <c r="K3143" s="2"/>
    </row>
    <row r="3144" spans="9:11" x14ac:dyDescent="0.3">
      <c r="I3144" s="3"/>
      <c r="J3144" s="2"/>
      <c r="K3144" s="2"/>
    </row>
    <row r="3145" spans="9:11" x14ac:dyDescent="0.3">
      <c r="I3145" s="3"/>
      <c r="J3145" s="2"/>
      <c r="K3145" s="2"/>
    </row>
    <row r="3146" spans="9:11" x14ac:dyDescent="0.3">
      <c r="I3146" s="3"/>
      <c r="J3146" s="2"/>
      <c r="K3146" s="2"/>
    </row>
    <row r="3147" spans="9:11" x14ac:dyDescent="0.3">
      <c r="I3147" s="3"/>
      <c r="J3147" s="2"/>
      <c r="K3147" s="2"/>
    </row>
    <row r="3148" spans="9:11" x14ac:dyDescent="0.3">
      <c r="I3148" s="3"/>
      <c r="J3148" s="2"/>
      <c r="K3148" s="2"/>
    </row>
    <row r="3149" spans="9:11" x14ac:dyDescent="0.3">
      <c r="I3149" s="3"/>
      <c r="J3149" s="2"/>
      <c r="K3149" s="2"/>
    </row>
    <row r="3150" spans="9:11" x14ac:dyDescent="0.3">
      <c r="I3150" s="3"/>
      <c r="J3150" s="2"/>
      <c r="K3150" s="2"/>
    </row>
    <row r="3151" spans="9:11" x14ac:dyDescent="0.3">
      <c r="I3151" s="3"/>
      <c r="J3151" s="2"/>
      <c r="K3151" s="2"/>
    </row>
    <row r="3152" spans="9:11" x14ac:dyDescent="0.3">
      <c r="I3152" s="3"/>
      <c r="J3152" s="2"/>
      <c r="K3152" s="2"/>
    </row>
    <row r="3153" spans="9:11" x14ac:dyDescent="0.3">
      <c r="I3153" s="3"/>
      <c r="J3153" s="2"/>
      <c r="K3153" s="2"/>
    </row>
    <row r="3154" spans="9:11" x14ac:dyDescent="0.3">
      <c r="I3154" s="3"/>
      <c r="J3154" s="2"/>
      <c r="K3154" s="2"/>
    </row>
    <row r="3155" spans="9:11" x14ac:dyDescent="0.3">
      <c r="I3155" s="3"/>
      <c r="J3155" s="2"/>
      <c r="K3155" s="2"/>
    </row>
    <row r="3156" spans="9:11" x14ac:dyDescent="0.3">
      <c r="I3156" s="3"/>
      <c r="J3156" s="2"/>
      <c r="K3156" s="2"/>
    </row>
    <row r="3157" spans="9:11" x14ac:dyDescent="0.3">
      <c r="I3157" s="3"/>
      <c r="J3157" s="2"/>
      <c r="K3157" s="2"/>
    </row>
    <row r="3158" spans="9:11" x14ac:dyDescent="0.3">
      <c r="I3158" s="3"/>
      <c r="J3158" s="2"/>
      <c r="K3158" s="2"/>
    </row>
    <row r="3159" spans="9:11" x14ac:dyDescent="0.3">
      <c r="I3159" s="3"/>
      <c r="J3159" s="2"/>
      <c r="K3159" s="2"/>
    </row>
    <row r="3160" spans="9:11" x14ac:dyDescent="0.3">
      <c r="I3160" s="3"/>
      <c r="J3160" s="2"/>
      <c r="K3160" s="2"/>
    </row>
    <row r="3161" spans="9:11" x14ac:dyDescent="0.3">
      <c r="I3161" s="3"/>
      <c r="J3161" s="2"/>
      <c r="K3161" s="2"/>
    </row>
    <row r="3162" spans="9:11" x14ac:dyDescent="0.3">
      <c r="I3162" s="3"/>
      <c r="J3162" s="2"/>
      <c r="K3162" s="2"/>
    </row>
    <row r="3163" spans="9:11" x14ac:dyDescent="0.3">
      <c r="I3163" s="3"/>
      <c r="J3163" s="2"/>
      <c r="K3163" s="2"/>
    </row>
    <row r="3164" spans="9:11" x14ac:dyDescent="0.3">
      <c r="I3164" s="3"/>
      <c r="J3164" s="2"/>
      <c r="K3164" s="2"/>
    </row>
    <row r="3165" spans="9:11" x14ac:dyDescent="0.3">
      <c r="I3165" s="3"/>
      <c r="J3165" s="2"/>
      <c r="K3165" s="2"/>
    </row>
    <row r="3166" spans="9:11" x14ac:dyDescent="0.3">
      <c r="I3166" s="3"/>
      <c r="J3166" s="2"/>
      <c r="K3166" s="2"/>
    </row>
    <row r="3167" spans="9:11" x14ac:dyDescent="0.3">
      <c r="I3167" s="3"/>
      <c r="J3167" s="2"/>
      <c r="K3167" s="2"/>
    </row>
    <row r="3168" spans="9:11" x14ac:dyDescent="0.3">
      <c r="I3168" s="3"/>
      <c r="J3168" s="2"/>
      <c r="K3168" s="2"/>
    </row>
    <row r="3169" spans="9:11" x14ac:dyDescent="0.3">
      <c r="I3169" s="3"/>
      <c r="J3169" s="2"/>
      <c r="K3169" s="2"/>
    </row>
    <row r="3170" spans="9:11" x14ac:dyDescent="0.3">
      <c r="I3170" s="3"/>
      <c r="J3170" s="2"/>
      <c r="K3170" s="2"/>
    </row>
    <row r="3171" spans="9:11" x14ac:dyDescent="0.3">
      <c r="I3171" s="3"/>
      <c r="J3171" s="2"/>
      <c r="K3171" s="2"/>
    </row>
    <row r="3172" spans="9:11" x14ac:dyDescent="0.3">
      <c r="I3172" s="3"/>
      <c r="J3172" s="2"/>
      <c r="K3172" s="2"/>
    </row>
    <row r="3173" spans="9:11" x14ac:dyDescent="0.3">
      <c r="I3173" s="3"/>
      <c r="J3173" s="2"/>
      <c r="K3173" s="2"/>
    </row>
    <row r="3174" spans="9:11" x14ac:dyDescent="0.3">
      <c r="I3174" s="3"/>
      <c r="J3174" s="2"/>
      <c r="K3174" s="2"/>
    </row>
    <row r="3175" spans="9:11" x14ac:dyDescent="0.3">
      <c r="I3175" s="3"/>
      <c r="J3175" s="2"/>
      <c r="K3175" s="2"/>
    </row>
    <row r="3176" spans="9:11" x14ac:dyDescent="0.3">
      <c r="I3176" s="3"/>
      <c r="J3176" s="2"/>
      <c r="K3176" s="2"/>
    </row>
    <row r="3177" spans="9:11" x14ac:dyDescent="0.3">
      <c r="I3177" s="3"/>
      <c r="J3177" s="2"/>
      <c r="K3177" s="2"/>
    </row>
    <row r="3178" spans="9:11" x14ac:dyDescent="0.3">
      <c r="I3178" s="3"/>
      <c r="J3178" s="2"/>
      <c r="K3178" s="2"/>
    </row>
    <row r="3179" spans="9:11" x14ac:dyDescent="0.3">
      <c r="I3179" s="3"/>
      <c r="J3179" s="2"/>
      <c r="K3179" s="2"/>
    </row>
    <row r="3180" spans="9:11" x14ac:dyDescent="0.3">
      <c r="I3180" s="3"/>
      <c r="J3180" s="2"/>
      <c r="K3180" s="2"/>
    </row>
    <row r="3181" spans="9:11" x14ac:dyDescent="0.3">
      <c r="I3181" s="3"/>
      <c r="J3181" s="2"/>
      <c r="K3181" s="2"/>
    </row>
    <row r="3182" spans="9:11" x14ac:dyDescent="0.3">
      <c r="I3182" s="3"/>
      <c r="J3182" s="2"/>
      <c r="K3182" s="2"/>
    </row>
    <row r="3183" spans="9:11" x14ac:dyDescent="0.3">
      <c r="I3183" s="3"/>
      <c r="J3183" s="2"/>
      <c r="K3183" s="2"/>
    </row>
    <row r="3184" spans="9:11" x14ac:dyDescent="0.3">
      <c r="I3184" s="3"/>
      <c r="J3184" s="2"/>
      <c r="K3184" s="2"/>
    </row>
    <row r="3185" spans="9:11" x14ac:dyDescent="0.3">
      <c r="I3185" s="3"/>
      <c r="J3185" s="2"/>
      <c r="K3185" s="2"/>
    </row>
    <row r="3186" spans="9:11" x14ac:dyDescent="0.3">
      <c r="I3186" s="3"/>
      <c r="J3186" s="2"/>
      <c r="K3186" s="2"/>
    </row>
    <row r="3187" spans="9:11" x14ac:dyDescent="0.3">
      <c r="I3187" s="3"/>
      <c r="J3187" s="2"/>
      <c r="K3187" s="2"/>
    </row>
    <row r="3188" spans="9:11" x14ac:dyDescent="0.3">
      <c r="I3188" s="3"/>
      <c r="J3188" s="2"/>
      <c r="K3188" s="2"/>
    </row>
    <row r="3189" spans="9:11" x14ac:dyDescent="0.3">
      <c r="I3189" s="3"/>
      <c r="J3189" s="2"/>
      <c r="K3189" s="2"/>
    </row>
    <row r="3190" spans="9:11" x14ac:dyDescent="0.3">
      <c r="I3190" s="3"/>
      <c r="J3190" s="2"/>
      <c r="K3190" s="2"/>
    </row>
    <row r="3191" spans="9:11" x14ac:dyDescent="0.3">
      <c r="I3191" s="3"/>
      <c r="J3191" s="2"/>
      <c r="K3191" s="2"/>
    </row>
    <row r="3192" spans="9:11" x14ac:dyDescent="0.3">
      <c r="I3192" s="3"/>
      <c r="J3192" s="2"/>
      <c r="K3192" s="2"/>
    </row>
    <row r="3193" spans="9:11" x14ac:dyDescent="0.3">
      <c r="I3193" s="3"/>
      <c r="J3193" s="2"/>
      <c r="K3193" s="2"/>
    </row>
    <row r="3194" spans="9:11" x14ac:dyDescent="0.3">
      <c r="I3194" s="3"/>
      <c r="J3194" s="2"/>
      <c r="K3194" s="2"/>
    </row>
    <row r="3195" spans="9:11" x14ac:dyDescent="0.3">
      <c r="I3195" s="3"/>
      <c r="J3195" s="2"/>
      <c r="K3195" s="2"/>
    </row>
    <row r="3196" spans="9:11" x14ac:dyDescent="0.3">
      <c r="I3196" s="3"/>
      <c r="J3196" s="2"/>
      <c r="K3196" s="2"/>
    </row>
    <row r="3197" spans="9:11" x14ac:dyDescent="0.3">
      <c r="I3197" s="3"/>
      <c r="J3197" s="2"/>
      <c r="K3197" s="2"/>
    </row>
    <row r="3198" spans="9:11" x14ac:dyDescent="0.3">
      <c r="I3198" s="3"/>
      <c r="J3198" s="2"/>
      <c r="K3198" s="2"/>
    </row>
    <row r="3199" spans="9:11" x14ac:dyDescent="0.3">
      <c r="I3199" s="3"/>
      <c r="J3199" s="2"/>
      <c r="K3199" s="2"/>
    </row>
    <row r="3200" spans="9:11" x14ac:dyDescent="0.3">
      <c r="I3200" s="3"/>
      <c r="J3200" s="2"/>
      <c r="K3200" s="2"/>
    </row>
    <row r="3201" spans="9:11" x14ac:dyDescent="0.3">
      <c r="I3201" s="3"/>
      <c r="J3201" s="2"/>
      <c r="K3201" s="2"/>
    </row>
    <row r="3202" spans="9:11" x14ac:dyDescent="0.3">
      <c r="I3202" s="3"/>
      <c r="J3202" s="2"/>
      <c r="K3202" s="2"/>
    </row>
    <row r="3203" spans="9:11" x14ac:dyDescent="0.3">
      <c r="I3203" s="3"/>
      <c r="J3203" s="2"/>
      <c r="K3203" s="2"/>
    </row>
    <row r="3204" spans="9:11" x14ac:dyDescent="0.3">
      <c r="I3204" s="3"/>
      <c r="J3204" s="2"/>
      <c r="K3204" s="2"/>
    </row>
    <row r="3205" spans="9:11" x14ac:dyDescent="0.3">
      <c r="I3205" s="3"/>
      <c r="J3205" s="2"/>
      <c r="K3205" s="2"/>
    </row>
    <row r="3206" spans="9:11" x14ac:dyDescent="0.3">
      <c r="I3206" s="3"/>
      <c r="J3206" s="2"/>
      <c r="K3206" s="2"/>
    </row>
    <row r="3207" spans="9:11" x14ac:dyDescent="0.3">
      <c r="I3207" s="3"/>
      <c r="J3207" s="2"/>
      <c r="K3207" s="2"/>
    </row>
    <row r="3208" spans="9:11" x14ac:dyDescent="0.3">
      <c r="I3208" s="3"/>
      <c r="J3208" s="2"/>
      <c r="K3208" s="2"/>
    </row>
    <row r="3209" spans="9:11" x14ac:dyDescent="0.3">
      <c r="I3209" s="3"/>
      <c r="J3209" s="2"/>
      <c r="K3209" s="2"/>
    </row>
    <row r="3210" spans="9:11" x14ac:dyDescent="0.3">
      <c r="I3210" s="3"/>
      <c r="J3210" s="2"/>
      <c r="K3210" s="2"/>
    </row>
    <row r="3211" spans="9:11" x14ac:dyDescent="0.3">
      <c r="I3211" s="3"/>
      <c r="J3211" s="2"/>
      <c r="K3211" s="2"/>
    </row>
    <row r="3212" spans="9:11" x14ac:dyDescent="0.3">
      <c r="I3212" s="3"/>
      <c r="J3212" s="2"/>
      <c r="K3212" s="2"/>
    </row>
    <row r="3213" spans="9:11" x14ac:dyDescent="0.3">
      <c r="I3213" s="3"/>
      <c r="J3213" s="2"/>
      <c r="K3213" s="2"/>
    </row>
    <row r="3214" spans="9:11" x14ac:dyDescent="0.3">
      <c r="I3214" s="3"/>
      <c r="J3214" s="2"/>
      <c r="K3214" s="2"/>
    </row>
    <row r="3215" spans="9:11" x14ac:dyDescent="0.3">
      <c r="I3215" s="3"/>
      <c r="J3215" s="2"/>
      <c r="K3215" s="2"/>
    </row>
    <row r="3216" spans="9:11" x14ac:dyDescent="0.3">
      <c r="I3216" s="3"/>
      <c r="J3216" s="2"/>
      <c r="K3216" s="2"/>
    </row>
    <row r="3217" spans="9:11" x14ac:dyDescent="0.3">
      <c r="I3217" s="3"/>
      <c r="J3217" s="2"/>
      <c r="K3217" s="2"/>
    </row>
    <row r="3218" spans="9:11" x14ac:dyDescent="0.3">
      <c r="I3218" s="3"/>
      <c r="J3218" s="2"/>
      <c r="K3218" s="2"/>
    </row>
    <row r="3219" spans="9:11" x14ac:dyDescent="0.3">
      <c r="I3219" s="3"/>
      <c r="J3219" s="2"/>
      <c r="K3219" s="2"/>
    </row>
    <row r="3220" spans="9:11" x14ac:dyDescent="0.3">
      <c r="I3220" s="3"/>
      <c r="J3220" s="2"/>
      <c r="K3220" s="2"/>
    </row>
    <row r="3221" spans="9:11" x14ac:dyDescent="0.3">
      <c r="I3221" s="3"/>
      <c r="J3221" s="2"/>
      <c r="K3221" s="2"/>
    </row>
    <row r="3222" spans="9:11" x14ac:dyDescent="0.3">
      <c r="I3222" s="3"/>
      <c r="J3222" s="2"/>
      <c r="K3222" s="2"/>
    </row>
    <row r="3223" spans="9:11" x14ac:dyDescent="0.3">
      <c r="I3223" s="3"/>
      <c r="J3223" s="2"/>
      <c r="K3223" s="2"/>
    </row>
    <row r="3224" spans="9:11" x14ac:dyDescent="0.3">
      <c r="I3224" s="3"/>
      <c r="J3224" s="2"/>
      <c r="K3224" s="2"/>
    </row>
    <row r="3225" spans="9:11" x14ac:dyDescent="0.3">
      <c r="I3225" s="3"/>
      <c r="J3225" s="2"/>
      <c r="K3225" s="2"/>
    </row>
    <row r="3226" spans="9:11" x14ac:dyDescent="0.3">
      <c r="I3226" s="3"/>
      <c r="J3226" s="2"/>
      <c r="K3226" s="2"/>
    </row>
    <row r="3227" spans="9:11" x14ac:dyDescent="0.3">
      <c r="I3227" s="3"/>
      <c r="J3227" s="2"/>
      <c r="K3227" s="2"/>
    </row>
    <row r="3228" spans="9:11" x14ac:dyDescent="0.3">
      <c r="I3228" s="3"/>
      <c r="J3228" s="2"/>
      <c r="K3228" s="2"/>
    </row>
    <row r="3229" spans="9:11" x14ac:dyDescent="0.3">
      <c r="I3229" s="3"/>
      <c r="J3229" s="2"/>
      <c r="K3229" s="2"/>
    </row>
    <row r="3230" spans="9:11" x14ac:dyDescent="0.3">
      <c r="I3230" s="3"/>
      <c r="J3230" s="2"/>
      <c r="K3230" s="2"/>
    </row>
    <row r="3231" spans="9:11" x14ac:dyDescent="0.3">
      <c r="I3231" s="3"/>
      <c r="J3231" s="2"/>
      <c r="K3231" s="2"/>
    </row>
    <row r="3232" spans="9:11" x14ac:dyDescent="0.3">
      <c r="I3232" s="3"/>
      <c r="J3232" s="2"/>
      <c r="K3232" s="2"/>
    </row>
    <row r="3233" spans="9:11" x14ac:dyDescent="0.3">
      <c r="I3233" s="3"/>
      <c r="J3233" s="2"/>
      <c r="K3233" s="2"/>
    </row>
    <row r="3234" spans="9:11" x14ac:dyDescent="0.3">
      <c r="I3234" s="3"/>
      <c r="J3234" s="2"/>
      <c r="K3234" s="2"/>
    </row>
    <row r="3235" spans="9:11" x14ac:dyDescent="0.3">
      <c r="I3235" s="3"/>
      <c r="J3235" s="2"/>
      <c r="K3235" s="2"/>
    </row>
    <row r="3236" spans="9:11" x14ac:dyDescent="0.3">
      <c r="I3236" s="3"/>
      <c r="J3236" s="2"/>
      <c r="K3236" s="2"/>
    </row>
    <row r="3237" spans="9:11" x14ac:dyDescent="0.3">
      <c r="I3237" s="3"/>
      <c r="J3237" s="2"/>
      <c r="K3237" s="2"/>
    </row>
    <row r="3238" spans="9:11" x14ac:dyDescent="0.3">
      <c r="I3238" s="3"/>
      <c r="J3238" s="2"/>
      <c r="K3238" s="2"/>
    </row>
    <row r="3239" spans="9:11" x14ac:dyDescent="0.3">
      <c r="I3239" s="3"/>
      <c r="J3239" s="2"/>
      <c r="K3239" s="2"/>
    </row>
    <row r="3240" spans="9:11" x14ac:dyDescent="0.3">
      <c r="I3240" s="3"/>
      <c r="J3240" s="2"/>
      <c r="K3240" s="2"/>
    </row>
    <row r="3241" spans="9:11" x14ac:dyDescent="0.3">
      <c r="I3241" s="3"/>
      <c r="J3241" s="2"/>
      <c r="K3241" s="2"/>
    </row>
    <row r="3242" spans="9:11" x14ac:dyDescent="0.3">
      <c r="I3242" s="3"/>
      <c r="J3242" s="2"/>
      <c r="K3242" s="2"/>
    </row>
    <row r="3243" spans="9:11" x14ac:dyDescent="0.3">
      <c r="I3243" s="3"/>
      <c r="J3243" s="2"/>
      <c r="K3243" s="2"/>
    </row>
    <row r="3244" spans="9:11" x14ac:dyDescent="0.3">
      <c r="I3244" s="3"/>
      <c r="J3244" s="2"/>
      <c r="K3244" s="2"/>
    </row>
    <row r="3245" spans="9:11" x14ac:dyDescent="0.3">
      <c r="I3245" s="3"/>
      <c r="J3245" s="2"/>
      <c r="K3245" s="2"/>
    </row>
    <row r="3246" spans="9:11" x14ac:dyDescent="0.3">
      <c r="I3246" s="3"/>
      <c r="J3246" s="2"/>
      <c r="K3246" s="2"/>
    </row>
    <row r="3247" spans="9:11" x14ac:dyDescent="0.3">
      <c r="I3247" s="3"/>
      <c r="J3247" s="2"/>
      <c r="K3247" s="2"/>
    </row>
    <row r="3248" spans="9:11" x14ac:dyDescent="0.3">
      <c r="I3248" s="3"/>
      <c r="J3248" s="2"/>
      <c r="K3248" s="2"/>
    </row>
    <row r="3249" spans="9:11" x14ac:dyDescent="0.3">
      <c r="I3249" s="3"/>
      <c r="J3249" s="2"/>
      <c r="K3249" s="2"/>
    </row>
    <row r="3250" spans="9:11" x14ac:dyDescent="0.3">
      <c r="I3250" s="3"/>
      <c r="J3250" s="2"/>
      <c r="K3250" s="2"/>
    </row>
    <row r="3251" spans="9:11" x14ac:dyDescent="0.3">
      <c r="I3251" s="3"/>
      <c r="J3251" s="2"/>
      <c r="K3251" s="2"/>
    </row>
    <row r="3252" spans="9:11" x14ac:dyDescent="0.3">
      <c r="I3252" s="3"/>
      <c r="J3252" s="2"/>
      <c r="K3252" s="2"/>
    </row>
    <row r="3253" spans="9:11" x14ac:dyDescent="0.3">
      <c r="I3253" s="3"/>
      <c r="J3253" s="2"/>
      <c r="K3253" s="2"/>
    </row>
    <row r="3254" spans="9:11" x14ac:dyDescent="0.3">
      <c r="I3254" s="3"/>
      <c r="J3254" s="2"/>
      <c r="K3254" s="2"/>
    </row>
    <row r="3255" spans="9:11" x14ac:dyDescent="0.3">
      <c r="I3255" s="3"/>
      <c r="J3255" s="2"/>
      <c r="K3255" s="2"/>
    </row>
    <row r="3256" spans="9:11" x14ac:dyDescent="0.3">
      <c r="I3256" s="3"/>
      <c r="J3256" s="2"/>
      <c r="K3256" s="2"/>
    </row>
    <row r="3257" spans="9:11" x14ac:dyDescent="0.3">
      <c r="I3257" s="3"/>
      <c r="J3257" s="2"/>
      <c r="K3257" s="2"/>
    </row>
    <row r="3258" spans="9:11" x14ac:dyDescent="0.3">
      <c r="I3258" s="3"/>
      <c r="J3258" s="2"/>
      <c r="K3258" s="2"/>
    </row>
    <row r="3259" spans="9:11" x14ac:dyDescent="0.3">
      <c r="I3259" s="3"/>
      <c r="J3259" s="2"/>
      <c r="K3259" s="2"/>
    </row>
    <row r="3260" spans="9:11" x14ac:dyDescent="0.3">
      <c r="I3260" s="3"/>
      <c r="J3260" s="2"/>
      <c r="K3260" s="2"/>
    </row>
    <row r="3261" spans="9:11" x14ac:dyDescent="0.3">
      <c r="I3261" s="3"/>
      <c r="J3261" s="2"/>
      <c r="K3261" s="2"/>
    </row>
    <row r="3262" spans="9:11" x14ac:dyDescent="0.3">
      <c r="I3262" s="3"/>
      <c r="J3262" s="2"/>
      <c r="K3262" s="2"/>
    </row>
    <row r="3263" spans="9:11" x14ac:dyDescent="0.3">
      <c r="I3263" s="3"/>
      <c r="J3263" s="2"/>
      <c r="K3263" s="2"/>
    </row>
    <row r="3264" spans="9:11" x14ac:dyDescent="0.3">
      <c r="I3264" s="3"/>
      <c r="J3264" s="2"/>
      <c r="K3264" s="2"/>
    </row>
    <row r="3265" spans="9:11" x14ac:dyDescent="0.3">
      <c r="I3265" s="3"/>
      <c r="J3265" s="2"/>
      <c r="K3265" s="2"/>
    </row>
    <row r="3266" spans="9:11" x14ac:dyDescent="0.3">
      <c r="I3266" s="3"/>
      <c r="J3266" s="2"/>
      <c r="K3266" s="2"/>
    </row>
    <row r="3267" spans="9:11" x14ac:dyDescent="0.3">
      <c r="I3267" s="3"/>
      <c r="J3267" s="2"/>
      <c r="K3267" s="2"/>
    </row>
    <row r="3268" spans="9:11" x14ac:dyDescent="0.3">
      <c r="I3268" s="3"/>
      <c r="J3268" s="2"/>
      <c r="K3268" s="2"/>
    </row>
    <row r="3269" spans="9:11" x14ac:dyDescent="0.3">
      <c r="I3269" s="3"/>
      <c r="J3269" s="2"/>
      <c r="K3269" s="2"/>
    </row>
    <row r="3270" spans="9:11" x14ac:dyDescent="0.3">
      <c r="I3270" s="3"/>
      <c r="J3270" s="2"/>
      <c r="K3270" s="2"/>
    </row>
    <row r="3271" spans="9:11" x14ac:dyDescent="0.3">
      <c r="I3271" s="3"/>
      <c r="J3271" s="2"/>
      <c r="K3271" s="2"/>
    </row>
    <row r="3272" spans="9:11" x14ac:dyDescent="0.3">
      <c r="I3272" s="3"/>
      <c r="J3272" s="2"/>
      <c r="K3272" s="2"/>
    </row>
    <row r="3273" spans="9:11" x14ac:dyDescent="0.3">
      <c r="I3273" s="3"/>
      <c r="J3273" s="2"/>
      <c r="K3273" s="2"/>
    </row>
    <row r="3274" spans="9:11" x14ac:dyDescent="0.3">
      <c r="I3274" s="3"/>
      <c r="J3274" s="2"/>
      <c r="K3274" s="2"/>
    </row>
    <row r="3275" spans="9:11" x14ac:dyDescent="0.3">
      <c r="I3275" s="3"/>
      <c r="J3275" s="2"/>
      <c r="K3275" s="2"/>
    </row>
    <row r="3276" spans="9:11" x14ac:dyDescent="0.3">
      <c r="I3276" s="3"/>
      <c r="J3276" s="2"/>
      <c r="K3276" s="2"/>
    </row>
    <row r="3277" spans="9:11" x14ac:dyDescent="0.3">
      <c r="I3277" s="3"/>
      <c r="J3277" s="2"/>
      <c r="K3277" s="2"/>
    </row>
    <row r="3278" spans="9:11" x14ac:dyDescent="0.3">
      <c r="I3278" s="3"/>
      <c r="J3278" s="2"/>
      <c r="K3278" s="2"/>
    </row>
    <row r="3279" spans="9:11" x14ac:dyDescent="0.3">
      <c r="I3279" s="3"/>
      <c r="J3279" s="2"/>
      <c r="K3279" s="2"/>
    </row>
    <row r="3280" spans="9:11" x14ac:dyDescent="0.3">
      <c r="I3280" s="3"/>
      <c r="J3280" s="2"/>
      <c r="K3280" s="2"/>
    </row>
    <row r="3281" spans="9:11" x14ac:dyDescent="0.3">
      <c r="I3281" s="3"/>
      <c r="J3281" s="2"/>
      <c r="K3281" s="2"/>
    </row>
    <row r="3282" spans="9:11" x14ac:dyDescent="0.3">
      <c r="I3282" s="3"/>
      <c r="J3282" s="2"/>
      <c r="K3282" s="2"/>
    </row>
    <row r="3283" spans="9:11" x14ac:dyDescent="0.3">
      <c r="I3283" s="3"/>
      <c r="J3283" s="2"/>
      <c r="K3283" s="2"/>
    </row>
    <row r="3284" spans="9:11" x14ac:dyDescent="0.3">
      <c r="I3284" s="3"/>
      <c r="J3284" s="2"/>
      <c r="K3284" s="2"/>
    </row>
    <row r="3285" spans="9:11" x14ac:dyDescent="0.3">
      <c r="I3285" s="3"/>
      <c r="J3285" s="2"/>
      <c r="K3285" s="2"/>
    </row>
    <row r="3286" spans="9:11" x14ac:dyDescent="0.3">
      <c r="I3286" s="3"/>
      <c r="J3286" s="2"/>
      <c r="K3286" s="2"/>
    </row>
    <row r="3287" spans="9:11" x14ac:dyDescent="0.3">
      <c r="I3287" s="3"/>
      <c r="J3287" s="2"/>
      <c r="K3287" s="2"/>
    </row>
    <row r="3288" spans="9:11" x14ac:dyDescent="0.3">
      <c r="I3288" s="3"/>
      <c r="J3288" s="2"/>
      <c r="K3288" s="2"/>
    </row>
    <row r="3289" spans="9:11" x14ac:dyDescent="0.3">
      <c r="I3289" s="3"/>
      <c r="J3289" s="2"/>
      <c r="K3289" s="2"/>
    </row>
    <row r="3290" spans="9:11" x14ac:dyDescent="0.3">
      <c r="I3290" s="3"/>
      <c r="J3290" s="2"/>
      <c r="K3290" s="2"/>
    </row>
    <row r="3291" spans="9:11" x14ac:dyDescent="0.3">
      <c r="I3291" s="3"/>
      <c r="J3291" s="2"/>
      <c r="K3291" s="2"/>
    </row>
    <row r="3292" spans="9:11" x14ac:dyDescent="0.3">
      <c r="I3292" s="3"/>
      <c r="J3292" s="2"/>
      <c r="K3292" s="2"/>
    </row>
    <row r="3293" spans="9:11" x14ac:dyDescent="0.3">
      <c r="I3293" s="3"/>
      <c r="J3293" s="2"/>
      <c r="K3293" s="2"/>
    </row>
    <row r="3294" spans="9:11" x14ac:dyDescent="0.3">
      <c r="I3294" s="3"/>
      <c r="J3294" s="2"/>
      <c r="K3294" s="2"/>
    </row>
    <row r="3295" spans="9:11" x14ac:dyDescent="0.3">
      <c r="I3295" s="3"/>
      <c r="J3295" s="2"/>
      <c r="K3295" s="2"/>
    </row>
    <row r="3296" spans="9:11" x14ac:dyDescent="0.3">
      <c r="I3296" s="3"/>
      <c r="J3296" s="2"/>
      <c r="K3296" s="2"/>
    </row>
    <row r="3297" spans="9:11" x14ac:dyDescent="0.3">
      <c r="I3297" s="3"/>
      <c r="J3297" s="2"/>
      <c r="K3297" s="2"/>
    </row>
    <row r="3298" spans="9:11" x14ac:dyDescent="0.3">
      <c r="I3298" s="3"/>
      <c r="J3298" s="2"/>
      <c r="K3298" s="2"/>
    </row>
    <row r="3299" spans="9:11" x14ac:dyDescent="0.3">
      <c r="I3299" s="3"/>
      <c r="J3299" s="2"/>
      <c r="K3299" s="2"/>
    </row>
    <row r="3300" spans="9:11" x14ac:dyDescent="0.3">
      <c r="I3300" s="3"/>
      <c r="J3300" s="2"/>
      <c r="K3300" s="2"/>
    </row>
    <row r="3301" spans="9:11" x14ac:dyDescent="0.3">
      <c r="I3301" s="3"/>
      <c r="J3301" s="2"/>
      <c r="K3301" s="2"/>
    </row>
    <row r="3302" spans="9:11" x14ac:dyDescent="0.3">
      <c r="I3302" s="3"/>
      <c r="J3302" s="2"/>
      <c r="K3302" s="2"/>
    </row>
    <row r="3303" spans="9:11" x14ac:dyDescent="0.3">
      <c r="I3303" s="3"/>
      <c r="J3303" s="2"/>
      <c r="K3303" s="2"/>
    </row>
    <row r="3304" spans="9:11" x14ac:dyDescent="0.3">
      <c r="I3304" s="3"/>
      <c r="J3304" s="2"/>
      <c r="K3304" s="2"/>
    </row>
    <row r="3305" spans="9:11" x14ac:dyDescent="0.3">
      <c r="I3305" s="3"/>
      <c r="J3305" s="2"/>
      <c r="K3305" s="2"/>
    </row>
    <row r="3306" spans="9:11" x14ac:dyDescent="0.3">
      <c r="I3306" s="3"/>
      <c r="J3306" s="2"/>
      <c r="K3306" s="2"/>
    </row>
    <row r="3307" spans="9:11" x14ac:dyDescent="0.3">
      <c r="I3307" s="3"/>
      <c r="J3307" s="2"/>
      <c r="K3307" s="2"/>
    </row>
    <row r="3308" spans="9:11" x14ac:dyDescent="0.3">
      <c r="I3308" s="3"/>
      <c r="J3308" s="2"/>
      <c r="K3308" s="2"/>
    </row>
    <row r="3309" spans="9:11" x14ac:dyDescent="0.3">
      <c r="I3309" s="3"/>
      <c r="J3309" s="2"/>
      <c r="K3309" s="2"/>
    </row>
    <row r="3310" spans="9:11" x14ac:dyDescent="0.3">
      <c r="I3310" s="3"/>
      <c r="J3310" s="2"/>
      <c r="K3310" s="2"/>
    </row>
    <row r="3311" spans="9:11" x14ac:dyDescent="0.3">
      <c r="I3311" s="3"/>
      <c r="J3311" s="2"/>
      <c r="K3311" s="2"/>
    </row>
    <row r="3312" spans="9:11" x14ac:dyDescent="0.3">
      <c r="I3312" s="3"/>
      <c r="J3312" s="2"/>
      <c r="K3312" s="2"/>
    </row>
    <row r="3313" spans="9:11" x14ac:dyDescent="0.3">
      <c r="I3313" s="3"/>
      <c r="J3313" s="2"/>
      <c r="K3313" s="2"/>
    </row>
    <row r="3314" spans="9:11" x14ac:dyDescent="0.3">
      <c r="I3314" s="3"/>
      <c r="J3314" s="2"/>
      <c r="K3314" s="2"/>
    </row>
    <row r="3315" spans="9:11" x14ac:dyDescent="0.3">
      <c r="I3315" s="3"/>
      <c r="J3315" s="2"/>
      <c r="K3315" s="2"/>
    </row>
    <row r="3316" spans="9:11" x14ac:dyDescent="0.3">
      <c r="I3316" s="3"/>
      <c r="J3316" s="2"/>
      <c r="K3316" s="2"/>
    </row>
    <row r="3317" spans="9:11" x14ac:dyDescent="0.3">
      <c r="I3317" s="3"/>
      <c r="J3317" s="2"/>
      <c r="K3317" s="2"/>
    </row>
    <row r="3318" spans="9:11" x14ac:dyDescent="0.3">
      <c r="I3318" s="3"/>
      <c r="J3318" s="2"/>
      <c r="K3318" s="2"/>
    </row>
    <row r="3319" spans="9:11" x14ac:dyDescent="0.3">
      <c r="I3319" s="3"/>
      <c r="J3319" s="2"/>
      <c r="K3319" s="2"/>
    </row>
    <row r="3320" spans="9:11" x14ac:dyDescent="0.3">
      <c r="I3320" s="3"/>
      <c r="J3320" s="2"/>
      <c r="K3320" s="2"/>
    </row>
    <row r="3321" spans="9:11" x14ac:dyDescent="0.3">
      <c r="I3321" s="3"/>
      <c r="J3321" s="2"/>
      <c r="K3321" s="2"/>
    </row>
    <row r="3322" spans="9:11" x14ac:dyDescent="0.3">
      <c r="I3322" s="3"/>
      <c r="J3322" s="2"/>
      <c r="K3322" s="2"/>
    </row>
    <row r="3323" spans="9:11" x14ac:dyDescent="0.3">
      <c r="I3323" s="3"/>
      <c r="J3323" s="2"/>
      <c r="K3323" s="2"/>
    </row>
    <row r="3324" spans="9:11" x14ac:dyDescent="0.3">
      <c r="I3324" s="3"/>
      <c r="J3324" s="2"/>
      <c r="K3324" s="2"/>
    </row>
    <row r="3325" spans="9:11" x14ac:dyDescent="0.3">
      <c r="I3325" s="3"/>
      <c r="J3325" s="2"/>
      <c r="K3325" s="2"/>
    </row>
    <row r="3326" spans="9:11" x14ac:dyDescent="0.3">
      <c r="I3326" s="3"/>
      <c r="J3326" s="2"/>
      <c r="K3326" s="2"/>
    </row>
    <row r="3327" spans="9:11" x14ac:dyDescent="0.3">
      <c r="I3327" s="3"/>
      <c r="J3327" s="2"/>
      <c r="K3327" s="2"/>
    </row>
    <row r="3328" spans="9:11" x14ac:dyDescent="0.3">
      <c r="I3328" s="3"/>
      <c r="J3328" s="2"/>
      <c r="K3328" s="2"/>
    </row>
    <row r="3329" spans="9:11" x14ac:dyDescent="0.3">
      <c r="I3329" s="3"/>
      <c r="J3329" s="2"/>
      <c r="K3329" s="2"/>
    </row>
    <row r="3330" spans="9:11" x14ac:dyDescent="0.3">
      <c r="I3330" s="3"/>
      <c r="J3330" s="2"/>
      <c r="K3330" s="2"/>
    </row>
    <row r="3331" spans="9:11" x14ac:dyDescent="0.3">
      <c r="I3331" s="3"/>
      <c r="J3331" s="2"/>
      <c r="K3331" s="2"/>
    </row>
    <row r="3332" spans="9:11" x14ac:dyDescent="0.3">
      <c r="I3332" s="3"/>
      <c r="J3332" s="2"/>
      <c r="K3332" s="2"/>
    </row>
    <row r="3333" spans="9:11" x14ac:dyDescent="0.3">
      <c r="I3333" s="3"/>
      <c r="J3333" s="2"/>
      <c r="K3333" s="2"/>
    </row>
    <row r="3334" spans="9:11" x14ac:dyDescent="0.3">
      <c r="I3334" s="3"/>
      <c r="J3334" s="2"/>
      <c r="K3334" s="2"/>
    </row>
    <row r="3335" spans="9:11" x14ac:dyDescent="0.3">
      <c r="I3335" s="3"/>
      <c r="J3335" s="2"/>
      <c r="K3335" s="2"/>
    </row>
    <row r="3336" spans="9:11" x14ac:dyDescent="0.3">
      <c r="I3336" s="3"/>
      <c r="J3336" s="2"/>
      <c r="K3336" s="2"/>
    </row>
    <row r="3337" spans="9:11" x14ac:dyDescent="0.3">
      <c r="I3337" s="3"/>
      <c r="J3337" s="2"/>
      <c r="K3337" s="2"/>
    </row>
    <row r="3338" spans="9:11" x14ac:dyDescent="0.3">
      <c r="I3338" s="3"/>
      <c r="J3338" s="2"/>
      <c r="K3338" s="2"/>
    </row>
    <row r="3339" spans="9:11" x14ac:dyDescent="0.3">
      <c r="I3339" s="3"/>
      <c r="J3339" s="2"/>
      <c r="K3339" s="2"/>
    </row>
    <row r="3340" spans="9:11" x14ac:dyDescent="0.3">
      <c r="I3340" s="3"/>
      <c r="J3340" s="2"/>
      <c r="K3340" s="2"/>
    </row>
    <row r="3341" spans="9:11" x14ac:dyDescent="0.3">
      <c r="I3341" s="3"/>
      <c r="J3341" s="2"/>
      <c r="K3341" s="2"/>
    </row>
    <row r="3342" spans="9:11" x14ac:dyDescent="0.3">
      <c r="I3342" s="3"/>
      <c r="J3342" s="2"/>
      <c r="K3342" s="2"/>
    </row>
    <row r="3343" spans="9:11" x14ac:dyDescent="0.3">
      <c r="I3343" s="3"/>
      <c r="J3343" s="2"/>
      <c r="K3343" s="2"/>
    </row>
    <row r="3344" spans="9:11" x14ac:dyDescent="0.3">
      <c r="I3344" s="3"/>
      <c r="J3344" s="2"/>
      <c r="K3344" s="2"/>
    </row>
    <row r="3345" spans="9:11" x14ac:dyDescent="0.3">
      <c r="I3345" s="3"/>
      <c r="J3345" s="2"/>
      <c r="K3345" s="2"/>
    </row>
    <row r="3346" spans="9:11" x14ac:dyDescent="0.3">
      <c r="I3346" s="3"/>
      <c r="J3346" s="2"/>
      <c r="K3346" s="2"/>
    </row>
    <row r="3347" spans="9:11" x14ac:dyDescent="0.3">
      <c r="I3347" s="3"/>
      <c r="J3347" s="2"/>
      <c r="K3347" s="2"/>
    </row>
    <row r="3348" spans="9:11" x14ac:dyDescent="0.3">
      <c r="I3348" s="3"/>
      <c r="J3348" s="2"/>
      <c r="K3348" s="2"/>
    </row>
    <row r="3349" spans="9:11" x14ac:dyDescent="0.3">
      <c r="I3349" s="3"/>
      <c r="J3349" s="2"/>
      <c r="K3349" s="2"/>
    </row>
    <row r="3350" spans="9:11" x14ac:dyDescent="0.3">
      <c r="I3350" s="3"/>
      <c r="J3350" s="2"/>
      <c r="K3350" s="2"/>
    </row>
    <row r="3351" spans="9:11" x14ac:dyDescent="0.3">
      <c r="I3351" s="3"/>
      <c r="J3351" s="2"/>
      <c r="K3351" s="2"/>
    </row>
    <row r="3352" spans="9:11" x14ac:dyDescent="0.3">
      <c r="I3352" s="3"/>
      <c r="J3352" s="2"/>
      <c r="K3352" s="2"/>
    </row>
    <row r="3353" spans="9:11" x14ac:dyDescent="0.3">
      <c r="I3353" s="3"/>
      <c r="J3353" s="2"/>
      <c r="K3353" s="2"/>
    </row>
    <row r="3354" spans="9:11" x14ac:dyDescent="0.3">
      <c r="I3354" s="3"/>
      <c r="J3354" s="2"/>
      <c r="K3354" s="2"/>
    </row>
    <row r="3355" spans="9:11" x14ac:dyDescent="0.3">
      <c r="I3355" s="3"/>
      <c r="J3355" s="2"/>
      <c r="K3355" s="2"/>
    </row>
    <row r="3356" spans="9:11" x14ac:dyDescent="0.3">
      <c r="I3356" s="3"/>
      <c r="J3356" s="2"/>
      <c r="K3356" s="2"/>
    </row>
    <row r="3357" spans="9:11" x14ac:dyDescent="0.3">
      <c r="I3357" s="3"/>
      <c r="J3357" s="2"/>
      <c r="K3357" s="2"/>
    </row>
    <row r="3358" spans="9:11" x14ac:dyDescent="0.3">
      <c r="I3358" s="3"/>
      <c r="J3358" s="2"/>
      <c r="K3358" s="2"/>
    </row>
    <row r="3359" spans="9:11" x14ac:dyDescent="0.3">
      <c r="I3359" s="3"/>
      <c r="J3359" s="2"/>
      <c r="K3359" s="2"/>
    </row>
    <row r="3360" spans="9:11" x14ac:dyDescent="0.3">
      <c r="I3360" s="3"/>
      <c r="J3360" s="2"/>
      <c r="K3360" s="2"/>
    </row>
    <row r="3361" spans="9:11" x14ac:dyDescent="0.3">
      <c r="I3361" s="3"/>
      <c r="J3361" s="2"/>
      <c r="K3361" s="2"/>
    </row>
    <row r="3362" spans="9:11" x14ac:dyDescent="0.3">
      <c r="I3362" s="3"/>
      <c r="J3362" s="2"/>
      <c r="K3362" s="2"/>
    </row>
    <row r="3363" spans="9:11" x14ac:dyDescent="0.3">
      <c r="I3363" s="3"/>
      <c r="J3363" s="2"/>
      <c r="K3363" s="2"/>
    </row>
    <row r="3364" spans="9:11" x14ac:dyDescent="0.3">
      <c r="I3364" s="3"/>
      <c r="J3364" s="2"/>
      <c r="K3364" s="2"/>
    </row>
    <row r="3365" spans="9:11" x14ac:dyDescent="0.3">
      <c r="I3365" s="3"/>
      <c r="J3365" s="2"/>
      <c r="K3365" s="2"/>
    </row>
    <row r="3366" spans="9:11" x14ac:dyDescent="0.3">
      <c r="I3366" s="3"/>
      <c r="J3366" s="2"/>
      <c r="K3366" s="2"/>
    </row>
    <row r="3367" spans="9:11" x14ac:dyDescent="0.3">
      <c r="I3367" s="3"/>
      <c r="J3367" s="2"/>
      <c r="K3367" s="2"/>
    </row>
    <row r="3368" spans="9:11" x14ac:dyDescent="0.3">
      <c r="I3368" s="3"/>
      <c r="J3368" s="2"/>
      <c r="K3368" s="2"/>
    </row>
    <row r="3369" spans="9:11" x14ac:dyDescent="0.3">
      <c r="I3369" s="3"/>
      <c r="J3369" s="2"/>
      <c r="K3369" s="2"/>
    </row>
    <row r="3370" spans="9:11" x14ac:dyDescent="0.3">
      <c r="I3370" s="3"/>
      <c r="J3370" s="2"/>
      <c r="K3370" s="2"/>
    </row>
    <row r="3371" spans="9:11" x14ac:dyDescent="0.3">
      <c r="I3371" s="3"/>
      <c r="J3371" s="2"/>
      <c r="K3371" s="2"/>
    </row>
    <row r="3372" spans="9:11" x14ac:dyDescent="0.3">
      <c r="I3372" s="3"/>
      <c r="J3372" s="2"/>
      <c r="K3372" s="2"/>
    </row>
    <row r="3373" spans="9:11" x14ac:dyDescent="0.3">
      <c r="I3373" s="3"/>
      <c r="J3373" s="2"/>
      <c r="K3373" s="2"/>
    </row>
    <row r="3374" spans="9:11" x14ac:dyDescent="0.3">
      <c r="I3374" s="3"/>
      <c r="J3374" s="2"/>
      <c r="K3374" s="2"/>
    </row>
    <row r="3375" spans="9:11" x14ac:dyDescent="0.3">
      <c r="I3375" s="3"/>
      <c r="J3375" s="2"/>
      <c r="K3375" s="2"/>
    </row>
    <row r="3376" spans="9:11" x14ac:dyDescent="0.3">
      <c r="I3376" s="3"/>
      <c r="J3376" s="2"/>
      <c r="K3376" s="2"/>
    </row>
    <row r="3377" spans="9:11" x14ac:dyDescent="0.3">
      <c r="I3377" s="3"/>
      <c r="J3377" s="2"/>
      <c r="K3377" s="2"/>
    </row>
    <row r="3378" spans="9:11" x14ac:dyDescent="0.3">
      <c r="I3378" s="3"/>
      <c r="J3378" s="2"/>
      <c r="K3378" s="2"/>
    </row>
    <row r="3379" spans="9:11" x14ac:dyDescent="0.3">
      <c r="I3379" s="3"/>
      <c r="J3379" s="2"/>
      <c r="K3379" s="2"/>
    </row>
    <row r="3380" spans="9:11" x14ac:dyDescent="0.3">
      <c r="I3380" s="3"/>
      <c r="J3380" s="2"/>
      <c r="K3380" s="2"/>
    </row>
    <row r="3381" spans="9:11" x14ac:dyDescent="0.3">
      <c r="I3381" s="3"/>
      <c r="J3381" s="2"/>
      <c r="K3381" s="2"/>
    </row>
    <row r="3382" spans="9:11" x14ac:dyDescent="0.3">
      <c r="I3382" s="3"/>
      <c r="J3382" s="2"/>
      <c r="K3382" s="2"/>
    </row>
    <row r="3383" spans="9:11" x14ac:dyDescent="0.3">
      <c r="I3383" s="3"/>
      <c r="J3383" s="2"/>
      <c r="K3383" s="2"/>
    </row>
    <row r="3384" spans="9:11" x14ac:dyDescent="0.3">
      <c r="I3384" s="3"/>
      <c r="J3384" s="2"/>
      <c r="K3384" s="2"/>
    </row>
    <row r="3385" spans="9:11" x14ac:dyDescent="0.3">
      <c r="I3385" s="3"/>
      <c r="J3385" s="2"/>
      <c r="K3385" s="2"/>
    </row>
    <row r="3386" spans="9:11" x14ac:dyDescent="0.3">
      <c r="I3386" s="3"/>
      <c r="J3386" s="2"/>
      <c r="K3386" s="2"/>
    </row>
    <row r="3387" spans="9:11" x14ac:dyDescent="0.3">
      <c r="I3387" s="3"/>
      <c r="J3387" s="2"/>
      <c r="K3387" s="2"/>
    </row>
    <row r="3388" spans="9:11" x14ac:dyDescent="0.3">
      <c r="I3388" s="3"/>
      <c r="J3388" s="2"/>
      <c r="K3388" s="2"/>
    </row>
    <row r="3389" spans="9:11" x14ac:dyDescent="0.3">
      <c r="I3389" s="3"/>
      <c r="J3389" s="2"/>
      <c r="K3389" s="2"/>
    </row>
    <row r="3390" spans="9:11" x14ac:dyDescent="0.3">
      <c r="I3390" s="3"/>
      <c r="J3390" s="2"/>
      <c r="K3390" s="2"/>
    </row>
    <row r="3391" spans="9:11" x14ac:dyDescent="0.3">
      <c r="I3391" s="3"/>
      <c r="J3391" s="2"/>
      <c r="K3391" s="2"/>
    </row>
    <row r="3392" spans="9:11" x14ac:dyDescent="0.3">
      <c r="I3392" s="3"/>
      <c r="J3392" s="2"/>
      <c r="K3392" s="2"/>
    </row>
    <row r="3393" spans="9:11" x14ac:dyDescent="0.3">
      <c r="I3393" s="3"/>
      <c r="J3393" s="2"/>
      <c r="K3393" s="2"/>
    </row>
    <row r="3394" spans="9:11" x14ac:dyDescent="0.3">
      <c r="I3394" s="3"/>
      <c r="J3394" s="2"/>
      <c r="K3394" s="2"/>
    </row>
    <row r="3395" spans="9:11" x14ac:dyDescent="0.3">
      <c r="I3395" s="3"/>
      <c r="J3395" s="2"/>
      <c r="K3395" s="2"/>
    </row>
    <row r="3396" spans="9:11" x14ac:dyDescent="0.3">
      <c r="I3396" s="3"/>
      <c r="J3396" s="2"/>
      <c r="K3396" s="2"/>
    </row>
    <row r="3397" spans="9:11" x14ac:dyDescent="0.3">
      <c r="I3397" s="3"/>
      <c r="J3397" s="2"/>
      <c r="K3397" s="2"/>
    </row>
    <row r="3398" spans="9:11" x14ac:dyDescent="0.3">
      <c r="I3398" s="3"/>
      <c r="J3398" s="2"/>
      <c r="K3398" s="2"/>
    </row>
    <row r="3399" spans="9:11" x14ac:dyDescent="0.3">
      <c r="I3399" s="3"/>
      <c r="J3399" s="2"/>
      <c r="K3399" s="2"/>
    </row>
    <row r="3400" spans="9:11" x14ac:dyDescent="0.3">
      <c r="I3400" s="3"/>
      <c r="J3400" s="2"/>
      <c r="K3400" s="2"/>
    </row>
    <row r="3401" spans="9:11" x14ac:dyDescent="0.3">
      <c r="I3401" s="3"/>
      <c r="J3401" s="2"/>
      <c r="K3401" s="2"/>
    </row>
    <row r="3402" spans="9:11" x14ac:dyDescent="0.3">
      <c r="I3402" s="3"/>
      <c r="J3402" s="2"/>
      <c r="K3402" s="2"/>
    </row>
    <row r="3403" spans="9:11" x14ac:dyDescent="0.3">
      <c r="I3403" s="3"/>
      <c r="J3403" s="2"/>
      <c r="K3403" s="2"/>
    </row>
    <row r="3404" spans="9:11" x14ac:dyDescent="0.3">
      <c r="I3404" s="3"/>
      <c r="J3404" s="2"/>
      <c r="K3404" s="2"/>
    </row>
    <row r="3405" spans="9:11" x14ac:dyDescent="0.3">
      <c r="I3405" s="3"/>
      <c r="J3405" s="2"/>
      <c r="K3405" s="2"/>
    </row>
    <row r="3406" spans="9:11" x14ac:dyDescent="0.3">
      <c r="I3406" s="3"/>
      <c r="J3406" s="2"/>
      <c r="K3406" s="2"/>
    </row>
    <row r="3407" spans="9:11" x14ac:dyDescent="0.3">
      <c r="I3407" s="3"/>
      <c r="J3407" s="2"/>
      <c r="K3407" s="2"/>
    </row>
    <row r="3408" spans="9:11" x14ac:dyDescent="0.3">
      <c r="I3408" s="3"/>
      <c r="J3408" s="2"/>
      <c r="K3408" s="2"/>
    </row>
    <row r="3409" spans="9:11" x14ac:dyDescent="0.3">
      <c r="I3409" s="3"/>
      <c r="J3409" s="2"/>
      <c r="K3409" s="2"/>
    </row>
    <row r="3410" spans="9:11" x14ac:dyDescent="0.3">
      <c r="I3410" s="3"/>
      <c r="J3410" s="2"/>
      <c r="K3410" s="2"/>
    </row>
    <row r="3411" spans="9:11" x14ac:dyDescent="0.3">
      <c r="I3411" s="3"/>
      <c r="J3411" s="2"/>
      <c r="K3411" s="2"/>
    </row>
    <row r="3412" spans="9:11" x14ac:dyDescent="0.3">
      <c r="I3412" s="3"/>
      <c r="J3412" s="2"/>
      <c r="K3412" s="2"/>
    </row>
    <row r="3413" spans="9:11" x14ac:dyDescent="0.3">
      <c r="I3413" s="3"/>
      <c r="J3413" s="2"/>
      <c r="K3413" s="2"/>
    </row>
    <row r="3414" spans="9:11" x14ac:dyDescent="0.3">
      <c r="I3414" s="3"/>
      <c r="J3414" s="2"/>
      <c r="K3414" s="2"/>
    </row>
    <row r="3415" spans="9:11" x14ac:dyDescent="0.3">
      <c r="I3415" s="3"/>
      <c r="J3415" s="2"/>
      <c r="K3415" s="2"/>
    </row>
    <row r="3416" spans="9:11" x14ac:dyDescent="0.3">
      <c r="I3416" s="3"/>
      <c r="J3416" s="2"/>
      <c r="K3416" s="2"/>
    </row>
    <row r="3417" spans="9:11" x14ac:dyDescent="0.3">
      <c r="I3417" s="3"/>
      <c r="J3417" s="2"/>
      <c r="K3417" s="2"/>
    </row>
    <row r="3418" spans="9:11" x14ac:dyDescent="0.3">
      <c r="I3418" s="3"/>
      <c r="J3418" s="2"/>
      <c r="K3418" s="2"/>
    </row>
    <row r="3419" spans="9:11" x14ac:dyDescent="0.3">
      <c r="I3419" s="3"/>
      <c r="J3419" s="2"/>
      <c r="K3419" s="2"/>
    </row>
    <row r="3420" spans="9:11" x14ac:dyDescent="0.3">
      <c r="I3420" s="3"/>
      <c r="J3420" s="2"/>
      <c r="K3420" s="2"/>
    </row>
    <row r="3421" spans="9:11" x14ac:dyDescent="0.3">
      <c r="I3421" s="3"/>
      <c r="J3421" s="2"/>
      <c r="K3421" s="2"/>
    </row>
    <row r="3422" spans="9:11" x14ac:dyDescent="0.3">
      <c r="I3422" s="3"/>
      <c r="J3422" s="2"/>
      <c r="K3422" s="2"/>
    </row>
    <row r="3423" spans="9:11" x14ac:dyDescent="0.3">
      <c r="I3423" s="3"/>
      <c r="J3423" s="2"/>
      <c r="K3423" s="2"/>
    </row>
    <row r="3424" spans="9:11" x14ac:dyDescent="0.3">
      <c r="I3424" s="3"/>
      <c r="J3424" s="2"/>
      <c r="K3424" s="2"/>
    </row>
    <row r="3425" spans="9:11" x14ac:dyDescent="0.3">
      <c r="I3425" s="3"/>
      <c r="J3425" s="2"/>
      <c r="K3425" s="2"/>
    </row>
    <row r="3426" spans="9:11" x14ac:dyDescent="0.3">
      <c r="I3426" s="3"/>
      <c r="J3426" s="2"/>
      <c r="K3426" s="2"/>
    </row>
    <row r="3427" spans="9:11" x14ac:dyDescent="0.3">
      <c r="I3427" s="3"/>
      <c r="J3427" s="2"/>
      <c r="K3427" s="2"/>
    </row>
    <row r="3428" spans="9:11" x14ac:dyDescent="0.3">
      <c r="I3428" s="3"/>
      <c r="J3428" s="2"/>
      <c r="K3428" s="2"/>
    </row>
    <row r="3429" spans="9:11" x14ac:dyDescent="0.3">
      <c r="I3429" s="3"/>
      <c r="J3429" s="2"/>
      <c r="K3429" s="2"/>
    </row>
    <row r="3430" spans="9:11" x14ac:dyDescent="0.3">
      <c r="I3430" s="3"/>
      <c r="J3430" s="2"/>
      <c r="K3430" s="2"/>
    </row>
    <row r="3431" spans="9:11" x14ac:dyDescent="0.3">
      <c r="I3431" s="3"/>
      <c r="J3431" s="2"/>
      <c r="K3431" s="2"/>
    </row>
    <row r="3432" spans="9:11" x14ac:dyDescent="0.3">
      <c r="I3432" s="3"/>
      <c r="J3432" s="2"/>
      <c r="K3432" s="2"/>
    </row>
    <row r="3433" spans="9:11" x14ac:dyDescent="0.3">
      <c r="I3433" s="3"/>
      <c r="J3433" s="2"/>
      <c r="K3433" s="2"/>
    </row>
    <row r="3434" spans="9:11" x14ac:dyDescent="0.3">
      <c r="I3434" s="3"/>
      <c r="J3434" s="2"/>
      <c r="K3434" s="2"/>
    </row>
    <row r="3435" spans="9:11" x14ac:dyDescent="0.3">
      <c r="I3435" s="3"/>
      <c r="J3435" s="2"/>
      <c r="K3435" s="2"/>
    </row>
    <row r="3436" spans="9:11" x14ac:dyDescent="0.3">
      <c r="I3436" s="3"/>
      <c r="J3436" s="2"/>
      <c r="K3436" s="2"/>
    </row>
    <row r="3437" spans="9:11" x14ac:dyDescent="0.3">
      <c r="I3437" s="3"/>
      <c r="J3437" s="2"/>
      <c r="K3437" s="2"/>
    </row>
    <row r="3438" spans="9:11" x14ac:dyDescent="0.3">
      <c r="I3438" s="3"/>
      <c r="J3438" s="2"/>
      <c r="K3438" s="2"/>
    </row>
    <row r="3439" spans="9:11" x14ac:dyDescent="0.3">
      <c r="I3439" s="3"/>
      <c r="J3439" s="2"/>
      <c r="K3439" s="2"/>
    </row>
    <row r="3440" spans="9:11" x14ac:dyDescent="0.3">
      <c r="I3440" s="3"/>
      <c r="J3440" s="2"/>
      <c r="K3440" s="2"/>
    </row>
    <row r="3441" spans="9:11" x14ac:dyDescent="0.3">
      <c r="I3441" s="3"/>
      <c r="J3441" s="2"/>
      <c r="K3441" s="2"/>
    </row>
    <row r="3442" spans="9:11" x14ac:dyDescent="0.3">
      <c r="I3442" s="3"/>
      <c r="J3442" s="2"/>
      <c r="K3442" s="2"/>
    </row>
    <row r="3443" spans="9:11" x14ac:dyDescent="0.3">
      <c r="I3443" s="3"/>
      <c r="J3443" s="2"/>
      <c r="K3443" s="2"/>
    </row>
    <row r="3444" spans="9:11" x14ac:dyDescent="0.3">
      <c r="I3444" s="3"/>
      <c r="J3444" s="2"/>
      <c r="K3444" s="2"/>
    </row>
    <row r="3445" spans="9:11" x14ac:dyDescent="0.3">
      <c r="I3445" s="3"/>
      <c r="J3445" s="2"/>
      <c r="K3445" s="2"/>
    </row>
    <row r="3446" spans="9:11" x14ac:dyDescent="0.3">
      <c r="I3446" s="3"/>
      <c r="J3446" s="2"/>
      <c r="K3446" s="2"/>
    </row>
    <row r="3447" spans="9:11" x14ac:dyDescent="0.3">
      <c r="I3447" s="3"/>
      <c r="J3447" s="2"/>
      <c r="K3447" s="2"/>
    </row>
    <row r="3448" spans="9:11" x14ac:dyDescent="0.3">
      <c r="I3448" s="3"/>
      <c r="J3448" s="2"/>
      <c r="K3448" s="2"/>
    </row>
    <row r="3449" spans="9:11" x14ac:dyDescent="0.3">
      <c r="I3449" s="3"/>
      <c r="J3449" s="2"/>
      <c r="K3449" s="2"/>
    </row>
    <row r="3450" spans="9:11" x14ac:dyDescent="0.3">
      <c r="I3450" s="3"/>
      <c r="J3450" s="2"/>
      <c r="K3450" s="2"/>
    </row>
    <row r="3451" spans="9:11" x14ac:dyDescent="0.3">
      <c r="I3451" s="3"/>
      <c r="J3451" s="2"/>
      <c r="K3451" s="2"/>
    </row>
    <row r="3452" spans="9:11" x14ac:dyDescent="0.3">
      <c r="I3452" s="3"/>
      <c r="J3452" s="2"/>
      <c r="K3452" s="2"/>
    </row>
    <row r="3453" spans="9:11" x14ac:dyDescent="0.3">
      <c r="I3453" s="3"/>
      <c r="J3453" s="2"/>
      <c r="K3453" s="2"/>
    </row>
    <row r="3454" spans="9:11" x14ac:dyDescent="0.3">
      <c r="I3454" s="3"/>
      <c r="J3454" s="2"/>
      <c r="K3454" s="2"/>
    </row>
    <row r="3455" spans="9:11" x14ac:dyDescent="0.3">
      <c r="I3455" s="3"/>
      <c r="J3455" s="2"/>
      <c r="K3455" s="2"/>
    </row>
    <row r="3456" spans="9:11" x14ac:dyDescent="0.3">
      <c r="I3456" s="3"/>
      <c r="J3456" s="2"/>
      <c r="K3456" s="2"/>
    </row>
    <row r="3457" spans="9:11" x14ac:dyDescent="0.3">
      <c r="I3457" s="3"/>
      <c r="J3457" s="2"/>
      <c r="K3457" s="2"/>
    </row>
    <row r="3458" spans="9:11" x14ac:dyDescent="0.3">
      <c r="I3458" s="3"/>
      <c r="J3458" s="2"/>
      <c r="K3458" s="2"/>
    </row>
    <row r="3459" spans="9:11" x14ac:dyDescent="0.3">
      <c r="I3459" s="3"/>
      <c r="J3459" s="2"/>
      <c r="K3459" s="2"/>
    </row>
    <row r="3460" spans="9:11" x14ac:dyDescent="0.3">
      <c r="I3460" s="3"/>
      <c r="J3460" s="2"/>
      <c r="K3460" s="2"/>
    </row>
    <row r="3461" spans="9:11" x14ac:dyDescent="0.3">
      <c r="I3461" s="3"/>
      <c r="J3461" s="2"/>
      <c r="K3461" s="2"/>
    </row>
    <row r="3462" spans="9:11" x14ac:dyDescent="0.3">
      <c r="I3462" s="3"/>
      <c r="J3462" s="2"/>
      <c r="K3462" s="2"/>
    </row>
    <row r="3463" spans="9:11" x14ac:dyDescent="0.3">
      <c r="I3463" s="3"/>
      <c r="J3463" s="2"/>
      <c r="K3463" s="2"/>
    </row>
    <row r="3464" spans="9:11" x14ac:dyDescent="0.3">
      <c r="I3464" s="3"/>
      <c r="J3464" s="2"/>
      <c r="K3464" s="2"/>
    </row>
    <row r="3465" spans="9:11" x14ac:dyDescent="0.3">
      <c r="I3465" s="3"/>
      <c r="J3465" s="2"/>
      <c r="K3465" s="2"/>
    </row>
    <row r="3466" spans="9:11" x14ac:dyDescent="0.3">
      <c r="I3466" s="3"/>
      <c r="J3466" s="2"/>
      <c r="K3466" s="2"/>
    </row>
    <row r="3467" spans="9:11" x14ac:dyDescent="0.3">
      <c r="I3467" s="3"/>
      <c r="J3467" s="2"/>
      <c r="K3467" s="2"/>
    </row>
    <row r="3468" spans="9:11" x14ac:dyDescent="0.3">
      <c r="I3468" s="3"/>
      <c r="J3468" s="2"/>
      <c r="K3468" s="2"/>
    </row>
    <row r="3469" spans="9:11" x14ac:dyDescent="0.3">
      <c r="I3469" s="3"/>
      <c r="J3469" s="2"/>
      <c r="K3469" s="2"/>
    </row>
    <row r="3470" spans="9:11" x14ac:dyDescent="0.3">
      <c r="I3470" s="3"/>
      <c r="J3470" s="2"/>
      <c r="K3470" s="2"/>
    </row>
    <row r="3471" spans="9:11" x14ac:dyDescent="0.3">
      <c r="I3471" s="3"/>
      <c r="J3471" s="2"/>
      <c r="K3471" s="2"/>
    </row>
    <row r="3472" spans="9:11" x14ac:dyDescent="0.3">
      <c r="I3472" s="3"/>
      <c r="J3472" s="2"/>
      <c r="K3472" s="2"/>
    </row>
    <row r="3473" spans="9:11" x14ac:dyDescent="0.3">
      <c r="I3473" s="3"/>
      <c r="J3473" s="2"/>
      <c r="K3473" s="2"/>
    </row>
    <row r="3474" spans="9:11" x14ac:dyDescent="0.3">
      <c r="I3474" s="3"/>
      <c r="J3474" s="2"/>
      <c r="K3474" s="2"/>
    </row>
    <row r="3475" spans="9:11" x14ac:dyDescent="0.3">
      <c r="I3475" s="3"/>
      <c r="J3475" s="2"/>
      <c r="K3475" s="2"/>
    </row>
    <row r="3476" spans="9:11" x14ac:dyDescent="0.3">
      <c r="I3476" s="3"/>
      <c r="J3476" s="2"/>
      <c r="K3476" s="2"/>
    </row>
    <row r="3477" spans="9:11" x14ac:dyDescent="0.3">
      <c r="I3477" s="3"/>
      <c r="J3477" s="2"/>
      <c r="K3477" s="2"/>
    </row>
    <row r="3478" spans="9:11" x14ac:dyDescent="0.3">
      <c r="I3478" s="3"/>
      <c r="J3478" s="2"/>
      <c r="K3478" s="2"/>
    </row>
    <row r="3479" spans="9:11" x14ac:dyDescent="0.3">
      <c r="I3479" s="3"/>
      <c r="J3479" s="2"/>
      <c r="K3479" s="2"/>
    </row>
    <row r="3480" spans="9:11" x14ac:dyDescent="0.3">
      <c r="I3480" s="3"/>
      <c r="J3480" s="2"/>
      <c r="K3480" s="2"/>
    </row>
    <row r="3481" spans="9:11" x14ac:dyDescent="0.3">
      <c r="I3481" s="3"/>
      <c r="J3481" s="2"/>
      <c r="K3481" s="2"/>
    </row>
    <row r="3482" spans="9:11" x14ac:dyDescent="0.3">
      <c r="I3482" s="3"/>
      <c r="J3482" s="2"/>
      <c r="K3482" s="2"/>
    </row>
    <row r="3483" spans="9:11" x14ac:dyDescent="0.3">
      <c r="I3483" s="3"/>
      <c r="J3483" s="2"/>
      <c r="K3483" s="2"/>
    </row>
    <row r="3484" spans="9:11" x14ac:dyDescent="0.3">
      <c r="I3484" s="3"/>
      <c r="J3484" s="2"/>
      <c r="K3484" s="2"/>
    </row>
    <row r="3485" spans="9:11" x14ac:dyDescent="0.3">
      <c r="I3485" s="3"/>
      <c r="J3485" s="2"/>
      <c r="K3485" s="2"/>
    </row>
    <row r="3486" spans="9:11" x14ac:dyDescent="0.3">
      <c r="I3486" s="3"/>
      <c r="J3486" s="2"/>
      <c r="K3486" s="2"/>
    </row>
    <row r="3487" spans="9:11" x14ac:dyDescent="0.3">
      <c r="I3487" s="3"/>
      <c r="J3487" s="2"/>
      <c r="K3487" s="2"/>
    </row>
    <row r="3488" spans="9:11" x14ac:dyDescent="0.3">
      <c r="I3488" s="3"/>
      <c r="J3488" s="2"/>
      <c r="K3488" s="2"/>
    </row>
    <row r="3489" spans="9:11" x14ac:dyDescent="0.3">
      <c r="I3489" s="3"/>
      <c r="J3489" s="2"/>
      <c r="K3489" s="2"/>
    </row>
    <row r="3490" spans="9:11" x14ac:dyDescent="0.3">
      <c r="I3490" s="3"/>
      <c r="J3490" s="2"/>
      <c r="K3490" s="2"/>
    </row>
    <row r="3491" spans="9:11" x14ac:dyDescent="0.3">
      <c r="I3491" s="3"/>
      <c r="J3491" s="2"/>
      <c r="K3491" s="2"/>
    </row>
    <row r="3492" spans="9:11" x14ac:dyDescent="0.3">
      <c r="I3492" s="3"/>
      <c r="J3492" s="2"/>
      <c r="K3492" s="2"/>
    </row>
    <row r="3493" spans="9:11" x14ac:dyDescent="0.3">
      <c r="I3493" s="3"/>
      <c r="J3493" s="2"/>
      <c r="K3493" s="2"/>
    </row>
    <row r="3494" spans="9:11" x14ac:dyDescent="0.3">
      <c r="I3494" s="3"/>
      <c r="J3494" s="2"/>
      <c r="K3494" s="2"/>
    </row>
    <row r="3495" spans="9:11" x14ac:dyDescent="0.3">
      <c r="I3495" s="3"/>
      <c r="J3495" s="2"/>
      <c r="K3495" s="2"/>
    </row>
    <row r="3496" spans="9:11" x14ac:dyDescent="0.3">
      <c r="I3496" s="3"/>
      <c r="J3496" s="2"/>
      <c r="K3496" s="2"/>
    </row>
    <row r="3497" spans="9:11" x14ac:dyDescent="0.3">
      <c r="I3497" s="3"/>
      <c r="J3497" s="2"/>
      <c r="K3497" s="2"/>
    </row>
    <row r="3498" spans="9:11" x14ac:dyDescent="0.3">
      <c r="I3498" s="3"/>
      <c r="J3498" s="2"/>
      <c r="K3498" s="2"/>
    </row>
    <row r="3499" spans="9:11" x14ac:dyDescent="0.3">
      <c r="I3499" s="3"/>
      <c r="J3499" s="2"/>
      <c r="K3499" s="2"/>
    </row>
    <row r="3500" spans="9:11" x14ac:dyDescent="0.3">
      <c r="I3500" s="3"/>
      <c r="J3500" s="2"/>
      <c r="K3500" s="2"/>
    </row>
    <row r="3501" spans="9:11" x14ac:dyDescent="0.3">
      <c r="I3501" s="3"/>
      <c r="J3501" s="2"/>
      <c r="K3501" s="2"/>
    </row>
    <row r="3502" spans="9:11" x14ac:dyDescent="0.3">
      <c r="I3502" s="3"/>
      <c r="J3502" s="2"/>
      <c r="K3502" s="2"/>
    </row>
    <row r="3503" spans="9:11" x14ac:dyDescent="0.3">
      <c r="I3503" s="3"/>
      <c r="J3503" s="2"/>
      <c r="K3503" s="2"/>
    </row>
    <row r="3504" spans="9:11" x14ac:dyDescent="0.3">
      <c r="I3504" s="3"/>
      <c r="J3504" s="2"/>
      <c r="K3504" s="2"/>
    </row>
    <row r="3505" spans="9:11" x14ac:dyDescent="0.3">
      <c r="I3505" s="3"/>
      <c r="J3505" s="2"/>
      <c r="K3505" s="2"/>
    </row>
    <row r="3506" spans="9:11" x14ac:dyDescent="0.3">
      <c r="I3506" s="3"/>
      <c r="J3506" s="2"/>
      <c r="K3506" s="2"/>
    </row>
    <row r="3507" spans="9:11" x14ac:dyDescent="0.3">
      <c r="I3507" s="3"/>
      <c r="J3507" s="2"/>
      <c r="K3507" s="2"/>
    </row>
    <row r="3508" spans="9:11" x14ac:dyDescent="0.3">
      <c r="I3508" s="3"/>
      <c r="J3508" s="2"/>
      <c r="K3508" s="2"/>
    </row>
    <row r="3509" spans="9:11" x14ac:dyDescent="0.3">
      <c r="I3509" s="3"/>
      <c r="J3509" s="2"/>
      <c r="K3509" s="2"/>
    </row>
    <row r="3510" spans="9:11" x14ac:dyDescent="0.3">
      <c r="I3510" s="3"/>
      <c r="J3510" s="2"/>
      <c r="K3510" s="2"/>
    </row>
    <row r="3511" spans="9:11" x14ac:dyDescent="0.3">
      <c r="I3511" s="3"/>
      <c r="J3511" s="2"/>
      <c r="K3511" s="2"/>
    </row>
    <row r="3512" spans="9:11" x14ac:dyDescent="0.3">
      <c r="I3512" s="3"/>
      <c r="J3512" s="2"/>
      <c r="K3512" s="2"/>
    </row>
    <row r="3513" spans="9:11" x14ac:dyDescent="0.3">
      <c r="I3513" s="3"/>
      <c r="J3513" s="2"/>
      <c r="K3513" s="2"/>
    </row>
    <row r="3514" spans="9:11" x14ac:dyDescent="0.3">
      <c r="I3514" s="3"/>
      <c r="J3514" s="2"/>
      <c r="K3514" s="2"/>
    </row>
    <row r="3515" spans="9:11" x14ac:dyDescent="0.3">
      <c r="I3515" s="3"/>
      <c r="J3515" s="2"/>
      <c r="K3515" s="2"/>
    </row>
    <row r="3516" spans="9:11" x14ac:dyDescent="0.3">
      <c r="I3516" s="3"/>
      <c r="J3516" s="2"/>
      <c r="K3516" s="2"/>
    </row>
    <row r="3517" spans="9:11" x14ac:dyDescent="0.3">
      <c r="I3517" s="3"/>
      <c r="J3517" s="2"/>
      <c r="K3517" s="2"/>
    </row>
    <row r="3518" spans="9:11" x14ac:dyDescent="0.3">
      <c r="I3518" s="3"/>
      <c r="J3518" s="2"/>
      <c r="K3518" s="2"/>
    </row>
    <row r="3519" spans="9:11" x14ac:dyDescent="0.3">
      <c r="I3519" s="3"/>
      <c r="J3519" s="2"/>
      <c r="K3519" s="2"/>
    </row>
    <row r="3520" spans="9:11" x14ac:dyDescent="0.3">
      <c r="I3520" s="3"/>
      <c r="J3520" s="2"/>
      <c r="K3520" s="2"/>
    </row>
    <row r="3521" spans="9:11" x14ac:dyDescent="0.3">
      <c r="I3521" s="3"/>
      <c r="J3521" s="2"/>
      <c r="K3521" s="2"/>
    </row>
    <row r="3522" spans="9:11" x14ac:dyDescent="0.3">
      <c r="I3522" s="3"/>
      <c r="J3522" s="2"/>
      <c r="K3522" s="2"/>
    </row>
    <row r="3523" spans="9:11" x14ac:dyDescent="0.3">
      <c r="I3523" s="3"/>
      <c r="J3523" s="2"/>
      <c r="K3523" s="2"/>
    </row>
    <row r="3524" spans="9:11" x14ac:dyDescent="0.3">
      <c r="I3524" s="3"/>
      <c r="J3524" s="2"/>
      <c r="K3524" s="2"/>
    </row>
    <row r="3525" spans="9:11" x14ac:dyDescent="0.3">
      <c r="I3525" s="3"/>
      <c r="J3525" s="2"/>
      <c r="K3525" s="2"/>
    </row>
    <row r="3526" spans="9:11" x14ac:dyDescent="0.3">
      <c r="I3526" s="3"/>
      <c r="J3526" s="2"/>
      <c r="K3526" s="2"/>
    </row>
    <row r="3527" spans="9:11" x14ac:dyDescent="0.3">
      <c r="I3527" s="3"/>
      <c r="J3527" s="2"/>
      <c r="K3527" s="2"/>
    </row>
    <row r="3528" spans="9:11" x14ac:dyDescent="0.3">
      <c r="I3528" s="3"/>
      <c r="J3528" s="2"/>
      <c r="K3528" s="2"/>
    </row>
    <row r="3529" spans="9:11" x14ac:dyDescent="0.3">
      <c r="I3529" s="3"/>
      <c r="J3529" s="2"/>
      <c r="K3529" s="2"/>
    </row>
    <row r="3530" spans="9:11" x14ac:dyDescent="0.3">
      <c r="I3530" s="3"/>
      <c r="J3530" s="2"/>
      <c r="K3530" s="2"/>
    </row>
    <row r="3531" spans="9:11" x14ac:dyDescent="0.3">
      <c r="I3531" s="3"/>
      <c r="J3531" s="2"/>
      <c r="K3531" s="2"/>
    </row>
    <row r="3532" spans="9:11" x14ac:dyDescent="0.3">
      <c r="I3532" s="3"/>
      <c r="J3532" s="2"/>
      <c r="K3532" s="2"/>
    </row>
    <row r="3533" spans="9:11" x14ac:dyDescent="0.3">
      <c r="I3533" s="3"/>
      <c r="J3533" s="2"/>
      <c r="K3533" s="2"/>
    </row>
    <row r="3534" spans="9:11" x14ac:dyDescent="0.3">
      <c r="I3534" s="3"/>
      <c r="J3534" s="2"/>
      <c r="K3534" s="2"/>
    </row>
    <row r="3535" spans="9:11" x14ac:dyDescent="0.3">
      <c r="I3535" s="3"/>
      <c r="J3535" s="2"/>
      <c r="K3535" s="2"/>
    </row>
    <row r="3536" spans="9:11" x14ac:dyDescent="0.3">
      <c r="I3536" s="3"/>
      <c r="J3536" s="2"/>
      <c r="K3536" s="2"/>
    </row>
    <row r="3537" spans="9:11" x14ac:dyDescent="0.3">
      <c r="I3537" s="3"/>
      <c r="J3537" s="2"/>
      <c r="K3537" s="2"/>
    </row>
    <row r="3538" spans="9:11" x14ac:dyDescent="0.3">
      <c r="I3538" s="3"/>
      <c r="J3538" s="2"/>
      <c r="K3538" s="2"/>
    </row>
    <row r="3539" spans="9:11" x14ac:dyDescent="0.3">
      <c r="I3539" s="3"/>
      <c r="J3539" s="2"/>
      <c r="K3539" s="2"/>
    </row>
    <row r="3540" spans="9:11" x14ac:dyDescent="0.3">
      <c r="I3540" s="3"/>
      <c r="J3540" s="2"/>
      <c r="K3540" s="2"/>
    </row>
    <row r="3541" spans="9:11" x14ac:dyDescent="0.3">
      <c r="I3541" s="3"/>
      <c r="J3541" s="2"/>
      <c r="K3541" s="2"/>
    </row>
    <row r="3542" spans="9:11" x14ac:dyDescent="0.3">
      <c r="I3542" s="3"/>
      <c r="J3542" s="2"/>
      <c r="K3542" s="2"/>
    </row>
    <row r="3543" spans="9:11" x14ac:dyDescent="0.3">
      <c r="I3543" s="3"/>
      <c r="J3543" s="2"/>
      <c r="K3543" s="2"/>
    </row>
    <row r="3544" spans="9:11" x14ac:dyDescent="0.3">
      <c r="I3544" s="3"/>
      <c r="J3544" s="2"/>
      <c r="K3544" s="2"/>
    </row>
    <row r="3545" spans="9:11" x14ac:dyDescent="0.3">
      <c r="I3545" s="3"/>
      <c r="J3545" s="2"/>
      <c r="K3545" s="2"/>
    </row>
    <row r="3546" spans="9:11" x14ac:dyDescent="0.3">
      <c r="I3546" s="3"/>
      <c r="J3546" s="2"/>
      <c r="K3546" s="2"/>
    </row>
    <row r="3547" spans="9:11" x14ac:dyDescent="0.3">
      <c r="I3547" s="3"/>
      <c r="J3547" s="2"/>
      <c r="K3547" s="2"/>
    </row>
    <row r="3548" spans="9:11" x14ac:dyDescent="0.3">
      <c r="I3548" s="3"/>
      <c r="J3548" s="2"/>
      <c r="K3548" s="2"/>
    </row>
    <row r="3549" spans="9:11" x14ac:dyDescent="0.3">
      <c r="I3549" s="3"/>
      <c r="J3549" s="2"/>
      <c r="K3549" s="2"/>
    </row>
    <row r="3550" spans="9:11" x14ac:dyDescent="0.3">
      <c r="I3550" s="3"/>
      <c r="J3550" s="2"/>
      <c r="K3550" s="2"/>
    </row>
    <row r="3551" spans="9:11" x14ac:dyDescent="0.3">
      <c r="I3551" s="3"/>
      <c r="J3551" s="2"/>
      <c r="K3551" s="2"/>
    </row>
    <row r="3552" spans="9:11" x14ac:dyDescent="0.3">
      <c r="I3552" s="3"/>
      <c r="J3552" s="2"/>
      <c r="K3552" s="2"/>
    </row>
    <row r="3553" spans="9:11" x14ac:dyDescent="0.3">
      <c r="I3553" s="3"/>
      <c r="J3553" s="2"/>
      <c r="K3553" s="2"/>
    </row>
    <row r="3554" spans="9:11" x14ac:dyDescent="0.3">
      <c r="I3554" s="3"/>
      <c r="J3554" s="2"/>
      <c r="K3554" s="2"/>
    </row>
    <row r="3555" spans="9:11" x14ac:dyDescent="0.3">
      <c r="I3555" s="3"/>
      <c r="J3555" s="2"/>
      <c r="K3555" s="2"/>
    </row>
    <row r="3556" spans="9:11" x14ac:dyDescent="0.3">
      <c r="I3556" s="3"/>
      <c r="J3556" s="2"/>
      <c r="K3556" s="2"/>
    </row>
    <row r="3557" spans="9:11" x14ac:dyDescent="0.3">
      <c r="I3557" s="3"/>
      <c r="J3557" s="2"/>
      <c r="K3557" s="2"/>
    </row>
    <row r="3558" spans="9:11" x14ac:dyDescent="0.3">
      <c r="I3558" s="3"/>
      <c r="J3558" s="2"/>
      <c r="K3558" s="2"/>
    </row>
    <row r="3559" spans="9:11" x14ac:dyDescent="0.3">
      <c r="I3559" s="3"/>
      <c r="J3559" s="2"/>
      <c r="K3559" s="2"/>
    </row>
    <row r="3560" spans="9:11" x14ac:dyDescent="0.3">
      <c r="I3560" s="3"/>
      <c r="J3560" s="2"/>
      <c r="K3560" s="2"/>
    </row>
    <row r="3561" spans="9:11" x14ac:dyDescent="0.3">
      <c r="I3561" s="3"/>
      <c r="J3561" s="2"/>
      <c r="K3561" s="2"/>
    </row>
    <row r="3562" spans="9:11" x14ac:dyDescent="0.3">
      <c r="I3562" s="3"/>
      <c r="J3562" s="2"/>
      <c r="K3562" s="2"/>
    </row>
    <row r="3563" spans="9:11" x14ac:dyDescent="0.3">
      <c r="I3563" s="3"/>
      <c r="J3563" s="2"/>
      <c r="K3563" s="2"/>
    </row>
    <row r="3564" spans="9:11" x14ac:dyDescent="0.3">
      <c r="I3564" s="3"/>
      <c r="J3564" s="2"/>
      <c r="K3564" s="2"/>
    </row>
    <row r="3565" spans="9:11" x14ac:dyDescent="0.3">
      <c r="I3565" s="3"/>
      <c r="J3565" s="2"/>
      <c r="K3565" s="2"/>
    </row>
    <row r="3566" spans="9:11" x14ac:dyDescent="0.3">
      <c r="I3566" s="3"/>
      <c r="J3566" s="2"/>
      <c r="K3566" s="2"/>
    </row>
    <row r="3567" spans="9:11" x14ac:dyDescent="0.3">
      <c r="I3567" s="3"/>
      <c r="J3567" s="2"/>
      <c r="K3567" s="2"/>
    </row>
    <row r="3568" spans="9:11" x14ac:dyDescent="0.3">
      <c r="I3568" s="3"/>
      <c r="J3568" s="2"/>
      <c r="K3568" s="2"/>
    </row>
    <row r="3569" spans="9:11" x14ac:dyDescent="0.3">
      <c r="I3569" s="3"/>
      <c r="J3569" s="2"/>
      <c r="K3569" s="2"/>
    </row>
    <row r="3570" spans="9:11" x14ac:dyDescent="0.3">
      <c r="I3570" s="3"/>
      <c r="J3570" s="2"/>
      <c r="K3570" s="2"/>
    </row>
    <row r="3571" spans="9:11" x14ac:dyDescent="0.3">
      <c r="I3571" s="3"/>
      <c r="J3571" s="2"/>
      <c r="K3571" s="2"/>
    </row>
    <row r="3572" spans="9:11" x14ac:dyDescent="0.3">
      <c r="I3572" s="3"/>
      <c r="J3572" s="2"/>
      <c r="K3572" s="2"/>
    </row>
    <row r="3573" spans="9:11" x14ac:dyDescent="0.3">
      <c r="I3573" s="3"/>
      <c r="J3573" s="2"/>
      <c r="K3573" s="2"/>
    </row>
    <row r="3574" spans="9:11" x14ac:dyDescent="0.3">
      <c r="I3574" s="3"/>
      <c r="J3574" s="2"/>
      <c r="K3574" s="2"/>
    </row>
    <row r="3575" spans="9:11" x14ac:dyDescent="0.3">
      <c r="I3575" s="3"/>
      <c r="J3575" s="2"/>
      <c r="K3575" s="2"/>
    </row>
    <row r="3576" spans="9:11" x14ac:dyDescent="0.3">
      <c r="I3576" s="3"/>
      <c r="J3576" s="2"/>
      <c r="K3576" s="2"/>
    </row>
    <row r="3577" spans="9:11" x14ac:dyDescent="0.3">
      <c r="I3577" s="3"/>
      <c r="J3577" s="2"/>
      <c r="K3577" s="2"/>
    </row>
    <row r="3578" spans="9:11" x14ac:dyDescent="0.3">
      <c r="I3578" s="3"/>
      <c r="J3578" s="2"/>
      <c r="K3578" s="2"/>
    </row>
    <row r="3579" spans="9:11" x14ac:dyDescent="0.3">
      <c r="I3579" s="3"/>
      <c r="J3579" s="2"/>
      <c r="K3579" s="2"/>
    </row>
    <row r="3580" spans="9:11" x14ac:dyDescent="0.3">
      <c r="I3580" s="3"/>
      <c r="J3580" s="2"/>
      <c r="K3580" s="2"/>
    </row>
    <row r="3581" spans="9:11" x14ac:dyDescent="0.3">
      <c r="I3581" s="3"/>
      <c r="J3581" s="2"/>
      <c r="K3581" s="2"/>
    </row>
    <row r="3582" spans="9:11" x14ac:dyDescent="0.3">
      <c r="I3582" s="3"/>
      <c r="J3582" s="2"/>
      <c r="K3582" s="2"/>
    </row>
    <row r="3583" spans="9:11" x14ac:dyDescent="0.3">
      <c r="I3583" s="3"/>
      <c r="J3583" s="2"/>
      <c r="K3583" s="2"/>
    </row>
    <row r="3584" spans="9:11" x14ac:dyDescent="0.3">
      <c r="I3584" s="3"/>
      <c r="J3584" s="2"/>
      <c r="K3584" s="2"/>
    </row>
    <row r="3585" spans="9:11" x14ac:dyDescent="0.3">
      <c r="I3585" s="3"/>
      <c r="J3585" s="2"/>
      <c r="K3585" s="2"/>
    </row>
    <row r="3586" spans="9:11" x14ac:dyDescent="0.3">
      <c r="I3586" s="3"/>
      <c r="J3586" s="2"/>
      <c r="K3586" s="2"/>
    </row>
    <row r="3587" spans="9:11" x14ac:dyDescent="0.3">
      <c r="I3587" s="3"/>
      <c r="J3587" s="2"/>
      <c r="K3587" s="2"/>
    </row>
    <row r="3588" spans="9:11" x14ac:dyDescent="0.3">
      <c r="I3588" s="3"/>
      <c r="J3588" s="2"/>
      <c r="K3588" s="2"/>
    </row>
    <row r="3589" spans="9:11" x14ac:dyDescent="0.3">
      <c r="I3589" s="3"/>
      <c r="J3589" s="2"/>
      <c r="K3589" s="2"/>
    </row>
    <row r="3590" spans="9:11" x14ac:dyDescent="0.3">
      <c r="I3590" s="3"/>
      <c r="J3590" s="2"/>
      <c r="K3590" s="2"/>
    </row>
    <row r="3591" spans="9:11" x14ac:dyDescent="0.3">
      <c r="I3591" s="3"/>
      <c r="J3591" s="2"/>
      <c r="K3591" s="2"/>
    </row>
    <row r="3592" spans="9:11" x14ac:dyDescent="0.3">
      <c r="I3592" s="3"/>
      <c r="J3592" s="2"/>
      <c r="K3592" s="2"/>
    </row>
    <row r="3593" spans="9:11" x14ac:dyDescent="0.3">
      <c r="I3593" s="3"/>
      <c r="J3593" s="2"/>
      <c r="K3593" s="2"/>
    </row>
    <row r="3594" spans="9:11" x14ac:dyDescent="0.3">
      <c r="I3594" s="3"/>
      <c r="J3594" s="2"/>
      <c r="K3594" s="2"/>
    </row>
    <row r="3595" spans="9:11" x14ac:dyDescent="0.3">
      <c r="I3595" s="3"/>
      <c r="J3595" s="2"/>
      <c r="K3595" s="2"/>
    </row>
    <row r="3596" spans="9:11" x14ac:dyDescent="0.3">
      <c r="I3596" s="3"/>
      <c r="J3596" s="2"/>
      <c r="K3596" s="2"/>
    </row>
    <row r="3597" spans="9:11" x14ac:dyDescent="0.3">
      <c r="I3597" s="3"/>
      <c r="J3597" s="2"/>
      <c r="K3597" s="2"/>
    </row>
    <row r="3598" spans="9:11" x14ac:dyDescent="0.3">
      <c r="I3598" s="3"/>
      <c r="J3598" s="2"/>
      <c r="K3598" s="2"/>
    </row>
    <row r="3599" spans="9:11" x14ac:dyDescent="0.3">
      <c r="I3599" s="3"/>
      <c r="J3599" s="2"/>
      <c r="K3599" s="2"/>
    </row>
    <row r="3600" spans="9:11" x14ac:dyDescent="0.3">
      <c r="I3600" s="3"/>
      <c r="J3600" s="2"/>
      <c r="K3600" s="2"/>
    </row>
    <row r="3601" spans="9:11" x14ac:dyDescent="0.3">
      <c r="I3601" s="3"/>
      <c r="J3601" s="2"/>
      <c r="K3601" s="2"/>
    </row>
    <row r="3602" spans="9:11" x14ac:dyDescent="0.3">
      <c r="I3602" s="3"/>
      <c r="J3602" s="2"/>
      <c r="K3602" s="2"/>
    </row>
    <row r="3603" spans="9:11" x14ac:dyDescent="0.3">
      <c r="I3603" s="3"/>
      <c r="J3603" s="2"/>
      <c r="K3603" s="2"/>
    </row>
    <row r="3604" spans="9:11" x14ac:dyDescent="0.3">
      <c r="I3604" s="3"/>
      <c r="J3604" s="2"/>
      <c r="K3604" s="2"/>
    </row>
    <row r="3605" spans="9:11" x14ac:dyDescent="0.3">
      <c r="I3605" s="3"/>
      <c r="J3605" s="2"/>
      <c r="K3605" s="2"/>
    </row>
    <row r="3606" spans="9:11" x14ac:dyDescent="0.3">
      <c r="I3606" s="3"/>
      <c r="J3606" s="2"/>
      <c r="K3606" s="2"/>
    </row>
    <row r="3607" spans="9:11" x14ac:dyDescent="0.3">
      <c r="I3607" s="3"/>
      <c r="J3607" s="2"/>
      <c r="K3607" s="2"/>
    </row>
    <row r="3608" spans="9:11" x14ac:dyDescent="0.3">
      <c r="I3608" s="3"/>
      <c r="J3608" s="2"/>
      <c r="K3608" s="2"/>
    </row>
    <row r="3609" spans="9:11" x14ac:dyDescent="0.3">
      <c r="I3609" s="3"/>
      <c r="J3609" s="2"/>
      <c r="K3609" s="2"/>
    </row>
    <row r="3610" spans="9:11" x14ac:dyDescent="0.3">
      <c r="I3610" s="3"/>
      <c r="J3610" s="2"/>
      <c r="K3610" s="2"/>
    </row>
    <row r="3611" spans="9:11" x14ac:dyDescent="0.3">
      <c r="I3611" s="3"/>
      <c r="J3611" s="2"/>
      <c r="K3611" s="2"/>
    </row>
    <row r="3612" spans="9:11" x14ac:dyDescent="0.3">
      <c r="I3612" s="3"/>
      <c r="J3612" s="2"/>
      <c r="K3612" s="2"/>
    </row>
    <row r="3613" spans="9:11" x14ac:dyDescent="0.3">
      <c r="I3613" s="3"/>
      <c r="J3613" s="2"/>
      <c r="K3613" s="2"/>
    </row>
    <row r="3614" spans="9:11" x14ac:dyDescent="0.3">
      <c r="I3614" s="3"/>
      <c r="J3614" s="2"/>
      <c r="K3614" s="2"/>
    </row>
    <row r="3615" spans="9:11" x14ac:dyDescent="0.3">
      <c r="I3615" s="3"/>
      <c r="J3615" s="2"/>
      <c r="K3615" s="2"/>
    </row>
    <row r="3616" spans="9:11" x14ac:dyDescent="0.3">
      <c r="I3616" s="3"/>
      <c r="J3616" s="2"/>
      <c r="K3616" s="2"/>
    </row>
    <row r="3617" spans="9:11" x14ac:dyDescent="0.3">
      <c r="I3617" s="3"/>
      <c r="J3617" s="2"/>
      <c r="K3617" s="2"/>
    </row>
    <row r="3618" spans="9:11" x14ac:dyDescent="0.3">
      <c r="I3618" s="3"/>
      <c r="J3618" s="2"/>
      <c r="K3618" s="2"/>
    </row>
    <row r="3619" spans="9:11" x14ac:dyDescent="0.3">
      <c r="I3619" s="3"/>
      <c r="J3619" s="2"/>
      <c r="K3619" s="2"/>
    </row>
    <row r="3620" spans="9:11" x14ac:dyDescent="0.3">
      <c r="I3620" s="3"/>
      <c r="J3620" s="2"/>
      <c r="K3620" s="2"/>
    </row>
    <row r="3621" spans="9:11" x14ac:dyDescent="0.3">
      <c r="I3621" s="3"/>
      <c r="J3621" s="2"/>
      <c r="K3621" s="2"/>
    </row>
    <row r="3622" spans="9:11" x14ac:dyDescent="0.3">
      <c r="I3622" s="3"/>
      <c r="J3622" s="2"/>
      <c r="K3622" s="2"/>
    </row>
    <row r="3623" spans="9:11" x14ac:dyDescent="0.3">
      <c r="I3623" s="3"/>
      <c r="J3623" s="2"/>
      <c r="K3623" s="2"/>
    </row>
    <row r="3624" spans="9:11" x14ac:dyDescent="0.3">
      <c r="I3624" s="3"/>
      <c r="J3624" s="2"/>
      <c r="K3624" s="2"/>
    </row>
    <row r="3625" spans="9:11" x14ac:dyDescent="0.3">
      <c r="I3625" s="3"/>
      <c r="J3625" s="2"/>
      <c r="K3625" s="2"/>
    </row>
    <row r="3626" spans="9:11" x14ac:dyDescent="0.3">
      <c r="I3626" s="3"/>
      <c r="J3626" s="2"/>
      <c r="K3626" s="2"/>
    </row>
    <row r="3627" spans="9:11" x14ac:dyDescent="0.3">
      <c r="I3627" s="3"/>
      <c r="J3627" s="2"/>
      <c r="K3627" s="2"/>
    </row>
    <row r="3628" spans="9:11" x14ac:dyDescent="0.3">
      <c r="I3628" s="3"/>
      <c r="J3628" s="2"/>
      <c r="K3628" s="2"/>
    </row>
    <row r="3629" spans="9:11" x14ac:dyDescent="0.3">
      <c r="I3629" s="3"/>
      <c r="J3629" s="2"/>
      <c r="K3629" s="2"/>
    </row>
    <row r="3630" spans="9:11" x14ac:dyDescent="0.3">
      <c r="I3630" s="3"/>
      <c r="J3630" s="2"/>
      <c r="K3630" s="2"/>
    </row>
    <row r="3631" spans="9:11" x14ac:dyDescent="0.3">
      <c r="I3631" s="3"/>
      <c r="J3631" s="2"/>
      <c r="K3631" s="2"/>
    </row>
    <row r="3632" spans="9:11" x14ac:dyDescent="0.3">
      <c r="I3632" s="3"/>
      <c r="J3632" s="2"/>
      <c r="K3632" s="2"/>
    </row>
    <row r="3633" spans="9:11" x14ac:dyDescent="0.3">
      <c r="I3633" s="3"/>
      <c r="J3633" s="2"/>
      <c r="K3633" s="2"/>
    </row>
    <row r="3634" spans="9:11" x14ac:dyDescent="0.3">
      <c r="I3634" s="3"/>
      <c r="J3634" s="2"/>
      <c r="K3634" s="2"/>
    </row>
    <row r="3635" spans="9:11" x14ac:dyDescent="0.3">
      <c r="I3635" s="3"/>
      <c r="J3635" s="2"/>
      <c r="K3635" s="2"/>
    </row>
    <row r="3636" spans="9:11" x14ac:dyDescent="0.3">
      <c r="I3636" s="3"/>
      <c r="J3636" s="2"/>
      <c r="K3636" s="2"/>
    </row>
    <row r="3637" spans="9:11" x14ac:dyDescent="0.3">
      <c r="I3637" s="3"/>
      <c r="J3637" s="2"/>
      <c r="K3637" s="2"/>
    </row>
    <row r="3638" spans="9:11" x14ac:dyDescent="0.3">
      <c r="I3638" s="3"/>
      <c r="J3638" s="2"/>
      <c r="K3638" s="2"/>
    </row>
    <row r="3639" spans="9:11" x14ac:dyDescent="0.3">
      <c r="I3639" s="3"/>
      <c r="J3639" s="2"/>
      <c r="K3639" s="2"/>
    </row>
    <row r="3640" spans="9:11" x14ac:dyDescent="0.3">
      <c r="I3640" s="3"/>
      <c r="J3640" s="2"/>
      <c r="K3640" s="2"/>
    </row>
    <row r="3641" spans="9:11" x14ac:dyDescent="0.3">
      <c r="I3641" s="3"/>
      <c r="J3641" s="2"/>
      <c r="K3641" s="2"/>
    </row>
    <row r="3642" spans="9:11" x14ac:dyDescent="0.3">
      <c r="I3642" s="3"/>
      <c r="J3642" s="2"/>
      <c r="K3642" s="2"/>
    </row>
    <row r="3643" spans="9:11" x14ac:dyDescent="0.3">
      <c r="I3643" s="3"/>
      <c r="J3643" s="2"/>
      <c r="K3643" s="2"/>
    </row>
    <row r="3644" spans="9:11" x14ac:dyDescent="0.3">
      <c r="I3644" s="3"/>
      <c r="J3644" s="2"/>
      <c r="K3644" s="2"/>
    </row>
    <row r="3645" spans="9:11" x14ac:dyDescent="0.3">
      <c r="I3645" s="3"/>
      <c r="J3645" s="2"/>
      <c r="K3645" s="2"/>
    </row>
    <row r="3646" spans="9:11" x14ac:dyDescent="0.3">
      <c r="I3646" s="3"/>
      <c r="J3646" s="2"/>
      <c r="K3646" s="2"/>
    </row>
    <row r="3647" spans="9:11" x14ac:dyDescent="0.3">
      <c r="I3647" s="3"/>
      <c r="J3647" s="2"/>
      <c r="K3647" s="2"/>
    </row>
    <row r="3648" spans="9:11" x14ac:dyDescent="0.3">
      <c r="I3648" s="3"/>
      <c r="J3648" s="2"/>
      <c r="K3648" s="2"/>
    </row>
    <row r="3649" spans="9:11" x14ac:dyDescent="0.3">
      <c r="I3649" s="3"/>
      <c r="J3649" s="2"/>
      <c r="K3649" s="2"/>
    </row>
    <row r="3650" spans="9:11" x14ac:dyDescent="0.3">
      <c r="I3650" s="3"/>
      <c r="J3650" s="2"/>
      <c r="K3650" s="2"/>
    </row>
    <row r="3651" spans="9:11" x14ac:dyDescent="0.3">
      <c r="I3651" s="3"/>
      <c r="J3651" s="2"/>
      <c r="K3651" s="2"/>
    </row>
    <row r="3652" spans="9:11" x14ac:dyDescent="0.3">
      <c r="I3652" s="3"/>
      <c r="J3652" s="2"/>
      <c r="K3652" s="2"/>
    </row>
    <row r="3653" spans="9:11" x14ac:dyDescent="0.3">
      <c r="I3653" s="3"/>
      <c r="J3653" s="2"/>
      <c r="K3653" s="2"/>
    </row>
    <row r="3654" spans="9:11" x14ac:dyDescent="0.3">
      <c r="I3654" s="3"/>
      <c r="J3654" s="2"/>
      <c r="K3654" s="2"/>
    </row>
    <row r="3655" spans="9:11" x14ac:dyDescent="0.3">
      <c r="I3655" s="3"/>
      <c r="J3655" s="2"/>
      <c r="K3655" s="2"/>
    </row>
    <row r="3656" spans="9:11" x14ac:dyDescent="0.3">
      <c r="I3656" s="3"/>
      <c r="J3656" s="2"/>
      <c r="K3656" s="2"/>
    </row>
    <row r="3657" spans="9:11" x14ac:dyDescent="0.3">
      <c r="I3657" s="3"/>
      <c r="J3657" s="2"/>
      <c r="K3657" s="2"/>
    </row>
    <row r="3658" spans="9:11" x14ac:dyDescent="0.3">
      <c r="I3658" s="3"/>
      <c r="J3658" s="2"/>
      <c r="K3658" s="2"/>
    </row>
    <row r="3659" spans="9:11" x14ac:dyDescent="0.3">
      <c r="I3659" s="3"/>
      <c r="J3659" s="2"/>
      <c r="K3659" s="2"/>
    </row>
    <row r="3660" spans="9:11" x14ac:dyDescent="0.3">
      <c r="I3660" s="3"/>
      <c r="J3660" s="2"/>
      <c r="K3660" s="2"/>
    </row>
    <row r="3661" spans="9:11" x14ac:dyDescent="0.3">
      <c r="I3661" s="3"/>
      <c r="J3661" s="2"/>
      <c r="K3661" s="2"/>
    </row>
    <row r="3662" spans="9:11" x14ac:dyDescent="0.3">
      <c r="I3662" s="3"/>
      <c r="J3662" s="2"/>
      <c r="K3662" s="2"/>
    </row>
    <row r="3663" spans="9:11" x14ac:dyDescent="0.3">
      <c r="I3663" s="3"/>
      <c r="J3663" s="2"/>
      <c r="K3663" s="2"/>
    </row>
    <row r="3664" spans="9:11" x14ac:dyDescent="0.3">
      <c r="I3664" s="3"/>
      <c r="J3664" s="2"/>
      <c r="K3664" s="2"/>
    </row>
    <row r="3665" spans="9:11" x14ac:dyDescent="0.3">
      <c r="I3665" s="3"/>
      <c r="J3665" s="2"/>
      <c r="K3665" s="2"/>
    </row>
    <row r="3666" spans="9:11" x14ac:dyDescent="0.3">
      <c r="I3666" s="3"/>
      <c r="J3666" s="2"/>
      <c r="K3666" s="2"/>
    </row>
    <row r="3667" spans="9:11" x14ac:dyDescent="0.3">
      <c r="I3667" s="3"/>
      <c r="J3667" s="2"/>
      <c r="K3667" s="2"/>
    </row>
    <row r="3668" spans="9:11" x14ac:dyDescent="0.3">
      <c r="I3668" s="3"/>
      <c r="J3668" s="2"/>
      <c r="K3668" s="2"/>
    </row>
    <row r="3669" spans="9:11" x14ac:dyDescent="0.3">
      <c r="I3669" s="3"/>
      <c r="J3669" s="2"/>
      <c r="K3669" s="2"/>
    </row>
    <row r="3670" spans="9:11" x14ac:dyDescent="0.3">
      <c r="I3670" s="3"/>
      <c r="J3670" s="2"/>
      <c r="K3670" s="2"/>
    </row>
    <row r="3671" spans="9:11" x14ac:dyDescent="0.3">
      <c r="I3671" s="3"/>
      <c r="J3671" s="2"/>
      <c r="K3671" s="2"/>
    </row>
    <row r="3672" spans="9:11" x14ac:dyDescent="0.3">
      <c r="I3672" s="3"/>
      <c r="J3672" s="2"/>
      <c r="K3672" s="2"/>
    </row>
    <row r="3673" spans="9:11" x14ac:dyDescent="0.3">
      <c r="I3673" s="3"/>
      <c r="J3673" s="2"/>
      <c r="K3673" s="2"/>
    </row>
    <row r="3674" spans="9:11" x14ac:dyDescent="0.3">
      <c r="I3674" s="3"/>
      <c r="J3674" s="2"/>
      <c r="K3674" s="2"/>
    </row>
    <row r="3675" spans="9:11" x14ac:dyDescent="0.3">
      <c r="I3675" s="3"/>
      <c r="J3675" s="2"/>
      <c r="K3675" s="2"/>
    </row>
    <row r="3676" spans="9:11" x14ac:dyDescent="0.3">
      <c r="I3676" s="3"/>
      <c r="J3676" s="2"/>
      <c r="K3676" s="2"/>
    </row>
    <row r="3677" spans="9:11" x14ac:dyDescent="0.3">
      <c r="I3677" s="3"/>
      <c r="J3677" s="2"/>
      <c r="K3677" s="2"/>
    </row>
    <row r="3678" spans="9:11" x14ac:dyDescent="0.3">
      <c r="I3678" s="3"/>
      <c r="J3678" s="2"/>
      <c r="K3678" s="2"/>
    </row>
    <row r="3679" spans="9:11" x14ac:dyDescent="0.3">
      <c r="I3679" s="3"/>
      <c r="J3679" s="2"/>
      <c r="K3679" s="2"/>
    </row>
    <row r="3680" spans="9:11" x14ac:dyDescent="0.3">
      <c r="I3680" s="3"/>
      <c r="J3680" s="2"/>
      <c r="K3680" s="2"/>
    </row>
    <row r="3681" spans="9:11" x14ac:dyDescent="0.3">
      <c r="I3681" s="3"/>
      <c r="J3681" s="2"/>
      <c r="K3681" s="2"/>
    </row>
    <row r="3682" spans="9:11" x14ac:dyDescent="0.3">
      <c r="I3682" s="3"/>
      <c r="J3682" s="2"/>
      <c r="K3682" s="2"/>
    </row>
    <row r="3683" spans="9:11" x14ac:dyDescent="0.3">
      <c r="I3683" s="3"/>
      <c r="J3683" s="2"/>
      <c r="K3683" s="2"/>
    </row>
    <row r="3684" spans="9:11" x14ac:dyDescent="0.3">
      <c r="I3684" s="3"/>
      <c r="J3684" s="2"/>
      <c r="K3684" s="2"/>
    </row>
    <row r="3685" spans="9:11" x14ac:dyDescent="0.3">
      <c r="I3685" s="3"/>
      <c r="J3685" s="2"/>
      <c r="K3685" s="2"/>
    </row>
    <row r="3686" spans="9:11" x14ac:dyDescent="0.3">
      <c r="I3686" s="3"/>
      <c r="J3686" s="2"/>
      <c r="K3686" s="2"/>
    </row>
    <row r="3687" spans="9:11" x14ac:dyDescent="0.3">
      <c r="I3687" s="3"/>
      <c r="J3687" s="2"/>
      <c r="K3687" s="2"/>
    </row>
    <row r="3688" spans="9:11" x14ac:dyDescent="0.3">
      <c r="I3688" s="3"/>
      <c r="J3688" s="2"/>
      <c r="K3688" s="2"/>
    </row>
    <row r="3689" spans="9:11" x14ac:dyDescent="0.3">
      <c r="I3689" s="3"/>
      <c r="J3689" s="2"/>
      <c r="K3689" s="2"/>
    </row>
    <row r="3690" spans="9:11" x14ac:dyDescent="0.3">
      <c r="I3690" s="3"/>
      <c r="J3690" s="2"/>
      <c r="K3690" s="2"/>
    </row>
    <row r="3691" spans="9:11" x14ac:dyDescent="0.3">
      <c r="I3691" s="3"/>
      <c r="J3691" s="2"/>
      <c r="K3691" s="2"/>
    </row>
    <row r="3692" spans="9:11" x14ac:dyDescent="0.3">
      <c r="I3692" s="3"/>
      <c r="J3692" s="2"/>
      <c r="K3692" s="2"/>
    </row>
    <row r="3693" spans="9:11" x14ac:dyDescent="0.3">
      <c r="I3693" s="3"/>
      <c r="J3693" s="2"/>
      <c r="K3693" s="2"/>
    </row>
    <row r="3694" spans="9:11" x14ac:dyDescent="0.3">
      <c r="I3694" s="3"/>
      <c r="J3694" s="2"/>
      <c r="K3694" s="2"/>
    </row>
    <row r="3695" spans="9:11" x14ac:dyDescent="0.3">
      <c r="I3695" s="3"/>
      <c r="J3695" s="2"/>
      <c r="K3695" s="2"/>
    </row>
    <row r="3696" spans="9:11" x14ac:dyDescent="0.3">
      <c r="I3696" s="3"/>
      <c r="J3696" s="2"/>
      <c r="K3696" s="2"/>
    </row>
    <row r="3697" spans="9:11" x14ac:dyDescent="0.3">
      <c r="I3697" s="3"/>
      <c r="J3697" s="2"/>
      <c r="K3697" s="2"/>
    </row>
    <row r="3698" spans="9:11" x14ac:dyDescent="0.3">
      <c r="I3698" s="3"/>
      <c r="J3698" s="2"/>
      <c r="K3698" s="2"/>
    </row>
    <row r="3699" spans="9:11" x14ac:dyDescent="0.3">
      <c r="I3699" s="3"/>
      <c r="J3699" s="2"/>
      <c r="K3699" s="2"/>
    </row>
    <row r="3700" spans="9:11" x14ac:dyDescent="0.3">
      <c r="I3700" s="3"/>
      <c r="J3700" s="2"/>
      <c r="K3700" s="2"/>
    </row>
    <row r="3701" spans="9:11" x14ac:dyDescent="0.3">
      <c r="I3701" s="3"/>
      <c r="J3701" s="2"/>
      <c r="K3701" s="2"/>
    </row>
    <row r="3702" spans="9:11" x14ac:dyDescent="0.3">
      <c r="I3702" s="3"/>
      <c r="J3702" s="2"/>
      <c r="K3702" s="2"/>
    </row>
    <row r="3703" spans="9:11" x14ac:dyDescent="0.3">
      <c r="I3703" s="3"/>
      <c r="J3703" s="2"/>
      <c r="K3703" s="2"/>
    </row>
    <row r="3704" spans="9:11" x14ac:dyDescent="0.3">
      <c r="I3704" s="3"/>
      <c r="J3704" s="2"/>
      <c r="K3704" s="2"/>
    </row>
    <row r="3705" spans="9:11" x14ac:dyDescent="0.3">
      <c r="I3705" s="3"/>
      <c r="J3705" s="2"/>
      <c r="K3705" s="2"/>
    </row>
    <row r="3706" spans="9:11" x14ac:dyDescent="0.3">
      <c r="I3706" s="3"/>
      <c r="J3706" s="2"/>
      <c r="K3706" s="2"/>
    </row>
    <row r="3707" spans="9:11" x14ac:dyDescent="0.3">
      <c r="I3707" s="3"/>
      <c r="J3707" s="2"/>
      <c r="K3707" s="2"/>
    </row>
    <row r="3708" spans="9:11" x14ac:dyDescent="0.3">
      <c r="I3708" s="3"/>
      <c r="J3708" s="2"/>
      <c r="K3708" s="2"/>
    </row>
    <row r="3709" spans="9:11" x14ac:dyDescent="0.3">
      <c r="I3709" s="3"/>
      <c r="J3709" s="2"/>
      <c r="K3709" s="2"/>
    </row>
    <row r="3710" spans="9:11" x14ac:dyDescent="0.3">
      <c r="I3710" s="3"/>
      <c r="J3710" s="2"/>
      <c r="K3710" s="2"/>
    </row>
    <row r="3711" spans="9:11" x14ac:dyDescent="0.3">
      <c r="I3711" s="3"/>
      <c r="J3711" s="2"/>
      <c r="K3711" s="2"/>
    </row>
    <row r="3712" spans="9:11" x14ac:dyDescent="0.3">
      <c r="I3712" s="3"/>
      <c r="J3712" s="2"/>
      <c r="K3712" s="2"/>
    </row>
    <row r="3713" spans="9:11" x14ac:dyDescent="0.3">
      <c r="I3713" s="3"/>
      <c r="J3713" s="2"/>
      <c r="K3713" s="2"/>
    </row>
    <row r="3714" spans="9:11" x14ac:dyDescent="0.3">
      <c r="I3714" s="3"/>
      <c r="J3714" s="2"/>
      <c r="K3714" s="2"/>
    </row>
    <row r="3715" spans="9:11" x14ac:dyDescent="0.3">
      <c r="I3715" s="3"/>
      <c r="J3715" s="2"/>
      <c r="K3715" s="2"/>
    </row>
    <row r="3716" spans="9:11" x14ac:dyDescent="0.3">
      <c r="I3716" s="3"/>
      <c r="J3716" s="2"/>
      <c r="K3716" s="2"/>
    </row>
    <row r="3717" spans="9:11" x14ac:dyDescent="0.3">
      <c r="I3717" s="3"/>
      <c r="J3717" s="2"/>
      <c r="K3717" s="2"/>
    </row>
    <row r="3718" spans="9:11" x14ac:dyDescent="0.3">
      <c r="I3718" s="3"/>
      <c r="J3718" s="2"/>
      <c r="K3718" s="2"/>
    </row>
    <row r="3719" spans="9:11" x14ac:dyDescent="0.3">
      <c r="I3719" s="3"/>
      <c r="J3719" s="2"/>
      <c r="K3719" s="2"/>
    </row>
    <row r="3720" spans="9:11" x14ac:dyDescent="0.3">
      <c r="I3720" s="3"/>
      <c r="J3720" s="2"/>
      <c r="K3720" s="2"/>
    </row>
    <row r="3721" spans="9:11" x14ac:dyDescent="0.3">
      <c r="I3721" s="3"/>
      <c r="J3721" s="2"/>
      <c r="K3721" s="2"/>
    </row>
    <row r="3722" spans="9:11" x14ac:dyDescent="0.3">
      <c r="I3722" s="3"/>
      <c r="J3722" s="2"/>
      <c r="K3722" s="2"/>
    </row>
    <row r="3723" spans="9:11" x14ac:dyDescent="0.3">
      <c r="I3723" s="3"/>
      <c r="J3723" s="2"/>
      <c r="K3723" s="2"/>
    </row>
    <row r="3724" spans="9:11" x14ac:dyDescent="0.3">
      <c r="I3724" s="3"/>
      <c r="J3724" s="2"/>
      <c r="K3724" s="2"/>
    </row>
    <row r="3725" spans="9:11" x14ac:dyDescent="0.3">
      <c r="I3725" s="3"/>
      <c r="J3725" s="2"/>
      <c r="K3725" s="2"/>
    </row>
    <row r="3726" spans="9:11" x14ac:dyDescent="0.3">
      <c r="I3726" s="3"/>
      <c r="J3726" s="2"/>
      <c r="K3726" s="2"/>
    </row>
    <row r="3727" spans="9:11" x14ac:dyDescent="0.3">
      <c r="I3727" s="3"/>
      <c r="J3727" s="2"/>
      <c r="K3727" s="2"/>
    </row>
    <row r="3728" spans="9:11" x14ac:dyDescent="0.3">
      <c r="I3728" s="3"/>
      <c r="J3728" s="2"/>
      <c r="K3728" s="2"/>
    </row>
    <row r="3729" spans="9:11" x14ac:dyDescent="0.3">
      <c r="I3729" s="3"/>
      <c r="J3729" s="2"/>
      <c r="K3729" s="2"/>
    </row>
    <row r="3730" spans="9:11" x14ac:dyDescent="0.3">
      <c r="I3730" s="3"/>
      <c r="J3730" s="2"/>
      <c r="K3730" s="2"/>
    </row>
    <row r="3731" spans="9:11" x14ac:dyDescent="0.3">
      <c r="I3731" s="3"/>
      <c r="J3731" s="2"/>
      <c r="K3731" s="2"/>
    </row>
    <row r="3732" spans="9:11" x14ac:dyDescent="0.3">
      <c r="I3732" s="3"/>
      <c r="J3732" s="2"/>
      <c r="K3732" s="2"/>
    </row>
    <row r="3733" spans="9:11" x14ac:dyDescent="0.3">
      <c r="I3733" s="3"/>
      <c r="J3733" s="2"/>
      <c r="K3733" s="2"/>
    </row>
    <row r="3734" spans="9:11" x14ac:dyDescent="0.3">
      <c r="I3734" s="3"/>
      <c r="J3734" s="2"/>
      <c r="K3734" s="2"/>
    </row>
    <row r="3735" spans="9:11" x14ac:dyDescent="0.3">
      <c r="I3735" s="3"/>
      <c r="J3735" s="2"/>
      <c r="K3735" s="2"/>
    </row>
    <row r="3736" spans="9:11" x14ac:dyDescent="0.3">
      <c r="I3736" s="3"/>
      <c r="J3736" s="2"/>
      <c r="K3736" s="2"/>
    </row>
    <row r="3737" spans="9:11" x14ac:dyDescent="0.3">
      <c r="I3737" s="3"/>
      <c r="J3737" s="2"/>
      <c r="K3737" s="2"/>
    </row>
    <row r="3738" spans="9:11" x14ac:dyDescent="0.3">
      <c r="I3738" s="3"/>
      <c r="J3738" s="2"/>
      <c r="K3738" s="2"/>
    </row>
    <row r="3739" spans="9:11" x14ac:dyDescent="0.3">
      <c r="I3739" s="3"/>
      <c r="J3739" s="2"/>
      <c r="K3739" s="2"/>
    </row>
    <row r="3740" spans="9:11" x14ac:dyDescent="0.3">
      <c r="I3740" s="3"/>
      <c r="J3740" s="2"/>
      <c r="K3740" s="2"/>
    </row>
    <row r="3741" spans="9:11" x14ac:dyDescent="0.3">
      <c r="I3741" s="3"/>
      <c r="J3741" s="2"/>
      <c r="K3741" s="2"/>
    </row>
    <row r="3742" spans="9:11" x14ac:dyDescent="0.3">
      <c r="I3742" s="3"/>
      <c r="J3742" s="2"/>
      <c r="K3742" s="2"/>
    </row>
    <row r="3743" spans="9:11" x14ac:dyDescent="0.3">
      <c r="I3743" s="3"/>
      <c r="J3743" s="2"/>
      <c r="K3743" s="2"/>
    </row>
    <row r="3744" spans="9:11" x14ac:dyDescent="0.3">
      <c r="I3744" s="3"/>
      <c r="J3744" s="2"/>
      <c r="K3744" s="2"/>
    </row>
    <row r="3745" spans="9:11" x14ac:dyDescent="0.3">
      <c r="I3745" s="3"/>
      <c r="J3745" s="2"/>
      <c r="K3745" s="2"/>
    </row>
    <row r="3746" spans="9:11" x14ac:dyDescent="0.3">
      <c r="I3746" s="3"/>
      <c r="J3746" s="2"/>
      <c r="K3746" s="2"/>
    </row>
    <row r="3747" spans="9:11" x14ac:dyDescent="0.3">
      <c r="I3747" s="3"/>
      <c r="J3747" s="2"/>
      <c r="K3747" s="2"/>
    </row>
    <row r="3748" spans="9:11" x14ac:dyDescent="0.3">
      <c r="I3748" s="3"/>
      <c r="J3748" s="2"/>
      <c r="K3748" s="2"/>
    </row>
    <row r="3749" spans="9:11" x14ac:dyDescent="0.3">
      <c r="I3749" s="3"/>
      <c r="J3749" s="2"/>
      <c r="K3749" s="2"/>
    </row>
    <row r="3750" spans="9:11" x14ac:dyDescent="0.3">
      <c r="I3750" s="3"/>
      <c r="J3750" s="2"/>
      <c r="K3750" s="2"/>
    </row>
    <row r="3751" spans="9:11" x14ac:dyDescent="0.3">
      <c r="I3751" s="3"/>
      <c r="J3751" s="2"/>
      <c r="K3751" s="2"/>
    </row>
    <row r="3752" spans="9:11" x14ac:dyDescent="0.3">
      <c r="I3752" s="3"/>
      <c r="J3752" s="2"/>
      <c r="K3752" s="2"/>
    </row>
    <row r="3753" spans="9:11" x14ac:dyDescent="0.3">
      <c r="I3753" s="3"/>
      <c r="J3753" s="2"/>
      <c r="K3753" s="2"/>
    </row>
    <row r="3754" spans="9:11" x14ac:dyDescent="0.3">
      <c r="I3754" s="3"/>
      <c r="J3754" s="2"/>
      <c r="K3754" s="2"/>
    </row>
    <row r="3755" spans="9:11" x14ac:dyDescent="0.3">
      <c r="I3755" s="3"/>
      <c r="J3755" s="2"/>
      <c r="K3755" s="2"/>
    </row>
    <row r="3756" spans="9:11" x14ac:dyDescent="0.3">
      <c r="I3756" s="3"/>
      <c r="J3756" s="2"/>
      <c r="K3756" s="2"/>
    </row>
    <row r="3757" spans="9:11" x14ac:dyDescent="0.3">
      <c r="I3757" s="3"/>
      <c r="J3757" s="2"/>
      <c r="K3757" s="2"/>
    </row>
    <row r="3758" spans="9:11" x14ac:dyDescent="0.3">
      <c r="I3758" s="3"/>
      <c r="J3758" s="2"/>
      <c r="K3758" s="2"/>
    </row>
    <row r="3759" spans="9:11" x14ac:dyDescent="0.3">
      <c r="I3759" s="3"/>
      <c r="J3759" s="2"/>
      <c r="K3759" s="2"/>
    </row>
    <row r="3760" spans="9:11" x14ac:dyDescent="0.3">
      <c r="I3760" s="3"/>
      <c r="J3760" s="2"/>
      <c r="K3760" s="2"/>
    </row>
    <row r="3761" spans="9:11" x14ac:dyDescent="0.3">
      <c r="I3761" s="3"/>
      <c r="J3761" s="2"/>
      <c r="K3761" s="2"/>
    </row>
    <row r="3762" spans="9:11" x14ac:dyDescent="0.3">
      <c r="I3762" s="3"/>
      <c r="J3762" s="2"/>
      <c r="K3762" s="2"/>
    </row>
    <row r="3763" spans="9:11" x14ac:dyDescent="0.3">
      <c r="I3763" s="3"/>
      <c r="J3763" s="2"/>
      <c r="K3763" s="2"/>
    </row>
    <row r="3764" spans="9:11" x14ac:dyDescent="0.3">
      <c r="I3764" s="3"/>
      <c r="J3764" s="2"/>
      <c r="K3764" s="2"/>
    </row>
    <row r="3765" spans="9:11" x14ac:dyDescent="0.3">
      <c r="I3765" s="3"/>
      <c r="J3765" s="2"/>
      <c r="K3765" s="2"/>
    </row>
    <row r="3766" spans="9:11" x14ac:dyDescent="0.3">
      <c r="I3766" s="3"/>
      <c r="J3766" s="2"/>
      <c r="K3766" s="2"/>
    </row>
    <row r="3767" spans="9:11" x14ac:dyDescent="0.3">
      <c r="I3767" s="3"/>
      <c r="J3767" s="2"/>
      <c r="K3767" s="2"/>
    </row>
    <row r="3768" spans="9:11" x14ac:dyDescent="0.3">
      <c r="I3768" s="3"/>
      <c r="J3768" s="2"/>
      <c r="K3768" s="2"/>
    </row>
    <row r="3769" spans="9:11" x14ac:dyDescent="0.3">
      <c r="I3769" s="3"/>
      <c r="J3769" s="2"/>
      <c r="K3769" s="2"/>
    </row>
    <row r="3770" spans="9:11" x14ac:dyDescent="0.3">
      <c r="I3770" s="3"/>
      <c r="J3770" s="2"/>
      <c r="K3770" s="2"/>
    </row>
    <row r="3771" spans="9:11" x14ac:dyDescent="0.3">
      <c r="I3771" s="3"/>
      <c r="J3771" s="2"/>
      <c r="K3771" s="2"/>
    </row>
    <row r="3772" spans="9:11" x14ac:dyDescent="0.3">
      <c r="I3772" s="3"/>
      <c r="J3772" s="2"/>
      <c r="K3772" s="2"/>
    </row>
    <row r="3773" spans="9:11" x14ac:dyDescent="0.3">
      <c r="I3773" s="3"/>
      <c r="J3773" s="2"/>
      <c r="K3773" s="2"/>
    </row>
    <row r="3774" spans="9:11" x14ac:dyDescent="0.3">
      <c r="I3774" s="3"/>
      <c r="J3774" s="2"/>
      <c r="K3774" s="2"/>
    </row>
    <row r="3775" spans="9:11" x14ac:dyDescent="0.3">
      <c r="I3775" s="3"/>
      <c r="J3775" s="2"/>
      <c r="K3775" s="2"/>
    </row>
    <row r="3776" spans="9:11" x14ac:dyDescent="0.3">
      <c r="I3776" s="3"/>
      <c r="J3776" s="2"/>
      <c r="K3776" s="2"/>
    </row>
    <row r="3777" spans="9:11" x14ac:dyDescent="0.3">
      <c r="I3777" s="3"/>
      <c r="J3777" s="2"/>
      <c r="K3777" s="2"/>
    </row>
    <row r="3778" spans="9:11" x14ac:dyDescent="0.3">
      <c r="I3778" s="3"/>
      <c r="J3778" s="2"/>
      <c r="K3778" s="2"/>
    </row>
    <row r="3779" spans="9:11" x14ac:dyDescent="0.3">
      <c r="I3779" s="3"/>
      <c r="J3779" s="2"/>
      <c r="K3779" s="2"/>
    </row>
    <row r="3780" spans="9:11" x14ac:dyDescent="0.3">
      <c r="I3780" s="3"/>
      <c r="J3780" s="2"/>
      <c r="K3780" s="2"/>
    </row>
    <row r="3781" spans="9:11" x14ac:dyDescent="0.3">
      <c r="I3781" s="3"/>
      <c r="J3781" s="2"/>
      <c r="K3781" s="2"/>
    </row>
    <row r="3782" spans="9:11" x14ac:dyDescent="0.3">
      <c r="I3782" s="3"/>
      <c r="J3782" s="2"/>
      <c r="K3782" s="2"/>
    </row>
    <row r="3783" spans="9:11" x14ac:dyDescent="0.3">
      <c r="I3783" s="3"/>
      <c r="J3783" s="2"/>
      <c r="K3783" s="2"/>
    </row>
    <row r="3784" spans="9:11" x14ac:dyDescent="0.3">
      <c r="I3784" s="3"/>
      <c r="J3784" s="2"/>
      <c r="K3784" s="2"/>
    </row>
    <row r="3785" spans="9:11" x14ac:dyDescent="0.3">
      <c r="I3785" s="3"/>
      <c r="J3785" s="2"/>
      <c r="K3785" s="2"/>
    </row>
    <row r="3786" spans="9:11" x14ac:dyDescent="0.3">
      <c r="I3786" s="3"/>
      <c r="J3786" s="2"/>
      <c r="K3786" s="2"/>
    </row>
    <row r="3787" spans="9:11" x14ac:dyDescent="0.3">
      <c r="I3787" s="3"/>
      <c r="J3787" s="2"/>
      <c r="K3787" s="2"/>
    </row>
    <row r="3788" spans="9:11" x14ac:dyDescent="0.3">
      <c r="I3788" s="3"/>
      <c r="J3788" s="2"/>
      <c r="K3788" s="2"/>
    </row>
    <row r="3789" spans="9:11" x14ac:dyDescent="0.3">
      <c r="I3789" s="3"/>
      <c r="J3789" s="2"/>
      <c r="K3789" s="2"/>
    </row>
    <row r="3790" spans="9:11" x14ac:dyDescent="0.3">
      <c r="I3790" s="3"/>
      <c r="J3790" s="2"/>
      <c r="K3790" s="2"/>
    </row>
    <row r="3791" spans="9:11" x14ac:dyDescent="0.3">
      <c r="I3791" s="3"/>
      <c r="J3791" s="2"/>
      <c r="K3791" s="2"/>
    </row>
    <row r="3792" spans="9:11" x14ac:dyDescent="0.3">
      <c r="I3792" s="3"/>
      <c r="J3792" s="2"/>
      <c r="K3792" s="2"/>
    </row>
    <row r="3793" spans="9:11" x14ac:dyDescent="0.3">
      <c r="I3793" s="3"/>
      <c r="J3793" s="2"/>
      <c r="K3793" s="2"/>
    </row>
    <row r="3794" spans="9:11" x14ac:dyDescent="0.3">
      <c r="I3794" s="3"/>
      <c r="J3794" s="2"/>
      <c r="K3794" s="2"/>
    </row>
    <row r="3795" spans="9:11" x14ac:dyDescent="0.3">
      <c r="I3795" s="3"/>
      <c r="J3795" s="2"/>
      <c r="K3795" s="2"/>
    </row>
    <row r="3796" spans="9:11" x14ac:dyDescent="0.3">
      <c r="I3796" s="3"/>
      <c r="J3796" s="2"/>
      <c r="K3796" s="2"/>
    </row>
    <row r="3797" spans="9:11" x14ac:dyDescent="0.3">
      <c r="I3797" s="3"/>
      <c r="J3797" s="2"/>
      <c r="K3797" s="2"/>
    </row>
    <row r="3798" spans="9:11" x14ac:dyDescent="0.3">
      <c r="I3798" s="3"/>
      <c r="J3798" s="2"/>
      <c r="K3798" s="2"/>
    </row>
    <row r="3799" spans="9:11" x14ac:dyDescent="0.3">
      <c r="I3799" s="3"/>
      <c r="J3799" s="2"/>
      <c r="K3799" s="2"/>
    </row>
    <row r="3800" spans="9:11" x14ac:dyDescent="0.3">
      <c r="I3800" s="3"/>
      <c r="J3800" s="2"/>
      <c r="K3800" s="2"/>
    </row>
    <row r="3801" spans="9:11" x14ac:dyDescent="0.3">
      <c r="I3801" s="3"/>
      <c r="J3801" s="2"/>
      <c r="K3801" s="2"/>
    </row>
    <row r="3802" spans="9:11" x14ac:dyDescent="0.3">
      <c r="I3802" s="3"/>
      <c r="J3802" s="2"/>
      <c r="K3802" s="2"/>
    </row>
    <row r="3803" spans="9:11" x14ac:dyDescent="0.3">
      <c r="I3803" s="3"/>
      <c r="J3803" s="2"/>
      <c r="K3803" s="2"/>
    </row>
    <row r="3804" spans="9:11" x14ac:dyDescent="0.3">
      <c r="I3804" s="3"/>
      <c r="J3804" s="2"/>
      <c r="K3804" s="2"/>
    </row>
    <row r="3805" spans="9:11" x14ac:dyDescent="0.3">
      <c r="I3805" s="3"/>
      <c r="J3805" s="2"/>
      <c r="K3805" s="2"/>
    </row>
    <row r="3806" spans="9:11" x14ac:dyDescent="0.3">
      <c r="I3806" s="3"/>
      <c r="J3806" s="2"/>
      <c r="K3806" s="2"/>
    </row>
    <row r="3807" spans="9:11" x14ac:dyDescent="0.3">
      <c r="I3807" s="3"/>
      <c r="J3807" s="2"/>
      <c r="K3807" s="2"/>
    </row>
    <row r="3808" spans="9:11" x14ac:dyDescent="0.3">
      <c r="I3808" s="3"/>
      <c r="J3808" s="2"/>
      <c r="K3808" s="2"/>
    </row>
    <row r="3809" spans="9:11" x14ac:dyDescent="0.3">
      <c r="I3809" s="3"/>
      <c r="J3809" s="2"/>
      <c r="K3809" s="2"/>
    </row>
    <row r="3810" spans="9:11" x14ac:dyDescent="0.3">
      <c r="I3810" s="3"/>
      <c r="J3810" s="2"/>
      <c r="K3810" s="2"/>
    </row>
    <row r="3811" spans="9:11" x14ac:dyDescent="0.3">
      <c r="I3811" s="3"/>
      <c r="J3811" s="2"/>
      <c r="K3811" s="2"/>
    </row>
    <row r="3812" spans="9:11" x14ac:dyDescent="0.3">
      <c r="I3812" s="3"/>
      <c r="J3812" s="2"/>
      <c r="K3812" s="2"/>
    </row>
    <row r="3813" spans="9:11" x14ac:dyDescent="0.3">
      <c r="I3813" s="3"/>
      <c r="J3813" s="2"/>
      <c r="K3813" s="2"/>
    </row>
    <row r="3814" spans="9:11" x14ac:dyDescent="0.3">
      <c r="I3814" s="3"/>
      <c r="J3814" s="2"/>
      <c r="K3814" s="2"/>
    </row>
    <row r="3815" spans="9:11" x14ac:dyDescent="0.3">
      <c r="I3815" s="3"/>
      <c r="J3815" s="2"/>
      <c r="K3815" s="2"/>
    </row>
    <row r="3816" spans="9:11" x14ac:dyDescent="0.3">
      <c r="I3816" s="3"/>
      <c r="J3816" s="2"/>
      <c r="K3816" s="2"/>
    </row>
    <row r="3817" spans="9:11" x14ac:dyDescent="0.3">
      <c r="I3817" s="3"/>
      <c r="J3817" s="2"/>
      <c r="K3817" s="2"/>
    </row>
    <row r="3818" spans="9:11" x14ac:dyDescent="0.3">
      <c r="I3818" s="3"/>
      <c r="J3818" s="2"/>
      <c r="K3818" s="2"/>
    </row>
    <row r="3819" spans="9:11" x14ac:dyDescent="0.3">
      <c r="I3819" s="3"/>
      <c r="J3819" s="2"/>
      <c r="K3819" s="2"/>
    </row>
    <row r="3820" spans="9:11" x14ac:dyDescent="0.3">
      <c r="I3820" s="3"/>
      <c r="J3820" s="2"/>
      <c r="K3820" s="2"/>
    </row>
    <row r="3821" spans="9:11" x14ac:dyDescent="0.3">
      <c r="I3821" s="3"/>
      <c r="J3821" s="2"/>
      <c r="K3821" s="2"/>
    </row>
    <row r="3822" spans="9:11" x14ac:dyDescent="0.3">
      <c r="I3822" s="3"/>
      <c r="J3822" s="2"/>
      <c r="K3822" s="2"/>
    </row>
    <row r="3823" spans="9:11" x14ac:dyDescent="0.3">
      <c r="I3823" s="3"/>
      <c r="J3823" s="2"/>
      <c r="K3823" s="2"/>
    </row>
    <row r="3824" spans="9:11" x14ac:dyDescent="0.3">
      <c r="I3824" s="3"/>
      <c r="J3824" s="2"/>
      <c r="K3824" s="2"/>
    </row>
    <row r="3825" spans="9:11" x14ac:dyDescent="0.3">
      <c r="I3825" s="3"/>
      <c r="J3825" s="2"/>
      <c r="K3825" s="2"/>
    </row>
    <row r="3826" spans="9:11" x14ac:dyDescent="0.3">
      <c r="I3826" s="3"/>
      <c r="J3826" s="2"/>
      <c r="K3826" s="2"/>
    </row>
    <row r="3827" spans="9:11" x14ac:dyDescent="0.3">
      <c r="I3827" s="3"/>
      <c r="J3827" s="2"/>
      <c r="K3827" s="2"/>
    </row>
    <row r="3828" spans="9:11" x14ac:dyDescent="0.3">
      <c r="I3828" s="3"/>
      <c r="J3828" s="2"/>
      <c r="K3828" s="2"/>
    </row>
    <row r="3829" spans="9:11" x14ac:dyDescent="0.3">
      <c r="I3829" s="3"/>
      <c r="J3829" s="2"/>
      <c r="K3829" s="2"/>
    </row>
    <row r="3830" spans="9:11" x14ac:dyDescent="0.3">
      <c r="I3830" s="3"/>
      <c r="J3830" s="2"/>
      <c r="K3830" s="2"/>
    </row>
    <row r="3831" spans="9:11" x14ac:dyDescent="0.3">
      <c r="I3831" s="3"/>
      <c r="J3831" s="2"/>
      <c r="K3831" s="2"/>
    </row>
    <row r="3832" spans="9:11" x14ac:dyDescent="0.3">
      <c r="I3832" s="3"/>
      <c r="J3832" s="2"/>
      <c r="K3832" s="2"/>
    </row>
    <row r="3833" spans="9:11" x14ac:dyDescent="0.3">
      <c r="I3833" s="3"/>
      <c r="J3833" s="2"/>
      <c r="K3833" s="2"/>
    </row>
    <row r="3834" spans="9:11" x14ac:dyDescent="0.3">
      <c r="I3834" s="3"/>
      <c r="J3834" s="2"/>
      <c r="K3834" s="2"/>
    </row>
    <row r="3835" spans="9:11" x14ac:dyDescent="0.3">
      <c r="I3835" s="3"/>
      <c r="J3835" s="2"/>
      <c r="K3835" s="2"/>
    </row>
    <row r="3836" spans="9:11" x14ac:dyDescent="0.3">
      <c r="I3836" s="3"/>
      <c r="J3836" s="2"/>
      <c r="K3836" s="2"/>
    </row>
    <row r="3837" spans="9:11" x14ac:dyDescent="0.3">
      <c r="I3837" s="3"/>
      <c r="J3837" s="2"/>
      <c r="K3837" s="2"/>
    </row>
    <row r="3838" spans="9:11" x14ac:dyDescent="0.3">
      <c r="I3838" s="3"/>
      <c r="J3838" s="2"/>
      <c r="K3838" s="2"/>
    </row>
    <row r="3839" spans="9:11" x14ac:dyDescent="0.3">
      <c r="I3839" s="3"/>
      <c r="J3839" s="2"/>
      <c r="K3839" s="2"/>
    </row>
    <row r="3840" spans="9:11" x14ac:dyDescent="0.3">
      <c r="I3840" s="3"/>
      <c r="J3840" s="2"/>
      <c r="K3840" s="2"/>
    </row>
    <row r="3841" spans="9:11" x14ac:dyDescent="0.3">
      <c r="I3841" s="3"/>
      <c r="J3841" s="2"/>
      <c r="K3841" s="2"/>
    </row>
    <row r="3842" spans="9:11" x14ac:dyDescent="0.3">
      <c r="I3842" s="3"/>
      <c r="J3842" s="2"/>
      <c r="K3842" s="2"/>
    </row>
    <row r="3843" spans="9:11" x14ac:dyDescent="0.3">
      <c r="I3843" s="3"/>
      <c r="J3843" s="2"/>
      <c r="K3843" s="2"/>
    </row>
    <row r="3844" spans="9:11" x14ac:dyDescent="0.3">
      <c r="I3844" s="3"/>
      <c r="J3844" s="2"/>
      <c r="K3844" s="2"/>
    </row>
    <row r="3845" spans="9:11" x14ac:dyDescent="0.3">
      <c r="I3845" s="3"/>
      <c r="J3845" s="2"/>
      <c r="K3845" s="2"/>
    </row>
    <row r="3846" spans="9:11" x14ac:dyDescent="0.3">
      <c r="I3846" s="3"/>
      <c r="J3846" s="2"/>
      <c r="K3846" s="2"/>
    </row>
    <row r="3847" spans="9:11" x14ac:dyDescent="0.3">
      <c r="I3847" s="3"/>
      <c r="J3847" s="2"/>
      <c r="K3847" s="2"/>
    </row>
    <row r="3848" spans="9:11" x14ac:dyDescent="0.3">
      <c r="I3848" s="3"/>
      <c r="J3848" s="2"/>
      <c r="K3848" s="2"/>
    </row>
    <row r="3849" spans="9:11" x14ac:dyDescent="0.3">
      <c r="I3849" s="3"/>
      <c r="J3849" s="2"/>
      <c r="K3849" s="2"/>
    </row>
    <row r="3850" spans="9:11" x14ac:dyDescent="0.3">
      <c r="I3850" s="3"/>
      <c r="J3850" s="2"/>
      <c r="K3850" s="2"/>
    </row>
    <row r="3851" spans="9:11" x14ac:dyDescent="0.3">
      <c r="I3851" s="3"/>
      <c r="J3851" s="2"/>
      <c r="K3851" s="2"/>
    </row>
    <row r="3852" spans="9:11" x14ac:dyDescent="0.3">
      <c r="I3852" s="3"/>
      <c r="J3852" s="2"/>
      <c r="K3852" s="2"/>
    </row>
    <row r="3853" spans="9:11" x14ac:dyDescent="0.3">
      <c r="I3853" s="3"/>
      <c r="J3853" s="2"/>
      <c r="K3853" s="2"/>
    </row>
    <row r="3854" spans="9:11" x14ac:dyDescent="0.3">
      <c r="I3854" s="3"/>
      <c r="J3854" s="2"/>
      <c r="K3854" s="2"/>
    </row>
    <row r="3855" spans="9:11" x14ac:dyDescent="0.3">
      <c r="I3855" s="3"/>
      <c r="J3855" s="2"/>
      <c r="K3855" s="2"/>
    </row>
    <row r="3856" spans="9:11" x14ac:dyDescent="0.3">
      <c r="I3856" s="3"/>
      <c r="J3856" s="2"/>
      <c r="K3856" s="2"/>
    </row>
    <row r="3857" spans="9:11" x14ac:dyDescent="0.3">
      <c r="I3857" s="3"/>
      <c r="J3857" s="2"/>
      <c r="K3857" s="2"/>
    </row>
    <row r="3858" spans="9:11" x14ac:dyDescent="0.3">
      <c r="I3858" s="3"/>
      <c r="J3858" s="2"/>
      <c r="K3858" s="2"/>
    </row>
    <row r="3859" spans="9:11" x14ac:dyDescent="0.3">
      <c r="I3859" s="3"/>
      <c r="J3859" s="2"/>
      <c r="K3859" s="2"/>
    </row>
    <row r="3860" spans="9:11" x14ac:dyDescent="0.3">
      <c r="I3860" s="3"/>
      <c r="J3860" s="2"/>
      <c r="K3860" s="2"/>
    </row>
    <row r="3861" spans="9:11" x14ac:dyDescent="0.3">
      <c r="I3861" s="3"/>
      <c r="J3861" s="2"/>
      <c r="K3861" s="2"/>
    </row>
    <row r="3862" spans="9:11" x14ac:dyDescent="0.3">
      <c r="I3862" s="3"/>
      <c r="J3862" s="2"/>
      <c r="K3862" s="2"/>
    </row>
    <row r="3863" spans="9:11" x14ac:dyDescent="0.3">
      <c r="I3863" s="3"/>
      <c r="J3863" s="2"/>
      <c r="K3863" s="2"/>
    </row>
    <row r="3864" spans="9:11" x14ac:dyDescent="0.3">
      <c r="I3864" s="3"/>
      <c r="J3864" s="2"/>
      <c r="K3864" s="2"/>
    </row>
    <row r="3865" spans="9:11" x14ac:dyDescent="0.3">
      <c r="I3865" s="3"/>
      <c r="J3865" s="2"/>
      <c r="K3865" s="2"/>
    </row>
    <row r="3866" spans="9:11" x14ac:dyDescent="0.3">
      <c r="I3866" s="3"/>
      <c r="J3866" s="2"/>
      <c r="K3866" s="2"/>
    </row>
    <row r="3867" spans="9:11" x14ac:dyDescent="0.3">
      <c r="I3867" s="3"/>
      <c r="J3867" s="2"/>
      <c r="K3867" s="2"/>
    </row>
    <row r="3868" spans="9:11" x14ac:dyDescent="0.3">
      <c r="I3868" s="3"/>
      <c r="J3868" s="2"/>
      <c r="K3868" s="2"/>
    </row>
    <row r="3869" spans="9:11" x14ac:dyDescent="0.3">
      <c r="I3869" s="3"/>
      <c r="J3869" s="2"/>
      <c r="K3869" s="2"/>
    </row>
    <row r="3870" spans="9:11" x14ac:dyDescent="0.3">
      <c r="I3870" s="3"/>
      <c r="J3870" s="2"/>
      <c r="K3870" s="2"/>
    </row>
    <row r="3871" spans="9:11" x14ac:dyDescent="0.3">
      <c r="I3871" s="3"/>
      <c r="J3871" s="2"/>
      <c r="K3871" s="2"/>
    </row>
    <row r="3872" spans="9:11" x14ac:dyDescent="0.3">
      <c r="I3872" s="3"/>
      <c r="J3872" s="2"/>
      <c r="K3872" s="2"/>
    </row>
    <row r="3873" spans="9:11" x14ac:dyDescent="0.3">
      <c r="I3873" s="3"/>
      <c r="J3873" s="2"/>
      <c r="K3873" s="2"/>
    </row>
    <row r="3874" spans="9:11" x14ac:dyDescent="0.3">
      <c r="I3874" s="3"/>
      <c r="J3874" s="2"/>
      <c r="K3874" s="2"/>
    </row>
    <row r="3875" spans="9:11" x14ac:dyDescent="0.3">
      <c r="I3875" s="3"/>
      <c r="J3875" s="2"/>
      <c r="K3875" s="2"/>
    </row>
    <row r="3876" spans="9:11" x14ac:dyDescent="0.3">
      <c r="I3876" s="3"/>
      <c r="J3876" s="2"/>
      <c r="K3876" s="2"/>
    </row>
    <row r="3877" spans="9:11" x14ac:dyDescent="0.3">
      <c r="I3877" s="3"/>
      <c r="J3877" s="2"/>
      <c r="K3877" s="2"/>
    </row>
    <row r="3878" spans="9:11" x14ac:dyDescent="0.3">
      <c r="I3878" s="3"/>
      <c r="J3878" s="2"/>
      <c r="K3878" s="2"/>
    </row>
    <row r="3879" spans="9:11" x14ac:dyDescent="0.3">
      <c r="I3879" s="3"/>
      <c r="J3879" s="2"/>
      <c r="K3879" s="2"/>
    </row>
    <row r="3880" spans="9:11" x14ac:dyDescent="0.3">
      <c r="I3880" s="3"/>
      <c r="J3880" s="2"/>
      <c r="K3880" s="2"/>
    </row>
    <row r="3881" spans="9:11" x14ac:dyDescent="0.3">
      <c r="I3881" s="3"/>
      <c r="J3881" s="2"/>
      <c r="K3881" s="2"/>
    </row>
    <row r="3882" spans="9:11" x14ac:dyDescent="0.3">
      <c r="I3882" s="3"/>
      <c r="J3882" s="2"/>
      <c r="K3882" s="2"/>
    </row>
    <row r="3883" spans="9:11" x14ac:dyDescent="0.3">
      <c r="I3883" s="3"/>
      <c r="J3883" s="2"/>
      <c r="K3883" s="2"/>
    </row>
    <row r="3884" spans="9:11" x14ac:dyDescent="0.3">
      <c r="I3884" s="3"/>
      <c r="J3884" s="2"/>
      <c r="K3884" s="2"/>
    </row>
    <row r="3885" spans="9:11" x14ac:dyDescent="0.3">
      <c r="I3885" s="3"/>
      <c r="J3885" s="2"/>
      <c r="K3885" s="2"/>
    </row>
    <row r="3886" spans="9:11" x14ac:dyDescent="0.3">
      <c r="I3886" s="3"/>
      <c r="J3886" s="2"/>
      <c r="K3886" s="2"/>
    </row>
    <row r="3887" spans="9:11" x14ac:dyDescent="0.3">
      <c r="I3887" s="3"/>
      <c r="J3887" s="2"/>
      <c r="K3887" s="2"/>
    </row>
    <row r="3888" spans="9:11" x14ac:dyDescent="0.3">
      <c r="I3888" s="3"/>
      <c r="J3888" s="2"/>
      <c r="K3888" s="2"/>
    </row>
    <row r="3889" spans="9:11" x14ac:dyDescent="0.3">
      <c r="I3889" s="3"/>
      <c r="J3889" s="2"/>
      <c r="K3889" s="2"/>
    </row>
    <row r="3890" spans="9:11" x14ac:dyDescent="0.3">
      <c r="I3890" s="3"/>
      <c r="J3890" s="2"/>
      <c r="K3890" s="2"/>
    </row>
    <row r="3891" spans="9:11" x14ac:dyDescent="0.3">
      <c r="I3891" s="3"/>
      <c r="J3891" s="2"/>
      <c r="K3891" s="2"/>
    </row>
    <row r="3892" spans="9:11" x14ac:dyDescent="0.3">
      <c r="I3892" s="3"/>
      <c r="J3892" s="2"/>
      <c r="K3892" s="2"/>
    </row>
    <row r="3893" spans="9:11" x14ac:dyDescent="0.3">
      <c r="I3893" s="3"/>
      <c r="J3893" s="2"/>
      <c r="K3893" s="2"/>
    </row>
    <row r="3894" spans="9:11" x14ac:dyDescent="0.3">
      <c r="I3894" s="3"/>
      <c r="J3894" s="2"/>
      <c r="K3894" s="2"/>
    </row>
    <row r="3895" spans="9:11" x14ac:dyDescent="0.3">
      <c r="I3895" s="3"/>
      <c r="J3895" s="2"/>
      <c r="K3895" s="2"/>
    </row>
    <row r="3896" spans="9:11" x14ac:dyDescent="0.3">
      <c r="I3896" s="3"/>
      <c r="J3896" s="2"/>
      <c r="K3896" s="2"/>
    </row>
    <row r="3897" spans="9:11" x14ac:dyDescent="0.3">
      <c r="I3897" s="3"/>
      <c r="J3897" s="2"/>
      <c r="K3897" s="2"/>
    </row>
    <row r="3898" spans="9:11" x14ac:dyDescent="0.3">
      <c r="I3898" s="3"/>
      <c r="J3898" s="2"/>
      <c r="K3898" s="2"/>
    </row>
    <row r="3899" spans="9:11" x14ac:dyDescent="0.3">
      <c r="I3899" s="3"/>
      <c r="J3899" s="2"/>
      <c r="K3899" s="2"/>
    </row>
    <row r="3900" spans="9:11" x14ac:dyDescent="0.3">
      <c r="I3900" s="3"/>
      <c r="J3900" s="2"/>
      <c r="K3900" s="2"/>
    </row>
    <row r="3901" spans="9:11" x14ac:dyDescent="0.3">
      <c r="I3901" s="3"/>
      <c r="J3901" s="2"/>
      <c r="K3901" s="2"/>
    </row>
    <row r="3902" spans="9:11" x14ac:dyDescent="0.3">
      <c r="I3902" s="3"/>
      <c r="J3902" s="2"/>
      <c r="K3902" s="2"/>
    </row>
    <row r="3903" spans="9:11" x14ac:dyDescent="0.3">
      <c r="I3903" s="3"/>
      <c r="J3903" s="2"/>
      <c r="K3903" s="2"/>
    </row>
    <row r="3904" spans="9:11" x14ac:dyDescent="0.3">
      <c r="I3904" s="3"/>
      <c r="J3904" s="2"/>
      <c r="K3904" s="2"/>
    </row>
    <row r="3905" spans="9:11" x14ac:dyDescent="0.3">
      <c r="I3905" s="3"/>
      <c r="J3905" s="2"/>
      <c r="K3905" s="2"/>
    </row>
    <row r="3906" spans="9:11" x14ac:dyDescent="0.3">
      <c r="I3906" s="3"/>
      <c r="J3906" s="2"/>
      <c r="K3906" s="2"/>
    </row>
    <row r="3907" spans="9:11" x14ac:dyDescent="0.3">
      <c r="I3907" s="3"/>
      <c r="J3907" s="2"/>
      <c r="K3907" s="2"/>
    </row>
    <row r="3908" spans="9:11" x14ac:dyDescent="0.3">
      <c r="I3908" s="3"/>
      <c r="J3908" s="2"/>
      <c r="K3908" s="2"/>
    </row>
    <row r="3909" spans="9:11" x14ac:dyDescent="0.3">
      <c r="I3909" s="3"/>
      <c r="J3909" s="2"/>
      <c r="K3909" s="2"/>
    </row>
    <row r="3910" spans="9:11" x14ac:dyDescent="0.3">
      <c r="I3910" s="3"/>
      <c r="J3910" s="2"/>
      <c r="K3910" s="2"/>
    </row>
    <row r="3911" spans="9:11" x14ac:dyDescent="0.3">
      <c r="I3911" s="3"/>
      <c r="J3911" s="2"/>
      <c r="K3911" s="2"/>
    </row>
    <row r="3912" spans="9:11" x14ac:dyDescent="0.3">
      <c r="I3912" s="3"/>
      <c r="J3912" s="2"/>
      <c r="K3912" s="2"/>
    </row>
    <row r="3913" spans="9:11" x14ac:dyDescent="0.3">
      <c r="I3913" s="3"/>
      <c r="J3913" s="2"/>
      <c r="K3913" s="2"/>
    </row>
    <row r="3914" spans="9:11" x14ac:dyDescent="0.3">
      <c r="I3914" s="3"/>
      <c r="J3914" s="2"/>
      <c r="K3914" s="2"/>
    </row>
    <row r="3915" spans="9:11" x14ac:dyDescent="0.3">
      <c r="I3915" s="3"/>
      <c r="J3915" s="2"/>
      <c r="K3915" s="2"/>
    </row>
    <row r="3916" spans="9:11" x14ac:dyDescent="0.3">
      <c r="I3916" s="3"/>
      <c r="J3916" s="2"/>
      <c r="K3916" s="2"/>
    </row>
    <row r="3917" spans="9:11" x14ac:dyDescent="0.3">
      <c r="I3917" s="3"/>
      <c r="J3917" s="2"/>
      <c r="K3917" s="2"/>
    </row>
    <row r="3918" spans="9:11" x14ac:dyDescent="0.3">
      <c r="I3918" s="3"/>
      <c r="J3918" s="2"/>
      <c r="K3918" s="2"/>
    </row>
    <row r="3919" spans="9:11" x14ac:dyDescent="0.3">
      <c r="I3919" s="3"/>
      <c r="J3919" s="2"/>
      <c r="K3919" s="2"/>
    </row>
    <row r="3920" spans="9:11" x14ac:dyDescent="0.3">
      <c r="I3920" s="3"/>
      <c r="J3920" s="2"/>
      <c r="K3920" s="2"/>
    </row>
    <row r="3921" spans="9:11" x14ac:dyDescent="0.3">
      <c r="I3921" s="3"/>
      <c r="J3921" s="2"/>
      <c r="K3921" s="2"/>
    </row>
    <row r="3922" spans="9:11" x14ac:dyDescent="0.3">
      <c r="I3922" s="3"/>
      <c r="J3922" s="2"/>
      <c r="K3922" s="2"/>
    </row>
    <row r="3923" spans="9:11" x14ac:dyDescent="0.3">
      <c r="I3923" s="3"/>
      <c r="J3923" s="2"/>
      <c r="K3923" s="2"/>
    </row>
    <row r="3924" spans="9:11" x14ac:dyDescent="0.3">
      <c r="I3924" s="3"/>
      <c r="J3924" s="2"/>
      <c r="K3924" s="2"/>
    </row>
    <row r="3925" spans="9:11" x14ac:dyDescent="0.3">
      <c r="I3925" s="3"/>
      <c r="J3925" s="2"/>
      <c r="K3925" s="2"/>
    </row>
    <row r="3926" spans="9:11" x14ac:dyDescent="0.3">
      <c r="I3926" s="3"/>
      <c r="J3926" s="2"/>
      <c r="K3926" s="2"/>
    </row>
    <row r="3927" spans="9:11" x14ac:dyDescent="0.3">
      <c r="I3927" s="3"/>
      <c r="J3927" s="2"/>
      <c r="K3927" s="2"/>
    </row>
    <row r="3928" spans="9:11" x14ac:dyDescent="0.3">
      <c r="I3928" s="3"/>
      <c r="J3928" s="2"/>
      <c r="K3928" s="2"/>
    </row>
    <row r="3929" spans="9:11" x14ac:dyDescent="0.3">
      <c r="I3929" s="3"/>
      <c r="J3929" s="2"/>
      <c r="K3929" s="2"/>
    </row>
    <row r="3930" spans="9:11" x14ac:dyDescent="0.3">
      <c r="I3930" s="3"/>
      <c r="J3930" s="2"/>
      <c r="K3930" s="2"/>
    </row>
    <row r="3931" spans="9:11" x14ac:dyDescent="0.3">
      <c r="I3931" s="3"/>
      <c r="J3931" s="2"/>
      <c r="K3931" s="2"/>
    </row>
    <row r="3932" spans="9:11" x14ac:dyDescent="0.3">
      <c r="I3932" s="3"/>
      <c r="J3932" s="2"/>
      <c r="K3932" s="2"/>
    </row>
    <row r="3933" spans="9:11" x14ac:dyDescent="0.3">
      <c r="I3933" s="3"/>
      <c r="J3933" s="2"/>
      <c r="K3933" s="2"/>
    </row>
    <row r="3934" spans="9:11" x14ac:dyDescent="0.3">
      <c r="I3934" s="3"/>
      <c r="J3934" s="2"/>
      <c r="K3934" s="2"/>
    </row>
    <row r="3935" spans="9:11" x14ac:dyDescent="0.3">
      <c r="I3935" s="3"/>
      <c r="J3935" s="2"/>
      <c r="K3935" s="2"/>
    </row>
    <row r="3936" spans="9:11" x14ac:dyDescent="0.3">
      <c r="I3936" s="3"/>
      <c r="J3936" s="2"/>
      <c r="K3936" s="2"/>
    </row>
    <row r="3937" spans="9:11" x14ac:dyDescent="0.3">
      <c r="I3937" s="3"/>
      <c r="J3937" s="2"/>
      <c r="K3937" s="2"/>
    </row>
    <row r="3938" spans="9:11" x14ac:dyDescent="0.3">
      <c r="I3938" s="3"/>
      <c r="J3938" s="2"/>
      <c r="K3938" s="2"/>
    </row>
    <row r="3939" spans="9:11" x14ac:dyDescent="0.3">
      <c r="I3939" s="3"/>
      <c r="J3939" s="2"/>
      <c r="K3939" s="2"/>
    </row>
    <row r="3940" spans="9:11" x14ac:dyDescent="0.3">
      <c r="I3940" s="3"/>
      <c r="J3940" s="2"/>
      <c r="K3940" s="2"/>
    </row>
    <row r="3941" spans="9:11" x14ac:dyDescent="0.3">
      <c r="I3941" s="3"/>
      <c r="J3941" s="2"/>
      <c r="K3941" s="2"/>
    </row>
    <row r="3942" spans="9:11" x14ac:dyDescent="0.3">
      <c r="I3942" s="3"/>
      <c r="J3942" s="2"/>
      <c r="K3942" s="2"/>
    </row>
    <row r="3943" spans="9:11" x14ac:dyDescent="0.3">
      <c r="I3943" s="3"/>
      <c r="J3943" s="2"/>
      <c r="K3943" s="2"/>
    </row>
    <row r="3944" spans="9:11" x14ac:dyDescent="0.3">
      <c r="I3944" s="3"/>
      <c r="J3944" s="2"/>
      <c r="K3944" s="2"/>
    </row>
    <row r="3945" spans="9:11" x14ac:dyDescent="0.3">
      <c r="I3945" s="3"/>
      <c r="J3945" s="2"/>
      <c r="K3945" s="2"/>
    </row>
    <row r="3946" spans="9:11" x14ac:dyDescent="0.3">
      <c r="I3946" s="3"/>
      <c r="J3946" s="2"/>
      <c r="K3946" s="2"/>
    </row>
    <row r="3947" spans="9:11" x14ac:dyDescent="0.3">
      <c r="I3947" s="3"/>
      <c r="J3947" s="2"/>
      <c r="K3947" s="2"/>
    </row>
    <row r="3948" spans="9:11" x14ac:dyDescent="0.3">
      <c r="I3948" s="3"/>
      <c r="J3948" s="2"/>
      <c r="K3948" s="2"/>
    </row>
    <row r="3949" spans="9:11" x14ac:dyDescent="0.3">
      <c r="I3949" s="3"/>
      <c r="J3949" s="2"/>
      <c r="K3949" s="2"/>
    </row>
    <row r="3950" spans="9:11" x14ac:dyDescent="0.3">
      <c r="I3950" s="3"/>
      <c r="J3950" s="2"/>
      <c r="K3950" s="2"/>
    </row>
    <row r="3951" spans="9:11" x14ac:dyDescent="0.3">
      <c r="I3951" s="3"/>
      <c r="J3951" s="2"/>
      <c r="K3951" s="2"/>
    </row>
    <row r="3952" spans="9:11" x14ac:dyDescent="0.3">
      <c r="I3952" s="3"/>
      <c r="J3952" s="2"/>
      <c r="K3952" s="2"/>
    </row>
    <row r="3953" spans="9:11" x14ac:dyDescent="0.3">
      <c r="I3953" s="3"/>
      <c r="J3953" s="2"/>
      <c r="K3953" s="2"/>
    </row>
    <row r="3954" spans="9:11" x14ac:dyDescent="0.3">
      <c r="I3954" s="3"/>
      <c r="J3954" s="2"/>
      <c r="K3954" s="2"/>
    </row>
    <row r="3955" spans="9:11" x14ac:dyDescent="0.3">
      <c r="I3955" s="3"/>
      <c r="J3955" s="2"/>
      <c r="K3955" s="2"/>
    </row>
    <row r="3956" spans="9:11" x14ac:dyDescent="0.3">
      <c r="I3956" s="3"/>
      <c r="J3956" s="2"/>
      <c r="K3956" s="2"/>
    </row>
    <row r="3957" spans="9:11" x14ac:dyDescent="0.3">
      <c r="I3957" s="3"/>
      <c r="J3957" s="2"/>
      <c r="K3957" s="2"/>
    </row>
    <row r="3958" spans="9:11" x14ac:dyDescent="0.3">
      <c r="I3958" s="3"/>
      <c r="J3958" s="2"/>
      <c r="K3958" s="2"/>
    </row>
    <row r="3959" spans="9:11" x14ac:dyDescent="0.3">
      <c r="I3959" s="3"/>
      <c r="J3959" s="2"/>
      <c r="K3959" s="2"/>
    </row>
    <row r="3960" spans="9:11" x14ac:dyDescent="0.3">
      <c r="I3960" s="3"/>
      <c r="J3960" s="2"/>
      <c r="K3960" s="2"/>
    </row>
    <row r="3961" spans="9:11" x14ac:dyDescent="0.3">
      <c r="I3961" s="3"/>
      <c r="J3961" s="2"/>
      <c r="K3961" s="2"/>
    </row>
    <row r="3962" spans="9:11" x14ac:dyDescent="0.3">
      <c r="I3962" s="3"/>
      <c r="J3962" s="2"/>
      <c r="K3962" s="2"/>
    </row>
    <row r="3963" spans="9:11" x14ac:dyDescent="0.3">
      <c r="I3963" s="3"/>
      <c r="J3963" s="2"/>
      <c r="K3963" s="2"/>
    </row>
    <row r="3964" spans="9:11" x14ac:dyDescent="0.3">
      <c r="I3964" s="3"/>
      <c r="J3964" s="2"/>
      <c r="K3964" s="2"/>
    </row>
    <row r="3965" spans="9:11" x14ac:dyDescent="0.3">
      <c r="I3965" s="3"/>
      <c r="J3965" s="2"/>
      <c r="K3965" s="2"/>
    </row>
    <row r="3966" spans="9:11" x14ac:dyDescent="0.3">
      <c r="I3966" s="3"/>
      <c r="J3966" s="2"/>
      <c r="K3966" s="2"/>
    </row>
    <row r="3967" spans="9:11" x14ac:dyDescent="0.3">
      <c r="I3967" s="3"/>
      <c r="J3967" s="2"/>
      <c r="K3967" s="2"/>
    </row>
    <row r="3968" spans="9:11" x14ac:dyDescent="0.3">
      <c r="I3968" s="3"/>
      <c r="J3968" s="2"/>
      <c r="K3968" s="2"/>
    </row>
    <row r="3969" spans="9:11" x14ac:dyDescent="0.3">
      <c r="I3969" s="3"/>
      <c r="J3969" s="2"/>
      <c r="K3969" s="2"/>
    </row>
    <row r="3970" spans="9:11" x14ac:dyDescent="0.3">
      <c r="I3970" s="3"/>
      <c r="J3970" s="2"/>
      <c r="K3970" s="2"/>
    </row>
    <row r="3971" spans="9:11" x14ac:dyDescent="0.3">
      <c r="I3971" s="3"/>
      <c r="J3971" s="2"/>
      <c r="K3971" s="2"/>
    </row>
    <row r="3972" spans="9:11" x14ac:dyDescent="0.3">
      <c r="I3972" s="3"/>
      <c r="J3972" s="2"/>
      <c r="K3972" s="2"/>
    </row>
    <row r="3973" spans="9:11" x14ac:dyDescent="0.3">
      <c r="I3973" s="3"/>
      <c r="J3973" s="2"/>
      <c r="K3973" s="2"/>
    </row>
    <row r="3974" spans="9:11" x14ac:dyDescent="0.3">
      <c r="I3974" s="3"/>
      <c r="J3974" s="2"/>
      <c r="K3974" s="2"/>
    </row>
    <row r="3975" spans="9:11" x14ac:dyDescent="0.3">
      <c r="I3975" s="3"/>
      <c r="J3975" s="2"/>
      <c r="K3975" s="2"/>
    </row>
    <row r="3976" spans="9:11" x14ac:dyDescent="0.3">
      <c r="I3976" s="3"/>
      <c r="J3976" s="2"/>
      <c r="K3976" s="2"/>
    </row>
    <row r="3977" spans="9:11" x14ac:dyDescent="0.3">
      <c r="I3977" s="3"/>
      <c r="J3977" s="2"/>
      <c r="K3977" s="2"/>
    </row>
    <row r="3978" spans="9:11" x14ac:dyDescent="0.3">
      <c r="I3978" s="3"/>
      <c r="J3978" s="2"/>
      <c r="K3978" s="2"/>
    </row>
    <row r="3979" spans="9:11" x14ac:dyDescent="0.3">
      <c r="I3979" s="3"/>
      <c r="J3979" s="2"/>
      <c r="K3979" s="2"/>
    </row>
    <row r="3980" spans="9:11" x14ac:dyDescent="0.3">
      <c r="I3980" s="3"/>
      <c r="J3980" s="2"/>
      <c r="K3980" s="2"/>
    </row>
    <row r="3981" spans="9:11" x14ac:dyDescent="0.3">
      <c r="I3981" s="3"/>
      <c r="J3981" s="2"/>
      <c r="K3981" s="2"/>
    </row>
    <row r="3982" spans="9:11" x14ac:dyDescent="0.3">
      <c r="I3982" s="3"/>
      <c r="J3982" s="2"/>
      <c r="K3982" s="2"/>
    </row>
    <row r="3983" spans="9:11" x14ac:dyDescent="0.3">
      <c r="I3983" s="3"/>
      <c r="J3983" s="2"/>
      <c r="K3983" s="2"/>
    </row>
    <row r="3984" spans="9:11" x14ac:dyDescent="0.3">
      <c r="I3984" s="3"/>
      <c r="J3984" s="2"/>
      <c r="K3984" s="2"/>
    </row>
    <row r="3985" spans="9:11" x14ac:dyDescent="0.3">
      <c r="I3985" s="3"/>
      <c r="J3985" s="2"/>
      <c r="K3985" s="2"/>
    </row>
    <row r="3986" spans="9:11" x14ac:dyDescent="0.3">
      <c r="I3986" s="3"/>
      <c r="J3986" s="2"/>
      <c r="K3986" s="2"/>
    </row>
    <row r="3987" spans="9:11" x14ac:dyDescent="0.3">
      <c r="I3987" s="3"/>
      <c r="J3987" s="2"/>
      <c r="K3987" s="2"/>
    </row>
    <row r="3988" spans="9:11" x14ac:dyDescent="0.3">
      <c r="I3988" s="3"/>
      <c r="J3988" s="2"/>
      <c r="K3988" s="2"/>
    </row>
    <row r="3989" spans="9:11" x14ac:dyDescent="0.3">
      <c r="I3989" s="3"/>
      <c r="J3989" s="2"/>
      <c r="K3989" s="2"/>
    </row>
    <row r="3990" spans="9:11" x14ac:dyDescent="0.3">
      <c r="I3990" s="3"/>
      <c r="J3990" s="2"/>
      <c r="K3990" s="2"/>
    </row>
    <row r="3991" spans="9:11" x14ac:dyDescent="0.3">
      <c r="I3991" s="3"/>
      <c r="J3991" s="2"/>
      <c r="K3991" s="2"/>
    </row>
    <row r="3992" spans="9:11" x14ac:dyDescent="0.3">
      <c r="I3992" s="3"/>
      <c r="J3992" s="2"/>
      <c r="K3992" s="2"/>
    </row>
    <row r="3993" spans="9:11" x14ac:dyDescent="0.3">
      <c r="I3993" s="3"/>
      <c r="J3993" s="2"/>
      <c r="K3993" s="2"/>
    </row>
    <row r="3994" spans="9:11" x14ac:dyDescent="0.3">
      <c r="I3994" s="3"/>
      <c r="J3994" s="2"/>
      <c r="K3994" s="2"/>
    </row>
    <row r="3995" spans="9:11" x14ac:dyDescent="0.3">
      <c r="I3995" s="3"/>
      <c r="J3995" s="2"/>
      <c r="K3995" s="2"/>
    </row>
    <row r="3996" spans="9:11" x14ac:dyDescent="0.3">
      <c r="I3996" s="3"/>
      <c r="J3996" s="2"/>
      <c r="K3996" s="2"/>
    </row>
    <row r="3997" spans="9:11" x14ac:dyDescent="0.3">
      <c r="I3997" s="3"/>
      <c r="J3997" s="2"/>
      <c r="K3997" s="2"/>
    </row>
    <row r="3998" spans="9:11" x14ac:dyDescent="0.3">
      <c r="I3998" s="3"/>
      <c r="J3998" s="2"/>
      <c r="K3998" s="2"/>
    </row>
    <row r="3999" spans="9:11" x14ac:dyDescent="0.3">
      <c r="I3999" s="3"/>
      <c r="J3999" s="2"/>
      <c r="K3999" s="2"/>
    </row>
    <row r="4000" spans="9:11" x14ac:dyDescent="0.3">
      <c r="I4000" s="3"/>
      <c r="J4000" s="2"/>
      <c r="K4000" s="2"/>
    </row>
    <row r="4001" spans="9:11" x14ac:dyDescent="0.3">
      <c r="I4001" s="3"/>
      <c r="J4001" s="2"/>
      <c r="K4001" s="2"/>
    </row>
    <row r="4002" spans="9:11" x14ac:dyDescent="0.3">
      <c r="I4002" s="3"/>
      <c r="J4002" s="2"/>
      <c r="K4002" s="2"/>
    </row>
    <row r="4003" spans="9:11" x14ac:dyDescent="0.3">
      <c r="I4003" s="3"/>
      <c r="J4003" s="2"/>
      <c r="K4003" s="2"/>
    </row>
    <row r="4004" spans="9:11" x14ac:dyDescent="0.3">
      <c r="I4004" s="3"/>
      <c r="J4004" s="2"/>
      <c r="K4004" s="2"/>
    </row>
    <row r="4005" spans="9:11" x14ac:dyDescent="0.3">
      <c r="I4005" s="3"/>
      <c r="J4005" s="2"/>
      <c r="K4005" s="2"/>
    </row>
    <row r="4006" spans="9:11" x14ac:dyDescent="0.3">
      <c r="I4006" s="3"/>
      <c r="J4006" s="2"/>
      <c r="K4006" s="2"/>
    </row>
    <row r="4007" spans="9:11" x14ac:dyDescent="0.3">
      <c r="I4007" s="3"/>
      <c r="J4007" s="2"/>
      <c r="K4007" s="2"/>
    </row>
    <row r="4008" spans="9:11" x14ac:dyDescent="0.3">
      <c r="I4008" s="3"/>
      <c r="J4008" s="2"/>
      <c r="K4008" s="2"/>
    </row>
    <row r="4009" spans="9:11" x14ac:dyDescent="0.3">
      <c r="I4009" s="3"/>
      <c r="J4009" s="2"/>
      <c r="K4009" s="2"/>
    </row>
    <row r="4010" spans="9:11" x14ac:dyDescent="0.3">
      <c r="I4010" s="3"/>
      <c r="J4010" s="2"/>
      <c r="K4010" s="2"/>
    </row>
    <row r="4011" spans="9:11" x14ac:dyDescent="0.3">
      <c r="I4011" s="3"/>
      <c r="J4011" s="2"/>
      <c r="K4011" s="2"/>
    </row>
    <row r="4012" spans="9:11" x14ac:dyDescent="0.3">
      <c r="I4012" s="3"/>
      <c r="J4012" s="2"/>
      <c r="K4012" s="2"/>
    </row>
    <row r="4013" spans="9:11" x14ac:dyDescent="0.3">
      <c r="I4013" s="3"/>
      <c r="J4013" s="2"/>
      <c r="K4013" s="2"/>
    </row>
    <row r="4014" spans="9:11" x14ac:dyDescent="0.3">
      <c r="I4014" s="3"/>
      <c r="J4014" s="2"/>
      <c r="K4014" s="2"/>
    </row>
    <row r="4015" spans="9:11" x14ac:dyDescent="0.3">
      <c r="I4015" s="3"/>
      <c r="J4015" s="2"/>
      <c r="K4015" s="2"/>
    </row>
    <row r="4016" spans="9:11" x14ac:dyDescent="0.3">
      <c r="I4016" s="3"/>
      <c r="J4016" s="2"/>
      <c r="K4016" s="2"/>
    </row>
    <row r="4017" spans="9:11" x14ac:dyDescent="0.3">
      <c r="I4017" s="3"/>
      <c r="J4017" s="2"/>
      <c r="K4017" s="2"/>
    </row>
    <row r="4018" spans="9:11" x14ac:dyDescent="0.3">
      <c r="I4018" s="3"/>
      <c r="J4018" s="2"/>
      <c r="K4018" s="2"/>
    </row>
    <row r="4019" spans="9:11" x14ac:dyDescent="0.3">
      <c r="I4019" s="3"/>
      <c r="J4019" s="2"/>
      <c r="K4019" s="2"/>
    </row>
    <row r="4020" spans="9:11" x14ac:dyDescent="0.3">
      <c r="I4020" s="3"/>
      <c r="J4020" s="2"/>
      <c r="K4020" s="2"/>
    </row>
    <row r="4021" spans="9:11" x14ac:dyDescent="0.3">
      <c r="I4021" s="3"/>
      <c r="J4021" s="2"/>
      <c r="K4021" s="2"/>
    </row>
    <row r="4022" spans="9:11" x14ac:dyDescent="0.3">
      <c r="I4022" s="3"/>
      <c r="J4022" s="2"/>
      <c r="K4022" s="2"/>
    </row>
    <row r="4023" spans="9:11" x14ac:dyDescent="0.3">
      <c r="I4023" s="3"/>
      <c r="J4023" s="2"/>
      <c r="K4023" s="2"/>
    </row>
    <row r="4024" spans="9:11" x14ac:dyDescent="0.3">
      <c r="I4024" s="3"/>
      <c r="J4024" s="2"/>
      <c r="K4024" s="2"/>
    </row>
    <row r="4025" spans="9:11" x14ac:dyDescent="0.3">
      <c r="I4025" s="3"/>
      <c r="J4025" s="2"/>
      <c r="K4025" s="2"/>
    </row>
    <row r="4026" spans="9:11" x14ac:dyDescent="0.3">
      <c r="I4026" s="3"/>
      <c r="J4026" s="2"/>
      <c r="K4026" s="2"/>
    </row>
    <row r="4027" spans="9:11" x14ac:dyDescent="0.3">
      <c r="I4027" s="3"/>
      <c r="J4027" s="2"/>
      <c r="K4027" s="2"/>
    </row>
    <row r="4028" spans="9:11" x14ac:dyDescent="0.3">
      <c r="I4028" s="3"/>
      <c r="J4028" s="2"/>
      <c r="K4028" s="2"/>
    </row>
    <row r="4029" spans="9:11" x14ac:dyDescent="0.3">
      <c r="I4029" s="3"/>
      <c r="J4029" s="2"/>
      <c r="K4029" s="2"/>
    </row>
    <row r="4030" spans="9:11" x14ac:dyDescent="0.3">
      <c r="I4030" s="3"/>
      <c r="J4030" s="2"/>
      <c r="K4030" s="2"/>
    </row>
    <row r="4031" spans="9:11" x14ac:dyDescent="0.3">
      <c r="I4031" s="3"/>
      <c r="J4031" s="2"/>
      <c r="K4031" s="2"/>
    </row>
    <row r="4032" spans="9:11" x14ac:dyDescent="0.3">
      <c r="I4032" s="3"/>
      <c r="J4032" s="2"/>
      <c r="K4032" s="2"/>
    </row>
    <row r="4033" spans="9:11" x14ac:dyDescent="0.3">
      <c r="I4033" s="3"/>
      <c r="J4033" s="2"/>
      <c r="K4033" s="2"/>
    </row>
    <row r="4034" spans="9:11" x14ac:dyDescent="0.3">
      <c r="I4034" s="3"/>
      <c r="J4034" s="2"/>
      <c r="K4034" s="2"/>
    </row>
    <row r="4035" spans="9:11" x14ac:dyDescent="0.3">
      <c r="I4035" s="3"/>
      <c r="J4035" s="2"/>
      <c r="K4035" s="2"/>
    </row>
    <row r="4036" spans="9:11" x14ac:dyDescent="0.3">
      <c r="I4036" s="3"/>
      <c r="J4036" s="2"/>
      <c r="K4036" s="2"/>
    </row>
    <row r="4037" spans="9:11" x14ac:dyDescent="0.3">
      <c r="I4037" s="3"/>
      <c r="J4037" s="2"/>
      <c r="K4037" s="2"/>
    </row>
    <row r="4038" spans="9:11" x14ac:dyDescent="0.3">
      <c r="I4038" s="3"/>
      <c r="J4038" s="2"/>
      <c r="K4038" s="2"/>
    </row>
    <row r="4039" spans="9:11" x14ac:dyDescent="0.3">
      <c r="I4039" s="3"/>
      <c r="J4039" s="2"/>
      <c r="K4039" s="2"/>
    </row>
    <row r="4040" spans="9:11" x14ac:dyDescent="0.3">
      <c r="I4040" s="3"/>
      <c r="J4040" s="2"/>
      <c r="K4040" s="2"/>
    </row>
    <row r="4041" spans="9:11" x14ac:dyDescent="0.3">
      <c r="I4041" s="3"/>
      <c r="J4041" s="2"/>
      <c r="K4041" s="2"/>
    </row>
    <row r="4042" spans="9:11" x14ac:dyDescent="0.3">
      <c r="I4042" s="3"/>
      <c r="J4042" s="2"/>
      <c r="K4042" s="2"/>
    </row>
    <row r="4043" spans="9:11" x14ac:dyDescent="0.3">
      <c r="I4043" s="3"/>
      <c r="J4043" s="2"/>
      <c r="K4043" s="2"/>
    </row>
    <row r="4044" spans="9:11" x14ac:dyDescent="0.3">
      <c r="I4044" s="3"/>
      <c r="J4044" s="2"/>
      <c r="K4044" s="2"/>
    </row>
    <row r="4045" spans="9:11" x14ac:dyDescent="0.3">
      <c r="I4045" s="3"/>
      <c r="J4045" s="2"/>
      <c r="K4045" s="2"/>
    </row>
    <row r="4046" spans="9:11" x14ac:dyDescent="0.3">
      <c r="I4046" s="3"/>
      <c r="J4046" s="2"/>
      <c r="K4046" s="2"/>
    </row>
    <row r="4047" spans="9:11" x14ac:dyDescent="0.3">
      <c r="I4047" s="3"/>
      <c r="J4047" s="2"/>
      <c r="K4047" s="2"/>
    </row>
    <row r="4048" spans="9:11" x14ac:dyDescent="0.3">
      <c r="I4048" s="3"/>
      <c r="J4048" s="2"/>
      <c r="K4048" s="2"/>
    </row>
    <row r="4049" spans="9:11" x14ac:dyDescent="0.3">
      <c r="I4049" s="3"/>
      <c r="J4049" s="2"/>
      <c r="K4049" s="2"/>
    </row>
    <row r="4050" spans="9:11" x14ac:dyDescent="0.3">
      <c r="I4050" s="3"/>
      <c r="J4050" s="2"/>
      <c r="K4050" s="2"/>
    </row>
    <row r="4051" spans="9:11" x14ac:dyDescent="0.3">
      <c r="I4051" s="3"/>
      <c r="J4051" s="2"/>
      <c r="K4051" s="2"/>
    </row>
    <row r="4052" spans="9:11" x14ac:dyDescent="0.3">
      <c r="I4052" s="3"/>
      <c r="J4052" s="2"/>
      <c r="K4052" s="2"/>
    </row>
    <row r="4053" spans="9:11" x14ac:dyDescent="0.3">
      <c r="I4053" s="3"/>
      <c r="J4053" s="2"/>
      <c r="K4053" s="2"/>
    </row>
    <row r="4054" spans="9:11" x14ac:dyDescent="0.3">
      <c r="I4054" s="3"/>
      <c r="J4054" s="2"/>
      <c r="K4054" s="2"/>
    </row>
    <row r="4055" spans="9:11" x14ac:dyDescent="0.3">
      <c r="I4055" s="3"/>
      <c r="J4055" s="2"/>
      <c r="K4055" s="2"/>
    </row>
    <row r="4056" spans="9:11" x14ac:dyDescent="0.3">
      <c r="I4056" s="3"/>
      <c r="J4056" s="2"/>
      <c r="K4056" s="2"/>
    </row>
    <row r="4057" spans="9:11" x14ac:dyDescent="0.3">
      <c r="I4057" s="3"/>
      <c r="J4057" s="2"/>
      <c r="K4057" s="2"/>
    </row>
    <row r="4058" spans="9:11" x14ac:dyDescent="0.3">
      <c r="I4058" s="3"/>
      <c r="J4058" s="2"/>
      <c r="K4058" s="2"/>
    </row>
    <row r="4059" spans="9:11" x14ac:dyDescent="0.3">
      <c r="I4059" s="3"/>
      <c r="J4059" s="2"/>
      <c r="K4059" s="2"/>
    </row>
    <row r="4060" spans="9:11" x14ac:dyDescent="0.3">
      <c r="I4060" s="3"/>
      <c r="J4060" s="2"/>
      <c r="K4060" s="2"/>
    </row>
    <row r="4061" spans="9:11" x14ac:dyDescent="0.3">
      <c r="I4061" s="3"/>
      <c r="J4061" s="2"/>
      <c r="K4061" s="2"/>
    </row>
    <row r="4062" spans="9:11" x14ac:dyDescent="0.3">
      <c r="I4062" s="3"/>
      <c r="J4062" s="2"/>
      <c r="K4062" s="2"/>
    </row>
    <row r="4063" spans="9:11" x14ac:dyDescent="0.3">
      <c r="I4063" s="3"/>
      <c r="J4063" s="2"/>
      <c r="K4063" s="2"/>
    </row>
    <row r="4064" spans="9:11" x14ac:dyDescent="0.3">
      <c r="I4064" s="3"/>
      <c r="J4064" s="2"/>
      <c r="K4064" s="2"/>
    </row>
    <row r="4065" spans="9:11" x14ac:dyDescent="0.3">
      <c r="I4065" s="3"/>
      <c r="J4065" s="2"/>
      <c r="K4065" s="2"/>
    </row>
    <row r="4066" spans="9:11" x14ac:dyDescent="0.3">
      <c r="I4066" s="3"/>
      <c r="J4066" s="2"/>
      <c r="K4066" s="2"/>
    </row>
    <row r="4067" spans="9:11" x14ac:dyDescent="0.3">
      <c r="I4067" s="3"/>
      <c r="J4067" s="2"/>
      <c r="K4067" s="2"/>
    </row>
    <row r="4068" spans="9:11" x14ac:dyDescent="0.3">
      <c r="I4068" s="3"/>
      <c r="J4068" s="2"/>
      <c r="K4068" s="2"/>
    </row>
    <row r="4069" spans="9:11" x14ac:dyDescent="0.3">
      <c r="I4069" s="3"/>
      <c r="J4069" s="2"/>
      <c r="K4069" s="2"/>
    </row>
    <row r="4070" spans="9:11" x14ac:dyDescent="0.3">
      <c r="I4070" s="3"/>
      <c r="J4070" s="2"/>
      <c r="K4070" s="2"/>
    </row>
    <row r="4071" spans="9:11" x14ac:dyDescent="0.3">
      <c r="I4071" s="3"/>
      <c r="J4071" s="2"/>
      <c r="K4071" s="2"/>
    </row>
    <row r="4072" spans="9:11" x14ac:dyDescent="0.3">
      <c r="I4072" s="3"/>
      <c r="J4072" s="2"/>
      <c r="K4072" s="2"/>
    </row>
    <row r="4073" spans="9:11" x14ac:dyDescent="0.3">
      <c r="I4073" s="3"/>
      <c r="J4073" s="2"/>
      <c r="K4073" s="2"/>
    </row>
    <row r="4074" spans="9:11" x14ac:dyDescent="0.3">
      <c r="I4074" s="3"/>
      <c r="J4074" s="2"/>
      <c r="K4074" s="2"/>
    </row>
    <row r="4075" spans="9:11" x14ac:dyDescent="0.3">
      <c r="I4075" s="3"/>
      <c r="J4075" s="2"/>
      <c r="K4075" s="2"/>
    </row>
    <row r="4076" spans="9:11" x14ac:dyDescent="0.3">
      <c r="I4076" s="3"/>
      <c r="J4076" s="2"/>
      <c r="K4076" s="2"/>
    </row>
    <row r="4077" spans="9:11" x14ac:dyDescent="0.3">
      <c r="I4077" s="3"/>
      <c r="J4077" s="2"/>
      <c r="K4077" s="2"/>
    </row>
    <row r="4078" spans="9:11" x14ac:dyDescent="0.3">
      <c r="I4078" s="3"/>
      <c r="J4078" s="2"/>
      <c r="K4078" s="2"/>
    </row>
    <row r="4079" spans="9:11" x14ac:dyDescent="0.3">
      <c r="I4079" s="3"/>
      <c r="J4079" s="2"/>
      <c r="K4079" s="2"/>
    </row>
    <row r="4080" spans="9:11" x14ac:dyDescent="0.3">
      <c r="I4080" s="3"/>
      <c r="J4080" s="2"/>
      <c r="K4080" s="2"/>
    </row>
    <row r="4081" spans="9:11" x14ac:dyDescent="0.3">
      <c r="I4081" s="3"/>
      <c r="J4081" s="2"/>
      <c r="K4081" s="2"/>
    </row>
    <row r="4082" spans="9:11" x14ac:dyDescent="0.3">
      <c r="I4082" s="3"/>
      <c r="J4082" s="2"/>
      <c r="K4082" s="2"/>
    </row>
    <row r="4083" spans="9:11" x14ac:dyDescent="0.3">
      <c r="I4083" s="3"/>
      <c r="J4083" s="2"/>
      <c r="K4083" s="2"/>
    </row>
    <row r="4084" spans="9:11" x14ac:dyDescent="0.3">
      <c r="I4084" s="3"/>
      <c r="J4084" s="2"/>
      <c r="K4084" s="2"/>
    </row>
    <row r="4085" spans="9:11" x14ac:dyDescent="0.3">
      <c r="I4085" s="3"/>
      <c r="J4085" s="2"/>
      <c r="K4085" s="2"/>
    </row>
    <row r="4086" spans="9:11" x14ac:dyDescent="0.3">
      <c r="I4086" s="3"/>
      <c r="J4086" s="2"/>
      <c r="K4086" s="2"/>
    </row>
    <row r="4087" spans="9:11" x14ac:dyDescent="0.3">
      <c r="I4087" s="3"/>
      <c r="J4087" s="2"/>
      <c r="K4087" s="2"/>
    </row>
    <row r="4088" spans="9:11" x14ac:dyDescent="0.3">
      <c r="I4088" s="3"/>
      <c r="J4088" s="2"/>
      <c r="K4088" s="2"/>
    </row>
    <row r="4089" spans="9:11" x14ac:dyDescent="0.3">
      <c r="I4089" s="3"/>
      <c r="J4089" s="2"/>
      <c r="K4089" s="2"/>
    </row>
    <row r="4090" spans="9:11" x14ac:dyDescent="0.3">
      <c r="I4090" s="3"/>
      <c r="J4090" s="2"/>
      <c r="K4090" s="2"/>
    </row>
    <row r="4091" spans="9:11" x14ac:dyDescent="0.3">
      <c r="I4091" s="3"/>
      <c r="J4091" s="2"/>
      <c r="K4091" s="2"/>
    </row>
    <row r="4092" spans="9:11" x14ac:dyDescent="0.3">
      <c r="I4092" s="3"/>
      <c r="J4092" s="2"/>
      <c r="K4092" s="2"/>
    </row>
    <row r="4093" spans="9:11" x14ac:dyDescent="0.3">
      <c r="I4093" s="3"/>
      <c r="J4093" s="2"/>
      <c r="K4093" s="2"/>
    </row>
    <row r="4094" spans="9:11" x14ac:dyDescent="0.3">
      <c r="I4094" s="3"/>
      <c r="J4094" s="2"/>
      <c r="K4094" s="2"/>
    </row>
    <row r="4095" spans="9:11" x14ac:dyDescent="0.3">
      <c r="I4095" s="3"/>
      <c r="J4095" s="2"/>
      <c r="K4095" s="2"/>
    </row>
    <row r="4096" spans="9:11" x14ac:dyDescent="0.3">
      <c r="I4096" s="3"/>
      <c r="J4096" s="2"/>
      <c r="K4096" s="2"/>
    </row>
    <row r="4097" spans="9:11" x14ac:dyDescent="0.3">
      <c r="I4097" s="3"/>
      <c r="J4097" s="2"/>
      <c r="K4097" s="2"/>
    </row>
    <row r="4098" spans="9:11" x14ac:dyDescent="0.3">
      <c r="I4098" s="3"/>
      <c r="J4098" s="2"/>
      <c r="K4098" s="2"/>
    </row>
    <row r="4099" spans="9:11" x14ac:dyDescent="0.3">
      <c r="I4099" s="3"/>
      <c r="J4099" s="2"/>
      <c r="K4099" s="2"/>
    </row>
    <row r="4100" spans="9:11" x14ac:dyDescent="0.3">
      <c r="I4100" s="3"/>
      <c r="J4100" s="2"/>
      <c r="K4100" s="2"/>
    </row>
    <row r="4101" spans="9:11" x14ac:dyDescent="0.3">
      <c r="I4101" s="3"/>
      <c r="J4101" s="2"/>
      <c r="K4101" s="2"/>
    </row>
    <row r="4102" spans="9:11" x14ac:dyDescent="0.3">
      <c r="I4102" s="3"/>
      <c r="J4102" s="2"/>
      <c r="K4102" s="2"/>
    </row>
    <row r="4103" spans="9:11" x14ac:dyDescent="0.3">
      <c r="I4103" s="3"/>
      <c r="J4103" s="2"/>
      <c r="K4103" s="2"/>
    </row>
    <row r="4104" spans="9:11" x14ac:dyDescent="0.3">
      <c r="I4104" s="3"/>
      <c r="J4104" s="2"/>
      <c r="K4104" s="2"/>
    </row>
    <row r="4105" spans="9:11" x14ac:dyDescent="0.3">
      <c r="I4105" s="3"/>
      <c r="J4105" s="2"/>
      <c r="K4105" s="2"/>
    </row>
    <row r="4106" spans="9:11" x14ac:dyDescent="0.3">
      <c r="I4106" s="3"/>
      <c r="J4106" s="2"/>
      <c r="K4106" s="2"/>
    </row>
    <row r="4107" spans="9:11" x14ac:dyDescent="0.3">
      <c r="I4107" s="3"/>
      <c r="J4107" s="2"/>
      <c r="K4107" s="2"/>
    </row>
    <row r="4108" spans="9:11" x14ac:dyDescent="0.3">
      <c r="I4108" s="3"/>
      <c r="J4108" s="2"/>
      <c r="K4108" s="2"/>
    </row>
    <row r="4109" spans="9:11" x14ac:dyDescent="0.3">
      <c r="I4109" s="3"/>
      <c r="J4109" s="2"/>
      <c r="K4109" s="2"/>
    </row>
    <row r="4110" spans="9:11" x14ac:dyDescent="0.3">
      <c r="I4110" s="3"/>
      <c r="J4110" s="2"/>
      <c r="K4110" s="2"/>
    </row>
    <row r="4111" spans="9:11" x14ac:dyDescent="0.3">
      <c r="I4111" s="3"/>
      <c r="J4111" s="2"/>
      <c r="K4111" s="2"/>
    </row>
    <row r="4112" spans="9:11" x14ac:dyDescent="0.3">
      <c r="I4112" s="3"/>
      <c r="J4112" s="2"/>
      <c r="K4112" s="2"/>
    </row>
    <row r="4113" spans="9:11" x14ac:dyDescent="0.3">
      <c r="I4113" s="3"/>
      <c r="J4113" s="2"/>
      <c r="K4113" s="2"/>
    </row>
    <row r="4114" spans="9:11" x14ac:dyDescent="0.3">
      <c r="I4114" s="3"/>
      <c r="J4114" s="2"/>
      <c r="K4114" s="2"/>
    </row>
    <row r="4115" spans="9:11" x14ac:dyDescent="0.3">
      <c r="I4115" s="3"/>
      <c r="J4115" s="2"/>
      <c r="K4115" s="2"/>
    </row>
    <row r="4116" spans="9:11" x14ac:dyDescent="0.3">
      <c r="I4116" s="3"/>
      <c r="J4116" s="2"/>
      <c r="K4116" s="2"/>
    </row>
    <row r="4117" spans="9:11" x14ac:dyDescent="0.3">
      <c r="I4117" s="3"/>
      <c r="J4117" s="2"/>
      <c r="K4117" s="2"/>
    </row>
    <row r="4118" spans="9:11" x14ac:dyDescent="0.3">
      <c r="I4118" s="3"/>
      <c r="J4118" s="2"/>
      <c r="K4118" s="2"/>
    </row>
    <row r="4119" spans="9:11" x14ac:dyDescent="0.3">
      <c r="I4119" s="3"/>
      <c r="J4119" s="2"/>
      <c r="K4119" s="2"/>
    </row>
    <row r="4120" spans="9:11" x14ac:dyDescent="0.3">
      <c r="I4120" s="3"/>
      <c r="J4120" s="2"/>
      <c r="K4120" s="2"/>
    </row>
    <row r="4121" spans="9:11" x14ac:dyDescent="0.3">
      <c r="I4121" s="3"/>
      <c r="J4121" s="2"/>
      <c r="K4121" s="2"/>
    </row>
    <row r="4122" spans="9:11" x14ac:dyDescent="0.3">
      <c r="I4122" s="3"/>
      <c r="J4122" s="2"/>
      <c r="K4122" s="2"/>
    </row>
    <row r="4123" spans="9:11" x14ac:dyDescent="0.3">
      <c r="I4123" s="3"/>
      <c r="J4123" s="2"/>
      <c r="K4123" s="2"/>
    </row>
    <row r="4124" spans="9:11" x14ac:dyDescent="0.3">
      <c r="I4124" s="3"/>
      <c r="J4124" s="2"/>
      <c r="K4124" s="2"/>
    </row>
    <row r="4125" spans="9:11" x14ac:dyDescent="0.3">
      <c r="I4125" s="3"/>
      <c r="J4125" s="2"/>
      <c r="K4125" s="2"/>
    </row>
    <row r="4126" spans="9:11" x14ac:dyDescent="0.3">
      <c r="I4126" s="3"/>
      <c r="J4126" s="2"/>
      <c r="K4126" s="2"/>
    </row>
    <row r="4127" spans="9:11" x14ac:dyDescent="0.3">
      <c r="I4127" s="3"/>
      <c r="J4127" s="2"/>
      <c r="K4127" s="2"/>
    </row>
    <row r="4128" spans="9:11" x14ac:dyDescent="0.3">
      <c r="I4128" s="3"/>
      <c r="J4128" s="2"/>
      <c r="K4128" s="2"/>
    </row>
    <row r="4129" spans="9:11" x14ac:dyDescent="0.3">
      <c r="I4129" s="3"/>
      <c r="J4129" s="2"/>
      <c r="K4129" s="2"/>
    </row>
    <row r="4130" spans="9:11" x14ac:dyDescent="0.3">
      <c r="I4130" s="3"/>
      <c r="J4130" s="2"/>
      <c r="K4130" s="2"/>
    </row>
    <row r="4131" spans="9:11" x14ac:dyDescent="0.3">
      <c r="I4131" s="3"/>
      <c r="J4131" s="2"/>
      <c r="K4131" s="2"/>
    </row>
    <row r="4132" spans="9:11" x14ac:dyDescent="0.3">
      <c r="I4132" s="3"/>
      <c r="J4132" s="2"/>
      <c r="K4132" s="2"/>
    </row>
    <row r="4133" spans="9:11" x14ac:dyDescent="0.3">
      <c r="I4133" s="3"/>
      <c r="J4133" s="2"/>
      <c r="K4133" s="2"/>
    </row>
    <row r="4134" spans="9:11" x14ac:dyDescent="0.3">
      <c r="I4134" s="3"/>
      <c r="J4134" s="2"/>
      <c r="K4134" s="2"/>
    </row>
    <row r="4135" spans="9:11" x14ac:dyDescent="0.3">
      <c r="I4135" s="3"/>
      <c r="J4135" s="2"/>
      <c r="K4135" s="2"/>
    </row>
    <row r="4136" spans="9:11" x14ac:dyDescent="0.3">
      <c r="I4136" s="3"/>
      <c r="J4136" s="2"/>
      <c r="K4136" s="2"/>
    </row>
    <row r="4137" spans="9:11" x14ac:dyDescent="0.3">
      <c r="I4137" s="3"/>
      <c r="J4137" s="2"/>
      <c r="K4137" s="2"/>
    </row>
    <row r="4138" spans="9:11" x14ac:dyDescent="0.3">
      <c r="I4138" s="3"/>
      <c r="J4138" s="2"/>
      <c r="K4138" s="2"/>
    </row>
    <row r="4139" spans="9:11" x14ac:dyDescent="0.3">
      <c r="I4139" s="3"/>
      <c r="J4139" s="2"/>
      <c r="K4139" s="2"/>
    </row>
    <row r="4140" spans="9:11" x14ac:dyDescent="0.3">
      <c r="I4140" s="3"/>
      <c r="J4140" s="2"/>
      <c r="K4140" s="2"/>
    </row>
    <row r="4141" spans="9:11" x14ac:dyDescent="0.3">
      <c r="I4141" s="3"/>
      <c r="J4141" s="2"/>
      <c r="K4141" s="2"/>
    </row>
    <row r="4142" spans="9:11" x14ac:dyDescent="0.3">
      <c r="I4142" s="3"/>
      <c r="J4142" s="2"/>
      <c r="K4142" s="2"/>
    </row>
    <row r="4143" spans="9:11" x14ac:dyDescent="0.3">
      <c r="I4143" s="3"/>
      <c r="J4143" s="2"/>
      <c r="K4143" s="2"/>
    </row>
    <row r="4144" spans="9:11" x14ac:dyDescent="0.3">
      <c r="I4144" s="3"/>
      <c r="J4144" s="2"/>
      <c r="K4144" s="2"/>
    </row>
    <row r="4145" spans="9:11" x14ac:dyDescent="0.3">
      <c r="I4145" s="3"/>
      <c r="J4145" s="2"/>
      <c r="K4145" s="2"/>
    </row>
    <row r="4146" spans="9:11" x14ac:dyDescent="0.3">
      <c r="I4146" s="3"/>
      <c r="J4146" s="2"/>
      <c r="K4146" s="2"/>
    </row>
    <row r="4147" spans="9:11" x14ac:dyDescent="0.3">
      <c r="I4147" s="3"/>
      <c r="J4147" s="2"/>
      <c r="K4147" s="2"/>
    </row>
    <row r="4148" spans="9:11" x14ac:dyDescent="0.3">
      <c r="I4148" s="3"/>
      <c r="J4148" s="2"/>
      <c r="K4148" s="2"/>
    </row>
    <row r="4149" spans="9:11" x14ac:dyDescent="0.3">
      <c r="I4149" s="3"/>
      <c r="J4149" s="2"/>
      <c r="K4149" s="2"/>
    </row>
    <row r="4150" spans="9:11" x14ac:dyDescent="0.3">
      <c r="I4150" s="3"/>
      <c r="J4150" s="2"/>
      <c r="K4150" s="2"/>
    </row>
    <row r="4151" spans="9:11" x14ac:dyDescent="0.3">
      <c r="I4151" s="3"/>
      <c r="J4151" s="2"/>
      <c r="K4151" s="2"/>
    </row>
    <row r="4152" spans="9:11" x14ac:dyDescent="0.3">
      <c r="I4152" s="3"/>
      <c r="J4152" s="2"/>
      <c r="K4152" s="2"/>
    </row>
    <row r="4153" spans="9:11" x14ac:dyDescent="0.3">
      <c r="I4153" s="3"/>
      <c r="J4153" s="2"/>
      <c r="K4153" s="2"/>
    </row>
    <row r="4154" spans="9:11" x14ac:dyDescent="0.3">
      <c r="I4154" s="3"/>
      <c r="J4154" s="2"/>
      <c r="K4154" s="2"/>
    </row>
    <row r="4155" spans="9:11" x14ac:dyDescent="0.3">
      <c r="I4155" s="3"/>
      <c r="J4155" s="2"/>
      <c r="K4155" s="2"/>
    </row>
    <row r="4156" spans="9:11" x14ac:dyDescent="0.3">
      <c r="I4156" s="3"/>
      <c r="J4156" s="2"/>
      <c r="K4156" s="2"/>
    </row>
    <row r="4157" spans="9:11" x14ac:dyDescent="0.3">
      <c r="I4157" s="3"/>
      <c r="J4157" s="2"/>
      <c r="K4157" s="2"/>
    </row>
    <row r="4158" spans="9:11" x14ac:dyDescent="0.3">
      <c r="I4158" s="3"/>
      <c r="J4158" s="2"/>
      <c r="K4158" s="2"/>
    </row>
    <row r="4159" spans="9:11" x14ac:dyDescent="0.3">
      <c r="I4159" s="3"/>
      <c r="J4159" s="2"/>
      <c r="K4159" s="2"/>
    </row>
    <row r="4160" spans="9:11" x14ac:dyDescent="0.3">
      <c r="I4160" s="3"/>
      <c r="J4160" s="2"/>
      <c r="K4160" s="2"/>
    </row>
    <row r="4161" spans="9:11" x14ac:dyDescent="0.3">
      <c r="I4161" s="3"/>
      <c r="J4161" s="2"/>
      <c r="K4161" s="2"/>
    </row>
    <row r="4162" spans="9:11" x14ac:dyDescent="0.3">
      <c r="I4162" s="3"/>
      <c r="J4162" s="2"/>
      <c r="K4162" s="2"/>
    </row>
    <row r="4163" spans="9:11" x14ac:dyDescent="0.3">
      <c r="I4163" s="3"/>
      <c r="J4163" s="2"/>
      <c r="K4163" s="2"/>
    </row>
    <row r="4164" spans="9:11" x14ac:dyDescent="0.3">
      <c r="I4164" s="3"/>
      <c r="J4164" s="2"/>
      <c r="K4164" s="2"/>
    </row>
    <row r="4165" spans="9:11" x14ac:dyDescent="0.3">
      <c r="I4165" s="3"/>
      <c r="J4165" s="2"/>
      <c r="K4165" s="2"/>
    </row>
    <row r="4166" spans="9:11" x14ac:dyDescent="0.3">
      <c r="I4166" s="3"/>
      <c r="J4166" s="2"/>
      <c r="K4166" s="2"/>
    </row>
    <row r="4167" spans="9:11" x14ac:dyDescent="0.3">
      <c r="I4167" s="3"/>
      <c r="J4167" s="2"/>
      <c r="K4167" s="2"/>
    </row>
    <row r="4168" spans="9:11" x14ac:dyDescent="0.3">
      <c r="I4168" s="3"/>
      <c r="J4168" s="2"/>
      <c r="K4168" s="2"/>
    </row>
    <row r="4169" spans="9:11" x14ac:dyDescent="0.3">
      <c r="I4169" s="3"/>
      <c r="J4169" s="2"/>
      <c r="K4169" s="2"/>
    </row>
    <row r="4170" spans="9:11" x14ac:dyDescent="0.3">
      <c r="I4170" s="3"/>
      <c r="J4170" s="2"/>
      <c r="K4170" s="2"/>
    </row>
    <row r="4171" spans="9:11" x14ac:dyDescent="0.3">
      <c r="I4171" s="3"/>
      <c r="J4171" s="2"/>
      <c r="K4171" s="2"/>
    </row>
    <row r="4172" spans="9:11" x14ac:dyDescent="0.3">
      <c r="I4172" s="3"/>
      <c r="J4172" s="2"/>
      <c r="K4172" s="2"/>
    </row>
    <row r="4173" spans="9:11" x14ac:dyDescent="0.3">
      <c r="I4173" s="3"/>
      <c r="J4173" s="2"/>
      <c r="K4173" s="2"/>
    </row>
    <row r="4174" spans="9:11" x14ac:dyDescent="0.3">
      <c r="I4174" s="3"/>
      <c r="J4174" s="2"/>
      <c r="K4174" s="2"/>
    </row>
    <row r="4175" spans="9:11" x14ac:dyDescent="0.3">
      <c r="I4175" s="3"/>
      <c r="J4175" s="2"/>
      <c r="K4175" s="2"/>
    </row>
    <row r="4176" spans="9:11" x14ac:dyDescent="0.3">
      <c r="I4176" s="3"/>
      <c r="J4176" s="2"/>
      <c r="K4176" s="2"/>
    </row>
    <row r="4177" spans="9:11" x14ac:dyDescent="0.3">
      <c r="I4177" s="3"/>
      <c r="J4177" s="2"/>
      <c r="K4177" s="2"/>
    </row>
    <row r="4178" spans="9:11" x14ac:dyDescent="0.3">
      <c r="I4178" s="3"/>
      <c r="J4178" s="2"/>
      <c r="K4178" s="2"/>
    </row>
    <row r="4179" spans="9:11" x14ac:dyDescent="0.3">
      <c r="I4179" s="3"/>
      <c r="J4179" s="2"/>
      <c r="K4179" s="2"/>
    </row>
    <row r="4180" spans="9:11" x14ac:dyDescent="0.3">
      <c r="I4180" s="3"/>
      <c r="J4180" s="2"/>
      <c r="K4180" s="2"/>
    </row>
    <row r="4181" spans="9:11" x14ac:dyDescent="0.3">
      <c r="I4181" s="3"/>
      <c r="J4181" s="2"/>
      <c r="K4181" s="2"/>
    </row>
    <row r="4182" spans="9:11" x14ac:dyDescent="0.3">
      <c r="I4182" s="3"/>
      <c r="J4182" s="2"/>
      <c r="K4182" s="2"/>
    </row>
    <row r="4183" spans="9:11" x14ac:dyDescent="0.3">
      <c r="I4183" s="3"/>
      <c r="J4183" s="2"/>
      <c r="K4183" s="2"/>
    </row>
    <row r="4184" spans="9:11" x14ac:dyDescent="0.3">
      <c r="I4184" s="3"/>
      <c r="J4184" s="2"/>
      <c r="K4184" s="2"/>
    </row>
    <row r="4185" spans="9:11" x14ac:dyDescent="0.3">
      <c r="I4185" s="3"/>
      <c r="J4185" s="2"/>
      <c r="K4185" s="2"/>
    </row>
    <row r="4186" spans="9:11" x14ac:dyDescent="0.3">
      <c r="I4186" s="3"/>
      <c r="J4186" s="2"/>
      <c r="K4186" s="2"/>
    </row>
    <row r="4187" spans="9:11" x14ac:dyDescent="0.3">
      <c r="I4187" s="3"/>
      <c r="J4187" s="2"/>
      <c r="K4187" s="2"/>
    </row>
    <row r="4188" spans="9:11" x14ac:dyDescent="0.3">
      <c r="I4188" s="3"/>
      <c r="J4188" s="2"/>
      <c r="K4188" s="2"/>
    </row>
    <row r="4189" spans="9:11" x14ac:dyDescent="0.3">
      <c r="I4189" s="3"/>
      <c r="J4189" s="2"/>
      <c r="K4189" s="2"/>
    </row>
    <row r="4190" spans="9:11" x14ac:dyDescent="0.3">
      <c r="I4190" s="3"/>
      <c r="J4190" s="2"/>
      <c r="K4190" s="2"/>
    </row>
    <row r="4191" spans="9:11" x14ac:dyDescent="0.3">
      <c r="I4191" s="3"/>
      <c r="J4191" s="2"/>
      <c r="K4191" s="2"/>
    </row>
    <row r="4192" spans="9:11" x14ac:dyDescent="0.3">
      <c r="I4192" s="3"/>
      <c r="J4192" s="2"/>
      <c r="K4192" s="2"/>
    </row>
    <row r="4193" spans="9:11" x14ac:dyDescent="0.3">
      <c r="I4193" s="3"/>
      <c r="J4193" s="2"/>
      <c r="K4193" s="2"/>
    </row>
    <row r="4194" spans="9:11" x14ac:dyDescent="0.3">
      <c r="I4194" s="3"/>
      <c r="J4194" s="2"/>
      <c r="K4194" s="2"/>
    </row>
    <row r="4195" spans="9:11" x14ac:dyDescent="0.3">
      <c r="I4195" s="3"/>
      <c r="J4195" s="2"/>
      <c r="K4195" s="2"/>
    </row>
    <row r="4196" spans="9:11" x14ac:dyDescent="0.3">
      <c r="I4196" s="3"/>
      <c r="J4196" s="2"/>
      <c r="K4196" s="2"/>
    </row>
    <row r="4197" spans="9:11" x14ac:dyDescent="0.3">
      <c r="I4197" s="3"/>
      <c r="J4197" s="2"/>
      <c r="K4197" s="2"/>
    </row>
    <row r="4198" spans="9:11" x14ac:dyDescent="0.3">
      <c r="I4198" s="3"/>
      <c r="J4198" s="2"/>
      <c r="K4198" s="2"/>
    </row>
    <row r="4199" spans="9:11" x14ac:dyDescent="0.3">
      <c r="I4199" s="3"/>
      <c r="J4199" s="2"/>
      <c r="K4199" s="2"/>
    </row>
    <row r="4200" spans="9:11" x14ac:dyDescent="0.3">
      <c r="I4200" s="3"/>
      <c r="J4200" s="2"/>
      <c r="K4200" s="2"/>
    </row>
    <row r="4201" spans="9:11" x14ac:dyDescent="0.3">
      <c r="I4201" s="3"/>
      <c r="J4201" s="2"/>
      <c r="K4201" s="2"/>
    </row>
    <row r="4202" spans="9:11" x14ac:dyDescent="0.3">
      <c r="I4202" s="3"/>
      <c r="J4202" s="2"/>
      <c r="K4202" s="2"/>
    </row>
    <row r="4203" spans="9:11" x14ac:dyDescent="0.3">
      <c r="I4203" s="3"/>
      <c r="J4203" s="2"/>
      <c r="K4203" s="2"/>
    </row>
    <row r="4204" spans="9:11" x14ac:dyDescent="0.3">
      <c r="I4204" s="3"/>
      <c r="J4204" s="2"/>
      <c r="K4204" s="2"/>
    </row>
    <row r="4205" spans="9:11" x14ac:dyDescent="0.3">
      <c r="I4205" s="3"/>
      <c r="J4205" s="2"/>
      <c r="K4205" s="2"/>
    </row>
    <row r="4206" spans="9:11" x14ac:dyDescent="0.3">
      <c r="I4206" s="3"/>
      <c r="J4206" s="2"/>
      <c r="K4206" s="2"/>
    </row>
    <row r="4207" spans="9:11" x14ac:dyDescent="0.3">
      <c r="I4207" s="3"/>
      <c r="J4207" s="2"/>
      <c r="K4207" s="2"/>
    </row>
    <row r="4208" spans="9:11" x14ac:dyDescent="0.3">
      <c r="I4208" s="3"/>
      <c r="J4208" s="2"/>
      <c r="K4208" s="2"/>
    </row>
    <row r="4209" spans="9:11" x14ac:dyDescent="0.3">
      <c r="I4209" s="3"/>
      <c r="J4209" s="2"/>
      <c r="K4209" s="2"/>
    </row>
    <row r="4210" spans="9:11" x14ac:dyDescent="0.3">
      <c r="I4210" s="3"/>
      <c r="J4210" s="2"/>
      <c r="K4210" s="2"/>
    </row>
    <row r="4211" spans="9:11" x14ac:dyDescent="0.3">
      <c r="I4211" s="3"/>
      <c r="J4211" s="2"/>
      <c r="K4211" s="2"/>
    </row>
    <row r="4212" spans="9:11" x14ac:dyDescent="0.3">
      <c r="I4212" s="3"/>
      <c r="J4212" s="2"/>
      <c r="K4212" s="2"/>
    </row>
    <row r="4213" spans="9:11" x14ac:dyDescent="0.3">
      <c r="I4213" s="3"/>
      <c r="J4213" s="2"/>
      <c r="K4213" s="2"/>
    </row>
    <row r="4214" spans="9:11" x14ac:dyDescent="0.3">
      <c r="I4214" s="3"/>
      <c r="J4214" s="2"/>
      <c r="K4214" s="2"/>
    </row>
    <row r="4215" spans="9:11" x14ac:dyDescent="0.3">
      <c r="I4215" s="3"/>
      <c r="J4215" s="2"/>
      <c r="K4215" s="2"/>
    </row>
    <row r="4216" spans="9:11" x14ac:dyDescent="0.3">
      <c r="I4216" s="3"/>
      <c r="J4216" s="2"/>
      <c r="K4216" s="2"/>
    </row>
    <row r="4217" spans="9:11" x14ac:dyDescent="0.3">
      <c r="I4217" s="3"/>
      <c r="J4217" s="2"/>
      <c r="K4217" s="2"/>
    </row>
    <row r="4218" spans="9:11" x14ac:dyDescent="0.3">
      <c r="I4218" s="3"/>
      <c r="J4218" s="2"/>
      <c r="K4218" s="2"/>
    </row>
    <row r="4219" spans="9:11" x14ac:dyDescent="0.3">
      <c r="I4219" s="3"/>
      <c r="J4219" s="2"/>
      <c r="K4219" s="2"/>
    </row>
    <row r="4220" spans="9:11" x14ac:dyDescent="0.3">
      <c r="I4220" s="3"/>
      <c r="J4220" s="2"/>
      <c r="K4220" s="2"/>
    </row>
    <row r="4221" spans="9:11" x14ac:dyDescent="0.3">
      <c r="I4221" s="3"/>
      <c r="J4221" s="2"/>
      <c r="K4221" s="2"/>
    </row>
    <row r="4222" spans="9:11" x14ac:dyDescent="0.3">
      <c r="I4222" s="3"/>
      <c r="J4222" s="2"/>
      <c r="K4222" s="2"/>
    </row>
    <row r="4223" spans="9:11" x14ac:dyDescent="0.3">
      <c r="I4223" s="3"/>
      <c r="J4223" s="2"/>
      <c r="K4223" s="2"/>
    </row>
    <row r="4224" spans="9:11" x14ac:dyDescent="0.3">
      <c r="I4224" s="3"/>
      <c r="J4224" s="2"/>
      <c r="K4224" s="2"/>
    </row>
    <row r="4225" spans="9:11" x14ac:dyDescent="0.3">
      <c r="I4225" s="3"/>
      <c r="J4225" s="2"/>
      <c r="K4225" s="2"/>
    </row>
    <row r="4226" spans="9:11" x14ac:dyDescent="0.3">
      <c r="I4226" s="3"/>
      <c r="J4226" s="2"/>
      <c r="K4226" s="2"/>
    </row>
    <row r="4227" spans="9:11" x14ac:dyDescent="0.3">
      <c r="I4227" s="3"/>
      <c r="J4227" s="2"/>
      <c r="K4227" s="2"/>
    </row>
    <row r="4228" spans="9:11" x14ac:dyDescent="0.3">
      <c r="I4228" s="3"/>
      <c r="J4228" s="2"/>
      <c r="K4228" s="2"/>
    </row>
    <row r="4229" spans="9:11" x14ac:dyDescent="0.3">
      <c r="I4229" s="3"/>
      <c r="J4229" s="2"/>
      <c r="K4229" s="2"/>
    </row>
    <row r="4230" spans="9:11" x14ac:dyDescent="0.3">
      <c r="I4230" s="3"/>
      <c r="J4230" s="2"/>
      <c r="K4230" s="2"/>
    </row>
    <row r="4231" spans="9:11" x14ac:dyDescent="0.3">
      <c r="I4231" s="3"/>
      <c r="J4231" s="2"/>
      <c r="K4231" s="2"/>
    </row>
    <row r="4232" spans="9:11" x14ac:dyDescent="0.3">
      <c r="I4232" s="3"/>
      <c r="J4232" s="2"/>
      <c r="K4232" s="2"/>
    </row>
    <row r="4233" spans="9:11" x14ac:dyDescent="0.3">
      <c r="I4233" s="3"/>
      <c r="J4233" s="2"/>
      <c r="K4233" s="2"/>
    </row>
    <row r="4234" spans="9:11" x14ac:dyDescent="0.3">
      <c r="I4234" s="3"/>
      <c r="J4234" s="2"/>
      <c r="K4234" s="2"/>
    </row>
    <row r="4235" spans="9:11" x14ac:dyDescent="0.3">
      <c r="I4235" s="3"/>
      <c r="J4235" s="2"/>
      <c r="K4235" s="2"/>
    </row>
    <row r="4236" spans="9:11" x14ac:dyDescent="0.3">
      <c r="I4236" s="3"/>
      <c r="J4236" s="2"/>
      <c r="K4236" s="2"/>
    </row>
    <row r="4237" spans="9:11" x14ac:dyDescent="0.3">
      <c r="I4237" s="3"/>
      <c r="J4237" s="2"/>
      <c r="K4237" s="2"/>
    </row>
    <row r="4238" spans="9:11" x14ac:dyDescent="0.3">
      <c r="I4238" s="3"/>
      <c r="J4238" s="2"/>
      <c r="K4238" s="2"/>
    </row>
    <row r="4239" spans="9:11" x14ac:dyDescent="0.3">
      <c r="I4239" s="3"/>
      <c r="J4239" s="2"/>
      <c r="K4239" s="2"/>
    </row>
    <row r="4240" spans="9:11" x14ac:dyDescent="0.3">
      <c r="I4240" s="3"/>
      <c r="J4240" s="2"/>
      <c r="K4240" s="2"/>
    </row>
    <row r="4241" spans="9:11" x14ac:dyDescent="0.3">
      <c r="I4241" s="3"/>
      <c r="J4241" s="2"/>
      <c r="K4241" s="2"/>
    </row>
    <row r="4242" spans="9:11" x14ac:dyDescent="0.3">
      <c r="I4242" s="3"/>
      <c r="J4242" s="2"/>
      <c r="K4242" s="2"/>
    </row>
    <row r="4243" spans="9:11" x14ac:dyDescent="0.3">
      <c r="I4243" s="3"/>
      <c r="J4243" s="2"/>
      <c r="K4243" s="2"/>
    </row>
    <row r="4244" spans="9:11" x14ac:dyDescent="0.3">
      <c r="I4244" s="3"/>
      <c r="J4244" s="2"/>
      <c r="K4244" s="2"/>
    </row>
    <row r="4245" spans="9:11" x14ac:dyDescent="0.3">
      <c r="I4245" s="3"/>
      <c r="J4245" s="2"/>
      <c r="K4245" s="2"/>
    </row>
    <row r="4246" spans="9:11" x14ac:dyDescent="0.3">
      <c r="I4246" s="3"/>
      <c r="J4246" s="2"/>
      <c r="K4246" s="2"/>
    </row>
    <row r="4247" spans="9:11" x14ac:dyDescent="0.3">
      <c r="I4247" s="3"/>
      <c r="J4247" s="2"/>
      <c r="K4247" s="2"/>
    </row>
    <row r="4248" spans="9:11" x14ac:dyDescent="0.3">
      <c r="I4248" s="3"/>
      <c r="J4248" s="2"/>
      <c r="K4248" s="2"/>
    </row>
    <row r="4249" spans="9:11" x14ac:dyDescent="0.3">
      <c r="I4249" s="3"/>
      <c r="J4249" s="2"/>
      <c r="K4249" s="2"/>
    </row>
    <row r="4250" spans="9:11" x14ac:dyDescent="0.3">
      <c r="I4250" s="3"/>
      <c r="J4250" s="2"/>
      <c r="K4250" s="2"/>
    </row>
    <row r="4251" spans="9:11" x14ac:dyDescent="0.3">
      <c r="I4251" s="3"/>
      <c r="J4251" s="2"/>
      <c r="K4251" s="2"/>
    </row>
    <row r="4252" spans="9:11" x14ac:dyDescent="0.3">
      <c r="I4252" s="3"/>
      <c r="J4252" s="2"/>
      <c r="K4252" s="2"/>
    </row>
    <row r="4253" spans="9:11" x14ac:dyDescent="0.3">
      <c r="I4253" s="3"/>
      <c r="J4253" s="2"/>
      <c r="K4253" s="2"/>
    </row>
    <row r="4254" spans="9:11" x14ac:dyDescent="0.3">
      <c r="I4254" s="3"/>
      <c r="J4254" s="2"/>
      <c r="K4254" s="2"/>
    </row>
    <row r="4255" spans="9:11" x14ac:dyDescent="0.3">
      <c r="I4255" s="3"/>
      <c r="J4255" s="2"/>
      <c r="K4255" s="2"/>
    </row>
    <row r="4256" spans="9:11" x14ac:dyDescent="0.3">
      <c r="I4256" s="3"/>
      <c r="J4256" s="2"/>
      <c r="K4256" s="2"/>
    </row>
    <row r="4257" spans="9:11" x14ac:dyDescent="0.3">
      <c r="I4257" s="3"/>
      <c r="J4257" s="2"/>
      <c r="K4257" s="2"/>
    </row>
    <row r="4258" spans="9:11" x14ac:dyDescent="0.3">
      <c r="I4258" s="3"/>
      <c r="J4258" s="2"/>
      <c r="K4258" s="2"/>
    </row>
    <row r="4259" spans="9:11" x14ac:dyDescent="0.3">
      <c r="I4259" s="3"/>
      <c r="J4259" s="2"/>
      <c r="K4259" s="2"/>
    </row>
    <row r="4260" spans="9:11" x14ac:dyDescent="0.3">
      <c r="I4260" s="3"/>
      <c r="J4260" s="2"/>
      <c r="K4260" s="2"/>
    </row>
    <row r="4261" spans="9:11" x14ac:dyDescent="0.3">
      <c r="I4261" s="3"/>
      <c r="J4261" s="2"/>
      <c r="K4261" s="2"/>
    </row>
    <row r="4262" spans="9:11" x14ac:dyDescent="0.3">
      <c r="I4262" s="3"/>
      <c r="J4262" s="2"/>
      <c r="K4262" s="2"/>
    </row>
    <row r="4263" spans="9:11" x14ac:dyDescent="0.3">
      <c r="I4263" s="3"/>
      <c r="J4263" s="2"/>
      <c r="K4263" s="2"/>
    </row>
    <row r="4264" spans="9:11" x14ac:dyDescent="0.3">
      <c r="I4264" s="3"/>
      <c r="J4264" s="2"/>
      <c r="K4264" s="2"/>
    </row>
    <row r="4265" spans="9:11" x14ac:dyDescent="0.3">
      <c r="I4265" s="3"/>
      <c r="J4265" s="2"/>
      <c r="K4265" s="2"/>
    </row>
    <row r="4266" spans="9:11" x14ac:dyDescent="0.3">
      <c r="I4266" s="3"/>
      <c r="J4266" s="2"/>
      <c r="K4266" s="2"/>
    </row>
    <row r="4267" spans="9:11" x14ac:dyDescent="0.3">
      <c r="I4267" s="3"/>
      <c r="J4267" s="2"/>
      <c r="K4267" s="2"/>
    </row>
    <row r="4268" spans="9:11" x14ac:dyDescent="0.3">
      <c r="I4268" s="3"/>
      <c r="J4268" s="2"/>
      <c r="K4268" s="2"/>
    </row>
    <row r="4269" spans="9:11" x14ac:dyDescent="0.3">
      <c r="I4269" s="3"/>
      <c r="J4269" s="2"/>
      <c r="K4269" s="2"/>
    </row>
    <row r="4270" spans="9:11" x14ac:dyDescent="0.3">
      <c r="I4270" s="3"/>
      <c r="J4270" s="2"/>
      <c r="K4270" s="2"/>
    </row>
    <row r="4271" spans="9:11" x14ac:dyDescent="0.3">
      <c r="I4271" s="3"/>
      <c r="J4271" s="2"/>
      <c r="K4271" s="2"/>
    </row>
    <row r="4272" spans="9:11" x14ac:dyDescent="0.3">
      <c r="I4272" s="3"/>
      <c r="J4272" s="2"/>
      <c r="K4272" s="2"/>
    </row>
    <row r="4273" spans="9:11" x14ac:dyDescent="0.3">
      <c r="I4273" s="3"/>
      <c r="J4273" s="2"/>
      <c r="K4273" s="2"/>
    </row>
    <row r="4274" spans="9:11" x14ac:dyDescent="0.3">
      <c r="I4274" s="3"/>
      <c r="J4274" s="2"/>
      <c r="K4274" s="2"/>
    </row>
    <row r="4275" spans="9:11" x14ac:dyDescent="0.3">
      <c r="I4275" s="3"/>
      <c r="J4275" s="2"/>
      <c r="K4275" s="2"/>
    </row>
    <row r="4276" spans="9:11" x14ac:dyDescent="0.3">
      <c r="I4276" s="3"/>
      <c r="J4276" s="2"/>
      <c r="K4276" s="2"/>
    </row>
    <row r="4277" spans="9:11" x14ac:dyDescent="0.3">
      <c r="I4277" s="3"/>
      <c r="J4277" s="2"/>
      <c r="K4277" s="2"/>
    </row>
    <row r="4278" spans="9:11" x14ac:dyDescent="0.3">
      <c r="I4278" s="3"/>
      <c r="J4278" s="2"/>
      <c r="K4278" s="2"/>
    </row>
    <row r="4279" spans="9:11" x14ac:dyDescent="0.3">
      <c r="I4279" s="3"/>
      <c r="J4279" s="2"/>
      <c r="K4279" s="2"/>
    </row>
    <row r="4280" spans="9:11" x14ac:dyDescent="0.3">
      <c r="I4280" s="3"/>
      <c r="J4280" s="2"/>
      <c r="K4280" s="2"/>
    </row>
    <row r="4281" spans="9:11" x14ac:dyDescent="0.3">
      <c r="I4281" s="3"/>
      <c r="J4281" s="2"/>
      <c r="K4281" s="2"/>
    </row>
    <row r="4282" spans="9:11" x14ac:dyDescent="0.3">
      <c r="I4282" s="3"/>
      <c r="J4282" s="2"/>
      <c r="K4282" s="2"/>
    </row>
    <row r="4283" spans="9:11" x14ac:dyDescent="0.3">
      <c r="I4283" s="3"/>
      <c r="J4283" s="2"/>
      <c r="K4283" s="2"/>
    </row>
    <row r="4284" spans="9:11" x14ac:dyDescent="0.3">
      <c r="I4284" s="3"/>
      <c r="J4284" s="2"/>
      <c r="K4284" s="2"/>
    </row>
    <row r="4285" spans="9:11" x14ac:dyDescent="0.3">
      <c r="I4285" s="3"/>
      <c r="J4285" s="2"/>
      <c r="K4285" s="2"/>
    </row>
    <row r="4286" spans="9:11" x14ac:dyDescent="0.3">
      <c r="I4286" s="3"/>
      <c r="J4286" s="2"/>
      <c r="K4286" s="2"/>
    </row>
    <row r="4287" spans="9:11" x14ac:dyDescent="0.3">
      <c r="I4287" s="3"/>
      <c r="J4287" s="2"/>
      <c r="K4287" s="2"/>
    </row>
    <row r="4288" spans="9:11" x14ac:dyDescent="0.3">
      <c r="I4288" s="3"/>
      <c r="J4288" s="2"/>
      <c r="K4288" s="2"/>
    </row>
    <row r="4289" spans="9:11" x14ac:dyDescent="0.3">
      <c r="I4289" s="3"/>
      <c r="J4289" s="2"/>
      <c r="K4289" s="2"/>
    </row>
    <row r="4290" spans="9:11" x14ac:dyDescent="0.3">
      <c r="I4290" s="3"/>
      <c r="J4290" s="2"/>
      <c r="K4290" s="2"/>
    </row>
    <row r="4291" spans="9:11" x14ac:dyDescent="0.3">
      <c r="I4291" s="3"/>
      <c r="J4291" s="2"/>
      <c r="K4291" s="2"/>
    </row>
    <row r="4292" spans="9:11" x14ac:dyDescent="0.3">
      <c r="I4292" s="3"/>
      <c r="J4292" s="2"/>
      <c r="K4292" s="2"/>
    </row>
    <row r="4293" spans="9:11" x14ac:dyDescent="0.3">
      <c r="I4293" s="3"/>
      <c r="J4293" s="2"/>
      <c r="K4293" s="2"/>
    </row>
    <row r="4294" spans="9:11" x14ac:dyDescent="0.3">
      <c r="I4294" s="3"/>
      <c r="J4294" s="2"/>
      <c r="K4294" s="2"/>
    </row>
    <row r="4295" spans="9:11" x14ac:dyDescent="0.3">
      <c r="I4295" s="3"/>
      <c r="J4295" s="2"/>
      <c r="K4295" s="2"/>
    </row>
    <row r="4296" spans="9:11" x14ac:dyDescent="0.3">
      <c r="I4296" s="3"/>
      <c r="J4296" s="2"/>
      <c r="K4296" s="2"/>
    </row>
    <row r="4297" spans="9:11" x14ac:dyDescent="0.3">
      <c r="I4297" s="3"/>
      <c r="J4297" s="2"/>
      <c r="K4297" s="2"/>
    </row>
    <row r="4298" spans="9:11" x14ac:dyDescent="0.3">
      <c r="I4298" s="3"/>
      <c r="J4298" s="2"/>
      <c r="K4298" s="2"/>
    </row>
    <row r="4299" spans="9:11" x14ac:dyDescent="0.3">
      <c r="I4299" s="3"/>
      <c r="J4299" s="2"/>
      <c r="K4299" s="2"/>
    </row>
    <row r="4300" spans="9:11" x14ac:dyDescent="0.3">
      <c r="I4300" s="3"/>
      <c r="J4300" s="2"/>
      <c r="K4300" s="2"/>
    </row>
    <row r="4301" spans="9:11" x14ac:dyDescent="0.3">
      <c r="I4301" s="3"/>
      <c r="J4301" s="2"/>
      <c r="K4301" s="2"/>
    </row>
    <row r="4302" spans="9:11" x14ac:dyDescent="0.3">
      <c r="I4302" s="3"/>
      <c r="J4302" s="2"/>
      <c r="K4302" s="2"/>
    </row>
    <row r="4303" spans="9:11" x14ac:dyDescent="0.3">
      <c r="I4303" s="3"/>
      <c r="J4303" s="2"/>
      <c r="K4303" s="2"/>
    </row>
    <row r="4304" spans="9:11" x14ac:dyDescent="0.3">
      <c r="I4304" s="3"/>
      <c r="J4304" s="2"/>
      <c r="K4304" s="2"/>
    </row>
    <row r="4305" spans="9:11" x14ac:dyDescent="0.3">
      <c r="I4305" s="3"/>
      <c r="J4305" s="2"/>
      <c r="K4305" s="2"/>
    </row>
    <row r="4306" spans="9:11" x14ac:dyDescent="0.3">
      <c r="I4306" s="3"/>
      <c r="J4306" s="2"/>
      <c r="K4306" s="2"/>
    </row>
    <row r="4307" spans="9:11" x14ac:dyDescent="0.3">
      <c r="I4307" s="3"/>
      <c r="J4307" s="2"/>
      <c r="K4307" s="2"/>
    </row>
    <row r="4308" spans="9:11" x14ac:dyDescent="0.3">
      <c r="I4308" s="3"/>
      <c r="J4308" s="2"/>
      <c r="K4308" s="2"/>
    </row>
    <row r="4309" spans="9:11" x14ac:dyDescent="0.3">
      <c r="I4309" s="3"/>
      <c r="J4309" s="2"/>
      <c r="K4309" s="2"/>
    </row>
    <row r="4310" spans="9:11" x14ac:dyDescent="0.3">
      <c r="I4310" s="3"/>
      <c r="J4310" s="2"/>
      <c r="K4310" s="2"/>
    </row>
    <row r="4311" spans="9:11" x14ac:dyDescent="0.3">
      <c r="I4311" s="3"/>
      <c r="J4311" s="2"/>
      <c r="K4311" s="2"/>
    </row>
    <row r="4312" spans="9:11" x14ac:dyDescent="0.3">
      <c r="I4312" s="3"/>
      <c r="J4312" s="2"/>
      <c r="K4312" s="2"/>
    </row>
    <row r="4313" spans="9:11" x14ac:dyDescent="0.3">
      <c r="I4313" s="3"/>
      <c r="J4313" s="2"/>
      <c r="K4313" s="2"/>
    </row>
    <row r="4314" spans="9:11" x14ac:dyDescent="0.3">
      <c r="I4314" s="3"/>
      <c r="J4314" s="2"/>
      <c r="K4314" s="2"/>
    </row>
    <row r="4315" spans="9:11" x14ac:dyDescent="0.3">
      <c r="I4315" s="3"/>
      <c r="J4315" s="2"/>
      <c r="K4315" s="2"/>
    </row>
    <row r="4316" spans="9:11" x14ac:dyDescent="0.3">
      <c r="I4316" s="3"/>
      <c r="J4316" s="2"/>
      <c r="K4316" s="2"/>
    </row>
    <row r="4317" spans="9:11" x14ac:dyDescent="0.3">
      <c r="I4317" s="3"/>
      <c r="J4317" s="2"/>
      <c r="K4317" s="2"/>
    </row>
    <row r="4318" spans="9:11" x14ac:dyDescent="0.3">
      <c r="I4318" s="3"/>
      <c r="J4318" s="2"/>
      <c r="K4318" s="2"/>
    </row>
    <row r="4319" spans="9:11" x14ac:dyDescent="0.3">
      <c r="I4319" s="3"/>
      <c r="J4319" s="2"/>
      <c r="K4319" s="2"/>
    </row>
    <row r="4320" spans="9:11" x14ac:dyDescent="0.3">
      <c r="I4320" s="3"/>
      <c r="J4320" s="2"/>
      <c r="K4320" s="2"/>
    </row>
    <row r="4321" spans="9:11" x14ac:dyDescent="0.3">
      <c r="I4321" s="3"/>
      <c r="J4321" s="2"/>
      <c r="K4321" s="2"/>
    </row>
    <row r="4322" spans="9:11" x14ac:dyDescent="0.3">
      <c r="I4322" s="3"/>
      <c r="J4322" s="2"/>
      <c r="K4322" s="2"/>
    </row>
    <row r="4323" spans="9:11" x14ac:dyDescent="0.3">
      <c r="I4323" s="3"/>
      <c r="J4323" s="2"/>
      <c r="K4323" s="2"/>
    </row>
    <row r="4324" spans="9:11" x14ac:dyDescent="0.3">
      <c r="I4324" s="3"/>
      <c r="J4324" s="2"/>
      <c r="K4324" s="2"/>
    </row>
    <row r="4325" spans="9:11" x14ac:dyDescent="0.3">
      <c r="I4325" s="3"/>
      <c r="J4325" s="2"/>
      <c r="K4325" s="2"/>
    </row>
    <row r="4326" spans="9:11" x14ac:dyDescent="0.3">
      <c r="I4326" s="3"/>
      <c r="J4326" s="2"/>
      <c r="K4326" s="2"/>
    </row>
    <row r="4327" spans="9:11" x14ac:dyDescent="0.3">
      <c r="I4327" s="3"/>
      <c r="J4327" s="2"/>
      <c r="K4327" s="2"/>
    </row>
    <row r="4328" spans="9:11" x14ac:dyDescent="0.3">
      <c r="I4328" s="3"/>
      <c r="J4328" s="2"/>
      <c r="K4328" s="2"/>
    </row>
    <row r="4329" spans="9:11" x14ac:dyDescent="0.3">
      <c r="I4329" s="3"/>
      <c r="J4329" s="2"/>
      <c r="K4329" s="2"/>
    </row>
    <row r="4330" spans="9:11" x14ac:dyDescent="0.3">
      <c r="I4330" s="3"/>
      <c r="J4330" s="2"/>
      <c r="K4330" s="2"/>
    </row>
    <row r="4331" spans="9:11" x14ac:dyDescent="0.3">
      <c r="I4331" s="3"/>
      <c r="J4331" s="2"/>
      <c r="K4331" s="2"/>
    </row>
    <row r="4332" spans="9:11" x14ac:dyDescent="0.3">
      <c r="I4332" s="3"/>
      <c r="J4332" s="2"/>
      <c r="K4332" s="2"/>
    </row>
    <row r="4333" spans="9:11" x14ac:dyDescent="0.3">
      <c r="I4333" s="3"/>
      <c r="J4333" s="2"/>
      <c r="K4333" s="2"/>
    </row>
    <row r="4334" spans="9:11" x14ac:dyDescent="0.3">
      <c r="I4334" s="3"/>
      <c r="J4334" s="2"/>
      <c r="K4334" s="2"/>
    </row>
    <row r="4335" spans="9:11" x14ac:dyDescent="0.3">
      <c r="I4335" s="3"/>
      <c r="J4335" s="2"/>
      <c r="K4335" s="2"/>
    </row>
    <row r="4336" spans="9:11" x14ac:dyDescent="0.3">
      <c r="I4336" s="3"/>
      <c r="J4336" s="2"/>
      <c r="K4336" s="2"/>
    </row>
    <row r="4337" spans="9:11" x14ac:dyDescent="0.3">
      <c r="I4337" s="3"/>
      <c r="J4337" s="2"/>
      <c r="K4337" s="2"/>
    </row>
    <row r="4338" spans="9:11" x14ac:dyDescent="0.3">
      <c r="I4338" s="3"/>
      <c r="J4338" s="2"/>
      <c r="K4338" s="2"/>
    </row>
    <row r="4339" spans="9:11" x14ac:dyDescent="0.3">
      <c r="I4339" s="3"/>
      <c r="J4339" s="2"/>
      <c r="K4339" s="2"/>
    </row>
    <row r="4340" spans="9:11" x14ac:dyDescent="0.3">
      <c r="I4340" s="3"/>
      <c r="J4340" s="2"/>
      <c r="K4340" s="2"/>
    </row>
    <row r="4341" spans="9:11" x14ac:dyDescent="0.3">
      <c r="I4341" s="3"/>
      <c r="J4341" s="2"/>
      <c r="K4341" s="2"/>
    </row>
    <row r="4342" spans="9:11" x14ac:dyDescent="0.3">
      <c r="I4342" s="3"/>
      <c r="J4342" s="2"/>
      <c r="K4342" s="2"/>
    </row>
    <row r="4343" spans="9:11" x14ac:dyDescent="0.3">
      <c r="I4343" s="3"/>
      <c r="J4343" s="2"/>
      <c r="K4343" s="2"/>
    </row>
    <row r="4344" spans="9:11" x14ac:dyDescent="0.3">
      <c r="I4344" s="3"/>
      <c r="J4344" s="2"/>
      <c r="K4344" s="2"/>
    </row>
    <row r="4345" spans="9:11" x14ac:dyDescent="0.3">
      <c r="I4345" s="3"/>
      <c r="J4345" s="2"/>
      <c r="K4345" s="2"/>
    </row>
    <row r="4346" spans="9:11" x14ac:dyDescent="0.3">
      <c r="I4346" s="3"/>
      <c r="J4346" s="2"/>
      <c r="K4346" s="2"/>
    </row>
    <row r="4347" spans="9:11" x14ac:dyDescent="0.3">
      <c r="I4347" s="3"/>
      <c r="J4347" s="2"/>
      <c r="K4347" s="2"/>
    </row>
    <row r="4348" spans="9:11" x14ac:dyDescent="0.3">
      <c r="I4348" s="3"/>
      <c r="J4348" s="2"/>
      <c r="K4348" s="2"/>
    </row>
    <row r="4349" spans="9:11" x14ac:dyDescent="0.3">
      <c r="I4349" s="3"/>
      <c r="J4349" s="2"/>
      <c r="K4349" s="2"/>
    </row>
    <row r="4350" spans="9:11" x14ac:dyDescent="0.3">
      <c r="I4350" s="3"/>
      <c r="J4350" s="2"/>
      <c r="K4350" s="2"/>
    </row>
    <row r="4351" spans="9:11" x14ac:dyDescent="0.3">
      <c r="I4351" s="3"/>
      <c r="J4351" s="2"/>
      <c r="K4351" s="2"/>
    </row>
    <row r="4352" spans="9:11" x14ac:dyDescent="0.3">
      <c r="I4352" s="3"/>
      <c r="J4352" s="2"/>
      <c r="K4352" s="2"/>
    </row>
    <row r="4353" spans="9:11" x14ac:dyDescent="0.3">
      <c r="I4353" s="3"/>
      <c r="J4353" s="2"/>
      <c r="K4353" s="2"/>
    </row>
    <row r="4354" spans="9:11" x14ac:dyDescent="0.3">
      <c r="I4354" s="3"/>
      <c r="J4354" s="2"/>
      <c r="K4354" s="2"/>
    </row>
    <row r="4355" spans="9:11" x14ac:dyDescent="0.3">
      <c r="I4355" s="3"/>
      <c r="J4355" s="2"/>
      <c r="K4355" s="2"/>
    </row>
    <row r="4356" spans="9:11" x14ac:dyDescent="0.3">
      <c r="I4356" s="3"/>
      <c r="J4356" s="2"/>
      <c r="K4356" s="2"/>
    </row>
    <row r="4357" spans="9:11" x14ac:dyDescent="0.3">
      <c r="I4357" s="3"/>
      <c r="J4357" s="2"/>
      <c r="K4357" s="2"/>
    </row>
    <row r="4358" spans="9:11" x14ac:dyDescent="0.3">
      <c r="I4358" s="3"/>
      <c r="J4358" s="2"/>
      <c r="K4358" s="2"/>
    </row>
    <row r="4359" spans="9:11" x14ac:dyDescent="0.3">
      <c r="I4359" s="3"/>
      <c r="J4359" s="2"/>
      <c r="K4359" s="2"/>
    </row>
    <row r="4360" spans="9:11" x14ac:dyDescent="0.3">
      <c r="I4360" s="3"/>
      <c r="J4360" s="2"/>
      <c r="K4360" s="2"/>
    </row>
    <row r="4361" spans="9:11" x14ac:dyDescent="0.3">
      <c r="I4361" s="3"/>
      <c r="J4361" s="2"/>
      <c r="K4361" s="2"/>
    </row>
    <row r="4362" spans="9:11" x14ac:dyDescent="0.3">
      <c r="I4362" s="3"/>
      <c r="J4362" s="2"/>
      <c r="K4362" s="2"/>
    </row>
    <row r="4363" spans="9:11" x14ac:dyDescent="0.3">
      <c r="I4363" s="3"/>
      <c r="J4363" s="2"/>
      <c r="K4363" s="2"/>
    </row>
    <row r="4364" spans="9:11" x14ac:dyDescent="0.3">
      <c r="I4364" s="3"/>
      <c r="J4364" s="2"/>
      <c r="K4364" s="2"/>
    </row>
    <row r="4365" spans="9:11" x14ac:dyDescent="0.3">
      <c r="I4365" s="3"/>
      <c r="J4365" s="2"/>
      <c r="K4365" s="2"/>
    </row>
    <row r="4366" spans="9:11" x14ac:dyDescent="0.3">
      <c r="I4366" s="3"/>
      <c r="J4366" s="2"/>
      <c r="K4366" s="2"/>
    </row>
    <row r="4367" spans="9:11" x14ac:dyDescent="0.3">
      <c r="I4367" s="3"/>
      <c r="J4367" s="2"/>
      <c r="K4367" s="2"/>
    </row>
    <row r="4368" spans="9:11" x14ac:dyDescent="0.3">
      <c r="I4368" s="3"/>
      <c r="J4368" s="2"/>
      <c r="K4368" s="2"/>
    </row>
    <row r="4369" spans="9:11" x14ac:dyDescent="0.3">
      <c r="I4369" s="3"/>
      <c r="J4369" s="2"/>
      <c r="K4369" s="2"/>
    </row>
    <row r="4370" spans="9:11" x14ac:dyDescent="0.3">
      <c r="I4370" s="3"/>
      <c r="J4370" s="2"/>
      <c r="K4370" s="2"/>
    </row>
    <row r="4371" spans="9:11" x14ac:dyDescent="0.3">
      <c r="I4371" s="3"/>
      <c r="J4371" s="2"/>
      <c r="K4371" s="2"/>
    </row>
    <row r="4372" spans="9:11" x14ac:dyDescent="0.3">
      <c r="I4372" s="3"/>
      <c r="J4372" s="2"/>
      <c r="K4372" s="2"/>
    </row>
    <row r="4373" spans="9:11" x14ac:dyDescent="0.3">
      <c r="I4373" s="3"/>
      <c r="J4373" s="2"/>
      <c r="K4373" s="2"/>
    </row>
    <row r="4374" spans="9:11" x14ac:dyDescent="0.3">
      <c r="I4374" s="3"/>
      <c r="J4374" s="2"/>
      <c r="K4374" s="2"/>
    </row>
    <row r="4375" spans="9:11" x14ac:dyDescent="0.3">
      <c r="I4375" s="3"/>
      <c r="J4375" s="2"/>
      <c r="K4375" s="2"/>
    </row>
    <row r="4376" spans="9:11" x14ac:dyDescent="0.3">
      <c r="I4376" s="3"/>
      <c r="J4376" s="2"/>
      <c r="K4376" s="2"/>
    </row>
    <row r="4377" spans="9:11" x14ac:dyDescent="0.3">
      <c r="I4377" s="3"/>
      <c r="J4377" s="2"/>
      <c r="K4377" s="2"/>
    </row>
    <row r="4378" spans="9:11" x14ac:dyDescent="0.3">
      <c r="I4378" s="3"/>
      <c r="J4378" s="2"/>
      <c r="K4378" s="2"/>
    </row>
    <row r="4379" spans="9:11" x14ac:dyDescent="0.3">
      <c r="I4379" s="3"/>
      <c r="J4379" s="2"/>
      <c r="K4379" s="2"/>
    </row>
    <row r="4380" spans="9:11" x14ac:dyDescent="0.3">
      <c r="I4380" s="3"/>
      <c r="J4380" s="2"/>
      <c r="K4380" s="2"/>
    </row>
    <row r="4381" spans="9:11" x14ac:dyDescent="0.3">
      <c r="I4381" s="3"/>
      <c r="J4381" s="2"/>
      <c r="K4381" s="2"/>
    </row>
    <row r="4382" spans="9:11" x14ac:dyDescent="0.3">
      <c r="I4382" s="3"/>
      <c r="J4382" s="2"/>
      <c r="K4382" s="2"/>
    </row>
    <row r="4383" spans="9:11" x14ac:dyDescent="0.3">
      <c r="I4383" s="3"/>
      <c r="J4383" s="2"/>
      <c r="K4383" s="2"/>
    </row>
    <row r="4384" spans="9:11" x14ac:dyDescent="0.3">
      <c r="I4384" s="3"/>
      <c r="J4384" s="2"/>
      <c r="K4384" s="2"/>
    </row>
    <row r="4385" spans="9:11" x14ac:dyDescent="0.3">
      <c r="I4385" s="3"/>
      <c r="J4385" s="2"/>
      <c r="K4385" s="2"/>
    </row>
    <row r="4386" spans="9:11" x14ac:dyDescent="0.3">
      <c r="I4386" s="3"/>
      <c r="J4386" s="2"/>
      <c r="K4386" s="2"/>
    </row>
    <row r="4387" spans="9:11" x14ac:dyDescent="0.3">
      <c r="I4387" s="3"/>
      <c r="J4387" s="2"/>
      <c r="K4387" s="2"/>
    </row>
    <row r="4388" spans="9:11" x14ac:dyDescent="0.3">
      <c r="I4388" s="3"/>
      <c r="J4388" s="2"/>
      <c r="K4388" s="2"/>
    </row>
    <row r="4389" spans="9:11" x14ac:dyDescent="0.3">
      <c r="I4389" s="3"/>
      <c r="J4389" s="2"/>
      <c r="K4389" s="2"/>
    </row>
    <row r="4390" spans="9:11" x14ac:dyDescent="0.3">
      <c r="I4390" s="3"/>
      <c r="J4390" s="2"/>
      <c r="K4390" s="2"/>
    </row>
    <row r="4391" spans="9:11" x14ac:dyDescent="0.3">
      <c r="I4391" s="3"/>
      <c r="J4391" s="2"/>
      <c r="K4391" s="2"/>
    </row>
    <row r="4392" spans="9:11" x14ac:dyDescent="0.3">
      <c r="I4392" s="3"/>
      <c r="J4392" s="2"/>
      <c r="K4392" s="2"/>
    </row>
    <row r="4393" spans="9:11" x14ac:dyDescent="0.3">
      <c r="I4393" s="3"/>
      <c r="J4393" s="2"/>
      <c r="K4393" s="2"/>
    </row>
    <row r="4394" spans="9:11" x14ac:dyDescent="0.3">
      <c r="I4394" s="3"/>
      <c r="J4394" s="2"/>
      <c r="K4394" s="2"/>
    </row>
    <row r="4395" spans="9:11" x14ac:dyDescent="0.3">
      <c r="I4395" s="3"/>
      <c r="J4395" s="2"/>
      <c r="K4395" s="2"/>
    </row>
    <row r="4396" spans="9:11" x14ac:dyDescent="0.3">
      <c r="I4396" s="3"/>
      <c r="J4396" s="2"/>
      <c r="K4396" s="2"/>
    </row>
    <row r="4397" spans="9:11" x14ac:dyDescent="0.3">
      <c r="I4397" s="3"/>
      <c r="J4397" s="2"/>
      <c r="K4397" s="2"/>
    </row>
    <row r="4398" spans="9:11" x14ac:dyDescent="0.3">
      <c r="I4398" s="3"/>
      <c r="J4398" s="2"/>
      <c r="K4398" s="2"/>
    </row>
    <row r="4399" spans="9:11" x14ac:dyDescent="0.3">
      <c r="I4399" s="3"/>
      <c r="J4399" s="2"/>
      <c r="K4399" s="2"/>
    </row>
    <row r="4400" spans="9:11" x14ac:dyDescent="0.3">
      <c r="I4400" s="3"/>
      <c r="J4400" s="2"/>
      <c r="K4400" s="2"/>
    </row>
    <row r="4401" spans="9:11" x14ac:dyDescent="0.3">
      <c r="I4401" s="3"/>
      <c r="J4401" s="2"/>
      <c r="K4401" s="2"/>
    </row>
    <row r="4402" spans="9:11" x14ac:dyDescent="0.3">
      <c r="I4402" s="3"/>
      <c r="J4402" s="2"/>
      <c r="K4402" s="2"/>
    </row>
    <row r="4403" spans="9:11" x14ac:dyDescent="0.3">
      <c r="I4403" s="3"/>
      <c r="J4403" s="2"/>
      <c r="K4403" s="2"/>
    </row>
    <row r="4404" spans="9:11" x14ac:dyDescent="0.3">
      <c r="I4404" s="3"/>
      <c r="J4404" s="2"/>
      <c r="K4404" s="2"/>
    </row>
    <row r="4405" spans="9:11" x14ac:dyDescent="0.3">
      <c r="I4405" s="3"/>
      <c r="J4405" s="2"/>
      <c r="K4405" s="2"/>
    </row>
    <row r="4406" spans="9:11" x14ac:dyDescent="0.3">
      <c r="I4406" s="3"/>
      <c r="J4406" s="2"/>
      <c r="K4406" s="2"/>
    </row>
    <row r="4407" spans="9:11" x14ac:dyDescent="0.3">
      <c r="I4407" s="3"/>
      <c r="J4407" s="2"/>
      <c r="K4407" s="2"/>
    </row>
    <row r="4408" spans="9:11" x14ac:dyDescent="0.3">
      <c r="I4408" s="3"/>
      <c r="J4408" s="2"/>
      <c r="K4408" s="2"/>
    </row>
    <row r="4409" spans="9:11" x14ac:dyDescent="0.3">
      <c r="I4409" s="3"/>
      <c r="J4409" s="2"/>
      <c r="K4409" s="2"/>
    </row>
    <row r="4410" spans="9:11" x14ac:dyDescent="0.3">
      <c r="I4410" s="3"/>
      <c r="J4410" s="2"/>
      <c r="K4410" s="2"/>
    </row>
    <row r="4411" spans="9:11" x14ac:dyDescent="0.3">
      <c r="I4411" s="3"/>
      <c r="J4411" s="2"/>
      <c r="K4411" s="2"/>
    </row>
    <row r="4412" spans="9:11" x14ac:dyDescent="0.3">
      <c r="I4412" s="3"/>
      <c r="J4412" s="2"/>
      <c r="K4412" s="2"/>
    </row>
    <row r="4413" spans="9:11" x14ac:dyDescent="0.3">
      <c r="I4413" s="3"/>
      <c r="J4413" s="2"/>
      <c r="K4413" s="2"/>
    </row>
    <row r="4414" spans="9:11" x14ac:dyDescent="0.3">
      <c r="I4414" s="3"/>
      <c r="J4414" s="2"/>
      <c r="K4414" s="2"/>
    </row>
    <row r="4415" spans="9:11" x14ac:dyDescent="0.3">
      <c r="I4415" s="3"/>
      <c r="J4415" s="2"/>
      <c r="K4415" s="2"/>
    </row>
    <row r="4416" spans="9:11" x14ac:dyDescent="0.3">
      <c r="I4416" s="3"/>
      <c r="J4416" s="2"/>
      <c r="K4416" s="2"/>
    </row>
    <row r="4417" spans="9:11" x14ac:dyDescent="0.3">
      <c r="I4417" s="3"/>
      <c r="J4417" s="2"/>
      <c r="K4417" s="2"/>
    </row>
    <row r="4418" spans="9:11" x14ac:dyDescent="0.3">
      <c r="I4418" s="3"/>
      <c r="J4418" s="2"/>
      <c r="K4418" s="2"/>
    </row>
    <row r="4419" spans="9:11" x14ac:dyDescent="0.3">
      <c r="I4419" s="3"/>
      <c r="J4419" s="2"/>
      <c r="K4419" s="2"/>
    </row>
    <row r="4420" spans="9:11" x14ac:dyDescent="0.3">
      <c r="I4420" s="3"/>
      <c r="J4420" s="2"/>
      <c r="K4420" s="2"/>
    </row>
    <row r="4421" spans="9:11" x14ac:dyDescent="0.3">
      <c r="I4421" s="3"/>
      <c r="J4421" s="2"/>
      <c r="K4421" s="2"/>
    </row>
    <row r="4422" spans="9:11" x14ac:dyDescent="0.3">
      <c r="I4422" s="3"/>
      <c r="J4422" s="2"/>
      <c r="K4422" s="2"/>
    </row>
    <row r="4423" spans="9:11" x14ac:dyDescent="0.3">
      <c r="I4423" s="3"/>
      <c r="J4423" s="2"/>
      <c r="K4423" s="2"/>
    </row>
    <row r="4424" spans="9:11" x14ac:dyDescent="0.3">
      <c r="I4424" s="3"/>
      <c r="J4424" s="2"/>
      <c r="K4424" s="2"/>
    </row>
    <row r="4425" spans="9:11" x14ac:dyDescent="0.3">
      <c r="I4425" s="3"/>
      <c r="J4425" s="2"/>
      <c r="K4425" s="2"/>
    </row>
    <row r="4426" spans="9:11" x14ac:dyDescent="0.3">
      <c r="I4426" s="3"/>
      <c r="J4426" s="2"/>
      <c r="K4426" s="2"/>
    </row>
    <row r="4427" spans="9:11" x14ac:dyDescent="0.3">
      <c r="I4427" s="3"/>
      <c r="J4427" s="2"/>
      <c r="K4427" s="2"/>
    </row>
    <row r="4428" spans="9:11" x14ac:dyDescent="0.3">
      <c r="I4428" s="3"/>
      <c r="J4428" s="2"/>
      <c r="K4428" s="2"/>
    </row>
    <row r="4429" spans="9:11" x14ac:dyDescent="0.3">
      <c r="I4429" s="3"/>
      <c r="J4429" s="2"/>
      <c r="K4429" s="2"/>
    </row>
    <row r="4430" spans="9:11" x14ac:dyDescent="0.3">
      <c r="I4430" s="3"/>
      <c r="J4430" s="2"/>
      <c r="K4430" s="2"/>
    </row>
    <row r="4431" spans="9:11" x14ac:dyDescent="0.3">
      <c r="I4431" s="3"/>
      <c r="J4431" s="2"/>
      <c r="K4431" s="2"/>
    </row>
    <row r="4432" spans="9:11" x14ac:dyDescent="0.3">
      <c r="I4432" s="3"/>
      <c r="J4432" s="2"/>
      <c r="K4432" s="2"/>
    </row>
    <row r="4433" spans="9:11" x14ac:dyDescent="0.3">
      <c r="I4433" s="3"/>
      <c r="J4433" s="2"/>
      <c r="K4433" s="2"/>
    </row>
    <row r="4434" spans="9:11" x14ac:dyDescent="0.3">
      <c r="I4434" s="3"/>
      <c r="J4434" s="2"/>
      <c r="K4434" s="2"/>
    </row>
    <row r="4435" spans="9:11" x14ac:dyDescent="0.3">
      <c r="I4435" s="3"/>
      <c r="J4435" s="2"/>
      <c r="K4435" s="2"/>
    </row>
    <row r="4436" spans="9:11" x14ac:dyDescent="0.3">
      <c r="I4436" s="3"/>
      <c r="J4436" s="2"/>
      <c r="K4436" s="2"/>
    </row>
    <row r="4437" spans="9:11" x14ac:dyDescent="0.3">
      <c r="I4437" s="3"/>
      <c r="J4437" s="2"/>
      <c r="K4437" s="2"/>
    </row>
    <row r="4438" spans="9:11" x14ac:dyDescent="0.3">
      <c r="I4438" s="3"/>
      <c r="J4438" s="2"/>
      <c r="K4438" s="2"/>
    </row>
    <row r="4439" spans="9:11" x14ac:dyDescent="0.3">
      <c r="I4439" s="3"/>
      <c r="J4439" s="2"/>
      <c r="K4439" s="2"/>
    </row>
    <row r="4440" spans="9:11" x14ac:dyDescent="0.3">
      <c r="I4440" s="3"/>
      <c r="J4440" s="2"/>
      <c r="K4440" s="2"/>
    </row>
    <row r="4441" spans="9:11" x14ac:dyDescent="0.3">
      <c r="I4441" s="3"/>
      <c r="J4441" s="2"/>
      <c r="K4441" s="2"/>
    </row>
    <row r="4442" spans="9:11" x14ac:dyDescent="0.3">
      <c r="I4442" s="3"/>
      <c r="J4442" s="2"/>
      <c r="K4442" s="2"/>
    </row>
    <row r="4443" spans="9:11" x14ac:dyDescent="0.3">
      <c r="I4443" s="3"/>
      <c r="J4443" s="2"/>
      <c r="K4443" s="2"/>
    </row>
    <row r="4444" spans="9:11" x14ac:dyDescent="0.3">
      <c r="I4444" s="3"/>
      <c r="J4444" s="2"/>
      <c r="K4444" s="2"/>
    </row>
    <row r="4445" spans="9:11" x14ac:dyDescent="0.3">
      <c r="I4445" s="3"/>
      <c r="J4445" s="2"/>
      <c r="K4445" s="2"/>
    </row>
    <row r="4446" spans="9:11" x14ac:dyDescent="0.3">
      <c r="I4446" s="3"/>
      <c r="J4446" s="2"/>
      <c r="K4446" s="2"/>
    </row>
    <row r="4447" spans="9:11" x14ac:dyDescent="0.3">
      <c r="I4447" s="3"/>
      <c r="J4447" s="2"/>
      <c r="K4447" s="2"/>
    </row>
    <row r="4448" spans="9:11" x14ac:dyDescent="0.3">
      <c r="I4448" s="3"/>
      <c r="J4448" s="2"/>
      <c r="K4448" s="2"/>
    </row>
    <row r="4449" spans="9:11" x14ac:dyDescent="0.3">
      <c r="I4449" s="3"/>
      <c r="J4449" s="2"/>
      <c r="K4449" s="2"/>
    </row>
    <row r="4450" spans="9:11" x14ac:dyDescent="0.3">
      <c r="I4450" s="3"/>
      <c r="J4450" s="2"/>
      <c r="K4450" s="2"/>
    </row>
    <row r="4451" spans="9:11" x14ac:dyDescent="0.3">
      <c r="I4451" s="3"/>
      <c r="J4451" s="2"/>
      <c r="K4451" s="2"/>
    </row>
    <row r="4452" spans="9:11" x14ac:dyDescent="0.3">
      <c r="I4452" s="3"/>
      <c r="J4452" s="2"/>
      <c r="K4452" s="2"/>
    </row>
    <row r="4453" spans="9:11" x14ac:dyDescent="0.3">
      <c r="I4453" s="3"/>
      <c r="J4453" s="2"/>
      <c r="K4453" s="2"/>
    </row>
    <row r="4454" spans="9:11" x14ac:dyDescent="0.3">
      <c r="I4454" s="3"/>
      <c r="J4454" s="2"/>
      <c r="K4454" s="2"/>
    </row>
    <row r="4455" spans="9:11" x14ac:dyDescent="0.3">
      <c r="I4455" s="3"/>
      <c r="J4455" s="2"/>
      <c r="K4455" s="2"/>
    </row>
    <row r="4456" spans="9:11" x14ac:dyDescent="0.3">
      <c r="I4456" s="3"/>
      <c r="J4456" s="2"/>
      <c r="K4456" s="2"/>
    </row>
    <row r="4457" spans="9:11" x14ac:dyDescent="0.3">
      <c r="I4457" s="3"/>
      <c r="J4457" s="2"/>
      <c r="K4457" s="2"/>
    </row>
    <row r="4458" spans="9:11" x14ac:dyDescent="0.3">
      <c r="I4458" s="3"/>
      <c r="J4458" s="2"/>
      <c r="K4458" s="2"/>
    </row>
    <row r="4459" spans="9:11" x14ac:dyDescent="0.3">
      <c r="I4459" s="3"/>
      <c r="J4459" s="2"/>
      <c r="K4459" s="2"/>
    </row>
    <row r="4460" spans="9:11" x14ac:dyDescent="0.3">
      <c r="I4460" s="3"/>
      <c r="J4460" s="2"/>
      <c r="K4460" s="2"/>
    </row>
    <row r="4461" spans="9:11" x14ac:dyDescent="0.3">
      <c r="I4461" s="3"/>
      <c r="J4461" s="2"/>
      <c r="K4461" s="2"/>
    </row>
    <row r="4462" spans="9:11" x14ac:dyDescent="0.3">
      <c r="I4462" s="3"/>
      <c r="J4462" s="2"/>
      <c r="K4462" s="2"/>
    </row>
    <row r="4463" spans="9:11" x14ac:dyDescent="0.3">
      <c r="I4463" s="3"/>
      <c r="J4463" s="2"/>
      <c r="K4463" s="2"/>
    </row>
    <row r="4464" spans="9:11" x14ac:dyDescent="0.3">
      <c r="I4464" s="3"/>
      <c r="J4464" s="2"/>
      <c r="K4464" s="2"/>
    </row>
    <row r="4465" spans="9:11" x14ac:dyDescent="0.3">
      <c r="I4465" s="3"/>
      <c r="J4465" s="2"/>
      <c r="K4465" s="2"/>
    </row>
    <row r="4466" spans="9:11" x14ac:dyDescent="0.3">
      <c r="I4466" s="3"/>
      <c r="J4466" s="2"/>
      <c r="K4466" s="2"/>
    </row>
    <row r="4467" spans="9:11" x14ac:dyDescent="0.3">
      <c r="I4467" s="3"/>
      <c r="J4467" s="2"/>
      <c r="K4467" s="2"/>
    </row>
    <row r="4468" spans="9:11" x14ac:dyDescent="0.3">
      <c r="I4468" s="3"/>
      <c r="J4468" s="2"/>
      <c r="K4468" s="2"/>
    </row>
    <row r="4469" spans="9:11" x14ac:dyDescent="0.3">
      <c r="I4469" s="3"/>
      <c r="J4469" s="2"/>
      <c r="K4469" s="2"/>
    </row>
    <row r="4470" spans="9:11" x14ac:dyDescent="0.3">
      <c r="I4470" s="3"/>
      <c r="J4470" s="2"/>
      <c r="K4470" s="2"/>
    </row>
    <row r="4471" spans="9:11" x14ac:dyDescent="0.3">
      <c r="I4471" s="3"/>
      <c r="J4471" s="2"/>
      <c r="K4471" s="2"/>
    </row>
    <row r="4472" spans="9:11" x14ac:dyDescent="0.3">
      <c r="I4472" s="3"/>
      <c r="J4472" s="2"/>
      <c r="K4472" s="2"/>
    </row>
    <row r="4473" spans="9:11" x14ac:dyDescent="0.3">
      <c r="I4473" s="3"/>
      <c r="J4473" s="2"/>
      <c r="K4473" s="2"/>
    </row>
    <row r="4474" spans="9:11" x14ac:dyDescent="0.3">
      <c r="I4474" s="3"/>
      <c r="J4474" s="2"/>
      <c r="K4474" s="2"/>
    </row>
    <row r="4475" spans="9:11" x14ac:dyDescent="0.3">
      <c r="I4475" s="3"/>
      <c r="J4475" s="2"/>
      <c r="K4475" s="2"/>
    </row>
    <row r="4476" spans="9:11" x14ac:dyDescent="0.3">
      <c r="I4476" s="3"/>
      <c r="J4476" s="2"/>
      <c r="K4476" s="2"/>
    </row>
    <row r="4477" spans="9:11" x14ac:dyDescent="0.3">
      <c r="I4477" s="3"/>
      <c r="J4477" s="2"/>
      <c r="K4477" s="2"/>
    </row>
    <row r="4478" spans="9:11" x14ac:dyDescent="0.3">
      <c r="I4478" s="3"/>
      <c r="J4478" s="2"/>
      <c r="K4478" s="2"/>
    </row>
    <row r="4479" spans="9:11" x14ac:dyDescent="0.3">
      <c r="I4479" s="3"/>
      <c r="J4479" s="2"/>
      <c r="K4479" s="2"/>
    </row>
    <row r="4480" spans="9:11" x14ac:dyDescent="0.3">
      <c r="I4480" s="3"/>
      <c r="J4480" s="2"/>
      <c r="K4480" s="2"/>
    </row>
    <row r="4481" spans="9:11" x14ac:dyDescent="0.3">
      <c r="I4481" s="3"/>
      <c r="J4481" s="2"/>
      <c r="K4481" s="2"/>
    </row>
    <row r="4482" spans="9:11" x14ac:dyDescent="0.3">
      <c r="I4482" s="3"/>
      <c r="J4482" s="2"/>
      <c r="K4482" s="2"/>
    </row>
    <row r="4483" spans="9:11" x14ac:dyDescent="0.3">
      <c r="I4483" s="3"/>
      <c r="J4483" s="2"/>
      <c r="K4483" s="2"/>
    </row>
    <row r="4484" spans="9:11" x14ac:dyDescent="0.3">
      <c r="I4484" s="3"/>
      <c r="J4484" s="2"/>
      <c r="K4484" s="2"/>
    </row>
    <row r="4485" spans="9:11" x14ac:dyDescent="0.3">
      <c r="I4485" s="3"/>
      <c r="J4485" s="2"/>
      <c r="K4485" s="2"/>
    </row>
    <row r="4486" spans="9:11" x14ac:dyDescent="0.3">
      <c r="I4486" s="3"/>
      <c r="J4486" s="2"/>
      <c r="K4486" s="2"/>
    </row>
    <row r="4487" spans="9:11" x14ac:dyDescent="0.3">
      <c r="I4487" s="3"/>
      <c r="J4487" s="2"/>
      <c r="K4487" s="2"/>
    </row>
    <row r="4488" spans="9:11" x14ac:dyDescent="0.3">
      <c r="I4488" s="3"/>
      <c r="J4488" s="2"/>
      <c r="K4488" s="2"/>
    </row>
    <row r="4489" spans="9:11" x14ac:dyDescent="0.3">
      <c r="I4489" s="3"/>
      <c r="J4489" s="2"/>
      <c r="K4489" s="2"/>
    </row>
    <row r="4490" spans="9:11" x14ac:dyDescent="0.3">
      <c r="I4490" s="3"/>
      <c r="J4490" s="2"/>
      <c r="K4490" s="2"/>
    </row>
    <row r="4491" spans="9:11" x14ac:dyDescent="0.3">
      <c r="I4491" s="3"/>
      <c r="J4491" s="2"/>
      <c r="K4491" s="2"/>
    </row>
    <row r="4492" spans="9:11" x14ac:dyDescent="0.3">
      <c r="I4492" s="3"/>
      <c r="J4492" s="2"/>
      <c r="K4492" s="2"/>
    </row>
    <row r="4493" spans="9:11" x14ac:dyDescent="0.3">
      <c r="I4493" s="3"/>
      <c r="J4493" s="2"/>
      <c r="K4493" s="2"/>
    </row>
    <row r="4494" spans="9:11" x14ac:dyDescent="0.3">
      <c r="I4494" s="3"/>
      <c r="J4494" s="2"/>
      <c r="K4494" s="2"/>
    </row>
    <row r="4495" spans="9:11" x14ac:dyDescent="0.3">
      <c r="I4495" s="3"/>
      <c r="J4495" s="2"/>
      <c r="K4495" s="2"/>
    </row>
    <row r="4496" spans="9:11" x14ac:dyDescent="0.3">
      <c r="I4496" s="3"/>
      <c r="J4496" s="2"/>
      <c r="K4496" s="2"/>
    </row>
    <row r="4497" spans="9:11" x14ac:dyDescent="0.3">
      <c r="I4497" s="3"/>
      <c r="J4497" s="2"/>
      <c r="K4497" s="2"/>
    </row>
    <row r="4498" spans="9:11" x14ac:dyDescent="0.3">
      <c r="I4498" s="3"/>
      <c r="J4498" s="2"/>
      <c r="K4498" s="2"/>
    </row>
    <row r="4499" spans="9:11" x14ac:dyDescent="0.3">
      <c r="I4499" s="3"/>
      <c r="J4499" s="2"/>
      <c r="K4499" s="2"/>
    </row>
    <row r="4500" spans="9:11" x14ac:dyDescent="0.3">
      <c r="I4500" s="3"/>
      <c r="J4500" s="2"/>
      <c r="K4500" s="2"/>
    </row>
    <row r="4501" spans="9:11" x14ac:dyDescent="0.3">
      <c r="I4501" s="3"/>
      <c r="J4501" s="2"/>
      <c r="K4501" s="2"/>
    </row>
    <row r="4502" spans="9:11" x14ac:dyDescent="0.3">
      <c r="I4502" s="3"/>
      <c r="J4502" s="2"/>
      <c r="K4502" s="2"/>
    </row>
    <row r="4503" spans="9:11" x14ac:dyDescent="0.3">
      <c r="I4503" s="3"/>
      <c r="J4503" s="2"/>
      <c r="K4503" s="2"/>
    </row>
    <row r="4504" spans="9:11" x14ac:dyDescent="0.3">
      <c r="I4504" s="3"/>
      <c r="J4504" s="2"/>
      <c r="K4504" s="2"/>
    </row>
    <row r="4505" spans="9:11" x14ac:dyDescent="0.3">
      <c r="I4505" s="3"/>
      <c r="J4505" s="2"/>
      <c r="K4505" s="2"/>
    </row>
    <row r="4506" spans="9:11" x14ac:dyDescent="0.3">
      <c r="I4506" s="3"/>
      <c r="J4506" s="2"/>
      <c r="K4506" s="2"/>
    </row>
    <row r="4507" spans="9:11" x14ac:dyDescent="0.3">
      <c r="I4507" s="3"/>
      <c r="J4507" s="2"/>
      <c r="K4507" s="2"/>
    </row>
    <row r="4508" spans="9:11" x14ac:dyDescent="0.3">
      <c r="I4508" s="3"/>
      <c r="J4508" s="2"/>
      <c r="K4508" s="2"/>
    </row>
    <row r="4509" spans="9:11" x14ac:dyDescent="0.3">
      <c r="I4509" s="3"/>
      <c r="J4509" s="2"/>
      <c r="K4509" s="2"/>
    </row>
    <row r="4510" spans="9:11" x14ac:dyDescent="0.3">
      <c r="I4510" s="3"/>
      <c r="J4510" s="2"/>
      <c r="K4510" s="2"/>
    </row>
    <row r="4511" spans="9:11" x14ac:dyDescent="0.3">
      <c r="I4511" s="3"/>
      <c r="J4511" s="2"/>
      <c r="K4511" s="2"/>
    </row>
    <row r="4512" spans="9:11" x14ac:dyDescent="0.3">
      <c r="I4512" s="3"/>
      <c r="J4512" s="2"/>
      <c r="K4512" s="2"/>
    </row>
    <row r="4513" spans="9:11" x14ac:dyDescent="0.3">
      <c r="I4513" s="3"/>
      <c r="J4513" s="2"/>
      <c r="K4513" s="2"/>
    </row>
    <row r="4514" spans="9:11" x14ac:dyDescent="0.3">
      <c r="I4514" s="3"/>
      <c r="J4514" s="2"/>
      <c r="K4514" s="2"/>
    </row>
    <row r="4515" spans="9:11" x14ac:dyDescent="0.3">
      <c r="I4515" s="3"/>
      <c r="J4515" s="2"/>
      <c r="K4515" s="2"/>
    </row>
    <row r="4516" spans="9:11" x14ac:dyDescent="0.3">
      <c r="I4516" s="3"/>
      <c r="J4516" s="2"/>
      <c r="K4516" s="2"/>
    </row>
    <row r="4517" spans="9:11" x14ac:dyDescent="0.3">
      <c r="I4517" s="3"/>
      <c r="J4517" s="2"/>
      <c r="K4517" s="2"/>
    </row>
    <row r="4518" spans="9:11" x14ac:dyDescent="0.3">
      <c r="I4518" s="3"/>
      <c r="J4518" s="2"/>
      <c r="K4518" s="2"/>
    </row>
    <row r="4519" spans="9:11" x14ac:dyDescent="0.3">
      <c r="I4519" s="3"/>
      <c r="J4519" s="2"/>
      <c r="K4519" s="2"/>
    </row>
    <row r="4520" spans="9:11" x14ac:dyDescent="0.3">
      <c r="I4520" s="3"/>
      <c r="J4520" s="2"/>
      <c r="K4520" s="2"/>
    </row>
    <row r="4521" spans="9:11" x14ac:dyDescent="0.3">
      <c r="I4521" s="3"/>
      <c r="J4521" s="2"/>
      <c r="K4521" s="2"/>
    </row>
    <row r="4522" spans="9:11" x14ac:dyDescent="0.3">
      <c r="I4522" s="3"/>
      <c r="J4522" s="2"/>
      <c r="K4522" s="2"/>
    </row>
    <row r="4523" spans="9:11" x14ac:dyDescent="0.3">
      <c r="I4523" s="3"/>
      <c r="J4523" s="2"/>
      <c r="K4523" s="2"/>
    </row>
    <row r="4524" spans="9:11" x14ac:dyDescent="0.3">
      <c r="I4524" s="3"/>
      <c r="J4524" s="2"/>
      <c r="K4524" s="2"/>
    </row>
    <row r="4525" spans="9:11" x14ac:dyDescent="0.3">
      <c r="I4525" s="3"/>
      <c r="J4525" s="2"/>
      <c r="K4525" s="2"/>
    </row>
    <row r="4526" spans="9:11" x14ac:dyDescent="0.3">
      <c r="I4526" s="3"/>
      <c r="J4526" s="2"/>
      <c r="K4526" s="2"/>
    </row>
    <row r="4527" spans="9:11" x14ac:dyDescent="0.3">
      <c r="I4527" s="3"/>
      <c r="J4527" s="2"/>
      <c r="K4527" s="2"/>
    </row>
    <row r="4528" spans="9:11" x14ac:dyDescent="0.3">
      <c r="I4528" s="3"/>
      <c r="J4528" s="2"/>
      <c r="K4528" s="2"/>
    </row>
    <row r="4529" spans="9:11" x14ac:dyDescent="0.3">
      <c r="I4529" s="3"/>
      <c r="J4529" s="2"/>
      <c r="K4529" s="2"/>
    </row>
    <row r="4530" spans="9:11" x14ac:dyDescent="0.3">
      <c r="I4530" s="3"/>
      <c r="J4530" s="2"/>
      <c r="K4530" s="2"/>
    </row>
    <row r="4531" spans="9:11" x14ac:dyDescent="0.3">
      <c r="I4531" s="3"/>
      <c r="J4531" s="2"/>
      <c r="K4531" s="2"/>
    </row>
    <row r="4532" spans="9:11" x14ac:dyDescent="0.3">
      <c r="I4532" s="3"/>
      <c r="J4532" s="2"/>
      <c r="K4532" s="2"/>
    </row>
    <row r="4533" spans="9:11" x14ac:dyDescent="0.3">
      <c r="I4533" s="3"/>
      <c r="J4533" s="2"/>
      <c r="K4533" s="2"/>
    </row>
    <row r="4534" spans="9:11" x14ac:dyDescent="0.3">
      <c r="I4534" s="3"/>
      <c r="J4534" s="2"/>
      <c r="K4534" s="2"/>
    </row>
    <row r="4535" spans="9:11" x14ac:dyDescent="0.3">
      <c r="I4535" s="3"/>
      <c r="J4535" s="2"/>
      <c r="K4535" s="2"/>
    </row>
    <row r="4536" spans="9:11" x14ac:dyDescent="0.3">
      <c r="I4536" s="3"/>
      <c r="J4536" s="2"/>
      <c r="K4536" s="2"/>
    </row>
    <row r="4537" spans="9:11" x14ac:dyDescent="0.3">
      <c r="I4537" s="3"/>
      <c r="J4537" s="2"/>
      <c r="K4537" s="2"/>
    </row>
    <row r="4538" spans="9:11" x14ac:dyDescent="0.3">
      <c r="I4538" s="3"/>
      <c r="J4538" s="2"/>
      <c r="K4538" s="2"/>
    </row>
    <row r="4539" spans="9:11" x14ac:dyDescent="0.3">
      <c r="I4539" s="3"/>
      <c r="J4539" s="2"/>
      <c r="K4539" s="2"/>
    </row>
    <row r="4540" spans="9:11" x14ac:dyDescent="0.3">
      <c r="I4540" s="3"/>
      <c r="J4540" s="2"/>
      <c r="K4540" s="2"/>
    </row>
    <row r="4541" spans="9:11" x14ac:dyDescent="0.3">
      <c r="I4541" s="3"/>
      <c r="J4541" s="2"/>
      <c r="K4541" s="2"/>
    </row>
    <row r="4542" spans="9:11" x14ac:dyDescent="0.3">
      <c r="I4542" s="3"/>
      <c r="J4542" s="2"/>
      <c r="K4542" s="2"/>
    </row>
    <row r="4543" spans="9:11" x14ac:dyDescent="0.3">
      <c r="I4543" s="3"/>
      <c r="J4543" s="2"/>
      <c r="K4543" s="2"/>
    </row>
    <row r="4544" spans="9:11" x14ac:dyDescent="0.3">
      <c r="I4544" s="3"/>
      <c r="J4544" s="2"/>
      <c r="K4544" s="2"/>
    </row>
    <row r="4545" spans="9:11" x14ac:dyDescent="0.3">
      <c r="I4545" s="3"/>
      <c r="J4545" s="2"/>
      <c r="K4545" s="2"/>
    </row>
    <row r="4546" spans="9:11" x14ac:dyDescent="0.3">
      <c r="I4546" s="3"/>
      <c r="J4546" s="2"/>
      <c r="K4546" s="2"/>
    </row>
    <row r="4547" spans="9:11" x14ac:dyDescent="0.3">
      <c r="I4547" s="3"/>
      <c r="J4547" s="2"/>
      <c r="K4547" s="2"/>
    </row>
    <row r="4548" spans="9:11" x14ac:dyDescent="0.3">
      <c r="I4548" s="3"/>
      <c r="J4548" s="2"/>
      <c r="K4548" s="2"/>
    </row>
    <row r="4549" spans="9:11" x14ac:dyDescent="0.3">
      <c r="I4549" s="3"/>
      <c r="J4549" s="2"/>
      <c r="K4549" s="2"/>
    </row>
    <row r="4550" spans="9:11" x14ac:dyDescent="0.3">
      <c r="I4550" s="3"/>
      <c r="J4550" s="2"/>
      <c r="K4550" s="2"/>
    </row>
    <row r="4551" spans="9:11" x14ac:dyDescent="0.3">
      <c r="I4551" s="3"/>
      <c r="J4551" s="2"/>
      <c r="K4551" s="2"/>
    </row>
    <row r="4552" spans="9:11" x14ac:dyDescent="0.3">
      <c r="I4552" s="3"/>
      <c r="J4552" s="2"/>
      <c r="K4552" s="2"/>
    </row>
    <row r="4553" spans="9:11" x14ac:dyDescent="0.3">
      <c r="I4553" s="3"/>
      <c r="J4553" s="2"/>
      <c r="K4553" s="2"/>
    </row>
    <row r="4554" spans="9:11" x14ac:dyDescent="0.3">
      <c r="I4554" s="3"/>
      <c r="J4554" s="2"/>
      <c r="K4554" s="2"/>
    </row>
    <row r="4555" spans="9:11" x14ac:dyDescent="0.3">
      <c r="I4555" s="3"/>
      <c r="J4555" s="2"/>
      <c r="K4555" s="2"/>
    </row>
    <row r="4556" spans="9:11" x14ac:dyDescent="0.3">
      <c r="I4556" s="3"/>
      <c r="J4556" s="2"/>
      <c r="K4556" s="2"/>
    </row>
    <row r="4557" spans="9:11" x14ac:dyDescent="0.3">
      <c r="I4557" s="3"/>
      <c r="J4557" s="2"/>
      <c r="K4557" s="2"/>
    </row>
    <row r="4558" spans="9:11" x14ac:dyDescent="0.3">
      <c r="I4558" s="3"/>
      <c r="J4558" s="2"/>
      <c r="K4558" s="2"/>
    </row>
    <row r="4559" spans="9:11" x14ac:dyDescent="0.3">
      <c r="I4559" s="3"/>
      <c r="J4559" s="2"/>
      <c r="K4559" s="2"/>
    </row>
    <row r="4560" spans="9:11" x14ac:dyDescent="0.3">
      <c r="I4560" s="3"/>
      <c r="J4560" s="2"/>
      <c r="K4560" s="2"/>
    </row>
    <row r="4561" spans="9:11" x14ac:dyDescent="0.3">
      <c r="I4561" s="3"/>
      <c r="J4561" s="2"/>
      <c r="K4561" s="2"/>
    </row>
    <row r="4562" spans="9:11" x14ac:dyDescent="0.3">
      <c r="I4562" s="3"/>
      <c r="J4562" s="2"/>
      <c r="K4562" s="2"/>
    </row>
    <row r="4563" spans="9:11" x14ac:dyDescent="0.3">
      <c r="I4563" s="3"/>
      <c r="J4563" s="2"/>
      <c r="K4563" s="2"/>
    </row>
    <row r="4564" spans="9:11" x14ac:dyDescent="0.3">
      <c r="I4564" s="3"/>
      <c r="J4564" s="2"/>
      <c r="K4564" s="2"/>
    </row>
    <row r="4565" spans="9:11" x14ac:dyDescent="0.3">
      <c r="I4565" s="3"/>
      <c r="J4565" s="2"/>
      <c r="K4565" s="2"/>
    </row>
    <row r="4566" spans="9:11" x14ac:dyDescent="0.3">
      <c r="I4566" s="3"/>
      <c r="J4566" s="2"/>
      <c r="K4566" s="2"/>
    </row>
    <row r="4567" spans="9:11" x14ac:dyDescent="0.3">
      <c r="I4567" s="3"/>
      <c r="J4567" s="2"/>
      <c r="K4567" s="2"/>
    </row>
    <row r="4568" spans="9:11" x14ac:dyDescent="0.3">
      <c r="I4568" s="3"/>
      <c r="J4568" s="2"/>
      <c r="K4568" s="2"/>
    </row>
    <row r="4569" spans="9:11" x14ac:dyDescent="0.3">
      <c r="I4569" s="3"/>
      <c r="J4569" s="2"/>
      <c r="K4569" s="2"/>
    </row>
    <row r="4570" spans="9:11" x14ac:dyDescent="0.3">
      <c r="I4570" s="3"/>
      <c r="J4570" s="2"/>
      <c r="K4570" s="2"/>
    </row>
    <row r="4571" spans="9:11" x14ac:dyDescent="0.3">
      <c r="I4571" s="3"/>
      <c r="J4571" s="2"/>
      <c r="K4571" s="2"/>
    </row>
    <row r="4572" spans="9:11" x14ac:dyDescent="0.3">
      <c r="I4572" s="3"/>
      <c r="J4572" s="2"/>
      <c r="K4572" s="2"/>
    </row>
    <row r="4573" spans="9:11" x14ac:dyDescent="0.3">
      <c r="I4573" s="3"/>
      <c r="J4573" s="2"/>
      <c r="K4573" s="2"/>
    </row>
    <row r="4574" spans="9:11" x14ac:dyDescent="0.3">
      <c r="I4574" s="3"/>
      <c r="J4574" s="2"/>
      <c r="K4574" s="2"/>
    </row>
    <row r="4575" spans="9:11" x14ac:dyDescent="0.3">
      <c r="I4575" s="3"/>
      <c r="J4575" s="2"/>
      <c r="K4575" s="2"/>
    </row>
    <row r="4576" spans="9:11" x14ac:dyDescent="0.3">
      <c r="I4576" s="3"/>
      <c r="J4576" s="2"/>
      <c r="K4576" s="2"/>
    </row>
    <row r="4577" spans="9:11" x14ac:dyDescent="0.3">
      <c r="I4577" s="3"/>
      <c r="J4577" s="2"/>
      <c r="K4577" s="2"/>
    </row>
    <row r="4578" spans="9:11" x14ac:dyDescent="0.3">
      <c r="I4578" s="3"/>
      <c r="J4578" s="2"/>
      <c r="K4578" s="2"/>
    </row>
    <row r="4579" spans="9:11" x14ac:dyDescent="0.3">
      <c r="I4579" s="3"/>
      <c r="J4579" s="2"/>
      <c r="K4579" s="2"/>
    </row>
    <row r="4580" spans="9:11" x14ac:dyDescent="0.3">
      <c r="I4580" s="3"/>
      <c r="J4580" s="2"/>
      <c r="K4580" s="2"/>
    </row>
    <row r="4581" spans="9:11" x14ac:dyDescent="0.3">
      <c r="I4581" s="3"/>
      <c r="J4581" s="2"/>
      <c r="K4581" s="2"/>
    </row>
    <row r="4582" spans="9:11" x14ac:dyDescent="0.3">
      <c r="I4582" s="3"/>
      <c r="J4582" s="2"/>
      <c r="K4582" s="2"/>
    </row>
    <row r="4583" spans="9:11" x14ac:dyDescent="0.3">
      <c r="I4583" s="3"/>
      <c r="J4583" s="2"/>
      <c r="K4583" s="2"/>
    </row>
    <row r="4584" spans="9:11" x14ac:dyDescent="0.3">
      <c r="I4584" s="3"/>
      <c r="J4584" s="2"/>
      <c r="K4584" s="2"/>
    </row>
    <row r="4585" spans="9:11" x14ac:dyDescent="0.3">
      <c r="I4585" s="3"/>
      <c r="J4585" s="2"/>
      <c r="K4585" s="2"/>
    </row>
    <row r="4586" spans="9:11" x14ac:dyDescent="0.3">
      <c r="I4586" s="3"/>
      <c r="J4586" s="2"/>
      <c r="K4586" s="2"/>
    </row>
    <row r="4587" spans="9:11" x14ac:dyDescent="0.3">
      <c r="I4587" s="3"/>
      <c r="J4587" s="2"/>
      <c r="K4587" s="2"/>
    </row>
    <row r="4588" spans="9:11" x14ac:dyDescent="0.3">
      <c r="I4588" s="3"/>
      <c r="J4588" s="2"/>
      <c r="K4588" s="2"/>
    </row>
    <row r="4589" spans="9:11" x14ac:dyDescent="0.3">
      <c r="I4589" s="3"/>
      <c r="J4589" s="2"/>
      <c r="K4589" s="2"/>
    </row>
    <row r="4590" spans="9:11" x14ac:dyDescent="0.3">
      <c r="I4590" s="3"/>
      <c r="J4590" s="2"/>
      <c r="K4590" s="2"/>
    </row>
    <row r="4591" spans="9:11" x14ac:dyDescent="0.3">
      <c r="I4591" s="3"/>
      <c r="J4591" s="2"/>
      <c r="K4591" s="2"/>
    </row>
    <row r="4592" spans="9:11" x14ac:dyDescent="0.3">
      <c r="I4592" s="3"/>
      <c r="J4592" s="2"/>
      <c r="K4592" s="2"/>
    </row>
    <row r="4593" spans="9:11" x14ac:dyDescent="0.3">
      <c r="I4593" s="3"/>
      <c r="J4593" s="2"/>
      <c r="K4593" s="2"/>
    </row>
    <row r="4594" spans="9:11" x14ac:dyDescent="0.3">
      <c r="I4594" s="3"/>
      <c r="J4594" s="2"/>
      <c r="K4594" s="2"/>
    </row>
    <row r="4595" spans="9:11" x14ac:dyDescent="0.3">
      <c r="I4595" s="3"/>
      <c r="J4595" s="2"/>
      <c r="K4595" s="2"/>
    </row>
    <row r="4596" spans="9:11" x14ac:dyDescent="0.3">
      <c r="I4596" s="3"/>
      <c r="J4596" s="2"/>
      <c r="K4596" s="2"/>
    </row>
    <row r="4597" spans="9:11" x14ac:dyDescent="0.3">
      <c r="I4597" s="3"/>
      <c r="J4597" s="2"/>
      <c r="K4597" s="2"/>
    </row>
    <row r="4598" spans="9:11" x14ac:dyDescent="0.3">
      <c r="I4598" s="3"/>
      <c r="J4598" s="2"/>
      <c r="K4598" s="2"/>
    </row>
    <row r="4599" spans="9:11" x14ac:dyDescent="0.3">
      <c r="I4599" s="3"/>
      <c r="J4599" s="2"/>
      <c r="K4599" s="2"/>
    </row>
    <row r="4600" spans="9:11" x14ac:dyDescent="0.3">
      <c r="I4600" s="3"/>
      <c r="J4600" s="2"/>
      <c r="K4600" s="2"/>
    </row>
    <row r="4601" spans="9:11" x14ac:dyDescent="0.3">
      <c r="I4601" s="3"/>
      <c r="J4601" s="2"/>
      <c r="K4601" s="2"/>
    </row>
    <row r="4602" spans="9:11" x14ac:dyDescent="0.3">
      <c r="I4602" s="3"/>
      <c r="J4602" s="2"/>
      <c r="K4602" s="2"/>
    </row>
    <row r="4603" spans="9:11" x14ac:dyDescent="0.3">
      <c r="I4603" s="3"/>
      <c r="J4603" s="2"/>
      <c r="K4603" s="2"/>
    </row>
    <row r="4604" spans="9:11" x14ac:dyDescent="0.3">
      <c r="I4604" s="3"/>
      <c r="J4604" s="2"/>
      <c r="K4604" s="2"/>
    </row>
    <row r="4605" spans="9:11" x14ac:dyDescent="0.3">
      <c r="I4605" s="3"/>
      <c r="J4605" s="2"/>
      <c r="K4605" s="2"/>
    </row>
    <row r="4606" spans="9:11" x14ac:dyDescent="0.3">
      <c r="I4606" s="3"/>
      <c r="J4606" s="2"/>
      <c r="K4606" s="2"/>
    </row>
    <row r="4607" spans="9:11" x14ac:dyDescent="0.3">
      <c r="I4607" s="3"/>
      <c r="J4607" s="2"/>
      <c r="K4607" s="2"/>
    </row>
    <row r="4608" spans="9:11" x14ac:dyDescent="0.3">
      <c r="I4608" s="3"/>
      <c r="J4608" s="2"/>
      <c r="K4608" s="2"/>
    </row>
    <row r="4609" spans="9:11" x14ac:dyDescent="0.3">
      <c r="I4609" s="3"/>
      <c r="J4609" s="2"/>
      <c r="K4609" s="2"/>
    </row>
    <row r="4610" spans="9:11" x14ac:dyDescent="0.3">
      <c r="I4610" s="3"/>
      <c r="J4610" s="2"/>
      <c r="K4610" s="2"/>
    </row>
    <row r="4611" spans="9:11" x14ac:dyDescent="0.3">
      <c r="I4611" s="3"/>
      <c r="J4611" s="2"/>
      <c r="K4611" s="2"/>
    </row>
    <row r="4612" spans="9:11" x14ac:dyDescent="0.3">
      <c r="I4612" s="3"/>
      <c r="J4612" s="2"/>
      <c r="K4612" s="2"/>
    </row>
    <row r="4613" spans="9:11" x14ac:dyDescent="0.3">
      <c r="I4613" s="3"/>
      <c r="J4613" s="2"/>
      <c r="K4613" s="2"/>
    </row>
    <row r="4614" spans="9:11" x14ac:dyDescent="0.3">
      <c r="I4614" s="3"/>
      <c r="J4614" s="2"/>
      <c r="K4614" s="2"/>
    </row>
    <row r="4615" spans="9:11" x14ac:dyDescent="0.3">
      <c r="I4615" s="3"/>
      <c r="J4615" s="2"/>
      <c r="K4615" s="2"/>
    </row>
    <row r="4616" spans="9:11" x14ac:dyDescent="0.3">
      <c r="I4616" s="3"/>
      <c r="J4616" s="2"/>
      <c r="K4616" s="2"/>
    </row>
    <row r="4617" spans="9:11" x14ac:dyDescent="0.3">
      <c r="I4617" s="3"/>
      <c r="J4617" s="2"/>
      <c r="K4617" s="2"/>
    </row>
    <row r="4618" spans="9:11" x14ac:dyDescent="0.3">
      <c r="I4618" s="3"/>
      <c r="J4618" s="2"/>
      <c r="K4618" s="2"/>
    </row>
    <row r="4619" spans="9:11" x14ac:dyDescent="0.3">
      <c r="I4619" s="3"/>
      <c r="J4619" s="2"/>
      <c r="K4619" s="2"/>
    </row>
    <row r="4620" spans="9:11" x14ac:dyDescent="0.3">
      <c r="I4620" s="3"/>
      <c r="J4620" s="2"/>
      <c r="K4620" s="2"/>
    </row>
    <row r="4621" spans="9:11" x14ac:dyDescent="0.3">
      <c r="I4621" s="3"/>
      <c r="J4621" s="2"/>
      <c r="K4621" s="2"/>
    </row>
    <row r="4622" spans="9:11" x14ac:dyDescent="0.3">
      <c r="I4622" s="3"/>
      <c r="J4622" s="2"/>
      <c r="K4622" s="2"/>
    </row>
    <row r="4623" spans="9:11" x14ac:dyDescent="0.3">
      <c r="I4623" s="3"/>
      <c r="J4623" s="2"/>
      <c r="K4623" s="2"/>
    </row>
    <row r="4624" spans="9:11" x14ac:dyDescent="0.3">
      <c r="I4624" s="3"/>
      <c r="J4624" s="2"/>
      <c r="K4624" s="2"/>
    </row>
    <row r="4625" spans="9:11" x14ac:dyDescent="0.3">
      <c r="I4625" s="3"/>
      <c r="J4625" s="2"/>
      <c r="K4625" s="2"/>
    </row>
    <row r="4626" spans="9:11" x14ac:dyDescent="0.3">
      <c r="I4626" s="3"/>
      <c r="J4626" s="2"/>
      <c r="K4626" s="2"/>
    </row>
    <row r="4627" spans="9:11" x14ac:dyDescent="0.3">
      <c r="I4627" s="3"/>
      <c r="J4627" s="2"/>
      <c r="K4627" s="2"/>
    </row>
    <row r="4628" spans="9:11" x14ac:dyDescent="0.3">
      <c r="I4628" s="3"/>
      <c r="J4628" s="2"/>
      <c r="K4628" s="2"/>
    </row>
    <row r="4629" spans="9:11" x14ac:dyDescent="0.3">
      <c r="I4629" s="3"/>
      <c r="J4629" s="2"/>
      <c r="K4629" s="2"/>
    </row>
    <row r="4630" spans="9:11" x14ac:dyDescent="0.3">
      <c r="I4630" s="3"/>
      <c r="J4630" s="2"/>
      <c r="K4630" s="2"/>
    </row>
    <row r="4631" spans="9:11" x14ac:dyDescent="0.3">
      <c r="I4631" s="3"/>
      <c r="J4631" s="2"/>
      <c r="K4631" s="2"/>
    </row>
    <row r="4632" spans="9:11" x14ac:dyDescent="0.3">
      <c r="I4632" s="3"/>
      <c r="J4632" s="2"/>
      <c r="K4632" s="2"/>
    </row>
    <row r="4633" spans="9:11" x14ac:dyDescent="0.3">
      <c r="I4633" s="3"/>
      <c r="J4633" s="2"/>
      <c r="K4633" s="2"/>
    </row>
    <row r="4634" spans="9:11" x14ac:dyDescent="0.3">
      <c r="I4634" s="3"/>
      <c r="J4634" s="2"/>
      <c r="K4634" s="2"/>
    </row>
    <row r="4635" spans="9:11" x14ac:dyDescent="0.3">
      <c r="I4635" s="3"/>
      <c r="J4635" s="2"/>
      <c r="K4635" s="2"/>
    </row>
    <row r="4636" spans="9:11" x14ac:dyDescent="0.3">
      <c r="I4636" s="3"/>
      <c r="J4636" s="2"/>
      <c r="K4636" s="2"/>
    </row>
    <row r="4637" spans="9:11" x14ac:dyDescent="0.3">
      <c r="I4637" s="3"/>
      <c r="J4637" s="2"/>
      <c r="K4637" s="2"/>
    </row>
    <row r="4638" spans="9:11" x14ac:dyDescent="0.3">
      <c r="I4638" s="3"/>
      <c r="J4638" s="2"/>
      <c r="K4638" s="2"/>
    </row>
    <row r="4639" spans="9:11" x14ac:dyDescent="0.3">
      <c r="I4639" s="3"/>
      <c r="J4639" s="2"/>
      <c r="K4639" s="2"/>
    </row>
    <row r="4640" spans="9:11" x14ac:dyDescent="0.3">
      <c r="I4640" s="3"/>
      <c r="J4640" s="2"/>
      <c r="K4640" s="2"/>
    </row>
    <row r="4641" spans="9:11" x14ac:dyDescent="0.3">
      <c r="I4641" s="3"/>
      <c r="J4641" s="2"/>
      <c r="K4641" s="2"/>
    </row>
    <row r="4642" spans="9:11" x14ac:dyDescent="0.3">
      <c r="I4642" s="3"/>
      <c r="J4642" s="2"/>
      <c r="K4642" s="2"/>
    </row>
    <row r="4643" spans="9:11" x14ac:dyDescent="0.3">
      <c r="I4643" s="3"/>
      <c r="J4643" s="2"/>
      <c r="K4643" s="2"/>
    </row>
    <row r="4644" spans="9:11" x14ac:dyDescent="0.3">
      <c r="I4644" s="3"/>
      <c r="J4644" s="2"/>
      <c r="K4644" s="2"/>
    </row>
    <row r="4645" spans="9:11" x14ac:dyDescent="0.3">
      <c r="I4645" s="3"/>
      <c r="J4645" s="2"/>
      <c r="K4645" s="2"/>
    </row>
    <row r="4646" spans="9:11" x14ac:dyDescent="0.3">
      <c r="I4646" s="3"/>
      <c r="J4646" s="2"/>
      <c r="K4646" s="2"/>
    </row>
    <row r="4647" spans="9:11" x14ac:dyDescent="0.3">
      <c r="I4647" s="3"/>
      <c r="J4647" s="2"/>
      <c r="K4647" s="2"/>
    </row>
    <row r="4648" spans="9:11" x14ac:dyDescent="0.3">
      <c r="I4648" s="3"/>
      <c r="J4648" s="2"/>
      <c r="K4648" s="2"/>
    </row>
    <row r="4649" spans="9:11" x14ac:dyDescent="0.3">
      <c r="I4649" s="3"/>
      <c r="J4649" s="2"/>
      <c r="K4649" s="2"/>
    </row>
    <row r="4650" spans="9:11" x14ac:dyDescent="0.3">
      <c r="I4650" s="3"/>
      <c r="J4650" s="2"/>
      <c r="K4650" s="2"/>
    </row>
    <row r="4651" spans="9:11" x14ac:dyDescent="0.3">
      <c r="I4651" s="3"/>
      <c r="J4651" s="2"/>
      <c r="K4651" s="2"/>
    </row>
    <row r="4652" spans="9:11" x14ac:dyDescent="0.3">
      <c r="I4652" s="3"/>
      <c r="J4652" s="2"/>
      <c r="K4652" s="2"/>
    </row>
    <row r="4653" spans="9:11" x14ac:dyDescent="0.3">
      <c r="I4653" s="3"/>
      <c r="J4653" s="2"/>
      <c r="K4653" s="2"/>
    </row>
    <row r="4654" spans="9:11" x14ac:dyDescent="0.3">
      <c r="I4654" s="3"/>
      <c r="J4654" s="2"/>
      <c r="K4654" s="2"/>
    </row>
    <row r="4655" spans="9:11" x14ac:dyDescent="0.3">
      <c r="I4655" s="3"/>
      <c r="J4655" s="2"/>
      <c r="K4655" s="2"/>
    </row>
    <row r="4656" spans="9:11" x14ac:dyDescent="0.3">
      <c r="I4656" s="3"/>
      <c r="J4656" s="2"/>
      <c r="K4656" s="2"/>
    </row>
    <row r="4657" spans="9:11" x14ac:dyDescent="0.3">
      <c r="I4657" s="3"/>
      <c r="J4657" s="2"/>
      <c r="K4657" s="2"/>
    </row>
    <row r="4658" spans="9:11" x14ac:dyDescent="0.3">
      <c r="I4658" s="3"/>
      <c r="J4658" s="2"/>
      <c r="K4658" s="2"/>
    </row>
    <row r="4659" spans="9:11" x14ac:dyDescent="0.3">
      <c r="I4659" s="3"/>
      <c r="J4659" s="2"/>
      <c r="K4659" s="2"/>
    </row>
    <row r="4660" spans="9:11" x14ac:dyDescent="0.3">
      <c r="I4660" s="3"/>
      <c r="J4660" s="2"/>
      <c r="K4660" s="2"/>
    </row>
    <row r="4661" spans="9:11" x14ac:dyDescent="0.3">
      <c r="I4661" s="3"/>
      <c r="J4661" s="2"/>
      <c r="K4661" s="2"/>
    </row>
    <row r="4662" spans="9:11" x14ac:dyDescent="0.3">
      <c r="I4662" s="3"/>
      <c r="J4662" s="2"/>
      <c r="K4662" s="2"/>
    </row>
    <row r="4663" spans="9:11" x14ac:dyDescent="0.3">
      <c r="I4663" s="3"/>
      <c r="J4663" s="2"/>
      <c r="K4663" s="2"/>
    </row>
    <row r="4664" spans="9:11" x14ac:dyDescent="0.3">
      <c r="I4664" s="3"/>
      <c r="J4664" s="2"/>
      <c r="K4664" s="2"/>
    </row>
    <row r="4665" spans="9:11" x14ac:dyDescent="0.3">
      <c r="I4665" s="3"/>
      <c r="J4665" s="2"/>
      <c r="K4665" s="2"/>
    </row>
    <row r="4666" spans="9:11" x14ac:dyDescent="0.3">
      <c r="I4666" s="3"/>
      <c r="J4666" s="2"/>
      <c r="K4666" s="2"/>
    </row>
    <row r="4667" spans="9:11" x14ac:dyDescent="0.3">
      <c r="I4667" s="3"/>
      <c r="J4667" s="2"/>
      <c r="K4667" s="2"/>
    </row>
    <row r="4668" spans="9:11" x14ac:dyDescent="0.3">
      <c r="I4668" s="3"/>
      <c r="J4668" s="2"/>
      <c r="K4668" s="2"/>
    </row>
    <row r="4669" spans="9:11" x14ac:dyDescent="0.3">
      <c r="I4669" s="3"/>
      <c r="J4669" s="2"/>
      <c r="K4669" s="2"/>
    </row>
    <row r="4670" spans="9:11" x14ac:dyDescent="0.3">
      <c r="I4670" s="3"/>
      <c r="J4670" s="2"/>
      <c r="K4670" s="2"/>
    </row>
    <row r="4671" spans="9:11" x14ac:dyDescent="0.3">
      <c r="I4671" s="3"/>
      <c r="J4671" s="2"/>
      <c r="K4671" s="2"/>
    </row>
    <row r="4672" spans="9:11" x14ac:dyDescent="0.3">
      <c r="I4672" s="3"/>
      <c r="J4672" s="2"/>
      <c r="K4672" s="2"/>
    </row>
    <row r="4673" spans="9:11" x14ac:dyDescent="0.3">
      <c r="I4673" s="3"/>
      <c r="J4673" s="2"/>
      <c r="K4673" s="2"/>
    </row>
    <row r="4674" spans="9:11" x14ac:dyDescent="0.3">
      <c r="I4674" s="3"/>
      <c r="J4674" s="2"/>
      <c r="K4674" s="2"/>
    </row>
    <row r="4675" spans="9:11" x14ac:dyDescent="0.3">
      <c r="I4675" s="3"/>
      <c r="J4675" s="2"/>
      <c r="K4675" s="2"/>
    </row>
    <row r="4676" spans="9:11" x14ac:dyDescent="0.3">
      <c r="I4676" s="3"/>
      <c r="J4676" s="2"/>
      <c r="K4676" s="2"/>
    </row>
    <row r="4677" spans="9:11" x14ac:dyDescent="0.3">
      <c r="I4677" s="3"/>
      <c r="J4677" s="2"/>
      <c r="K4677" s="2"/>
    </row>
    <row r="4678" spans="9:11" x14ac:dyDescent="0.3">
      <c r="I4678" s="3"/>
      <c r="J4678" s="2"/>
      <c r="K4678" s="2"/>
    </row>
    <row r="4679" spans="9:11" x14ac:dyDescent="0.3">
      <c r="I4679" s="3"/>
      <c r="J4679" s="2"/>
      <c r="K4679" s="2"/>
    </row>
    <row r="4680" spans="9:11" x14ac:dyDescent="0.3">
      <c r="I4680" s="3"/>
      <c r="J4680" s="2"/>
      <c r="K4680" s="2"/>
    </row>
    <row r="4681" spans="9:11" x14ac:dyDescent="0.3">
      <c r="I4681" s="3"/>
      <c r="J4681" s="2"/>
      <c r="K4681" s="2"/>
    </row>
    <row r="4682" spans="9:11" x14ac:dyDescent="0.3">
      <c r="I4682" s="3"/>
      <c r="J4682" s="2"/>
      <c r="K4682" s="2"/>
    </row>
    <row r="4683" spans="9:11" x14ac:dyDescent="0.3">
      <c r="I4683" s="3"/>
      <c r="J4683" s="2"/>
      <c r="K4683" s="2"/>
    </row>
    <row r="4684" spans="9:11" x14ac:dyDescent="0.3">
      <c r="I4684" s="3"/>
      <c r="J4684" s="2"/>
      <c r="K4684" s="2"/>
    </row>
    <row r="4685" spans="9:11" x14ac:dyDescent="0.3">
      <c r="I4685" s="3"/>
      <c r="J4685" s="2"/>
      <c r="K4685" s="2"/>
    </row>
    <row r="4686" spans="9:11" x14ac:dyDescent="0.3">
      <c r="I4686" s="3"/>
      <c r="J4686" s="2"/>
      <c r="K4686" s="2"/>
    </row>
    <row r="4687" spans="9:11" x14ac:dyDescent="0.3">
      <c r="I4687" s="3"/>
      <c r="J4687" s="2"/>
      <c r="K4687" s="2"/>
    </row>
    <row r="4688" spans="9:11" x14ac:dyDescent="0.3">
      <c r="I4688" s="3"/>
      <c r="J4688" s="2"/>
      <c r="K4688" s="2"/>
    </row>
    <row r="4689" spans="9:11" x14ac:dyDescent="0.3">
      <c r="I4689" s="3"/>
      <c r="J4689" s="2"/>
      <c r="K4689" s="2"/>
    </row>
    <row r="4690" spans="9:11" x14ac:dyDescent="0.3">
      <c r="I4690" s="3"/>
      <c r="J4690" s="2"/>
      <c r="K4690" s="2"/>
    </row>
    <row r="4691" spans="9:11" x14ac:dyDescent="0.3">
      <c r="I4691" s="3"/>
      <c r="J4691" s="2"/>
      <c r="K4691" s="2"/>
    </row>
    <row r="4692" spans="9:11" x14ac:dyDescent="0.3">
      <c r="I4692" s="3"/>
      <c r="J4692" s="2"/>
      <c r="K4692" s="2"/>
    </row>
    <row r="4693" spans="9:11" x14ac:dyDescent="0.3">
      <c r="I4693" s="3"/>
      <c r="J4693" s="2"/>
      <c r="K4693" s="2"/>
    </row>
    <row r="4694" spans="9:11" x14ac:dyDescent="0.3">
      <c r="I4694" s="3"/>
      <c r="J4694" s="2"/>
      <c r="K4694" s="2"/>
    </row>
    <row r="4695" spans="9:11" x14ac:dyDescent="0.3">
      <c r="I4695" s="3"/>
      <c r="J4695" s="2"/>
      <c r="K4695" s="2"/>
    </row>
    <row r="4696" spans="9:11" x14ac:dyDescent="0.3">
      <c r="I4696" s="3"/>
      <c r="J4696" s="2"/>
      <c r="K4696" s="2"/>
    </row>
    <row r="4697" spans="9:11" x14ac:dyDescent="0.3">
      <c r="I4697" s="3"/>
      <c r="J4697" s="2"/>
      <c r="K4697" s="2"/>
    </row>
    <row r="4698" spans="9:11" x14ac:dyDescent="0.3">
      <c r="I4698" s="3"/>
      <c r="J4698" s="2"/>
      <c r="K4698" s="2"/>
    </row>
    <row r="4699" spans="9:11" x14ac:dyDescent="0.3">
      <c r="I4699" s="3"/>
      <c r="J4699" s="2"/>
      <c r="K4699" s="2"/>
    </row>
    <row r="4700" spans="9:11" x14ac:dyDescent="0.3">
      <c r="I4700" s="3"/>
      <c r="J4700" s="2"/>
      <c r="K4700" s="2"/>
    </row>
    <row r="4701" spans="9:11" x14ac:dyDescent="0.3">
      <c r="I4701" s="3"/>
      <c r="J4701" s="2"/>
      <c r="K4701" s="2"/>
    </row>
    <row r="4702" spans="9:11" x14ac:dyDescent="0.3">
      <c r="I4702" s="3"/>
      <c r="J4702" s="2"/>
      <c r="K4702" s="2"/>
    </row>
    <row r="4703" spans="9:11" x14ac:dyDescent="0.3">
      <c r="I4703" s="3"/>
      <c r="J4703" s="2"/>
      <c r="K4703" s="2"/>
    </row>
    <row r="4704" spans="9:11" x14ac:dyDescent="0.3">
      <c r="I4704" s="3"/>
      <c r="J4704" s="2"/>
      <c r="K4704" s="2"/>
    </row>
    <row r="4705" spans="9:11" x14ac:dyDescent="0.3">
      <c r="I4705" s="3"/>
      <c r="J4705" s="2"/>
      <c r="K4705" s="2"/>
    </row>
    <row r="4706" spans="9:11" x14ac:dyDescent="0.3">
      <c r="I4706" s="3"/>
      <c r="J4706" s="2"/>
      <c r="K4706" s="2"/>
    </row>
    <row r="4707" spans="9:11" x14ac:dyDescent="0.3">
      <c r="I4707" s="3"/>
      <c r="J4707" s="2"/>
      <c r="K4707" s="2"/>
    </row>
    <row r="4708" spans="9:11" x14ac:dyDescent="0.3">
      <c r="I4708" s="3"/>
      <c r="J4708" s="2"/>
      <c r="K4708" s="2"/>
    </row>
    <row r="4709" spans="9:11" x14ac:dyDescent="0.3">
      <c r="I4709" s="3"/>
      <c r="J4709" s="2"/>
      <c r="K4709" s="2"/>
    </row>
    <row r="4710" spans="9:11" x14ac:dyDescent="0.3">
      <c r="I4710" s="3"/>
      <c r="J4710" s="2"/>
      <c r="K4710" s="2"/>
    </row>
    <row r="4711" spans="9:11" x14ac:dyDescent="0.3">
      <c r="I4711" s="3"/>
      <c r="J4711" s="2"/>
      <c r="K4711" s="2"/>
    </row>
    <row r="4712" spans="9:11" x14ac:dyDescent="0.3">
      <c r="I4712" s="3"/>
      <c r="J4712" s="2"/>
      <c r="K4712" s="2"/>
    </row>
    <row r="4713" spans="9:11" x14ac:dyDescent="0.3">
      <c r="I4713" s="3"/>
      <c r="J4713" s="2"/>
      <c r="K4713" s="2"/>
    </row>
    <row r="4714" spans="9:11" x14ac:dyDescent="0.3">
      <c r="I4714" s="3"/>
      <c r="J4714" s="2"/>
      <c r="K4714" s="2"/>
    </row>
    <row r="4715" spans="9:11" x14ac:dyDescent="0.3">
      <c r="I4715" s="3"/>
      <c r="J4715" s="2"/>
      <c r="K4715" s="2"/>
    </row>
    <row r="4716" spans="9:11" x14ac:dyDescent="0.3">
      <c r="I4716" s="3"/>
      <c r="J4716" s="2"/>
      <c r="K4716" s="2"/>
    </row>
    <row r="4717" spans="9:11" x14ac:dyDescent="0.3">
      <c r="I4717" s="3"/>
      <c r="J4717" s="2"/>
      <c r="K4717" s="2"/>
    </row>
    <row r="4718" spans="9:11" x14ac:dyDescent="0.3">
      <c r="I4718" s="3"/>
      <c r="J4718" s="2"/>
      <c r="K4718" s="2"/>
    </row>
    <row r="4719" spans="9:11" x14ac:dyDescent="0.3">
      <c r="I4719" s="3"/>
      <c r="J4719" s="2"/>
      <c r="K4719" s="2"/>
    </row>
    <row r="4720" spans="9:11" x14ac:dyDescent="0.3">
      <c r="I4720" s="3"/>
      <c r="J4720" s="2"/>
      <c r="K4720" s="2"/>
    </row>
    <row r="4721" spans="9:11" x14ac:dyDescent="0.3">
      <c r="I4721" s="3"/>
      <c r="J4721" s="2"/>
      <c r="K4721" s="2"/>
    </row>
    <row r="4722" spans="9:11" x14ac:dyDescent="0.3">
      <c r="I4722" s="3"/>
      <c r="J4722" s="2"/>
      <c r="K4722" s="2"/>
    </row>
    <row r="4723" spans="9:11" x14ac:dyDescent="0.3">
      <c r="I4723" s="3"/>
      <c r="J4723" s="2"/>
      <c r="K4723" s="2"/>
    </row>
    <row r="4724" spans="9:11" x14ac:dyDescent="0.3">
      <c r="I4724" s="3"/>
      <c r="J4724" s="2"/>
      <c r="K4724" s="2"/>
    </row>
    <row r="4725" spans="9:11" x14ac:dyDescent="0.3">
      <c r="I4725" s="3"/>
      <c r="J4725" s="2"/>
      <c r="K4725" s="2"/>
    </row>
    <row r="4726" spans="9:11" x14ac:dyDescent="0.3">
      <c r="I4726" s="3"/>
      <c r="J4726" s="2"/>
      <c r="K4726" s="2"/>
    </row>
    <row r="4727" spans="9:11" x14ac:dyDescent="0.3">
      <c r="I4727" s="3"/>
      <c r="J4727" s="2"/>
      <c r="K4727" s="2"/>
    </row>
    <row r="4728" spans="9:11" x14ac:dyDescent="0.3">
      <c r="I4728" s="3"/>
      <c r="J4728" s="2"/>
      <c r="K4728" s="2"/>
    </row>
    <row r="4729" spans="9:11" x14ac:dyDescent="0.3">
      <c r="I4729" s="3"/>
      <c r="J4729" s="2"/>
      <c r="K4729" s="2"/>
    </row>
    <row r="4730" spans="9:11" x14ac:dyDescent="0.3">
      <c r="I4730" s="3"/>
      <c r="J4730" s="2"/>
      <c r="K4730" s="2"/>
    </row>
    <row r="4731" spans="9:11" x14ac:dyDescent="0.3">
      <c r="I4731" s="3"/>
      <c r="J4731" s="2"/>
      <c r="K4731" s="2"/>
    </row>
    <row r="4732" spans="9:11" x14ac:dyDescent="0.3">
      <c r="I4732" s="3"/>
      <c r="J4732" s="2"/>
      <c r="K4732" s="2"/>
    </row>
    <row r="4733" spans="9:11" x14ac:dyDescent="0.3">
      <c r="I4733" s="3"/>
      <c r="J4733" s="2"/>
      <c r="K4733" s="2"/>
    </row>
    <row r="4734" spans="9:11" x14ac:dyDescent="0.3">
      <c r="I4734" s="3"/>
      <c r="J4734" s="2"/>
      <c r="K4734" s="2"/>
    </row>
    <row r="4735" spans="9:11" x14ac:dyDescent="0.3">
      <c r="I4735" s="3"/>
      <c r="J4735" s="2"/>
      <c r="K4735" s="2"/>
    </row>
    <row r="4736" spans="9:11" x14ac:dyDescent="0.3">
      <c r="I4736" s="3"/>
      <c r="J4736" s="2"/>
      <c r="K4736" s="2"/>
    </row>
    <row r="4737" spans="9:11" x14ac:dyDescent="0.3">
      <c r="I4737" s="3"/>
      <c r="J4737" s="2"/>
      <c r="K4737" s="2"/>
    </row>
    <row r="4738" spans="9:11" x14ac:dyDescent="0.3">
      <c r="I4738" s="3"/>
      <c r="J4738" s="2"/>
      <c r="K4738" s="2"/>
    </row>
    <row r="4739" spans="9:11" x14ac:dyDescent="0.3">
      <c r="I4739" s="3"/>
      <c r="J4739" s="2"/>
      <c r="K4739" s="2"/>
    </row>
    <row r="4740" spans="9:11" x14ac:dyDescent="0.3">
      <c r="I4740" s="3"/>
      <c r="J4740" s="2"/>
      <c r="K4740" s="2"/>
    </row>
    <row r="4741" spans="9:11" x14ac:dyDescent="0.3">
      <c r="I4741" s="3"/>
      <c r="J4741" s="2"/>
      <c r="K4741" s="2"/>
    </row>
    <row r="4742" spans="9:11" x14ac:dyDescent="0.3">
      <c r="I4742" s="3"/>
      <c r="J4742" s="2"/>
      <c r="K4742" s="2"/>
    </row>
    <row r="4743" spans="9:11" x14ac:dyDescent="0.3">
      <c r="I4743" s="3"/>
      <c r="J4743" s="2"/>
      <c r="K4743" s="2"/>
    </row>
    <row r="4744" spans="9:11" x14ac:dyDescent="0.3">
      <c r="I4744" s="3"/>
      <c r="J4744" s="2"/>
      <c r="K4744" s="2"/>
    </row>
    <row r="4745" spans="9:11" x14ac:dyDescent="0.3">
      <c r="I4745" s="3"/>
      <c r="J4745" s="2"/>
      <c r="K4745" s="2"/>
    </row>
    <row r="4746" spans="9:11" x14ac:dyDescent="0.3">
      <c r="I4746" s="3"/>
      <c r="J4746" s="2"/>
      <c r="K4746" s="2"/>
    </row>
    <row r="4747" spans="9:11" x14ac:dyDescent="0.3">
      <c r="I4747" s="3"/>
      <c r="J4747" s="2"/>
      <c r="K4747" s="2"/>
    </row>
    <row r="4748" spans="9:11" x14ac:dyDescent="0.3">
      <c r="I4748" s="3"/>
      <c r="J4748" s="2"/>
      <c r="K4748" s="2"/>
    </row>
    <row r="4749" spans="9:11" x14ac:dyDescent="0.3">
      <c r="I4749" s="3"/>
      <c r="J4749" s="2"/>
      <c r="K4749" s="2"/>
    </row>
    <row r="4750" spans="9:11" x14ac:dyDescent="0.3">
      <c r="I4750" s="3"/>
      <c r="J4750" s="2"/>
      <c r="K4750" s="2"/>
    </row>
    <row r="4751" spans="9:11" x14ac:dyDescent="0.3">
      <c r="I4751" s="3"/>
      <c r="J4751" s="2"/>
      <c r="K4751" s="2"/>
    </row>
    <row r="4752" spans="9:11" x14ac:dyDescent="0.3">
      <c r="I4752" s="3"/>
      <c r="J4752" s="2"/>
      <c r="K4752" s="2"/>
    </row>
    <row r="4753" spans="9:11" x14ac:dyDescent="0.3">
      <c r="I4753" s="3"/>
      <c r="J4753" s="2"/>
      <c r="K4753" s="2"/>
    </row>
    <row r="4754" spans="9:11" x14ac:dyDescent="0.3">
      <c r="I4754" s="3"/>
      <c r="J4754" s="2"/>
      <c r="K4754" s="2"/>
    </row>
    <row r="4755" spans="9:11" x14ac:dyDescent="0.3">
      <c r="I4755" s="3"/>
      <c r="J4755" s="2"/>
      <c r="K4755" s="2"/>
    </row>
    <row r="4756" spans="9:11" x14ac:dyDescent="0.3">
      <c r="I4756" s="3"/>
      <c r="J4756" s="2"/>
      <c r="K4756" s="2"/>
    </row>
    <row r="4757" spans="9:11" x14ac:dyDescent="0.3">
      <c r="I4757" s="3"/>
      <c r="J4757" s="2"/>
      <c r="K4757" s="2"/>
    </row>
    <row r="4758" spans="9:11" x14ac:dyDescent="0.3">
      <c r="I4758" s="3"/>
      <c r="J4758" s="2"/>
      <c r="K4758" s="2"/>
    </row>
    <row r="4759" spans="9:11" x14ac:dyDescent="0.3">
      <c r="I4759" s="3"/>
      <c r="J4759" s="2"/>
      <c r="K4759" s="2"/>
    </row>
    <row r="4760" spans="9:11" x14ac:dyDescent="0.3">
      <c r="I4760" s="3"/>
      <c r="J4760" s="2"/>
      <c r="K4760" s="2"/>
    </row>
    <row r="4761" spans="9:11" x14ac:dyDescent="0.3">
      <c r="I4761" s="3"/>
      <c r="J4761" s="2"/>
      <c r="K4761" s="2"/>
    </row>
    <row r="4762" spans="9:11" x14ac:dyDescent="0.3">
      <c r="I4762" s="3"/>
      <c r="J4762" s="2"/>
      <c r="K4762" s="2"/>
    </row>
    <row r="4763" spans="9:11" x14ac:dyDescent="0.3">
      <c r="I4763" s="3"/>
      <c r="J4763" s="2"/>
      <c r="K4763" s="2"/>
    </row>
    <row r="4764" spans="9:11" x14ac:dyDescent="0.3">
      <c r="I4764" s="3"/>
      <c r="J4764" s="2"/>
      <c r="K4764" s="2"/>
    </row>
    <row r="4765" spans="9:11" x14ac:dyDescent="0.3">
      <c r="I4765" s="3"/>
      <c r="J4765" s="2"/>
      <c r="K4765" s="2"/>
    </row>
    <row r="4766" spans="9:11" x14ac:dyDescent="0.3">
      <c r="I4766" s="3"/>
      <c r="J4766" s="2"/>
      <c r="K4766" s="2"/>
    </row>
    <row r="4767" spans="9:11" x14ac:dyDescent="0.3">
      <c r="I4767" s="3"/>
      <c r="J4767" s="2"/>
      <c r="K4767" s="2"/>
    </row>
    <row r="4768" spans="9:11" x14ac:dyDescent="0.3">
      <c r="I4768" s="3"/>
      <c r="J4768" s="2"/>
      <c r="K4768" s="2"/>
    </row>
    <row r="4769" spans="9:11" x14ac:dyDescent="0.3">
      <c r="I4769" s="3"/>
      <c r="J4769" s="2"/>
      <c r="K4769" s="2"/>
    </row>
    <row r="4770" spans="9:11" x14ac:dyDescent="0.3">
      <c r="I4770" s="3"/>
      <c r="J4770" s="2"/>
      <c r="K4770" s="2"/>
    </row>
    <row r="4771" spans="9:11" x14ac:dyDescent="0.3">
      <c r="I4771" s="3"/>
      <c r="J4771" s="2"/>
      <c r="K4771" s="2"/>
    </row>
    <row r="4772" spans="9:11" x14ac:dyDescent="0.3">
      <c r="I4772" s="3"/>
      <c r="J4772" s="2"/>
      <c r="K4772" s="2"/>
    </row>
    <row r="4773" spans="9:11" x14ac:dyDescent="0.3">
      <c r="I4773" s="3"/>
      <c r="J4773" s="2"/>
      <c r="K4773" s="2"/>
    </row>
    <row r="4774" spans="9:11" x14ac:dyDescent="0.3">
      <c r="I4774" s="3"/>
      <c r="J4774" s="2"/>
      <c r="K4774" s="2"/>
    </row>
    <row r="4775" spans="9:11" x14ac:dyDescent="0.3">
      <c r="I4775" s="3"/>
      <c r="J4775" s="2"/>
      <c r="K4775" s="2"/>
    </row>
    <row r="4776" spans="9:11" x14ac:dyDescent="0.3">
      <c r="I4776" s="3"/>
      <c r="J4776" s="2"/>
      <c r="K4776" s="2"/>
    </row>
    <row r="4777" spans="9:11" x14ac:dyDescent="0.3">
      <c r="I4777" s="3"/>
      <c r="J4777" s="2"/>
      <c r="K4777" s="2"/>
    </row>
    <row r="4778" spans="9:11" x14ac:dyDescent="0.3">
      <c r="I4778" s="3"/>
      <c r="J4778" s="2"/>
      <c r="K4778" s="2"/>
    </row>
    <row r="4779" spans="9:11" x14ac:dyDescent="0.3">
      <c r="I4779" s="3"/>
      <c r="J4779" s="2"/>
      <c r="K4779" s="2"/>
    </row>
    <row r="4780" spans="9:11" x14ac:dyDescent="0.3">
      <c r="I4780" s="3"/>
      <c r="J4780" s="2"/>
      <c r="K4780" s="2"/>
    </row>
    <row r="4781" spans="9:11" x14ac:dyDescent="0.3">
      <c r="I4781" s="3"/>
      <c r="J4781" s="2"/>
      <c r="K4781" s="2"/>
    </row>
    <row r="4782" spans="9:11" x14ac:dyDescent="0.3">
      <c r="I4782" s="3"/>
      <c r="J4782" s="2"/>
      <c r="K4782" s="2"/>
    </row>
    <row r="4783" spans="9:11" x14ac:dyDescent="0.3">
      <c r="I4783" s="3"/>
      <c r="J4783" s="2"/>
      <c r="K4783" s="2"/>
    </row>
    <row r="4784" spans="9:11" x14ac:dyDescent="0.3">
      <c r="I4784" s="3"/>
      <c r="J4784" s="2"/>
      <c r="K4784" s="2"/>
    </row>
    <row r="4785" spans="9:11" x14ac:dyDescent="0.3">
      <c r="I4785" s="3"/>
      <c r="J4785" s="2"/>
      <c r="K4785" s="2"/>
    </row>
    <row r="4786" spans="9:11" x14ac:dyDescent="0.3">
      <c r="I4786" s="3"/>
      <c r="J4786" s="2"/>
      <c r="K4786" s="2"/>
    </row>
    <row r="4787" spans="9:11" x14ac:dyDescent="0.3">
      <c r="I4787" s="3"/>
      <c r="J4787" s="2"/>
      <c r="K4787" s="2"/>
    </row>
    <row r="4788" spans="9:11" x14ac:dyDescent="0.3">
      <c r="I4788" s="3"/>
      <c r="J4788" s="2"/>
      <c r="K4788" s="2"/>
    </row>
    <row r="4789" spans="9:11" x14ac:dyDescent="0.3">
      <c r="I4789" s="3"/>
      <c r="J4789" s="2"/>
      <c r="K4789" s="2"/>
    </row>
    <row r="4790" spans="9:11" x14ac:dyDescent="0.3">
      <c r="I4790" s="3"/>
      <c r="J4790" s="2"/>
      <c r="K4790" s="2"/>
    </row>
    <row r="4791" spans="9:11" x14ac:dyDescent="0.3">
      <c r="I4791" s="3"/>
      <c r="J4791" s="2"/>
      <c r="K4791" s="2"/>
    </row>
    <row r="4792" spans="9:11" x14ac:dyDescent="0.3">
      <c r="I4792" s="3"/>
      <c r="J4792" s="2"/>
      <c r="K4792" s="2"/>
    </row>
    <row r="4793" spans="9:11" x14ac:dyDescent="0.3">
      <c r="I4793" s="3"/>
      <c r="J4793" s="2"/>
      <c r="K4793" s="2"/>
    </row>
    <row r="4794" spans="9:11" x14ac:dyDescent="0.3">
      <c r="I4794" s="3"/>
      <c r="J4794" s="2"/>
      <c r="K4794" s="2"/>
    </row>
    <row r="4795" spans="9:11" x14ac:dyDescent="0.3">
      <c r="I4795" s="3"/>
      <c r="J4795" s="2"/>
      <c r="K4795" s="2"/>
    </row>
    <row r="4796" spans="9:11" x14ac:dyDescent="0.3">
      <c r="I4796" s="3"/>
      <c r="J4796" s="2"/>
      <c r="K4796" s="2"/>
    </row>
    <row r="4797" spans="9:11" x14ac:dyDescent="0.3">
      <c r="I4797" s="3"/>
      <c r="J4797" s="2"/>
      <c r="K4797" s="2"/>
    </row>
    <row r="4798" spans="9:11" x14ac:dyDescent="0.3">
      <c r="I4798" s="3"/>
      <c r="J4798" s="2"/>
      <c r="K4798" s="2"/>
    </row>
    <row r="4799" spans="9:11" x14ac:dyDescent="0.3">
      <c r="I4799" s="3"/>
      <c r="J4799" s="2"/>
      <c r="K4799" s="2"/>
    </row>
    <row r="4800" spans="9:11" x14ac:dyDescent="0.3">
      <c r="I4800" s="3"/>
      <c r="J4800" s="2"/>
      <c r="K4800" s="2"/>
    </row>
    <row r="4801" spans="9:11" x14ac:dyDescent="0.3">
      <c r="I4801" s="3"/>
      <c r="J4801" s="2"/>
      <c r="K4801" s="2"/>
    </row>
    <row r="4802" spans="9:11" x14ac:dyDescent="0.3">
      <c r="I4802" s="3"/>
      <c r="J4802" s="2"/>
      <c r="K4802" s="2"/>
    </row>
    <row r="4803" spans="9:11" x14ac:dyDescent="0.3">
      <c r="I4803" s="3"/>
      <c r="J4803" s="2"/>
      <c r="K4803" s="2"/>
    </row>
    <row r="4804" spans="9:11" x14ac:dyDescent="0.3">
      <c r="I4804" s="3"/>
      <c r="J4804" s="2"/>
      <c r="K4804" s="2"/>
    </row>
    <row r="4805" spans="9:11" x14ac:dyDescent="0.3">
      <c r="I4805" s="3"/>
      <c r="J4805" s="2"/>
      <c r="K4805" s="2"/>
    </row>
    <row r="4806" spans="9:11" x14ac:dyDescent="0.3">
      <c r="I4806" s="3"/>
      <c r="J4806" s="2"/>
      <c r="K4806" s="2"/>
    </row>
    <row r="4807" spans="9:11" x14ac:dyDescent="0.3">
      <c r="I4807" s="3"/>
      <c r="J4807" s="2"/>
      <c r="K4807" s="2"/>
    </row>
    <row r="4808" spans="9:11" x14ac:dyDescent="0.3">
      <c r="I4808" s="3"/>
      <c r="J4808" s="2"/>
      <c r="K4808" s="2"/>
    </row>
    <row r="4809" spans="9:11" x14ac:dyDescent="0.3">
      <c r="I4809" s="3"/>
      <c r="J4809" s="2"/>
      <c r="K4809" s="2"/>
    </row>
    <row r="4810" spans="9:11" x14ac:dyDescent="0.3">
      <c r="I4810" s="3"/>
      <c r="J4810" s="2"/>
      <c r="K4810" s="2"/>
    </row>
    <row r="4811" spans="9:11" x14ac:dyDescent="0.3">
      <c r="I4811" s="3"/>
      <c r="J4811" s="2"/>
      <c r="K4811" s="2"/>
    </row>
    <row r="4812" spans="9:11" x14ac:dyDescent="0.3">
      <c r="I4812" s="3"/>
      <c r="J4812" s="2"/>
      <c r="K4812" s="2"/>
    </row>
    <row r="4813" spans="9:11" x14ac:dyDescent="0.3">
      <c r="I4813" s="3"/>
      <c r="J4813" s="2"/>
      <c r="K4813" s="2"/>
    </row>
    <row r="4814" spans="9:11" x14ac:dyDescent="0.3">
      <c r="I4814" s="3"/>
      <c r="J4814" s="2"/>
      <c r="K4814" s="2"/>
    </row>
    <row r="4815" spans="9:11" x14ac:dyDescent="0.3">
      <c r="I4815" s="3"/>
      <c r="J4815" s="2"/>
      <c r="K4815" s="2"/>
    </row>
    <row r="4816" spans="9:11" x14ac:dyDescent="0.3">
      <c r="I4816" s="3"/>
      <c r="J4816" s="2"/>
      <c r="K4816" s="2"/>
    </row>
    <row r="4817" spans="9:11" x14ac:dyDescent="0.3">
      <c r="I4817" s="3"/>
      <c r="J4817" s="2"/>
      <c r="K4817" s="2"/>
    </row>
    <row r="4818" spans="9:11" x14ac:dyDescent="0.3">
      <c r="I4818" s="3"/>
      <c r="J4818" s="2"/>
      <c r="K4818" s="2"/>
    </row>
    <row r="4819" spans="9:11" x14ac:dyDescent="0.3">
      <c r="I4819" s="3"/>
      <c r="J4819" s="2"/>
      <c r="K4819" s="2"/>
    </row>
    <row r="4820" spans="9:11" x14ac:dyDescent="0.3">
      <c r="I4820" s="3"/>
      <c r="J4820" s="2"/>
      <c r="K4820" s="2"/>
    </row>
    <row r="4821" spans="9:11" x14ac:dyDescent="0.3">
      <c r="I4821" s="3"/>
      <c r="J4821" s="2"/>
      <c r="K4821" s="2"/>
    </row>
    <row r="4822" spans="9:11" x14ac:dyDescent="0.3">
      <c r="I4822" s="3"/>
      <c r="J4822" s="2"/>
      <c r="K4822" s="2"/>
    </row>
    <row r="4823" spans="9:11" x14ac:dyDescent="0.3">
      <c r="I4823" s="3"/>
      <c r="J4823" s="2"/>
      <c r="K4823" s="2"/>
    </row>
    <row r="4824" spans="9:11" x14ac:dyDescent="0.3">
      <c r="I4824" s="3"/>
      <c r="J4824" s="2"/>
      <c r="K4824" s="2"/>
    </row>
    <row r="4825" spans="9:11" x14ac:dyDescent="0.3">
      <c r="I4825" s="3"/>
      <c r="J4825" s="2"/>
      <c r="K4825" s="2"/>
    </row>
    <row r="4826" spans="9:11" x14ac:dyDescent="0.3">
      <c r="I4826" s="3"/>
      <c r="J4826" s="2"/>
      <c r="K4826" s="2"/>
    </row>
    <row r="4827" spans="9:11" x14ac:dyDescent="0.3">
      <c r="I4827" s="3"/>
      <c r="J4827" s="2"/>
      <c r="K4827" s="2"/>
    </row>
    <row r="4828" spans="9:11" x14ac:dyDescent="0.3">
      <c r="I4828" s="3"/>
      <c r="J4828" s="2"/>
      <c r="K4828" s="2"/>
    </row>
    <row r="4829" spans="9:11" x14ac:dyDescent="0.3">
      <c r="I4829" s="3"/>
      <c r="J4829" s="2"/>
      <c r="K4829" s="2"/>
    </row>
    <row r="4830" spans="9:11" x14ac:dyDescent="0.3">
      <c r="I4830" s="3"/>
      <c r="J4830" s="2"/>
      <c r="K4830" s="2"/>
    </row>
    <row r="4831" spans="9:11" x14ac:dyDescent="0.3">
      <c r="I4831" s="3"/>
      <c r="J4831" s="2"/>
      <c r="K4831" s="2"/>
    </row>
    <row r="4832" spans="9:11" x14ac:dyDescent="0.3">
      <c r="I4832" s="3"/>
      <c r="J4832" s="2"/>
      <c r="K4832" s="2"/>
    </row>
    <row r="4833" spans="9:11" x14ac:dyDescent="0.3">
      <c r="I4833" s="3"/>
      <c r="J4833" s="2"/>
      <c r="K4833" s="2"/>
    </row>
    <row r="4834" spans="9:11" x14ac:dyDescent="0.3">
      <c r="I4834" s="3"/>
      <c r="J4834" s="2"/>
      <c r="K4834" s="2"/>
    </row>
    <row r="4835" spans="9:11" x14ac:dyDescent="0.3">
      <c r="I4835" s="3"/>
      <c r="J4835" s="2"/>
      <c r="K4835" s="2"/>
    </row>
    <row r="4836" spans="9:11" x14ac:dyDescent="0.3">
      <c r="I4836" s="3"/>
      <c r="J4836" s="2"/>
      <c r="K4836" s="2"/>
    </row>
    <row r="4837" spans="9:11" x14ac:dyDescent="0.3">
      <c r="I4837" s="3"/>
      <c r="J4837" s="2"/>
      <c r="K4837" s="2"/>
    </row>
    <row r="4838" spans="9:11" x14ac:dyDescent="0.3">
      <c r="I4838" s="3"/>
      <c r="J4838" s="2"/>
      <c r="K4838" s="2"/>
    </row>
    <row r="4839" spans="9:11" x14ac:dyDescent="0.3">
      <c r="I4839" s="3"/>
      <c r="J4839" s="2"/>
      <c r="K4839" s="2"/>
    </row>
    <row r="4840" spans="9:11" x14ac:dyDescent="0.3">
      <c r="I4840" s="3"/>
      <c r="J4840" s="2"/>
      <c r="K4840" s="2"/>
    </row>
    <row r="4841" spans="9:11" x14ac:dyDescent="0.3">
      <c r="I4841" s="3"/>
      <c r="J4841" s="2"/>
      <c r="K4841" s="2"/>
    </row>
    <row r="4842" spans="9:11" x14ac:dyDescent="0.3">
      <c r="I4842" s="3"/>
      <c r="J4842" s="2"/>
      <c r="K4842" s="2"/>
    </row>
    <row r="4843" spans="9:11" x14ac:dyDescent="0.3">
      <c r="I4843" s="3"/>
      <c r="J4843" s="2"/>
      <c r="K4843" s="2"/>
    </row>
    <row r="4844" spans="9:11" x14ac:dyDescent="0.3">
      <c r="I4844" s="3"/>
      <c r="J4844" s="2"/>
      <c r="K4844" s="2"/>
    </row>
    <row r="4845" spans="9:11" x14ac:dyDescent="0.3">
      <c r="I4845" s="3"/>
      <c r="J4845" s="2"/>
      <c r="K4845" s="2"/>
    </row>
    <row r="4846" spans="9:11" x14ac:dyDescent="0.3">
      <c r="I4846" s="3"/>
      <c r="J4846" s="2"/>
      <c r="K4846" s="2"/>
    </row>
    <row r="4847" spans="9:11" x14ac:dyDescent="0.3">
      <c r="I4847" s="3"/>
      <c r="J4847" s="2"/>
      <c r="K4847" s="2"/>
    </row>
    <row r="4848" spans="9:11" x14ac:dyDescent="0.3">
      <c r="I4848" s="3"/>
      <c r="J4848" s="2"/>
      <c r="K4848" s="2"/>
    </row>
    <row r="4849" spans="9:11" x14ac:dyDescent="0.3">
      <c r="I4849" s="3"/>
      <c r="J4849" s="2"/>
      <c r="K4849" s="2"/>
    </row>
    <row r="4850" spans="9:11" x14ac:dyDescent="0.3">
      <c r="I4850" s="3"/>
      <c r="J4850" s="2"/>
      <c r="K4850" s="2"/>
    </row>
    <row r="4851" spans="9:11" x14ac:dyDescent="0.3">
      <c r="I4851" s="3"/>
      <c r="J4851" s="2"/>
      <c r="K4851" s="2"/>
    </row>
    <row r="4852" spans="9:11" x14ac:dyDescent="0.3">
      <c r="I4852" s="3"/>
      <c r="J4852" s="2"/>
      <c r="K4852" s="2"/>
    </row>
    <row r="4853" spans="9:11" x14ac:dyDescent="0.3">
      <c r="I4853" s="3"/>
      <c r="J4853" s="2"/>
      <c r="K4853" s="2"/>
    </row>
    <row r="4854" spans="9:11" x14ac:dyDescent="0.3">
      <c r="I4854" s="3"/>
      <c r="J4854" s="2"/>
      <c r="K4854" s="2"/>
    </row>
    <row r="4855" spans="9:11" x14ac:dyDescent="0.3">
      <c r="I4855" s="3"/>
      <c r="J4855" s="2"/>
      <c r="K4855" s="2"/>
    </row>
    <row r="4856" spans="9:11" x14ac:dyDescent="0.3">
      <c r="I4856" s="3"/>
      <c r="J4856" s="2"/>
      <c r="K4856" s="2"/>
    </row>
    <row r="4857" spans="9:11" x14ac:dyDescent="0.3">
      <c r="I4857" s="3"/>
      <c r="J4857" s="2"/>
      <c r="K4857" s="2"/>
    </row>
    <row r="4858" spans="9:11" x14ac:dyDescent="0.3">
      <c r="I4858" s="3"/>
      <c r="J4858" s="2"/>
      <c r="K4858" s="2"/>
    </row>
    <row r="4859" spans="9:11" x14ac:dyDescent="0.3">
      <c r="I4859" s="3"/>
      <c r="J4859" s="2"/>
      <c r="K4859" s="2"/>
    </row>
    <row r="4860" spans="9:11" x14ac:dyDescent="0.3">
      <c r="I4860" s="3"/>
      <c r="J4860" s="2"/>
      <c r="K4860" s="2"/>
    </row>
    <row r="4861" spans="9:11" x14ac:dyDescent="0.3">
      <c r="I4861" s="3"/>
      <c r="J4861" s="2"/>
      <c r="K4861" s="2"/>
    </row>
    <row r="4862" spans="9:11" x14ac:dyDescent="0.3">
      <c r="I4862" s="3"/>
      <c r="J4862" s="2"/>
      <c r="K4862" s="2"/>
    </row>
    <row r="4863" spans="9:11" x14ac:dyDescent="0.3">
      <c r="I4863" s="3"/>
      <c r="J4863" s="2"/>
      <c r="K4863" s="2"/>
    </row>
    <row r="4864" spans="9:11" x14ac:dyDescent="0.3">
      <c r="I4864" s="3"/>
      <c r="J4864" s="2"/>
      <c r="K4864" s="2"/>
    </row>
    <row r="4865" spans="9:11" x14ac:dyDescent="0.3">
      <c r="I4865" s="3"/>
      <c r="J4865" s="2"/>
      <c r="K4865" s="2"/>
    </row>
    <row r="4866" spans="9:11" x14ac:dyDescent="0.3">
      <c r="I4866" s="3"/>
      <c r="J4866" s="2"/>
      <c r="K4866" s="2"/>
    </row>
    <row r="4867" spans="9:11" x14ac:dyDescent="0.3">
      <c r="I4867" s="3"/>
      <c r="J4867" s="2"/>
      <c r="K4867" s="2"/>
    </row>
    <row r="4868" spans="9:11" x14ac:dyDescent="0.3">
      <c r="I4868" s="3"/>
      <c r="J4868" s="2"/>
      <c r="K4868" s="2"/>
    </row>
    <row r="4869" spans="9:11" x14ac:dyDescent="0.3">
      <c r="I4869" s="3"/>
      <c r="J4869" s="2"/>
      <c r="K4869" s="2"/>
    </row>
    <row r="4870" spans="9:11" x14ac:dyDescent="0.3">
      <c r="I4870" s="3"/>
      <c r="J4870" s="2"/>
      <c r="K4870" s="2"/>
    </row>
    <row r="4871" spans="9:11" x14ac:dyDescent="0.3">
      <c r="I4871" s="3"/>
      <c r="J4871" s="2"/>
      <c r="K4871" s="2"/>
    </row>
    <row r="4872" spans="9:11" x14ac:dyDescent="0.3">
      <c r="I4872" s="3"/>
      <c r="J4872" s="2"/>
      <c r="K4872" s="2"/>
    </row>
    <row r="4873" spans="9:11" x14ac:dyDescent="0.3">
      <c r="I4873" s="3"/>
      <c r="J4873" s="2"/>
      <c r="K4873" s="2"/>
    </row>
    <row r="4874" spans="9:11" x14ac:dyDescent="0.3">
      <c r="I4874" s="3"/>
      <c r="J4874" s="2"/>
      <c r="K4874" s="2"/>
    </row>
    <row r="4875" spans="9:11" x14ac:dyDescent="0.3">
      <c r="I4875" s="3"/>
      <c r="J4875" s="2"/>
      <c r="K4875" s="2"/>
    </row>
    <row r="4876" spans="9:11" x14ac:dyDescent="0.3">
      <c r="I4876" s="3"/>
      <c r="J4876" s="2"/>
      <c r="K4876" s="2"/>
    </row>
    <row r="4877" spans="9:11" x14ac:dyDescent="0.3">
      <c r="I4877" s="3"/>
      <c r="J4877" s="2"/>
      <c r="K4877" s="2"/>
    </row>
    <row r="4878" spans="9:11" x14ac:dyDescent="0.3">
      <c r="I4878" s="3"/>
      <c r="J4878" s="2"/>
      <c r="K4878" s="2"/>
    </row>
    <row r="4879" spans="9:11" x14ac:dyDescent="0.3">
      <c r="I4879" s="3"/>
      <c r="J4879" s="2"/>
      <c r="K4879" s="2"/>
    </row>
    <row r="4880" spans="9:11" x14ac:dyDescent="0.3">
      <c r="I4880" s="3"/>
      <c r="J4880" s="2"/>
      <c r="K4880" s="2"/>
    </row>
    <row r="4881" spans="9:11" x14ac:dyDescent="0.3">
      <c r="I4881" s="3"/>
      <c r="J4881" s="2"/>
      <c r="K4881" s="2"/>
    </row>
    <row r="4882" spans="9:11" x14ac:dyDescent="0.3">
      <c r="I4882" s="3"/>
      <c r="J4882" s="2"/>
      <c r="K4882" s="2"/>
    </row>
    <row r="4883" spans="9:11" x14ac:dyDescent="0.3">
      <c r="I4883" s="3"/>
      <c r="J4883" s="2"/>
      <c r="K4883" s="2"/>
    </row>
    <row r="4884" spans="9:11" x14ac:dyDescent="0.3">
      <c r="I4884" s="3"/>
      <c r="J4884" s="2"/>
      <c r="K4884" s="2"/>
    </row>
    <row r="4885" spans="9:11" x14ac:dyDescent="0.3">
      <c r="I4885" s="3"/>
      <c r="J4885" s="2"/>
      <c r="K4885" s="2"/>
    </row>
    <row r="4886" spans="9:11" x14ac:dyDescent="0.3">
      <c r="I4886" s="3"/>
      <c r="J4886" s="2"/>
      <c r="K4886" s="2"/>
    </row>
    <row r="4887" spans="9:11" x14ac:dyDescent="0.3">
      <c r="I4887" s="3"/>
      <c r="J4887" s="2"/>
      <c r="K4887" s="2"/>
    </row>
    <row r="4888" spans="9:11" x14ac:dyDescent="0.3">
      <c r="I4888" s="3"/>
      <c r="J4888" s="2"/>
      <c r="K4888" s="2"/>
    </row>
    <row r="4889" spans="9:11" x14ac:dyDescent="0.3">
      <c r="I4889" s="3"/>
      <c r="J4889" s="2"/>
      <c r="K4889" s="2"/>
    </row>
    <row r="4890" spans="9:11" x14ac:dyDescent="0.3">
      <c r="I4890" s="3"/>
      <c r="J4890" s="2"/>
      <c r="K4890" s="2"/>
    </row>
    <row r="4891" spans="9:11" x14ac:dyDescent="0.3">
      <c r="I4891" s="3"/>
      <c r="J4891" s="2"/>
      <c r="K4891" s="2"/>
    </row>
    <row r="4892" spans="9:11" x14ac:dyDescent="0.3">
      <c r="I4892" s="3"/>
      <c r="J4892" s="2"/>
      <c r="K4892" s="2"/>
    </row>
    <row r="4893" spans="9:11" x14ac:dyDescent="0.3">
      <c r="I4893" s="3"/>
      <c r="J4893" s="2"/>
      <c r="K4893" s="2"/>
    </row>
    <row r="4894" spans="9:11" x14ac:dyDescent="0.3">
      <c r="I4894" s="3"/>
      <c r="J4894" s="2"/>
      <c r="K4894" s="2"/>
    </row>
    <row r="4895" spans="9:11" x14ac:dyDescent="0.3">
      <c r="I4895" s="3"/>
      <c r="J4895" s="2"/>
      <c r="K4895" s="2"/>
    </row>
    <row r="4896" spans="9:11" x14ac:dyDescent="0.3">
      <c r="I4896" s="3"/>
      <c r="J4896" s="2"/>
      <c r="K4896" s="2"/>
    </row>
    <row r="4897" spans="9:11" x14ac:dyDescent="0.3">
      <c r="I4897" s="3"/>
      <c r="J4897" s="2"/>
      <c r="K4897" s="2"/>
    </row>
    <row r="4898" spans="9:11" x14ac:dyDescent="0.3">
      <c r="I4898" s="3"/>
      <c r="J4898" s="2"/>
      <c r="K4898" s="2"/>
    </row>
    <row r="4899" spans="9:11" x14ac:dyDescent="0.3">
      <c r="I4899" s="3"/>
      <c r="J4899" s="2"/>
      <c r="K4899" s="2"/>
    </row>
    <row r="4900" spans="9:11" x14ac:dyDescent="0.3">
      <c r="I4900" s="3"/>
      <c r="J4900" s="2"/>
      <c r="K4900" s="2"/>
    </row>
    <row r="4901" spans="9:11" x14ac:dyDescent="0.3">
      <c r="I4901" s="3"/>
      <c r="J4901" s="2"/>
      <c r="K4901" s="2"/>
    </row>
    <row r="4902" spans="9:11" x14ac:dyDescent="0.3">
      <c r="I4902" s="3"/>
      <c r="J4902" s="2"/>
      <c r="K4902" s="2"/>
    </row>
    <row r="4903" spans="9:11" x14ac:dyDescent="0.3">
      <c r="I4903" s="3"/>
      <c r="J4903" s="2"/>
      <c r="K4903" s="2"/>
    </row>
    <row r="4904" spans="9:11" x14ac:dyDescent="0.3">
      <c r="I4904" s="3"/>
      <c r="J4904" s="2"/>
      <c r="K4904" s="2"/>
    </row>
    <row r="4905" spans="9:11" x14ac:dyDescent="0.3">
      <c r="I4905" s="3"/>
      <c r="J4905" s="2"/>
      <c r="K4905" s="2"/>
    </row>
    <row r="4906" spans="9:11" x14ac:dyDescent="0.3">
      <c r="I4906" s="3"/>
      <c r="J4906" s="2"/>
      <c r="K4906" s="2"/>
    </row>
    <row r="4907" spans="9:11" x14ac:dyDescent="0.3">
      <c r="I4907" s="3"/>
      <c r="J4907" s="2"/>
      <c r="K4907" s="2"/>
    </row>
    <row r="4908" spans="9:11" x14ac:dyDescent="0.3">
      <c r="I4908" s="3"/>
      <c r="J4908" s="2"/>
      <c r="K4908" s="2"/>
    </row>
    <row r="4909" spans="9:11" x14ac:dyDescent="0.3">
      <c r="I4909" s="3"/>
      <c r="J4909" s="2"/>
      <c r="K4909" s="2"/>
    </row>
    <row r="4910" spans="9:11" x14ac:dyDescent="0.3">
      <c r="I4910" s="3"/>
      <c r="J4910" s="2"/>
      <c r="K4910" s="2"/>
    </row>
    <row r="4911" spans="9:11" x14ac:dyDescent="0.3">
      <c r="I4911" s="3"/>
      <c r="J4911" s="2"/>
      <c r="K4911" s="2"/>
    </row>
    <row r="4912" spans="9:11" x14ac:dyDescent="0.3">
      <c r="I4912" s="3"/>
      <c r="J4912" s="2"/>
      <c r="K4912" s="2"/>
    </row>
    <row r="4913" spans="9:11" x14ac:dyDescent="0.3">
      <c r="I4913" s="3"/>
      <c r="J4913" s="2"/>
      <c r="K4913" s="2"/>
    </row>
    <row r="4914" spans="9:11" x14ac:dyDescent="0.3">
      <c r="I4914" s="3"/>
      <c r="J4914" s="2"/>
      <c r="K4914" s="2"/>
    </row>
    <row r="4915" spans="9:11" x14ac:dyDescent="0.3">
      <c r="I4915" s="3"/>
      <c r="J4915" s="2"/>
      <c r="K4915" s="2"/>
    </row>
    <row r="4916" spans="9:11" x14ac:dyDescent="0.3">
      <c r="I4916" s="3"/>
      <c r="J4916" s="2"/>
      <c r="K4916" s="2"/>
    </row>
    <row r="4917" spans="9:11" x14ac:dyDescent="0.3">
      <c r="I4917" s="3"/>
      <c r="J4917" s="2"/>
      <c r="K4917" s="2"/>
    </row>
    <row r="4918" spans="9:11" x14ac:dyDescent="0.3">
      <c r="I4918" s="3"/>
      <c r="J4918" s="2"/>
      <c r="K4918" s="2"/>
    </row>
    <row r="4919" spans="9:11" x14ac:dyDescent="0.3">
      <c r="I4919" s="3"/>
      <c r="J4919" s="2"/>
      <c r="K4919" s="2"/>
    </row>
    <row r="4920" spans="9:11" x14ac:dyDescent="0.3">
      <c r="I4920" s="3"/>
      <c r="J4920" s="2"/>
      <c r="K4920" s="2"/>
    </row>
    <row r="4921" spans="9:11" x14ac:dyDescent="0.3">
      <c r="I4921" s="3"/>
      <c r="J4921" s="2"/>
      <c r="K4921" s="2"/>
    </row>
    <row r="4922" spans="9:11" x14ac:dyDescent="0.3">
      <c r="I4922" s="3"/>
      <c r="J4922" s="2"/>
      <c r="K4922" s="2"/>
    </row>
    <row r="4923" spans="9:11" x14ac:dyDescent="0.3">
      <c r="I4923" s="3"/>
      <c r="J4923" s="2"/>
      <c r="K4923" s="2"/>
    </row>
    <row r="4924" spans="9:11" x14ac:dyDescent="0.3">
      <c r="I4924" s="3"/>
      <c r="J4924" s="2"/>
      <c r="K4924" s="2"/>
    </row>
    <row r="4925" spans="9:11" x14ac:dyDescent="0.3">
      <c r="I4925" s="3"/>
      <c r="J4925" s="2"/>
      <c r="K4925" s="2"/>
    </row>
    <row r="4926" spans="9:11" x14ac:dyDescent="0.3">
      <c r="I4926" s="3"/>
      <c r="J4926" s="2"/>
      <c r="K4926" s="2"/>
    </row>
    <row r="4927" spans="9:11" x14ac:dyDescent="0.3">
      <c r="I4927" s="3"/>
      <c r="J4927" s="2"/>
      <c r="K4927" s="2"/>
    </row>
    <row r="4928" spans="9:11" x14ac:dyDescent="0.3">
      <c r="I4928" s="3"/>
      <c r="J4928" s="2"/>
      <c r="K4928" s="2"/>
    </row>
    <row r="4929" spans="9:11" x14ac:dyDescent="0.3">
      <c r="I4929" s="3"/>
      <c r="J4929" s="2"/>
      <c r="K4929" s="2"/>
    </row>
    <row r="4930" spans="9:11" x14ac:dyDescent="0.3">
      <c r="I4930" s="3"/>
      <c r="J4930" s="2"/>
      <c r="K4930" s="2"/>
    </row>
    <row r="4931" spans="9:11" x14ac:dyDescent="0.3">
      <c r="I4931" s="3"/>
      <c r="J4931" s="2"/>
      <c r="K4931" s="2"/>
    </row>
    <row r="4932" spans="9:11" x14ac:dyDescent="0.3">
      <c r="I4932" s="3"/>
      <c r="J4932" s="2"/>
      <c r="K4932" s="2"/>
    </row>
    <row r="4933" spans="9:11" x14ac:dyDescent="0.3">
      <c r="I4933" s="3"/>
      <c r="J4933" s="2"/>
      <c r="K4933" s="2"/>
    </row>
    <row r="4934" spans="9:11" x14ac:dyDescent="0.3">
      <c r="I4934" s="3"/>
      <c r="J4934" s="2"/>
      <c r="K4934" s="2"/>
    </row>
    <row r="4935" spans="9:11" x14ac:dyDescent="0.3">
      <c r="I4935" s="3"/>
      <c r="J4935" s="2"/>
      <c r="K4935" s="2"/>
    </row>
    <row r="4936" spans="9:11" x14ac:dyDescent="0.3">
      <c r="I4936" s="3"/>
      <c r="J4936" s="2"/>
      <c r="K4936" s="2"/>
    </row>
    <row r="4937" spans="9:11" x14ac:dyDescent="0.3">
      <c r="I4937" s="3"/>
      <c r="J4937" s="2"/>
      <c r="K4937" s="2"/>
    </row>
    <row r="4938" spans="9:11" x14ac:dyDescent="0.3">
      <c r="I4938" s="3"/>
      <c r="J4938" s="2"/>
      <c r="K4938" s="2"/>
    </row>
    <row r="4939" spans="9:11" x14ac:dyDescent="0.3">
      <c r="I4939" s="3"/>
      <c r="J4939" s="2"/>
      <c r="K4939" s="2"/>
    </row>
    <row r="4940" spans="9:11" x14ac:dyDescent="0.3">
      <c r="I4940" s="3"/>
      <c r="J4940" s="2"/>
      <c r="K4940" s="2"/>
    </row>
    <row r="4941" spans="9:11" x14ac:dyDescent="0.3">
      <c r="I4941" s="3"/>
      <c r="J4941" s="2"/>
      <c r="K4941" s="2"/>
    </row>
    <row r="4942" spans="9:11" x14ac:dyDescent="0.3">
      <c r="I4942" s="3"/>
      <c r="J4942" s="2"/>
      <c r="K4942" s="2"/>
    </row>
    <row r="4943" spans="9:11" x14ac:dyDescent="0.3">
      <c r="I4943" s="3"/>
      <c r="J4943" s="2"/>
      <c r="K4943" s="2"/>
    </row>
    <row r="4944" spans="9:11" x14ac:dyDescent="0.3">
      <c r="I4944" s="3"/>
      <c r="J4944" s="2"/>
      <c r="K4944" s="2"/>
    </row>
    <row r="4945" spans="9:11" x14ac:dyDescent="0.3">
      <c r="I4945" s="3"/>
      <c r="J4945" s="2"/>
      <c r="K4945" s="2"/>
    </row>
    <row r="4946" spans="9:11" x14ac:dyDescent="0.3">
      <c r="I4946" s="3"/>
      <c r="J4946" s="2"/>
      <c r="K4946" s="2"/>
    </row>
    <row r="4947" spans="9:11" x14ac:dyDescent="0.3">
      <c r="I4947" s="3"/>
      <c r="J4947" s="2"/>
      <c r="K4947" s="2"/>
    </row>
    <row r="4948" spans="9:11" x14ac:dyDescent="0.3">
      <c r="I4948" s="3"/>
      <c r="J4948" s="2"/>
      <c r="K4948" s="2"/>
    </row>
    <row r="4949" spans="9:11" x14ac:dyDescent="0.3">
      <c r="I4949" s="3"/>
      <c r="J4949" s="2"/>
      <c r="K4949" s="2"/>
    </row>
    <row r="4950" spans="9:11" x14ac:dyDescent="0.3">
      <c r="I4950" s="3"/>
      <c r="J4950" s="2"/>
      <c r="K4950" s="2"/>
    </row>
    <row r="4951" spans="9:11" x14ac:dyDescent="0.3">
      <c r="I4951" s="3"/>
      <c r="J4951" s="2"/>
      <c r="K4951" s="2"/>
    </row>
    <row r="4952" spans="9:11" x14ac:dyDescent="0.3">
      <c r="I4952" s="3"/>
      <c r="J4952" s="2"/>
      <c r="K4952" s="2"/>
    </row>
    <row r="4953" spans="9:11" x14ac:dyDescent="0.3">
      <c r="I4953" s="3"/>
      <c r="J4953" s="2"/>
      <c r="K4953" s="2"/>
    </row>
    <row r="4954" spans="9:11" x14ac:dyDescent="0.3">
      <c r="I4954" s="3"/>
      <c r="J4954" s="2"/>
      <c r="K4954" s="2"/>
    </row>
    <row r="4955" spans="9:11" x14ac:dyDescent="0.3">
      <c r="I4955" s="3"/>
      <c r="J4955" s="2"/>
      <c r="K4955" s="2"/>
    </row>
    <row r="4956" spans="9:11" x14ac:dyDescent="0.3">
      <c r="I4956" s="3"/>
      <c r="J4956" s="2"/>
      <c r="K4956" s="2"/>
    </row>
    <row r="4957" spans="9:11" x14ac:dyDescent="0.3">
      <c r="I4957" s="3"/>
      <c r="J4957" s="2"/>
      <c r="K4957" s="2"/>
    </row>
    <row r="4958" spans="9:11" x14ac:dyDescent="0.3">
      <c r="I4958" s="3"/>
      <c r="J4958" s="2"/>
      <c r="K4958" s="2"/>
    </row>
    <row r="4959" spans="9:11" x14ac:dyDescent="0.3">
      <c r="I4959" s="3"/>
      <c r="J4959" s="2"/>
      <c r="K4959" s="2"/>
    </row>
    <row r="4960" spans="9:11" x14ac:dyDescent="0.3">
      <c r="I4960" s="3"/>
      <c r="J4960" s="2"/>
      <c r="K4960" s="2"/>
    </row>
    <row r="4961" spans="9:11" x14ac:dyDescent="0.3">
      <c r="I4961" s="3"/>
      <c r="J4961" s="2"/>
      <c r="K4961" s="2"/>
    </row>
    <row r="4962" spans="9:11" x14ac:dyDescent="0.3">
      <c r="I4962" s="3"/>
      <c r="J4962" s="2"/>
      <c r="K4962" s="2"/>
    </row>
    <row r="4963" spans="9:11" x14ac:dyDescent="0.3">
      <c r="I4963" s="3"/>
      <c r="J4963" s="2"/>
      <c r="K4963" s="2"/>
    </row>
    <row r="4964" spans="9:11" x14ac:dyDescent="0.3">
      <c r="I4964" s="3"/>
      <c r="J4964" s="2"/>
      <c r="K4964" s="2"/>
    </row>
    <row r="4965" spans="9:11" x14ac:dyDescent="0.3">
      <c r="I4965" s="3"/>
      <c r="J4965" s="2"/>
      <c r="K4965" s="2"/>
    </row>
    <row r="4966" spans="9:11" x14ac:dyDescent="0.3">
      <c r="I4966" s="3"/>
      <c r="J4966" s="2"/>
      <c r="K4966" s="2"/>
    </row>
    <row r="4967" spans="9:11" x14ac:dyDescent="0.3">
      <c r="I4967" s="3"/>
      <c r="J4967" s="2"/>
      <c r="K4967" s="2"/>
    </row>
    <row r="4968" spans="9:11" x14ac:dyDescent="0.3">
      <c r="I4968" s="3"/>
      <c r="J4968" s="2"/>
      <c r="K4968" s="2"/>
    </row>
    <row r="4969" spans="9:11" x14ac:dyDescent="0.3">
      <c r="I4969" s="3"/>
      <c r="J4969" s="2"/>
      <c r="K4969" s="2"/>
    </row>
    <row r="4970" spans="9:11" x14ac:dyDescent="0.3">
      <c r="I4970" s="3"/>
      <c r="J4970" s="2"/>
      <c r="K4970" s="2"/>
    </row>
    <row r="4971" spans="9:11" x14ac:dyDescent="0.3">
      <c r="I4971" s="3"/>
      <c r="J4971" s="2"/>
      <c r="K4971" s="2"/>
    </row>
    <row r="4972" spans="9:11" x14ac:dyDescent="0.3">
      <c r="I4972" s="3"/>
      <c r="J4972" s="2"/>
      <c r="K4972" s="2"/>
    </row>
    <row r="4973" spans="9:11" x14ac:dyDescent="0.3">
      <c r="I4973" s="3"/>
      <c r="J4973" s="2"/>
      <c r="K4973" s="2"/>
    </row>
    <row r="4974" spans="9:11" x14ac:dyDescent="0.3">
      <c r="I4974" s="3"/>
      <c r="J4974" s="2"/>
      <c r="K4974" s="2"/>
    </row>
    <row r="4975" spans="9:11" x14ac:dyDescent="0.3">
      <c r="I4975" s="3"/>
      <c r="J4975" s="2"/>
      <c r="K4975" s="2"/>
    </row>
    <row r="4976" spans="9:11" x14ac:dyDescent="0.3">
      <c r="I4976" s="3"/>
      <c r="J4976" s="2"/>
      <c r="K4976" s="2"/>
    </row>
    <row r="4977" spans="9:11" x14ac:dyDescent="0.3">
      <c r="I4977" s="3"/>
      <c r="J4977" s="2"/>
      <c r="K4977" s="2"/>
    </row>
    <row r="4978" spans="9:11" x14ac:dyDescent="0.3">
      <c r="I4978" s="3"/>
      <c r="J4978" s="2"/>
      <c r="K4978" s="2"/>
    </row>
    <row r="4979" spans="9:11" x14ac:dyDescent="0.3">
      <c r="I4979" s="3"/>
      <c r="J4979" s="2"/>
      <c r="K4979" s="2"/>
    </row>
    <row r="4980" spans="9:11" x14ac:dyDescent="0.3">
      <c r="I4980" s="3"/>
      <c r="J4980" s="2"/>
      <c r="K4980" s="2"/>
    </row>
    <row r="4981" spans="9:11" x14ac:dyDescent="0.3">
      <c r="I4981" s="3"/>
      <c r="J4981" s="2"/>
      <c r="K4981" s="2"/>
    </row>
    <row r="4982" spans="9:11" x14ac:dyDescent="0.3">
      <c r="I4982" s="3"/>
      <c r="J4982" s="2"/>
      <c r="K4982" s="2"/>
    </row>
    <row r="4983" spans="9:11" x14ac:dyDescent="0.3">
      <c r="I4983" s="3"/>
      <c r="J4983" s="2"/>
      <c r="K4983" s="2"/>
    </row>
    <row r="4984" spans="9:11" x14ac:dyDescent="0.3">
      <c r="I4984" s="3"/>
      <c r="J4984" s="2"/>
      <c r="K4984" s="2"/>
    </row>
    <row r="4985" spans="9:11" x14ac:dyDescent="0.3">
      <c r="I4985" s="3"/>
      <c r="J4985" s="2"/>
      <c r="K4985" s="2"/>
    </row>
    <row r="4986" spans="9:11" x14ac:dyDescent="0.3">
      <c r="I4986" s="3"/>
      <c r="J4986" s="2"/>
      <c r="K4986" s="2"/>
    </row>
    <row r="4987" spans="9:11" x14ac:dyDescent="0.3">
      <c r="I4987" s="3"/>
      <c r="J4987" s="2"/>
      <c r="K4987" s="2"/>
    </row>
    <row r="4988" spans="9:11" x14ac:dyDescent="0.3">
      <c r="I4988" s="3"/>
      <c r="J4988" s="2"/>
      <c r="K4988" s="2"/>
    </row>
    <row r="4989" spans="9:11" x14ac:dyDescent="0.3">
      <c r="I4989" s="3"/>
      <c r="J4989" s="2"/>
      <c r="K4989" s="2"/>
    </row>
    <row r="4990" spans="9:11" x14ac:dyDescent="0.3">
      <c r="I4990" s="3"/>
      <c r="J4990" s="2"/>
      <c r="K4990" s="2"/>
    </row>
    <row r="4991" spans="9:11" x14ac:dyDescent="0.3">
      <c r="I4991" s="3"/>
      <c r="J4991" s="2"/>
      <c r="K4991" s="2"/>
    </row>
    <row r="4992" spans="9:11" x14ac:dyDescent="0.3">
      <c r="I4992" s="3"/>
      <c r="J4992" s="2"/>
      <c r="K4992" s="2"/>
    </row>
    <row r="4993" spans="9:11" x14ac:dyDescent="0.3">
      <c r="I4993" s="3"/>
      <c r="J4993" s="2"/>
      <c r="K4993" s="2"/>
    </row>
    <row r="4994" spans="9:11" x14ac:dyDescent="0.3">
      <c r="I4994" s="3"/>
      <c r="J4994" s="2"/>
      <c r="K4994" s="2"/>
    </row>
    <row r="4995" spans="9:11" x14ac:dyDescent="0.3">
      <c r="I4995" s="3"/>
      <c r="J4995" s="2"/>
      <c r="K4995" s="2"/>
    </row>
    <row r="4996" spans="9:11" x14ac:dyDescent="0.3">
      <c r="I4996" s="3"/>
      <c r="J4996" s="2"/>
      <c r="K4996" s="2"/>
    </row>
    <row r="4997" spans="9:11" x14ac:dyDescent="0.3">
      <c r="I4997" s="3"/>
      <c r="J4997" s="2"/>
      <c r="K4997" s="2"/>
    </row>
    <row r="4998" spans="9:11" x14ac:dyDescent="0.3">
      <c r="I4998" s="3"/>
      <c r="J4998" s="2"/>
      <c r="K4998" s="2"/>
    </row>
    <row r="4999" spans="9:11" x14ac:dyDescent="0.3">
      <c r="I4999" s="3"/>
      <c r="J4999" s="2"/>
      <c r="K4999" s="2"/>
    </row>
    <row r="5000" spans="9:11" x14ac:dyDescent="0.3">
      <c r="I5000" s="3"/>
      <c r="J5000" s="2"/>
      <c r="K5000" s="2"/>
    </row>
    <row r="5001" spans="9:11" x14ac:dyDescent="0.3">
      <c r="I5001" s="3"/>
      <c r="J5001" s="2"/>
      <c r="K5001" s="2"/>
    </row>
    <row r="5002" spans="9:11" x14ac:dyDescent="0.3">
      <c r="I5002" s="3"/>
      <c r="J5002" s="2"/>
      <c r="K5002" s="2"/>
    </row>
    <row r="5003" spans="9:11" x14ac:dyDescent="0.3">
      <c r="I5003" s="3"/>
      <c r="J5003" s="2"/>
      <c r="K5003" s="2"/>
    </row>
    <row r="5004" spans="9:11" x14ac:dyDescent="0.3">
      <c r="I5004" s="3"/>
      <c r="J5004" s="2"/>
      <c r="K5004" s="2"/>
    </row>
    <row r="5005" spans="9:11" x14ac:dyDescent="0.3">
      <c r="I5005" s="3"/>
      <c r="J5005" s="2"/>
      <c r="K5005" s="2"/>
    </row>
    <row r="5006" spans="9:11" x14ac:dyDescent="0.3">
      <c r="I5006" s="3"/>
      <c r="J5006" s="2"/>
      <c r="K5006" s="2"/>
    </row>
    <row r="5007" spans="9:11" x14ac:dyDescent="0.3">
      <c r="I5007" s="3"/>
      <c r="J5007" s="2"/>
      <c r="K5007" s="2"/>
    </row>
    <row r="5008" spans="9:11" x14ac:dyDescent="0.3">
      <c r="I5008" s="3"/>
      <c r="J5008" s="2"/>
      <c r="K5008" s="2"/>
    </row>
    <row r="5009" spans="9:11" x14ac:dyDescent="0.3">
      <c r="I5009" s="3"/>
      <c r="J5009" s="2"/>
      <c r="K5009" s="2"/>
    </row>
    <row r="5010" spans="9:11" x14ac:dyDescent="0.3">
      <c r="I5010" s="3"/>
      <c r="J5010" s="2"/>
      <c r="K5010" s="2"/>
    </row>
    <row r="5011" spans="9:11" x14ac:dyDescent="0.3">
      <c r="I5011" s="3"/>
      <c r="J5011" s="2"/>
      <c r="K5011" s="2"/>
    </row>
    <row r="5012" spans="9:11" x14ac:dyDescent="0.3">
      <c r="I5012" s="3"/>
      <c r="J5012" s="2"/>
      <c r="K5012" s="2"/>
    </row>
    <row r="5013" spans="9:11" x14ac:dyDescent="0.3">
      <c r="I5013" s="3"/>
      <c r="J5013" s="2"/>
      <c r="K5013" s="2"/>
    </row>
    <row r="5014" spans="9:11" x14ac:dyDescent="0.3">
      <c r="I5014" s="3"/>
      <c r="J5014" s="2"/>
      <c r="K5014" s="2"/>
    </row>
    <row r="5015" spans="9:11" x14ac:dyDescent="0.3">
      <c r="I5015" s="3"/>
      <c r="J5015" s="2"/>
      <c r="K5015" s="2"/>
    </row>
    <row r="5016" spans="9:11" x14ac:dyDescent="0.3">
      <c r="I5016" s="3"/>
      <c r="J5016" s="2"/>
      <c r="K5016" s="2"/>
    </row>
    <row r="5017" spans="9:11" x14ac:dyDescent="0.3">
      <c r="I5017" s="3"/>
      <c r="J5017" s="2"/>
      <c r="K5017" s="2"/>
    </row>
    <row r="5018" spans="9:11" x14ac:dyDescent="0.3">
      <c r="I5018" s="3"/>
      <c r="J5018" s="2"/>
      <c r="K5018" s="2"/>
    </row>
    <row r="5019" spans="9:11" x14ac:dyDescent="0.3">
      <c r="I5019" s="3"/>
      <c r="J5019" s="2"/>
      <c r="K5019" s="2"/>
    </row>
    <row r="5020" spans="9:11" x14ac:dyDescent="0.3">
      <c r="I5020" s="3"/>
      <c r="J5020" s="2"/>
      <c r="K5020" s="2"/>
    </row>
    <row r="5021" spans="9:11" x14ac:dyDescent="0.3">
      <c r="I5021" s="3"/>
      <c r="J5021" s="2"/>
      <c r="K5021" s="2"/>
    </row>
    <row r="5022" spans="9:11" x14ac:dyDescent="0.3">
      <c r="I5022" s="3"/>
      <c r="J5022" s="2"/>
      <c r="K5022" s="2"/>
    </row>
    <row r="5023" spans="9:11" x14ac:dyDescent="0.3">
      <c r="I5023" s="3"/>
      <c r="J5023" s="2"/>
      <c r="K5023" s="2"/>
    </row>
    <row r="5024" spans="9:11" x14ac:dyDescent="0.3">
      <c r="I5024" s="3"/>
      <c r="J5024" s="2"/>
      <c r="K5024" s="2"/>
    </row>
    <row r="5025" spans="9:11" x14ac:dyDescent="0.3">
      <c r="I5025" s="3"/>
      <c r="J5025" s="2"/>
      <c r="K5025" s="2"/>
    </row>
    <row r="5026" spans="9:11" x14ac:dyDescent="0.3">
      <c r="I5026" s="3"/>
      <c r="J5026" s="2"/>
      <c r="K5026" s="2"/>
    </row>
    <row r="5027" spans="9:11" x14ac:dyDescent="0.3">
      <c r="I5027" s="3"/>
      <c r="J5027" s="2"/>
      <c r="K5027" s="2"/>
    </row>
    <row r="5028" spans="9:11" x14ac:dyDescent="0.3">
      <c r="I5028" s="3"/>
      <c r="J5028" s="2"/>
      <c r="K5028" s="2"/>
    </row>
    <row r="5029" spans="9:11" x14ac:dyDescent="0.3">
      <c r="I5029" s="3"/>
      <c r="J5029" s="2"/>
      <c r="K5029" s="2"/>
    </row>
    <row r="5030" spans="9:11" x14ac:dyDescent="0.3">
      <c r="I5030" s="3"/>
      <c r="J5030" s="2"/>
      <c r="K5030" s="2"/>
    </row>
    <row r="5031" spans="9:11" x14ac:dyDescent="0.3">
      <c r="I5031" s="3"/>
      <c r="J5031" s="2"/>
      <c r="K5031" s="2"/>
    </row>
    <row r="5032" spans="9:11" x14ac:dyDescent="0.3">
      <c r="I5032" s="3"/>
      <c r="J5032" s="2"/>
      <c r="K5032" s="2"/>
    </row>
    <row r="5033" spans="9:11" x14ac:dyDescent="0.3">
      <c r="I5033" s="3"/>
      <c r="J5033" s="2"/>
      <c r="K5033" s="2"/>
    </row>
    <row r="5034" spans="9:11" x14ac:dyDescent="0.3">
      <c r="I5034" s="3"/>
      <c r="J5034" s="2"/>
      <c r="K5034" s="2"/>
    </row>
    <row r="5035" spans="9:11" x14ac:dyDescent="0.3">
      <c r="I5035" s="3"/>
      <c r="J5035" s="2"/>
      <c r="K5035" s="2"/>
    </row>
    <row r="5036" spans="9:11" x14ac:dyDescent="0.3">
      <c r="I5036" s="3"/>
      <c r="J5036" s="2"/>
      <c r="K5036" s="2"/>
    </row>
    <row r="5037" spans="9:11" x14ac:dyDescent="0.3">
      <c r="I5037" s="3"/>
      <c r="J5037" s="2"/>
      <c r="K5037" s="2"/>
    </row>
    <row r="5038" spans="9:11" x14ac:dyDescent="0.3">
      <c r="I5038" s="3"/>
      <c r="J5038" s="2"/>
      <c r="K5038" s="2"/>
    </row>
    <row r="5039" spans="9:11" x14ac:dyDescent="0.3">
      <c r="I5039" s="3"/>
      <c r="J5039" s="2"/>
      <c r="K5039" s="2"/>
    </row>
    <row r="5040" spans="9:11" x14ac:dyDescent="0.3">
      <c r="I5040" s="3"/>
      <c r="J5040" s="2"/>
      <c r="K5040" s="2"/>
    </row>
    <row r="5041" spans="9:11" x14ac:dyDescent="0.3">
      <c r="I5041" s="3"/>
      <c r="J5041" s="2"/>
      <c r="K5041" s="2"/>
    </row>
    <row r="5042" spans="9:11" x14ac:dyDescent="0.3">
      <c r="I5042" s="3"/>
      <c r="J5042" s="2"/>
      <c r="K5042" s="2"/>
    </row>
    <row r="5043" spans="9:11" x14ac:dyDescent="0.3">
      <c r="I5043" s="3"/>
      <c r="J5043" s="2"/>
      <c r="K5043" s="2"/>
    </row>
    <row r="5044" spans="9:11" x14ac:dyDescent="0.3">
      <c r="I5044" s="3"/>
      <c r="J5044" s="2"/>
      <c r="K5044" s="2"/>
    </row>
    <row r="5045" spans="9:11" x14ac:dyDescent="0.3">
      <c r="I5045" s="3"/>
      <c r="J5045" s="2"/>
      <c r="K5045" s="2"/>
    </row>
    <row r="5046" spans="9:11" x14ac:dyDescent="0.3">
      <c r="I5046" s="3"/>
      <c r="J5046" s="2"/>
      <c r="K5046" s="2"/>
    </row>
    <row r="5047" spans="9:11" x14ac:dyDescent="0.3">
      <c r="I5047" s="3"/>
      <c r="J5047" s="2"/>
      <c r="K5047" s="2"/>
    </row>
    <row r="5048" spans="9:11" x14ac:dyDescent="0.3">
      <c r="I5048" s="3"/>
      <c r="J5048" s="2"/>
      <c r="K5048" s="2"/>
    </row>
    <row r="5049" spans="9:11" x14ac:dyDescent="0.3">
      <c r="I5049" s="3"/>
      <c r="J5049" s="2"/>
      <c r="K5049" s="2"/>
    </row>
    <row r="5050" spans="9:11" x14ac:dyDescent="0.3">
      <c r="I5050" s="3"/>
      <c r="J5050" s="2"/>
      <c r="K5050" s="2"/>
    </row>
    <row r="5051" spans="9:11" x14ac:dyDescent="0.3">
      <c r="I5051" s="3"/>
      <c r="J5051" s="2"/>
      <c r="K5051" s="2"/>
    </row>
    <row r="5052" spans="9:11" x14ac:dyDescent="0.3">
      <c r="I5052" s="3"/>
      <c r="J5052" s="2"/>
      <c r="K5052" s="2"/>
    </row>
    <row r="5053" spans="9:11" x14ac:dyDescent="0.3">
      <c r="I5053" s="3"/>
      <c r="J5053" s="2"/>
      <c r="K5053" s="2"/>
    </row>
    <row r="5054" spans="9:11" x14ac:dyDescent="0.3">
      <c r="I5054" s="3"/>
      <c r="J5054" s="2"/>
      <c r="K5054" s="2"/>
    </row>
    <row r="5055" spans="9:11" x14ac:dyDescent="0.3">
      <c r="I5055" s="3"/>
      <c r="J5055" s="2"/>
      <c r="K5055" s="2"/>
    </row>
    <row r="5056" spans="9:11" x14ac:dyDescent="0.3">
      <c r="I5056" s="3"/>
      <c r="J5056" s="2"/>
      <c r="K5056" s="2"/>
    </row>
    <row r="5057" spans="9:11" x14ac:dyDescent="0.3">
      <c r="I5057" s="3"/>
      <c r="J5057" s="2"/>
      <c r="K5057" s="2"/>
    </row>
    <row r="5058" spans="9:11" x14ac:dyDescent="0.3">
      <c r="I5058" s="3"/>
      <c r="J5058" s="2"/>
      <c r="K5058" s="2"/>
    </row>
    <row r="5059" spans="9:11" x14ac:dyDescent="0.3">
      <c r="I5059" s="3"/>
      <c r="J5059" s="2"/>
      <c r="K5059" s="2"/>
    </row>
    <row r="5060" spans="9:11" x14ac:dyDescent="0.3">
      <c r="I5060" s="3"/>
      <c r="J5060" s="2"/>
      <c r="K5060" s="2"/>
    </row>
    <row r="5061" spans="9:11" x14ac:dyDescent="0.3">
      <c r="I5061" s="3"/>
      <c r="J5061" s="2"/>
      <c r="K5061" s="2"/>
    </row>
    <row r="5062" spans="9:11" x14ac:dyDescent="0.3">
      <c r="I5062" s="3"/>
      <c r="J5062" s="2"/>
      <c r="K5062" s="2"/>
    </row>
    <row r="5063" spans="9:11" x14ac:dyDescent="0.3">
      <c r="I5063" s="3"/>
      <c r="J5063" s="2"/>
      <c r="K5063" s="2"/>
    </row>
    <row r="5064" spans="9:11" x14ac:dyDescent="0.3">
      <c r="I5064" s="3"/>
      <c r="J5064" s="2"/>
      <c r="K5064" s="2"/>
    </row>
    <row r="5065" spans="9:11" x14ac:dyDescent="0.3">
      <c r="I5065" s="3"/>
      <c r="J5065" s="2"/>
      <c r="K5065" s="2"/>
    </row>
    <row r="5066" spans="9:11" x14ac:dyDescent="0.3">
      <c r="I5066" s="3"/>
      <c r="J5066" s="2"/>
      <c r="K5066" s="2"/>
    </row>
    <row r="5067" spans="9:11" x14ac:dyDescent="0.3">
      <c r="I5067" s="3"/>
      <c r="J5067" s="2"/>
      <c r="K5067" s="2"/>
    </row>
    <row r="5068" spans="9:11" x14ac:dyDescent="0.3">
      <c r="I5068" s="3"/>
      <c r="J5068" s="2"/>
      <c r="K5068" s="2"/>
    </row>
    <row r="5069" spans="9:11" x14ac:dyDescent="0.3">
      <c r="I5069" s="3"/>
      <c r="J5069" s="2"/>
      <c r="K5069" s="2"/>
    </row>
    <row r="5070" spans="9:11" x14ac:dyDescent="0.3">
      <c r="I5070" s="3"/>
      <c r="J5070" s="2"/>
      <c r="K5070" s="2"/>
    </row>
    <row r="5071" spans="9:11" x14ac:dyDescent="0.3">
      <c r="I5071" s="3"/>
      <c r="J5071" s="2"/>
      <c r="K5071" s="2"/>
    </row>
    <row r="5072" spans="9:11" x14ac:dyDescent="0.3">
      <c r="I5072" s="3"/>
      <c r="J5072" s="2"/>
      <c r="K5072" s="2"/>
    </row>
    <row r="5073" spans="9:11" x14ac:dyDescent="0.3">
      <c r="I5073" s="3"/>
      <c r="J5073" s="2"/>
      <c r="K5073" s="2"/>
    </row>
    <row r="5074" spans="9:11" x14ac:dyDescent="0.3">
      <c r="I5074" s="3"/>
      <c r="J5074" s="2"/>
      <c r="K5074" s="2"/>
    </row>
    <row r="5075" spans="9:11" x14ac:dyDescent="0.3">
      <c r="I5075" s="3"/>
      <c r="J5075" s="2"/>
      <c r="K5075" s="2"/>
    </row>
    <row r="5076" spans="9:11" x14ac:dyDescent="0.3">
      <c r="I5076" s="3"/>
      <c r="J5076" s="2"/>
      <c r="K5076" s="2"/>
    </row>
    <row r="5077" spans="9:11" x14ac:dyDescent="0.3">
      <c r="I5077" s="3"/>
      <c r="J5077" s="2"/>
      <c r="K5077" s="2"/>
    </row>
    <row r="5078" spans="9:11" x14ac:dyDescent="0.3">
      <c r="I5078" s="3"/>
      <c r="J5078" s="2"/>
      <c r="K5078" s="2"/>
    </row>
    <row r="5079" spans="9:11" x14ac:dyDescent="0.3">
      <c r="I5079" s="3"/>
      <c r="J5079" s="2"/>
      <c r="K5079" s="2"/>
    </row>
    <row r="5080" spans="9:11" x14ac:dyDescent="0.3">
      <c r="I5080" s="3"/>
      <c r="J5080" s="2"/>
      <c r="K5080" s="2"/>
    </row>
    <row r="5081" spans="9:11" x14ac:dyDescent="0.3">
      <c r="I5081" s="3"/>
      <c r="J5081" s="2"/>
      <c r="K5081" s="2"/>
    </row>
    <row r="5082" spans="9:11" x14ac:dyDescent="0.3">
      <c r="I5082" s="3"/>
      <c r="J5082" s="2"/>
      <c r="K5082" s="2"/>
    </row>
    <row r="5083" spans="9:11" x14ac:dyDescent="0.3">
      <c r="I5083" s="3"/>
      <c r="J5083" s="2"/>
      <c r="K5083" s="2"/>
    </row>
    <row r="5084" spans="9:11" x14ac:dyDescent="0.3">
      <c r="I5084" s="3"/>
      <c r="J5084" s="2"/>
      <c r="K5084" s="2"/>
    </row>
    <row r="5085" spans="9:11" x14ac:dyDescent="0.3">
      <c r="I5085" s="3"/>
      <c r="J5085" s="2"/>
      <c r="K5085" s="2"/>
    </row>
    <row r="5086" spans="9:11" x14ac:dyDescent="0.3">
      <c r="I5086" s="3"/>
      <c r="J5086" s="2"/>
      <c r="K5086" s="2"/>
    </row>
    <row r="5087" spans="9:11" x14ac:dyDescent="0.3">
      <c r="I5087" s="3"/>
      <c r="J5087" s="2"/>
      <c r="K5087" s="2"/>
    </row>
    <row r="5088" spans="9:11" x14ac:dyDescent="0.3">
      <c r="I5088" s="3"/>
      <c r="J5088" s="2"/>
      <c r="K5088" s="2"/>
    </row>
    <row r="5089" spans="9:11" x14ac:dyDescent="0.3">
      <c r="I5089" s="3"/>
      <c r="J5089" s="2"/>
      <c r="K5089" s="2"/>
    </row>
    <row r="5090" spans="9:11" x14ac:dyDescent="0.3">
      <c r="I5090" s="3"/>
      <c r="J5090" s="2"/>
      <c r="K5090" s="2"/>
    </row>
    <row r="5091" spans="9:11" x14ac:dyDescent="0.3">
      <c r="I5091" s="3"/>
      <c r="J5091" s="2"/>
      <c r="K5091" s="2"/>
    </row>
    <row r="5092" spans="9:11" x14ac:dyDescent="0.3">
      <c r="I5092" s="3"/>
      <c r="J5092" s="2"/>
      <c r="K5092" s="2"/>
    </row>
    <row r="5093" spans="9:11" x14ac:dyDescent="0.3">
      <c r="I5093" s="3"/>
      <c r="J5093" s="2"/>
      <c r="K5093" s="2"/>
    </row>
    <row r="5094" spans="9:11" x14ac:dyDescent="0.3">
      <c r="I5094" s="3"/>
      <c r="J5094" s="2"/>
      <c r="K5094" s="2"/>
    </row>
    <row r="5095" spans="9:11" x14ac:dyDescent="0.3">
      <c r="I5095" s="3"/>
      <c r="J5095" s="2"/>
      <c r="K5095" s="2"/>
    </row>
    <row r="5096" spans="9:11" x14ac:dyDescent="0.3">
      <c r="I5096" s="3"/>
      <c r="J5096" s="2"/>
      <c r="K5096" s="2"/>
    </row>
    <row r="5097" spans="9:11" x14ac:dyDescent="0.3">
      <c r="I5097" s="3"/>
      <c r="J5097" s="2"/>
      <c r="K5097" s="2"/>
    </row>
    <row r="5098" spans="9:11" x14ac:dyDescent="0.3">
      <c r="I5098" s="3"/>
      <c r="J5098" s="2"/>
      <c r="K5098" s="2"/>
    </row>
    <row r="5099" spans="9:11" x14ac:dyDescent="0.3">
      <c r="I5099" s="3"/>
      <c r="J5099" s="2"/>
      <c r="K5099" s="2"/>
    </row>
    <row r="5100" spans="9:11" x14ac:dyDescent="0.3">
      <c r="I5100" s="3"/>
      <c r="J5100" s="2"/>
      <c r="K5100" s="2"/>
    </row>
    <row r="5101" spans="9:11" x14ac:dyDescent="0.3">
      <c r="I5101" s="3"/>
      <c r="J5101" s="2"/>
      <c r="K5101" s="2"/>
    </row>
    <row r="5102" spans="9:11" x14ac:dyDescent="0.3">
      <c r="I5102" s="3"/>
      <c r="J5102" s="2"/>
      <c r="K5102" s="2"/>
    </row>
    <row r="5103" spans="9:11" x14ac:dyDescent="0.3">
      <c r="I5103" s="3"/>
      <c r="J5103" s="2"/>
      <c r="K5103" s="2"/>
    </row>
    <row r="5104" spans="9:11" x14ac:dyDescent="0.3">
      <c r="I5104" s="3"/>
      <c r="J5104" s="2"/>
      <c r="K5104" s="2"/>
    </row>
    <row r="5105" spans="9:11" x14ac:dyDescent="0.3">
      <c r="I5105" s="3"/>
      <c r="J5105" s="2"/>
      <c r="K5105" s="2"/>
    </row>
    <row r="5106" spans="9:11" x14ac:dyDescent="0.3">
      <c r="I5106" s="3"/>
      <c r="J5106" s="2"/>
      <c r="K5106" s="2"/>
    </row>
    <row r="5107" spans="9:11" x14ac:dyDescent="0.3">
      <c r="I5107" s="3"/>
      <c r="J5107" s="2"/>
      <c r="K5107" s="2"/>
    </row>
    <row r="5108" spans="9:11" x14ac:dyDescent="0.3">
      <c r="I5108" s="3"/>
      <c r="J5108" s="2"/>
      <c r="K5108" s="2"/>
    </row>
    <row r="5109" spans="9:11" x14ac:dyDescent="0.3">
      <c r="I5109" s="3"/>
      <c r="J5109" s="2"/>
      <c r="K5109" s="2"/>
    </row>
    <row r="5110" spans="9:11" x14ac:dyDescent="0.3">
      <c r="I5110" s="3"/>
      <c r="J5110" s="2"/>
      <c r="K5110" s="2"/>
    </row>
    <row r="5111" spans="9:11" x14ac:dyDescent="0.3">
      <c r="I5111" s="3"/>
      <c r="J5111" s="2"/>
      <c r="K5111" s="2"/>
    </row>
    <row r="5112" spans="9:11" x14ac:dyDescent="0.3">
      <c r="I5112" s="3"/>
      <c r="J5112" s="2"/>
      <c r="K5112" s="2"/>
    </row>
    <row r="5113" spans="9:11" x14ac:dyDescent="0.3">
      <c r="I5113" s="3"/>
      <c r="J5113" s="2"/>
      <c r="K5113" s="2"/>
    </row>
    <row r="5114" spans="9:11" x14ac:dyDescent="0.3">
      <c r="I5114" s="3"/>
      <c r="J5114" s="2"/>
      <c r="K5114" s="2"/>
    </row>
    <row r="5115" spans="9:11" x14ac:dyDescent="0.3">
      <c r="I5115" s="3"/>
      <c r="J5115" s="2"/>
      <c r="K5115" s="2"/>
    </row>
    <row r="5116" spans="9:11" x14ac:dyDescent="0.3">
      <c r="I5116" s="3"/>
      <c r="J5116" s="2"/>
      <c r="K5116" s="2"/>
    </row>
    <row r="5117" spans="9:11" x14ac:dyDescent="0.3">
      <c r="I5117" s="3"/>
      <c r="J5117" s="2"/>
      <c r="K5117" s="2"/>
    </row>
    <row r="5118" spans="9:11" x14ac:dyDescent="0.3">
      <c r="I5118" s="3"/>
      <c r="J5118" s="2"/>
      <c r="K5118" s="2"/>
    </row>
    <row r="5119" spans="9:11" x14ac:dyDescent="0.3">
      <c r="I5119" s="3"/>
      <c r="J5119" s="2"/>
      <c r="K5119" s="2"/>
    </row>
    <row r="5120" spans="9:11" x14ac:dyDescent="0.3">
      <c r="I5120" s="3"/>
      <c r="J5120" s="2"/>
      <c r="K5120" s="2"/>
    </row>
    <row r="5121" spans="9:11" x14ac:dyDescent="0.3">
      <c r="I5121" s="3"/>
      <c r="J5121" s="2"/>
      <c r="K5121" s="2"/>
    </row>
    <row r="5122" spans="9:11" x14ac:dyDescent="0.3">
      <c r="I5122" s="3"/>
      <c r="J5122" s="2"/>
      <c r="K5122" s="2"/>
    </row>
    <row r="5123" spans="9:11" x14ac:dyDescent="0.3">
      <c r="I5123" s="3"/>
      <c r="J5123" s="2"/>
      <c r="K5123" s="2"/>
    </row>
    <row r="5124" spans="9:11" x14ac:dyDescent="0.3">
      <c r="I5124" s="3"/>
      <c r="J5124" s="2"/>
      <c r="K5124" s="2"/>
    </row>
    <row r="5125" spans="9:11" x14ac:dyDescent="0.3">
      <c r="I5125" s="3"/>
      <c r="J5125" s="2"/>
      <c r="K5125" s="2"/>
    </row>
    <row r="5126" spans="9:11" x14ac:dyDescent="0.3">
      <c r="I5126" s="3"/>
      <c r="J5126" s="2"/>
      <c r="K5126" s="2"/>
    </row>
    <row r="5127" spans="9:11" x14ac:dyDescent="0.3">
      <c r="I5127" s="3"/>
      <c r="J5127" s="2"/>
      <c r="K5127" s="2"/>
    </row>
    <row r="5128" spans="9:11" x14ac:dyDescent="0.3">
      <c r="I5128" s="3"/>
      <c r="J5128" s="2"/>
      <c r="K5128" s="2"/>
    </row>
    <row r="5129" spans="9:11" x14ac:dyDescent="0.3">
      <c r="I5129" s="3"/>
      <c r="J5129" s="2"/>
      <c r="K5129" s="2"/>
    </row>
    <row r="5130" spans="9:11" x14ac:dyDescent="0.3">
      <c r="I5130" s="3"/>
      <c r="J5130" s="2"/>
      <c r="K5130" s="2"/>
    </row>
    <row r="5131" spans="9:11" x14ac:dyDescent="0.3">
      <c r="I5131" s="3"/>
      <c r="J5131" s="2"/>
      <c r="K5131" s="2"/>
    </row>
    <row r="5132" spans="9:11" x14ac:dyDescent="0.3">
      <c r="I5132" s="3"/>
      <c r="J5132" s="2"/>
      <c r="K5132" s="2"/>
    </row>
    <row r="5133" spans="9:11" x14ac:dyDescent="0.3">
      <c r="I5133" s="3"/>
      <c r="J5133" s="2"/>
      <c r="K5133" s="2"/>
    </row>
    <row r="5134" spans="9:11" x14ac:dyDescent="0.3">
      <c r="I5134" s="3"/>
      <c r="J5134" s="2"/>
      <c r="K5134" s="2"/>
    </row>
    <row r="5135" spans="9:11" x14ac:dyDescent="0.3">
      <c r="I5135" s="3"/>
      <c r="J5135" s="2"/>
      <c r="K5135" s="2"/>
    </row>
    <row r="5136" spans="9:11" x14ac:dyDescent="0.3">
      <c r="I5136" s="3"/>
      <c r="J5136" s="2"/>
      <c r="K5136" s="2"/>
    </row>
    <row r="5137" spans="9:11" x14ac:dyDescent="0.3">
      <c r="I5137" s="3"/>
      <c r="J5137" s="2"/>
      <c r="K5137" s="2"/>
    </row>
    <row r="5138" spans="9:11" x14ac:dyDescent="0.3">
      <c r="I5138" s="3"/>
      <c r="J5138" s="2"/>
      <c r="K5138" s="2"/>
    </row>
    <row r="5139" spans="9:11" x14ac:dyDescent="0.3">
      <c r="I5139" s="3"/>
      <c r="J5139" s="2"/>
      <c r="K5139" s="2"/>
    </row>
    <row r="5140" spans="9:11" x14ac:dyDescent="0.3">
      <c r="I5140" s="3"/>
      <c r="J5140" s="2"/>
      <c r="K5140" s="2"/>
    </row>
    <row r="5141" spans="9:11" x14ac:dyDescent="0.3">
      <c r="I5141" s="3"/>
      <c r="J5141" s="2"/>
      <c r="K5141" s="2"/>
    </row>
    <row r="5142" spans="9:11" x14ac:dyDescent="0.3">
      <c r="I5142" s="3"/>
      <c r="J5142" s="2"/>
      <c r="K5142" s="2"/>
    </row>
    <row r="5143" spans="9:11" x14ac:dyDescent="0.3">
      <c r="I5143" s="3"/>
      <c r="J5143" s="2"/>
      <c r="K5143" s="2"/>
    </row>
    <row r="5144" spans="9:11" x14ac:dyDescent="0.3">
      <c r="I5144" s="3"/>
      <c r="J5144" s="2"/>
      <c r="K5144" s="2"/>
    </row>
    <row r="5145" spans="9:11" x14ac:dyDescent="0.3">
      <c r="I5145" s="3"/>
      <c r="J5145" s="2"/>
      <c r="K5145" s="2"/>
    </row>
    <row r="5146" spans="9:11" x14ac:dyDescent="0.3">
      <c r="I5146" s="3"/>
      <c r="J5146" s="2"/>
      <c r="K5146" s="2"/>
    </row>
    <row r="5147" spans="9:11" x14ac:dyDescent="0.3">
      <c r="I5147" s="3"/>
      <c r="J5147" s="2"/>
      <c r="K5147" s="2"/>
    </row>
    <row r="5148" spans="9:11" x14ac:dyDescent="0.3">
      <c r="I5148" s="3"/>
      <c r="J5148" s="2"/>
      <c r="K5148" s="2"/>
    </row>
    <row r="5149" spans="9:11" x14ac:dyDescent="0.3">
      <c r="I5149" s="3"/>
      <c r="J5149" s="2"/>
      <c r="K5149" s="2"/>
    </row>
    <row r="5150" spans="9:11" x14ac:dyDescent="0.3">
      <c r="I5150" s="3"/>
      <c r="J5150" s="2"/>
      <c r="K5150" s="2"/>
    </row>
    <row r="5151" spans="9:11" x14ac:dyDescent="0.3">
      <c r="I5151" s="3"/>
      <c r="J5151" s="2"/>
      <c r="K5151" s="2"/>
    </row>
    <row r="5152" spans="9:11" x14ac:dyDescent="0.3">
      <c r="I5152" s="3"/>
      <c r="J5152" s="2"/>
      <c r="K5152" s="2"/>
    </row>
    <row r="5153" spans="9:11" x14ac:dyDescent="0.3">
      <c r="I5153" s="3"/>
      <c r="J5153" s="2"/>
      <c r="K5153" s="2"/>
    </row>
    <row r="5154" spans="9:11" x14ac:dyDescent="0.3">
      <c r="I5154" s="3"/>
      <c r="J5154" s="2"/>
      <c r="K5154" s="2"/>
    </row>
    <row r="5155" spans="9:11" x14ac:dyDescent="0.3">
      <c r="I5155" s="3"/>
      <c r="J5155" s="2"/>
      <c r="K5155" s="2"/>
    </row>
    <row r="5156" spans="9:11" x14ac:dyDescent="0.3">
      <c r="I5156" s="3"/>
      <c r="J5156" s="2"/>
      <c r="K5156" s="2"/>
    </row>
    <row r="5157" spans="9:11" x14ac:dyDescent="0.3">
      <c r="I5157" s="3"/>
      <c r="J5157" s="2"/>
      <c r="K5157" s="2"/>
    </row>
    <row r="5158" spans="9:11" x14ac:dyDescent="0.3">
      <c r="I5158" s="3"/>
      <c r="J5158" s="2"/>
      <c r="K5158" s="2"/>
    </row>
    <row r="5159" spans="9:11" x14ac:dyDescent="0.3">
      <c r="I5159" s="3"/>
      <c r="J5159" s="2"/>
      <c r="K5159" s="2"/>
    </row>
    <row r="5160" spans="9:11" x14ac:dyDescent="0.3">
      <c r="I5160" s="3"/>
      <c r="J5160" s="2"/>
      <c r="K5160" s="2"/>
    </row>
    <row r="5161" spans="9:11" x14ac:dyDescent="0.3">
      <c r="I5161" s="3"/>
      <c r="J5161" s="2"/>
      <c r="K5161" s="2"/>
    </row>
    <row r="5162" spans="9:11" x14ac:dyDescent="0.3">
      <c r="I5162" s="3"/>
      <c r="J5162" s="2"/>
      <c r="K5162" s="2"/>
    </row>
    <row r="5163" spans="9:11" x14ac:dyDescent="0.3">
      <c r="I5163" s="3"/>
      <c r="J5163" s="2"/>
      <c r="K5163" s="2"/>
    </row>
    <row r="5164" spans="9:11" x14ac:dyDescent="0.3">
      <c r="I5164" s="3"/>
      <c r="J5164" s="2"/>
      <c r="K5164" s="2"/>
    </row>
    <row r="5165" spans="9:11" x14ac:dyDescent="0.3">
      <c r="I5165" s="3"/>
      <c r="J5165" s="2"/>
      <c r="K5165" s="2"/>
    </row>
    <row r="5166" spans="9:11" x14ac:dyDescent="0.3">
      <c r="I5166" s="3"/>
      <c r="J5166" s="2"/>
      <c r="K5166" s="2"/>
    </row>
    <row r="5167" spans="9:11" x14ac:dyDescent="0.3">
      <c r="I5167" s="3"/>
      <c r="J5167" s="2"/>
      <c r="K5167" s="2"/>
    </row>
    <row r="5168" spans="9:11" x14ac:dyDescent="0.3">
      <c r="I5168" s="3"/>
      <c r="J5168" s="2"/>
      <c r="K5168" s="2"/>
    </row>
    <row r="5169" spans="9:11" x14ac:dyDescent="0.3">
      <c r="I5169" s="3"/>
      <c r="J5169" s="2"/>
      <c r="K5169" s="2"/>
    </row>
    <row r="5170" spans="9:11" x14ac:dyDescent="0.3">
      <c r="I5170" s="3"/>
      <c r="J5170" s="2"/>
      <c r="K5170" s="2"/>
    </row>
    <row r="5171" spans="9:11" x14ac:dyDescent="0.3">
      <c r="I5171" s="3"/>
      <c r="J5171" s="2"/>
      <c r="K5171" s="2"/>
    </row>
    <row r="5172" spans="9:11" x14ac:dyDescent="0.3">
      <c r="I5172" s="3"/>
      <c r="J5172" s="2"/>
      <c r="K5172" s="2"/>
    </row>
    <row r="5173" spans="9:11" x14ac:dyDescent="0.3">
      <c r="I5173" s="3"/>
      <c r="J5173" s="2"/>
      <c r="K5173" s="2"/>
    </row>
    <row r="5174" spans="9:11" x14ac:dyDescent="0.3">
      <c r="I5174" s="3"/>
      <c r="J5174" s="2"/>
      <c r="K5174" s="2"/>
    </row>
    <row r="5175" spans="9:11" x14ac:dyDescent="0.3">
      <c r="I5175" s="3"/>
      <c r="J5175" s="2"/>
      <c r="K5175" s="2"/>
    </row>
    <row r="5176" spans="9:11" x14ac:dyDescent="0.3">
      <c r="I5176" s="3"/>
      <c r="J5176" s="2"/>
      <c r="K5176" s="2"/>
    </row>
    <row r="5177" spans="9:11" x14ac:dyDescent="0.3">
      <c r="I5177" s="3"/>
      <c r="J5177" s="2"/>
      <c r="K5177" s="2"/>
    </row>
    <row r="5178" spans="9:11" x14ac:dyDescent="0.3">
      <c r="I5178" s="3"/>
      <c r="J5178" s="2"/>
      <c r="K5178" s="2"/>
    </row>
    <row r="5179" spans="9:11" x14ac:dyDescent="0.3">
      <c r="I5179" s="3"/>
      <c r="J5179" s="2"/>
      <c r="K5179" s="2"/>
    </row>
    <row r="5180" spans="9:11" x14ac:dyDescent="0.3">
      <c r="I5180" s="3"/>
      <c r="J5180" s="2"/>
      <c r="K5180" s="2"/>
    </row>
    <row r="5181" spans="9:11" x14ac:dyDescent="0.3">
      <c r="I5181" s="3"/>
      <c r="J5181" s="2"/>
      <c r="K5181" s="2"/>
    </row>
    <row r="5182" spans="9:11" x14ac:dyDescent="0.3">
      <c r="I5182" s="3"/>
      <c r="J5182" s="2"/>
      <c r="K5182" s="2"/>
    </row>
    <row r="5183" spans="9:11" x14ac:dyDescent="0.3">
      <c r="I5183" s="3"/>
      <c r="J5183" s="2"/>
      <c r="K5183" s="2"/>
    </row>
    <row r="5184" spans="9:11" x14ac:dyDescent="0.3">
      <c r="I5184" s="3"/>
      <c r="J5184" s="2"/>
      <c r="K5184" s="2"/>
    </row>
    <row r="5185" spans="9:11" x14ac:dyDescent="0.3">
      <c r="I5185" s="3"/>
      <c r="J5185" s="2"/>
      <c r="K5185" s="2"/>
    </row>
    <row r="5186" spans="9:11" x14ac:dyDescent="0.3">
      <c r="I5186" s="3"/>
      <c r="J5186" s="2"/>
      <c r="K5186" s="2"/>
    </row>
    <row r="5187" spans="9:11" x14ac:dyDescent="0.3">
      <c r="I5187" s="3"/>
      <c r="J5187" s="2"/>
      <c r="K5187" s="2"/>
    </row>
    <row r="5188" spans="9:11" x14ac:dyDescent="0.3">
      <c r="I5188" s="3"/>
      <c r="J5188" s="2"/>
      <c r="K5188" s="2"/>
    </row>
    <row r="5189" spans="9:11" x14ac:dyDescent="0.3">
      <c r="I5189" s="3"/>
      <c r="J5189" s="2"/>
      <c r="K5189" s="2"/>
    </row>
    <row r="5190" spans="9:11" x14ac:dyDescent="0.3">
      <c r="I5190" s="3"/>
      <c r="J5190" s="2"/>
      <c r="K5190" s="2"/>
    </row>
    <row r="5191" spans="9:11" x14ac:dyDescent="0.3">
      <c r="I5191" s="3"/>
      <c r="J5191" s="2"/>
      <c r="K5191" s="2"/>
    </row>
    <row r="5192" spans="9:11" x14ac:dyDescent="0.3">
      <c r="I5192" s="3"/>
      <c r="J5192" s="2"/>
      <c r="K5192" s="2"/>
    </row>
    <row r="5193" spans="9:11" x14ac:dyDescent="0.3">
      <c r="I5193" s="3"/>
      <c r="J5193" s="2"/>
      <c r="K5193" s="2"/>
    </row>
    <row r="5194" spans="9:11" x14ac:dyDescent="0.3">
      <c r="I5194" s="3"/>
      <c r="J5194" s="2"/>
      <c r="K5194" s="2"/>
    </row>
    <row r="5195" spans="9:11" x14ac:dyDescent="0.3">
      <c r="I5195" s="3"/>
      <c r="J5195" s="2"/>
      <c r="K5195" s="2"/>
    </row>
    <row r="5196" spans="9:11" x14ac:dyDescent="0.3">
      <c r="I5196" s="3"/>
      <c r="J5196" s="2"/>
      <c r="K5196" s="2"/>
    </row>
    <row r="5197" spans="9:11" x14ac:dyDescent="0.3">
      <c r="I5197" s="3"/>
      <c r="J5197" s="2"/>
      <c r="K5197" s="2"/>
    </row>
    <row r="5198" spans="9:11" x14ac:dyDescent="0.3">
      <c r="I5198" s="3"/>
      <c r="J5198" s="2"/>
      <c r="K5198" s="2"/>
    </row>
    <row r="5199" spans="9:11" x14ac:dyDescent="0.3">
      <c r="I5199" s="3"/>
      <c r="J5199" s="2"/>
      <c r="K5199" s="2"/>
    </row>
    <row r="5200" spans="9:11" x14ac:dyDescent="0.3">
      <c r="I5200" s="3"/>
      <c r="J5200" s="2"/>
      <c r="K5200" s="2"/>
    </row>
    <row r="5201" spans="9:11" x14ac:dyDescent="0.3">
      <c r="I5201" s="3"/>
      <c r="J5201" s="2"/>
      <c r="K5201" s="2"/>
    </row>
    <row r="5202" spans="9:11" x14ac:dyDescent="0.3">
      <c r="I5202" s="3"/>
      <c r="J5202" s="2"/>
      <c r="K5202" s="2"/>
    </row>
    <row r="5203" spans="9:11" x14ac:dyDescent="0.3">
      <c r="I5203" s="3"/>
      <c r="J5203" s="2"/>
      <c r="K5203" s="2"/>
    </row>
    <row r="5204" spans="9:11" x14ac:dyDescent="0.3">
      <c r="I5204" s="3"/>
      <c r="J5204" s="2"/>
      <c r="K5204" s="2"/>
    </row>
    <row r="5205" spans="9:11" x14ac:dyDescent="0.3">
      <c r="I5205" s="3"/>
      <c r="J5205" s="2"/>
      <c r="K5205" s="2"/>
    </row>
    <row r="5206" spans="9:11" x14ac:dyDescent="0.3">
      <c r="I5206" s="3"/>
      <c r="J5206" s="2"/>
      <c r="K5206" s="2"/>
    </row>
    <row r="5207" spans="9:11" x14ac:dyDescent="0.3">
      <c r="I5207" s="3"/>
      <c r="J5207" s="2"/>
      <c r="K5207" s="2"/>
    </row>
    <row r="5208" spans="9:11" x14ac:dyDescent="0.3">
      <c r="I5208" s="3"/>
      <c r="J5208" s="2"/>
      <c r="K5208" s="2"/>
    </row>
    <row r="5209" spans="9:11" x14ac:dyDescent="0.3">
      <c r="I5209" s="3"/>
      <c r="J5209" s="2"/>
      <c r="K5209" s="2"/>
    </row>
    <row r="5210" spans="9:11" x14ac:dyDescent="0.3">
      <c r="I5210" s="3"/>
      <c r="J5210" s="2"/>
      <c r="K5210" s="2"/>
    </row>
    <row r="5211" spans="9:11" x14ac:dyDescent="0.3">
      <c r="I5211" s="3"/>
      <c r="J5211" s="2"/>
      <c r="K5211" s="2"/>
    </row>
    <row r="5212" spans="9:11" x14ac:dyDescent="0.3">
      <c r="I5212" s="3"/>
      <c r="J5212" s="2"/>
      <c r="K5212" s="2"/>
    </row>
    <row r="5213" spans="9:11" x14ac:dyDescent="0.3">
      <c r="I5213" s="3"/>
      <c r="J5213" s="2"/>
      <c r="K5213" s="2"/>
    </row>
    <row r="5214" spans="9:11" x14ac:dyDescent="0.3">
      <c r="I5214" s="3"/>
      <c r="J5214" s="2"/>
      <c r="K5214" s="2"/>
    </row>
    <row r="5215" spans="9:11" x14ac:dyDescent="0.3">
      <c r="I5215" s="3"/>
      <c r="J5215" s="2"/>
      <c r="K5215" s="2"/>
    </row>
    <row r="5216" spans="9:11" x14ac:dyDescent="0.3">
      <c r="I5216" s="3"/>
      <c r="J5216" s="2"/>
      <c r="K5216" s="2"/>
    </row>
    <row r="5217" spans="9:11" x14ac:dyDescent="0.3">
      <c r="I5217" s="3"/>
      <c r="J5217" s="2"/>
      <c r="K5217" s="2"/>
    </row>
    <row r="5218" spans="9:11" x14ac:dyDescent="0.3">
      <c r="I5218" s="3"/>
      <c r="J5218" s="2"/>
      <c r="K5218" s="2"/>
    </row>
    <row r="5219" spans="9:11" x14ac:dyDescent="0.3">
      <c r="I5219" s="3"/>
      <c r="J5219" s="2"/>
      <c r="K5219" s="2"/>
    </row>
    <row r="5220" spans="9:11" x14ac:dyDescent="0.3">
      <c r="I5220" s="3"/>
      <c r="J5220" s="2"/>
      <c r="K5220" s="2"/>
    </row>
    <row r="5221" spans="9:11" x14ac:dyDescent="0.3">
      <c r="I5221" s="3"/>
      <c r="J5221" s="2"/>
      <c r="K5221" s="2"/>
    </row>
    <row r="5222" spans="9:11" x14ac:dyDescent="0.3">
      <c r="I5222" s="3"/>
      <c r="J5222" s="2"/>
      <c r="K5222" s="2"/>
    </row>
    <row r="5223" spans="9:11" x14ac:dyDescent="0.3">
      <c r="I5223" s="3"/>
      <c r="J5223" s="2"/>
      <c r="K5223" s="2"/>
    </row>
    <row r="5224" spans="9:11" x14ac:dyDescent="0.3">
      <c r="I5224" s="3"/>
      <c r="J5224" s="2"/>
      <c r="K5224" s="2"/>
    </row>
    <row r="5225" spans="9:11" x14ac:dyDescent="0.3">
      <c r="I5225" s="3"/>
      <c r="J5225" s="2"/>
      <c r="K5225" s="2"/>
    </row>
    <row r="5226" spans="9:11" x14ac:dyDescent="0.3">
      <c r="I5226" s="3"/>
      <c r="J5226" s="2"/>
      <c r="K5226" s="2"/>
    </row>
    <row r="5227" spans="9:11" x14ac:dyDescent="0.3">
      <c r="I5227" s="3"/>
      <c r="J5227" s="2"/>
      <c r="K5227" s="2"/>
    </row>
    <row r="5228" spans="9:11" x14ac:dyDescent="0.3">
      <c r="I5228" s="3"/>
      <c r="J5228" s="2"/>
      <c r="K5228" s="2"/>
    </row>
    <row r="5229" spans="9:11" x14ac:dyDescent="0.3">
      <c r="I5229" s="3"/>
      <c r="J5229" s="2"/>
      <c r="K5229" s="2"/>
    </row>
    <row r="5230" spans="9:11" x14ac:dyDescent="0.3">
      <c r="I5230" s="3"/>
      <c r="J5230" s="2"/>
      <c r="K5230" s="2"/>
    </row>
    <row r="5231" spans="9:11" x14ac:dyDescent="0.3">
      <c r="I5231" s="3"/>
      <c r="J5231" s="2"/>
      <c r="K5231" s="2"/>
    </row>
    <row r="5232" spans="9:11" x14ac:dyDescent="0.3">
      <c r="I5232" s="3"/>
      <c r="J5232" s="2"/>
      <c r="K5232" s="2"/>
    </row>
    <row r="5233" spans="9:11" x14ac:dyDescent="0.3">
      <c r="I5233" s="3"/>
      <c r="J5233" s="2"/>
      <c r="K5233" s="2"/>
    </row>
    <row r="5234" spans="9:11" x14ac:dyDescent="0.3">
      <c r="I5234" s="3"/>
      <c r="J5234" s="2"/>
      <c r="K5234" s="2"/>
    </row>
    <row r="5235" spans="9:11" x14ac:dyDescent="0.3">
      <c r="I5235" s="3"/>
      <c r="J5235" s="2"/>
      <c r="K5235" s="2"/>
    </row>
    <row r="5236" spans="9:11" x14ac:dyDescent="0.3">
      <c r="I5236" s="3"/>
      <c r="J5236" s="2"/>
      <c r="K5236" s="2"/>
    </row>
    <row r="5237" spans="9:11" x14ac:dyDescent="0.3">
      <c r="I5237" s="3"/>
      <c r="J5237" s="2"/>
      <c r="K5237" s="2"/>
    </row>
    <row r="5238" spans="9:11" x14ac:dyDescent="0.3">
      <c r="I5238" s="3"/>
      <c r="J5238" s="2"/>
      <c r="K5238" s="2"/>
    </row>
    <row r="5239" spans="9:11" x14ac:dyDescent="0.3">
      <c r="I5239" s="3"/>
      <c r="J5239" s="2"/>
      <c r="K5239" s="2"/>
    </row>
    <row r="5240" spans="9:11" x14ac:dyDescent="0.3">
      <c r="I5240" s="3"/>
      <c r="J5240" s="2"/>
      <c r="K5240" s="2"/>
    </row>
    <row r="5241" spans="9:11" x14ac:dyDescent="0.3">
      <c r="I5241" s="3"/>
      <c r="J5241" s="2"/>
      <c r="K5241" s="2"/>
    </row>
    <row r="5242" spans="9:11" x14ac:dyDescent="0.3">
      <c r="I5242" s="3"/>
      <c r="J5242" s="2"/>
      <c r="K5242" s="2"/>
    </row>
    <row r="5243" spans="9:11" x14ac:dyDescent="0.3">
      <c r="I5243" s="3"/>
      <c r="J5243" s="2"/>
      <c r="K5243" s="2"/>
    </row>
    <row r="5244" spans="9:11" x14ac:dyDescent="0.3">
      <c r="I5244" s="3"/>
      <c r="J5244" s="2"/>
      <c r="K5244" s="2"/>
    </row>
    <row r="5245" spans="9:11" x14ac:dyDescent="0.3">
      <c r="I5245" s="3"/>
      <c r="J5245" s="2"/>
      <c r="K5245" s="2"/>
    </row>
    <row r="5246" spans="9:11" x14ac:dyDescent="0.3">
      <c r="I5246" s="3"/>
      <c r="J5246" s="2"/>
      <c r="K5246" s="2"/>
    </row>
    <row r="5247" spans="9:11" x14ac:dyDescent="0.3">
      <c r="I5247" s="3"/>
      <c r="J5247" s="2"/>
      <c r="K5247" s="2"/>
    </row>
    <row r="5248" spans="9:11" x14ac:dyDescent="0.3">
      <c r="I5248" s="3"/>
      <c r="J5248" s="2"/>
      <c r="K5248" s="2"/>
    </row>
    <row r="5249" spans="9:11" x14ac:dyDescent="0.3">
      <c r="I5249" s="3"/>
      <c r="J5249" s="2"/>
      <c r="K5249" s="2"/>
    </row>
    <row r="5250" spans="9:11" x14ac:dyDescent="0.3">
      <c r="I5250" s="3"/>
      <c r="J5250" s="2"/>
      <c r="K5250" s="2"/>
    </row>
    <row r="5251" spans="9:11" x14ac:dyDescent="0.3">
      <c r="I5251" s="3"/>
      <c r="J5251" s="2"/>
      <c r="K5251" s="2"/>
    </row>
    <row r="5252" spans="9:11" x14ac:dyDescent="0.3">
      <c r="I5252" s="3"/>
      <c r="J5252" s="2"/>
      <c r="K5252" s="2"/>
    </row>
    <row r="5253" spans="9:11" x14ac:dyDescent="0.3">
      <c r="I5253" s="3"/>
      <c r="J5253" s="2"/>
      <c r="K5253" s="2"/>
    </row>
    <row r="5254" spans="9:11" x14ac:dyDescent="0.3">
      <c r="I5254" s="3"/>
      <c r="J5254" s="2"/>
      <c r="K5254" s="2"/>
    </row>
    <row r="5255" spans="9:11" x14ac:dyDescent="0.3">
      <c r="I5255" s="3"/>
      <c r="J5255" s="2"/>
      <c r="K5255" s="2"/>
    </row>
    <row r="5256" spans="9:11" x14ac:dyDescent="0.3">
      <c r="I5256" s="3"/>
      <c r="J5256" s="2"/>
      <c r="K5256" s="2"/>
    </row>
    <row r="5257" spans="9:11" x14ac:dyDescent="0.3">
      <c r="I5257" s="3"/>
      <c r="J5257" s="2"/>
      <c r="K5257" s="2"/>
    </row>
    <row r="5258" spans="9:11" x14ac:dyDescent="0.3">
      <c r="I5258" s="3"/>
      <c r="J5258" s="2"/>
      <c r="K5258" s="2"/>
    </row>
    <row r="5259" spans="9:11" x14ac:dyDescent="0.3">
      <c r="I5259" s="3"/>
      <c r="J5259" s="2"/>
      <c r="K5259" s="2"/>
    </row>
    <row r="5260" spans="9:11" x14ac:dyDescent="0.3">
      <c r="I5260" s="3"/>
      <c r="J5260" s="2"/>
      <c r="K5260" s="2"/>
    </row>
    <row r="5261" spans="9:11" x14ac:dyDescent="0.3">
      <c r="I5261" s="3"/>
      <c r="J5261" s="2"/>
      <c r="K5261" s="2"/>
    </row>
    <row r="5262" spans="9:11" x14ac:dyDescent="0.3">
      <c r="I5262" s="3"/>
      <c r="J5262" s="2"/>
      <c r="K5262" s="2"/>
    </row>
    <row r="5263" spans="9:11" x14ac:dyDescent="0.3">
      <c r="I5263" s="3"/>
      <c r="J5263" s="2"/>
      <c r="K5263" s="2"/>
    </row>
    <row r="5264" spans="9:11" x14ac:dyDescent="0.3">
      <c r="I5264" s="3"/>
      <c r="J5264" s="2"/>
      <c r="K5264" s="2"/>
    </row>
    <row r="5265" spans="9:11" x14ac:dyDescent="0.3">
      <c r="I5265" s="3"/>
      <c r="J5265" s="2"/>
      <c r="K5265" s="2"/>
    </row>
    <row r="5266" spans="9:11" x14ac:dyDescent="0.3">
      <c r="I5266" s="3"/>
      <c r="J5266" s="2"/>
      <c r="K5266" s="2"/>
    </row>
    <row r="5267" spans="9:11" x14ac:dyDescent="0.3">
      <c r="I5267" s="3"/>
      <c r="J5267" s="2"/>
      <c r="K5267" s="2"/>
    </row>
    <row r="5268" spans="9:11" x14ac:dyDescent="0.3">
      <c r="I5268" s="3"/>
      <c r="J5268" s="2"/>
      <c r="K5268" s="2"/>
    </row>
    <row r="5269" spans="9:11" x14ac:dyDescent="0.3">
      <c r="I5269" s="3"/>
      <c r="J5269" s="2"/>
      <c r="K5269" s="2"/>
    </row>
    <row r="5270" spans="9:11" x14ac:dyDescent="0.3">
      <c r="I5270" s="3"/>
      <c r="J5270" s="2"/>
      <c r="K5270" s="2"/>
    </row>
    <row r="5271" spans="9:11" x14ac:dyDescent="0.3">
      <c r="I5271" s="3"/>
      <c r="J5271" s="2"/>
      <c r="K5271" s="2"/>
    </row>
    <row r="5272" spans="9:11" x14ac:dyDescent="0.3">
      <c r="I5272" s="3"/>
      <c r="J5272" s="2"/>
      <c r="K5272" s="2"/>
    </row>
    <row r="5273" spans="9:11" x14ac:dyDescent="0.3">
      <c r="I5273" s="3"/>
      <c r="J5273" s="2"/>
      <c r="K5273" s="2"/>
    </row>
    <row r="5274" spans="9:11" x14ac:dyDescent="0.3">
      <c r="I5274" s="3"/>
      <c r="J5274" s="2"/>
      <c r="K5274" s="2"/>
    </row>
    <row r="5275" spans="9:11" x14ac:dyDescent="0.3">
      <c r="I5275" s="3"/>
      <c r="J5275" s="2"/>
      <c r="K5275" s="2"/>
    </row>
    <row r="5276" spans="9:11" x14ac:dyDescent="0.3">
      <c r="I5276" s="3"/>
      <c r="J5276" s="2"/>
      <c r="K5276" s="2"/>
    </row>
    <row r="5277" spans="9:11" x14ac:dyDescent="0.3">
      <c r="I5277" s="3"/>
      <c r="J5277" s="2"/>
      <c r="K5277" s="2"/>
    </row>
    <row r="5278" spans="9:11" x14ac:dyDescent="0.3">
      <c r="I5278" s="3"/>
      <c r="J5278" s="2"/>
      <c r="K5278" s="2"/>
    </row>
    <row r="5279" spans="9:11" x14ac:dyDescent="0.3">
      <c r="I5279" s="3"/>
      <c r="J5279" s="2"/>
      <c r="K5279" s="2"/>
    </row>
    <row r="5280" spans="9:11" x14ac:dyDescent="0.3">
      <c r="I5280" s="3"/>
      <c r="J5280" s="2"/>
      <c r="K5280" s="2"/>
    </row>
    <row r="5281" spans="9:11" x14ac:dyDescent="0.3">
      <c r="I5281" s="3"/>
      <c r="J5281" s="2"/>
      <c r="K5281" s="2"/>
    </row>
    <row r="5282" spans="9:11" x14ac:dyDescent="0.3">
      <c r="I5282" s="3"/>
      <c r="J5282" s="2"/>
      <c r="K5282" s="2"/>
    </row>
    <row r="5283" spans="9:11" x14ac:dyDescent="0.3">
      <c r="I5283" s="3"/>
      <c r="J5283" s="2"/>
      <c r="K5283" s="2"/>
    </row>
    <row r="5284" spans="9:11" x14ac:dyDescent="0.3">
      <c r="I5284" s="3"/>
      <c r="J5284" s="2"/>
      <c r="K5284" s="2"/>
    </row>
    <row r="5285" spans="9:11" x14ac:dyDescent="0.3">
      <c r="I5285" s="3"/>
      <c r="J5285" s="2"/>
      <c r="K5285" s="2"/>
    </row>
    <row r="5286" spans="9:11" x14ac:dyDescent="0.3">
      <c r="I5286" s="3"/>
      <c r="J5286" s="2"/>
      <c r="K5286" s="2"/>
    </row>
    <row r="5287" spans="9:11" x14ac:dyDescent="0.3">
      <c r="I5287" s="3"/>
      <c r="J5287" s="2"/>
      <c r="K5287" s="2"/>
    </row>
    <row r="5288" spans="9:11" x14ac:dyDescent="0.3">
      <c r="I5288" s="3"/>
      <c r="J5288" s="2"/>
      <c r="K5288" s="2"/>
    </row>
    <row r="5289" spans="9:11" x14ac:dyDescent="0.3">
      <c r="I5289" s="3"/>
      <c r="J5289" s="2"/>
      <c r="K5289" s="2"/>
    </row>
    <row r="5290" spans="9:11" x14ac:dyDescent="0.3">
      <c r="I5290" s="3"/>
      <c r="J5290" s="2"/>
      <c r="K5290" s="2"/>
    </row>
    <row r="5291" spans="9:11" x14ac:dyDescent="0.3">
      <c r="I5291" s="3"/>
      <c r="J5291" s="2"/>
      <c r="K5291" s="2"/>
    </row>
    <row r="5292" spans="9:11" x14ac:dyDescent="0.3">
      <c r="I5292" s="3"/>
      <c r="J5292" s="2"/>
      <c r="K5292" s="2"/>
    </row>
    <row r="5293" spans="9:11" x14ac:dyDescent="0.3">
      <c r="I5293" s="3"/>
      <c r="J5293" s="2"/>
      <c r="K5293" s="2"/>
    </row>
    <row r="5294" spans="9:11" x14ac:dyDescent="0.3">
      <c r="I5294" s="3"/>
      <c r="J5294" s="2"/>
      <c r="K5294" s="2"/>
    </row>
    <row r="5295" spans="9:11" x14ac:dyDescent="0.3">
      <c r="I5295" s="3"/>
      <c r="J5295" s="2"/>
      <c r="K5295" s="2"/>
    </row>
    <row r="5296" spans="9:11" x14ac:dyDescent="0.3">
      <c r="I5296" s="3"/>
      <c r="J5296" s="2"/>
      <c r="K5296" s="2"/>
    </row>
    <row r="5297" spans="9:11" x14ac:dyDescent="0.3">
      <c r="I5297" s="3"/>
      <c r="J5297" s="2"/>
      <c r="K5297" s="2"/>
    </row>
    <row r="5298" spans="9:11" x14ac:dyDescent="0.3">
      <c r="I5298" s="3"/>
      <c r="J5298" s="2"/>
      <c r="K5298" s="2"/>
    </row>
    <row r="5299" spans="9:11" x14ac:dyDescent="0.3">
      <c r="I5299" s="3"/>
      <c r="J5299" s="2"/>
      <c r="K5299" s="2"/>
    </row>
    <row r="5300" spans="9:11" x14ac:dyDescent="0.3">
      <c r="I5300" s="3"/>
      <c r="J5300" s="2"/>
      <c r="K5300" s="2"/>
    </row>
    <row r="5301" spans="9:11" x14ac:dyDescent="0.3">
      <c r="I5301" s="3"/>
      <c r="J5301" s="2"/>
      <c r="K5301" s="2"/>
    </row>
    <row r="5302" spans="9:11" x14ac:dyDescent="0.3">
      <c r="I5302" s="3"/>
      <c r="J5302" s="2"/>
      <c r="K5302" s="2"/>
    </row>
    <row r="5303" spans="9:11" x14ac:dyDescent="0.3">
      <c r="I5303" s="3"/>
      <c r="J5303" s="2"/>
      <c r="K5303" s="2"/>
    </row>
    <row r="5304" spans="9:11" x14ac:dyDescent="0.3">
      <c r="I5304" s="3"/>
      <c r="J5304" s="2"/>
      <c r="K5304" s="2"/>
    </row>
    <row r="5305" spans="9:11" x14ac:dyDescent="0.3">
      <c r="I5305" s="3"/>
      <c r="J5305" s="2"/>
      <c r="K5305" s="2"/>
    </row>
    <row r="5306" spans="9:11" x14ac:dyDescent="0.3">
      <c r="I5306" s="3"/>
      <c r="J5306" s="2"/>
      <c r="K5306" s="2"/>
    </row>
    <row r="5307" spans="9:11" x14ac:dyDescent="0.3">
      <c r="I5307" s="3"/>
      <c r="J5307" s="2"/>
      <c r="K5307" s="2"/>
    </row>
    <row r="5308" spans="9:11" x14ac:dyDescent="0.3">
      <c r="I5308" s="3"/>
      <c r="J5308" s="2"/>
      <c r="K5308" s="2"/>
    </row>
    <row r="5309" spans="9:11" x14ac:dyDescent="0.3">
      <c r="I5309" s="3"/>
      <c r="J5309" s="2"/>
      <c r="K5309" s="2"/>
    </row>
    <row r="5310" spans="9:11" x14ac:dyDescent="0.3">
      <c r="I5310" s="3"/>
      <c r="J5310" s="2"/>
      <c r="K5310" s="2"/>
    </row>
    <row r="5311" spans="9:11" x14ac:dyDescent="0.3">
      <c r="I5311" s="3"/>
      <c r="J5311" s="2"/>
      <c r="K5311" s="2"/>
    </row>
    <row r="5312" spans="9:11" x14ac:dyDescent="0.3">
      <c r="I5312" s="3"/>
      <c r="J5312" s="2"/>
      <c r="K5312" s="2"/>
    </row>
    <row r="5313" spans="9:11" x14ac:dyDescent="0.3">
      <c r="I5313" s="3"/>
      <c r="J5313" s="2"/>
      <c r="K5313" s="2"/>
    </row>
    <row r="5314" spans="9:11" x14ac:dyDescent="0.3">
      <c r="I5314" s="3"/>
      <c r="J5314" s="2"/>
      <c r="K5314" s="2"/>
    </row>
    <row r="5315" spans="9:11" x14ac:dyDescent="0.3">
      <c r="I5315" s="3"/>
      <c r="J5315" s="2"/>
      <c r="K5315" s="2"/>
    </row>
    <row r="5316" spans="9:11" x14ac:dyDescent="0.3">
      <c r="I5316" s="3"/>
      <c r="J5316" s="2"/>
      <c r="K5316" s="2"/>
    </row>
    <row r="5317" spans="9:11" x14ac:dyDescent="0.3">
      <c r="I5317" s="3"/>
      <c r="J5317" s="2"/>
      <c r="K5317" s="2"/>
    </row>
    <row r="5318" spans="9:11" x14ac:dyDescent="0.3">
      <c r="I5318" s="3"/>
      <c r="J5318" s="2"/>
      <c r="K5318" s="2"/>
    </row>
    <row r="5319" spans="9:11" x14ac:dyDescent="0.3">
      <c r="I5319" s="3"/>
      <c r="J5319" s="2"/>
      <c r="K5319" s="2"/>
    </row>
    <row r="5320" spans="9:11" x14ac:dyDescent="0.3">
      <c r="I5320" s="3"/>
      <c r="J5320" s="2"/>
      <c r="K5320" s="2"/>
    </row>
    <row r="5321" spans="9:11" x14ac:dyDescent="0.3">
      <c r="I5321" s="3"/>
      <c r="J5321" s="2"/>
      <c r="K5321" s="2"/>
    </row>
    <row r="5322" spans="9:11" x14ac:dyDescent="0.3">
      <c r="I5322" s="3"/>
      <c r="J5322" s="2"/>
      <c r="K5322" s="2"/>
    </row>
    <row r="5323" spans="9:11" x14ac:dyDescent="0.3">
      <c r="I5323" s="3"/>
      <c r="J5323" s="2"/>
      <c r="K5323" s="2"/>
    </row>
    <row r="5324" spans="9:11" x14ac:dyDescent="0.3">
      <c r="I5324" s="3"/>
      <c r="J5324" s="2"/>
      <c r="K5324" s="2"/>
    </row>
    <row r="5325" spans="9:11" x14ac:dyDescent="0.3">
      <c r="I5325" s="3"/>
      <c r="J5325" s="2"/>
      <c r="K5325" s="2"/>
    </row>
    <row r="5326" spans="9:11" x14ac:dyDescent="0.3">
      <c r="I5326" s="3"/>
      <c r="J5326" s="2"/>
      <c r="K5326" s="2"/>
    </row>
    <row r="5327" spans="9:11" x14ac:dyDescent="0.3">
      <c r="I5327" s="3"/>
      <c r="J5327" s="2"/>
      <c r="K5327" s="2"/>
    </row>
    <row r="5328" spans="9:11" x14ac:dyDescent="0.3">
      <c r="I5328" s="3"/>
      <c r="J5328" s="2"/>
      <c r="K5328" s="2"/>
    </row>
    <row r="5329" spans="9:11" x14ac:dyDescent="0.3">
      <c r="I5329" s="3"/>
      <c r="J5329" s="2"/>
      <c r="K5329" s="2"/>
    </row>
    <row r="5330" spans="9:11" x14ac:dyDescent="0.3">
      <c r="I5330" s="3"/>
      <c r="J5330" s="2"/>
      <c r="K5330" s="2"/>
    </row>
    <row r="5331" spans="9:11" x14ac:dyDescent="0.3">
      <c r="I5331" s="3"/>
      <c r="J5331" s="2"/>
      <c r="K5331" s="2"/>
    </row>
    <row r="5332" spans="9:11" x14ac:dyDescent="0.3">
      <c r="I5332" s="3"/>
      <c r="J5332" s="2"/>
      <c r="K5332" s="2"/>
    </row>
    <row r="5333" spans="9:11" x14ac:dyDescent="0.3">
      <c r="I5333" s="3"/>
      <c r="J5333" s="2"/>
      <c r="K5333" s="2"/>
    </row>
    <row r="5334" spans="9:11" x14ac:dyDescent="0.3">
      <c r="I5334" s="3"/>
      <c r="J5334" s="2"/>
      <c r="K5334" s="2"/>
    </row>
    <row r="5335" spans="9:11" x14ac:dyDescent="0.3">
      <c r="I5335" s="3"/>
      <c r="J5335" s="2"/>
      <c r="K5335" s="2"/>
    </row>
    <row r="5336" spans="9:11" x14ac:dyDescent="0.3">
      <c r="I5336" s="3"/>
      <c r="J5336" s="2"/>
      <c r="K5336" s="2"/>
    </row>
    <row r="5337" spans="9:11" x14ac:dyDescent="0.3">
      <c r="I5337" s="3"/>
      <c r="J5337" s="2"/>
      <c r="K5337" s="2"/>
    </row>
    <row r="5338" spans="9:11" x14ac:dyDescent="0.3">
      <c r="I5338" s="3"/>
      <c r="J5338" s="2"/>
      <c r="K5338" s="2"/>
    </row>
    <row r="5339" spans="9:11" x14ac:dyDescent="0.3">
      <c r="I5339" s="3"/>
      <c r="J5339" s="2"/>
      <c r="K5339" s="2"/>
    </row>
    <row r="5340" spans="9:11" x14ac:dyDescent="0.3">
      <c r="I5340" s="3"/>
      <c r="J5340" s="2"/>
      <c r="K5340" s="2"/>
    </row>
    <row r="5341" spans="9:11" x14ac:dyDescent="0.3">
      <c r="I5341" s="3"/>
      <c r="J5341" s="2"/>
      <c r="K5341" s="2"/>
    </row>
    <row r="5342" spans="9:11" x14ac:dyDescent="0.3">
      <c r="I5342" s="3"/>
      <c r="J5342" s="2"/>
      <c r="K5342" s="2"/>
    </row>
    <row r="5343" spans="9:11" x14ac:dyDescent="0.3">
      <c r="I5343" s="3"/>
      <c r="J5343" s="2"/>
      <c r="K5343" s="2"/>
    </row>
    <row r="5344" spans="9:11" x14ac:dyDescent="0.3">
      <c r="I5344" s="3"/>
      <c r="J5344" s="2"/>
      <c r="K5344" s="2"/>
    </row>
    <row r="5345" spans="9:11" x14ac:dyDescent="0.3">
      <c r="I5345" s="3"/>
      <c r="J5345" s="2"/>
      <c r="K5345" s="2"/>
    </row>
    <row r="5346" spans="9:11" x14ac:dyDescent="0.3">
      <c r="I5346" s="3"/>
      <c r="J5346" s="2"/>
      <c r="K5346" s="2"/>
    </row>
    <row r="5347" spans="9:11" x14ac:dyDescent="0.3">
      <c r="I5347" s="3"/>
      <c r="J5347" s="2"/>
      <c r="K5347" s="2"/>
    </row>
    <row r="5348" spans="9:11" x14ac:dyDescent="0.3">
      <c r="I5348" s="3"/>
      <c r="J5348" s="2"/>
      <c r="K5348" s="2"/>
    </row>
    <row r="5349" spans="9:11" x14ac:dyDescent="0.3">
      <c r="I5349" s="3"/>
      <c r="J5349" s="2"/>
      <c r="K5349" s="2"/>
    </row>
    <row r="5350" spans="9:11" x14ac:dyDescent="0.3">
      <c r="I5350" s="3"/>
      <c r="J5350" s="2"/>
      <c r="K5350" s="2"/>
    </row>
    <row r="5351" spans="9:11" x14ac:dyDescent="0.3">
      <c r="I5351" s="3"/>
      <c r="J5351" s="2"/>
      <c r="K5351" s="2"/>
    </row>
    <row r="5352" spans="9:11" x14ac:dyDescent="0.3">
      <c r="I5352" s="3"/>
      <c r="J5352" s="2"/>
      <c r="K5352" s="2"/>
    </row>
    <row r="5353" spans="9:11" x14ac:dyDescent="0.3">
      <c r="I5353" s="3"/>
      <c r="J5353" s="2"/>
      <c r="K5353" s="2"/>
    </row>
    <row r="5354" spans="9:11" x14ac:dyDescent="0.3">
      <c r="I5354" s="3"/>
      <c r="J5354" s="2"/>
      <c r="K5354" s="2"/>
    </row>
    <row r="5355" spans="9:11" x14ac:dyDescent="0.3">
      <c r="I5355" s="3"/>
      <c r="J5355" s="2"/>
      <c r="K5355" s="2"/>
    </row>
    <row r="5356" spans="9:11" x14ac:dyDescent="0.3">
      <c r="I5356" s="3"/>
      <c r="J5356" s="2"/>
      <c r="K5356" s="2"/>
    </row>
    <row r="5357" spans="9:11" x14ac:dyDescent="0.3">
      <c r="I5357" s="3"/>
      <c r="J5357" s="2"/>
      <c r="K5357" s="2"/>
    </row>
    <row r="5358" spans="9:11" x14ac:dyDescent="0.3">
      <c r="I5358" s="3"/>
      <c r="J5358" s="2"/>
      <c r="K5358" s="2"/>
    </row>
    <row r="5359" spans="9:11" x14ac:dyDescent="0.3">
      <c r="I5359" s="3"/>
      <c r="J5359" s="2"/>
      <c r="K5359" s="2"/>
    </row>
    <row r="5360" spans="9:11" x14ac:dyDescent="0.3">
      <c r="I5360" s="3"/>
      <c r="J5360" s="2"/>
      <c r="K5360" s="2"/>
    </row>
    <row r="5361" spans="9:11" x14ac:dyDescent="0.3">
      <c r="I5361" s="3"/>
      <c r="J5361" s="2"/>
      <c r="K5361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topLeftCell="A11" workbookViewId="0">
      <selection activeCell="C30" sqref="C30"/>
    </sheetView>
  </sheetViews>
  <sheetFormatPr defaultRowHeight="14.4" x14ac:dyDescent="0.3"/>
  <cols>
    <col min="2" max="2" width="9.44140625" bestFit="1" customWidth="1"/>
    <col min="4" max="4" width="13.88671875" customWidth="1"/>
    <col min="5" max="5" width="13.6640625" customWidth="1"/>
    <col min="6" max="6" width="12.33203125" customWidth="1"/>
    <col min="7" max="7" width="13.33203125" customWidth="1"/>
    <col min="8" max="8" width="14.33203125" customWidth="1"/>
    <col min="9" max="9" width="9.44140625" bestFit="1" customWidth="1"/>
    <col min="10" max="10" width="11" customWidth="1"/>
  </cols>
  <sheetData>
    <row r="1" spans="1:12" x14ac:dyDescent="0.3">
      <c r="A1" s="5" t="s">
        <v>32</v>
      </c>
      <c r="B1" s="5"/>
      <c r="D1" s="5" t="s">
        <v>34</v>
      </c>
      <c r="E1" s="5"/>
      <c r="F1" s="5"/>
      <c r="G1" s="5"/>
      <c r="H1" s="5"/>
      <c r="I1" s="5"/>
      <c r="J1" s="5"/>
      <c r="K1" s="5"/>
      <c r="L1" s="5"/>
    </row>
    <row r="2" spans="1:12" x14ac:dyDescent="0.3">
      <c r="A2" s="5" t="s">
        <v>23</v>
      </c>
      <c r="B2" s="2">
        <f>InputData!H2</f>
        <v>12</v>
      </c>
      <c r="D2" s="5" t="s">
        <v>35</v>
      </c>
      <c r="E2" s="5" t="s">
        <v>59</v>
      </c>
      <c r="F2" s="5" t="s">
        <v>36</v>
      </c>
      <c r="G2" s="5" t="s">
        <v>37</v>
      </c>
      <c r="H2" s="5" t="s">
        <v>38</v>
      </c>
      <c r="I2" s="5" t="s">
        <v>39</v>
      </c>
      <c r="J2" s="5" t="s">
        <v>40</v>
      </c>
      <c r="K2" s="5" t="s">
        <v>41</v>
      </c>
      <c r="L2" s="5" t="s">
        <v>42</v>
      </c>
    </row>
    <row r="3" spans="1:12" x14ac:dyDescent="0.3">
      <c r="A3" s="5" t="s">
        <v>24</v>
      </c>
      <c r="B3" s="2">
        <f>InputData!H3</f>
        <v>24</v>
      </c>
      <c r="D3" s="2">
        <v>9.9999999999999995E-8</v>
      </c>
      <c r="E3" s="3">
        <f>(1-(POWER(1-POWER($D$3:$D$15,$B$11),1/$B$11)))*100</f>
        <v>6.9256203458463395</v>
      </c>
      <c r="F3" s="3">
        <f>($E$3:$E$16/100)*$B$4*$B$2</f>
        <v>20.893211459349239</v>
      </c>
      <c r="G3" s="3">
        <f>$B$9*$E$3:$E$16/100</f>
        <v>58.215379503115166</v>
      </c>
      <c r="H3" s="3">
        <f>$B$9*$B$10*$D$3:$D$15</f>
        <v>8.4058000000000006E-4</v>
      </c>
      <c r="I3" s="3">
        <f>$G$3:$G$15+$H$3:$H$15</f>
        <v>58.216220083115168</v>
      </c>
      <c r="J3" s="4">
        <f>100*$I$3:$I$16/$B$9</f>
        <v>6.9257203458463401</v>
      </c>
      <c r="K3" s="3">
        <f>$I$3:$I$16/($E$3:$E$16*$B$4*$B$2/100)</f>
        <v>2.786370118178493</v>
      </c>
      <c r="L3" s="3">
        <f>I3/($E$3:$E$16*$B$4*$B$2/100)-$B$5/$B$4*$B$7^2</f>
        <v>0.81955925898994897</v>
      </c>
    </row>
    <row r="4" spans="1:12" x14ac:dyDescent="0.3">
      <c r="A4" s="5" t="s">
        <v>25</v>
      </c>
      <c r="B4" s="2">
        <f>ROUND(C29*100/(B2*J24),2)</f>
        <v>25.14</v>
      </c>
      <c r="D4" s="2">
        <v>9.9999999999999995E-7</v>
      </c>
      <c r="E4" s="3">
        <f t="shared" ref="E4:E15" si="0">(1-(POWER(1-POWER($D$3:$D$15,$B$11),1/$B$11)))*100</f>
        <v>12.061659751314179</v>
      </c>
      <c r="F4" s="3">
        <f t="shared" ref="F4:F16" si="1">($E$3:$E$16/100)*$B$4*$B$2</f>
        <v>36.38761513776462</v>
      </c>
      <c r="G4" s="3">
        <f t="shared" ref="G4:G15" si="2">$B$9*$E$3:$E$16/100</f>
        <v>101.38789953759674</v>
      </c>
      <c r="H4" s="3">
        <f t="shared" ref="H4:H15" si="3">$B$9*$B$10*$D$3:$D$15</f>
        <v>8.4058000000000015E-3</v>
      </c>
      <c r="I4" s="3">
        <f t="shared" ref="I4:I15" si="4">$G$3:$G$15+$H$3:$H$15</f>
        <v>101.39630533759674</v>
      </c>
      <c r="J4" s="4">
        <f t="shared" ref="J4:J15" si="5">100*$I$3:$I$16/$B$9</f>
        <v>12.062659751314181</v>
      </c>
      <c r="K4" s="3">
        <f t="shared" ref="K4:K16" si="6">$I$3:$I$16/($E$3:$E$16*$B$4*$B$2/100)</f>
        <v>2.7865608931420001</v>
      </c>
      <c r="L4" s="3">
        <f t="shared" ref="L4:L16" si="7">I4/($E$3:$E$16*$B$4*$B$2/100)-$B$5/$B$4*$B$7^2</f>
        <v>0.81975003395345603</v>
      </c>
    </row>
    <row r="5" spans="1:12" x14ac:dyDescent="0.3">
      <c r="A5" s="5" t="s">
        <v>58</v>
      </c>
      <c r="B5" s="3">
        <f>ROUND(AVERAGE(InputData!D:D),2)</f>
        <v>791.13</v>
      </c>
      <c r="D5" s="2">
        <v>1.0000000000000001E-5</v>
      </c>
      <c r="E5" s="3">
        <f t="shared" si="0"/>
        <v>20.666417587914477</v>
      </c>
      <c r="F5" s="3">
        <f t="shared" si="1"/>
        <v>62.346448579220393</v>
      </c>
      <c r="G5" s="3">
        <f t="shared" si="2"/>
        <v>173.71777296049152</v>
      </c>
      <c r="H5" s="3">
        <f t="shared" si="3"/>
        <v>8.4058000000000022E-2</v>
      </c>
      <c r="I5" s="3">
        <f t="shared" si="4"/>
        <v>173.80183096049151</v>
      </c>
      <c r="J5" s="4">
        <f t="shared" si="5"/>
        <v>20.676417587914475</v>
      </c>
      <c r="K5" s="3">
        <f t="shared" si="6"/>
        <v>2.7876781263595238</v>
      </c>
      <c r="L5" s="3">
        <f t="shared" si="7"/>
        <v>0.8208672671709798</v>
      </c>
    </row>
    <row r="6" spans="1:12" x14ac:dyDescent="0.3">
      <c r="A6" s="5" t="s">
        <v>26</v>
      </c>
      <c r="B6" s="3">
        <f>SQRT(SUM(CalcThroughput!K2:K105)/COUNT(CalcThroughput!J2:J105))</f>
        <v>195.70975658632076</v>
      </c>
      <c r="D6" s="2">
        <v>1E-4</v>
      </c>
      <c r="E6" s="3">
        <f t="shared" si="0"/>
        <v>34.389999999999986</v>
      </c>
      <c r="F6" s="3">
        <f t="shared" si="1"/>
        <v>103.74775199999996</v>
      </c>
      <c r="G6" s="3">
        <f t="shared" si="2"/>
        <v>289.0754619999999</v>
      </c>
      <c r="H6" s="3">
        <f t="shared" si="3"/>
        <v>0.8405800000000001</v>
      </c>
      <c r="I6" s="3">
        <f t="shared" si="4"/>
        <v>289.91604199999989</v>
      </c>
      <c r="J6" s="4">
        <f t="shared" si="5"/>
        <v>34.489999999999988</v>
      </c>
      <c r="K6" s="3">
        <f t="shared" si="6"/>
        <v>2.7944320374286278</v>
      </c>
      <c r="L6" s="3">
        <f t="shared" si="7"/>
        <v>0.82762117824008374</v>
      </c>
    </row>
    <row r="7" spans="1:12" x14ac:dyDescent="0.3">
      <c r="A7" s="5" t="s">
        <v>27</v>
      </c>
      <c r="B7" s="3">
        <f>ROUND(B6/B5,2)</f>
        <v>0.25</v>
      </c>
      <c r="D7" s="2">
        <v>1E-3</v>
      </c>
      <c r="E7" s="3">
        <f t="shared" si="0"/>
        <v>54.306875741308048</v>
      </c>
      <c r="F7" s="3">
        <f t="shared" si="1"/>
        <v>163.83298273637811</v>
      </c>
      <c r="G7" s="3">
        <f t="shared" si="2"/>
        <v>456.49273610628717</v>
      </c>
      <c r="H7" s="3">
        <f t="shared" si="3"/>
        <v>8.405800000000001</v>
      </c>
      <c r="I7" s="3">
        <f t="shared" si="4"/>
        <v>464.89853610628717</v>
      </c>
      <c r="J7" s="4">
        <f t="shared" si="5"/>
        <v>55.306875741308041</v>
      </c>
      <c r="K7" s="3">
        <f t="shared" si="6"/>
        <v>2.8376370150957353</v>
      </c>
      <c r="L7" s="3">
        <f t="shared" si="7"/>
        <v>0.87082615590719126</v>
      </c>
    </row>
    <row r="8" spans="1:12" x14ac:dyDescent="0.3">
      <c r="A8" s="5" t="s">
        <v>28</v>
      </c>
      <c r="B8" s="2">
        <f>InputData!H11</f>
        <v>0</v>
      </c>
      <c r="D8" s="2">
        <v>0.01</v>
      </c>
      <c r="E8" s="3">
        <f t="shared" si="0"/>
        <v>78.140217047408697</v>
      </c>
      <c r="F8" s="3">
        <f t="shared" si="1"/>
        <v>235.73340678862257</v>
      </c>
      <c r="G8" s="3">
        <f t="shared" si="2"/>
        <v>656.8310364571081</v>
      </c>
      <c r="H8" s="3">
        <f t="shared" si="3"/>
        <v>84.058000000000007</v>
      </c>
      <c r="I8" s="3">
        <f t="shared" si="4"/>
        <v>740.88903645710809</v>
      </c>
      <c r="J8" s="4">
        <f t="shared" si="5"/>
        <v>88.140217047408711</v>
      </c>
      <c r="K8" s="3">
        <f t="shared" si="6"/>
        <v>3.1429106572130801</v>
      </c>
      <c r="L8" s="3">
        <f t="shared" si="7"/>
        <v>1.176099798024536</v>
      </c>
    </row>
    <row r="9" spans="1:12" x14ac:dyDescent="0.3">
      <c r="A9" s="5" t="s">
        <v>29</v>
      </c>
      <c r="B9" s="3">
        <f>ROUND((B5*(1+B7^2)+B8),2)</f>
        <v>840.58</v>
      </c>
      <c r="D9" s="2">
        <v>0.02</v>
      </c>
      <c r="E9" s="3">
        <f t="shared" si="0"/>
        <v>84.844493568849998</v>
      </c>
      <c r="F9" s="3">
        <f t="shared" si="1"/>
        <v>255.95886819850665</v>
      </c>
      <c r="G9" s="3">
        <f t="shared" si="2"/>
        <v>713.18584404103933</v>
      </c>
      <c r="H9" s="3">
        <f t="shared" si="3"/>
        <v>168.11600000000001</v>
      </c>
      <c r="I9" s="3">
        <f t="shared" si="4"/>
        <v>881.30184404103932</v>
      </c>
      <c r="J9" s="4">
        <f t="shared" si="5"/>
        <v>104.84449356884998</v>
      </c>
      <c r="K9" s="3">
        <f t="shared" si="6"/>
        <v>3.4431385411407325</v>
      </c>
      <c r="L9" s="3">
        <f t="shared" si="7"/>
        <v>1.4763276819521884</v>
      </c>
    </row>
    <row r="10" spans="1:12" x14ac:dyDescent="0.3">
      <c r="A10" s="5" t="s">
        <v>30</v>
      </c>
      <c r="B10" s="2">
        <f>InputData!H6</f>
        <v>10</v>
      </c>
      <c r="D10" s="2">
        <v>0.04</v>
      </c>
      <c r="E10" s="3">
        <f t="shared" si="0"/>
        <v>90.662525839979807</v>
      </c>
      <c r="F10" s="3">
        <f t="shared" si="1"/>
        <v>273.51070795405104</v>
      </c>
      <c r="G10" s="3">
        <f t="shared" si="2"/>
        <v>762.09105970570238</v>
      </c>
      <c r="H10" s="3">
        <f t="shared" si="3"/>
        <v>336.23200000000003</v>
      </c>
      <c r="I10" s="3">
        <f t="shared" si="4"/>
        <v>1098.3230597057025</v>
      </c>
      <c r="J10" s="4">
        <f t="shared" si="5"/>
        <v>130.66252583997982</v>
      </c>
      <c r="K10" s="3">
        <f t="shared" si="6"/>
        <v>4.0156492150582164</v>
      </c>
      <c r="L10" s="3">
        <f t="shared" si="7"/>
        <v>2.0488383558696723</v>
      </c>
    </row>
    <row r="11" spans="1:12" x14ac:dyDescent="0.3">
      <c r="A11" s="5" t="s">
        <v>31</v>
      </c>
      <c r="B11" s="2">
        <v>0.25</v>
      </c>
      <c r="D11" s="2">
        <v>6.5000000000000002E-2</v>
      </c>
      <c r="E11" s="3">
        <f t="shared" si="0"/>
        <v>93.992718160623625</v>
      </c>
      <c r="F11" s="3">
        <f t="shared" si="1"/>
        <v>283.55723214696934</v>
      </c>
      <c r="G11" s="3">
        <f t="shared" si="2"/>
        <v>790.08399031457009</v>
      </c>
      <c r="H11" s="3">
        <f t="shared" si="3"/>
        <v>546.37700000000007</v>
      </c>
      <c r="I11" s="3">
        <f t="shared" si="4"/>
        <v>1336.4609903145702</v>
      </c>
      <c r="J11" s="4">
        <f t="shared" si="5"/>
        <v>158.99271816062361</v>
      </c>
      <c r="K11" s="3">
        <f t="shared" si="6"/>
        <v>4.7131966276983359</v>
      </c>
      <c r="L11" s="3">
        <f t="shared" si="7"/>
        <v>2.7463857685097919</v>
      </c>
    </row>
    <row r="12" spans="1:12" x14ac:dyDescent="0.3">
      <c r="A12" s="5"/>
      <c r="D12" s="2">
        <v>0.1</v>
      </c>
      <c r="E12" s="3">
        <f t="shared" si="0"/>
        <v>96.331046867593784</v>
      </c>
      <c r="F12" s="3">
        <f t="shared" si="1"/>
        <v>290.61150219015695</v>
      </c>
      <c r="G12" s="3">
        <f t="shared" si="2"/>
        <v>809.73951375961985</v>
      </c>
      <c r="H12" s="3">
        <f t="shared" si="3"/>
        <v>840.58000000000015</v>
      </c>
      <c r="I12" s="3">
        <f t="shared" si="4"/>
        <v>1650.3195137596199</v>
      </c>
      <c r="J12" s="4">
        <f t="shared" si="5"/>
        <v>196.33104686759378</v>
      </c>
      <c r="K12" s="3">
        <f t="shared" si="6"/>
        <v>5.6787825028334904</v>
      </c>
      <c r="L12" s="3">
        <f t="shared" si="7"/>
        <v>3.7119716436449464</v>
      </c>
    </row>
    <row r="13" spans="1:12" x14ac:dyDescent="0.3">
      <c r="D13" s="2">
        <v>0.2</v>
      </c>
      <c r="E13" s="3">
        <f t="shared" si="0"/>
        <v>98.79586718829168</v>
      </c>
      <c r="F13" s="3">
        <f t="shared" si="1"/>
        <v>298.04737213363836</v>
      </c>
      <c r="G13" s="3">
        <f t="shared" si="2"/>
        <v>830.45830041134218</v>
      </c>
      <c r="H13" s="3">
        <f t="shared" si="3"/>
        <v>1681.1600000000003</v>
      </c>
      <c r="I13" s="3">
        <f t="shared" si="4"/>
        <v>2511.6183004113427</v>
      </c>
      <c r="J13" s="4">
        <f t="shared" si="5"/>
        <v>298.79586718829171</v>
      </c>
      <c r="K13" s="3">
        <f t="shared" si="6"/>
        <v>8.4269097305953906</v>
      </c>
      <c r="L13" s="3">
        <f t="shared" si="7"/>
        <v>6.4600988714068466</v>
      </c>
    </row>
    <row r="14" spans="1:12" ht="28.8" x14ac:dyDescent="0.3">
      <c r="A14" s="6" t="s">
        <v>47</v>
      </c>
      <c r="B14" s="2">
        <f>CalcThroughput!G2-CalcThroughput!G1+1</f>
        <v>367</v>
      </c>
      <c r="D14" s="2">
        <v>0.5</v>
      </c>
      <c r="E14" s="3">
        <f t="shared" si="0"/>
        <v>99.935920390101515</v>
      </c>
      <c r="F14" s="3">
        <f t="shared" si="1"/>
        <v>301.48668463285827</v>
      </c>
      <c r="G14" s="3">
        <f t="shared" si="2"/>
        <v>840.04135961511531</v>
      </c>
      <c r="H14" s="3">
        <f t="shared" si="3"/>
        <v>4202.9000000000005</v>
      </c>
      <c r="I14" s="3">
        <f t="shared" si="4"/>
        <v>5042.9413596151162</v>
      </c>
      <c r="J14" s="4">
        <f t="shared" si="5"/>
        <v>599.93592039010161</v>
      </c>
      <c r="K14" s="3">
        <f t="shared" si="6"/>
        <v>16.726912386715401</v>
      </c>
      <c r="L14" s="3">
        <f t="shared" si="7"/>
        <v>14.760101527526857</v>
      </c>
    </row>
    <row r="15" spans="1:12" x14ac:dyDescent="0.3">
      <c r="D15" s="2">
        <v>0.7</v>
      </c>
      <c r="E15" s="3">
        <f t="shared" si="0"/>
        <v>99.994703671178613</v>
      </c>
      <c r="F15" s="3">
        <f t="shared" si="1"/>
        <v>301.66402203521159</v>
      </c>
      <c r="G15" s="3">
        <f t="shared" si="2"/>
        <v>840.53548011919327</v>
      </c>
      <c r="H15" s="3">
        <f t="shared" si="3"/>
        <v>5884.06</v>
      </c>
      <c r="I15" s="3">
        <f t="shared" si="4"/>
        <v>6724.5954801191938</v>
      </c>
      <c r="J15" s="4">
        <f t="shared" si="5"/>
        <v>799.99470367117863</v>
      </c>
      <c r="K15" s="3">
        <f t="shared" si="6"/>
        <v>22.291672154839429</v>
      </c>
      <c r="L15" s="3">
        <f t="shared" si="7"/>
        <v>20.324861295650884</v>
      </c>
    </row>
    <row r="16" spans="1:12" x14ac:dyDescent="0.3">
      <c r="E16" s="3">
        <f>E15</f>
        <v>99.994703671178613</v>
      </c>
      <c r="F16" s="3">
        <f t="shared" si="1"/>
        <v>301.66402203521159</v>
      </c>
      <c r="I16" s="3">
        <f>I15</f>
        <v>6724.5954801191938</v>
      </c>
      <c r="K16" s="3">
        <f t="shared" si="6"/>
        <v>22.291672154839429</v>
      </c>
      <c r="L16" s="3">
        <f t="shared" si="7"/>
        <v>20.324861295650884</v>
      </c>
    </row>
    <row r="18" spans="1:10" x14ac:dyDescent="0.3">
      <c r="A18" s="7" t="s">
        <v>45</v>
      </c>
      <c r="B18" s="7"/>
      <c r="C18" s="7"/>
      <c r="E18" s="5" t="s">
        <v>62</v>
      </c>
      <c r="F18" s="5"/>
      <c r="G18" s="5"/>
      <c r="H18" s="5"/>
      <c r="I18" s="5"/>
      <c r="J18" s="5"/>
    </row>
    <row r="19" spans="1:10" x14ac:dyDescent="0.3">
      <c r="B19" s="5" t="s">
        <v>60</v>
      </c>
      <c r="C19" s="5" t="s">
        <v>64</v>
      </c>
      <c r="E19" s="5" t="s">
        <v>48</v>
      </c>
      <c r="F19" s="5"/>
      <c r="G19" s="5"/>
      <c r="H19" s="5"/>
      <c r="I19" s="5"/>
      <c r="J19" s="5"/>
    </row>
    <row r="20" spans="1:10" x14ac:dyDescent="0.3">
      <c r="B20" s="2">
        <v>0</v>
      </c>
      <c r="C20" s="2">
        <v>0</v>
      </c>
      <c r="E20" s="5" t="s">
        <v>35</v>
      </c>
      <c r="F20" s="5" t="s">
        <v>49</v>
      </c>
      <c r="G20" s="5" t="s">
        <v>50</v>
      </c>
      <c r="H20" s="5" t="s">
        <v>51</v>
      </c>
      <c r="I20" s="5"/>
      <c r="J20" s="5" t="s">
        <v>52</v>
      </c>
    </row>
    <row r="21" spans="1:10" x14ac:dyDescent="0.3">
      <c r="B21" s="3">
        <f>B9</f>
        <v>840.58</v>
      </c>
      <c r="C21" s="2">
        <f>B4*B2</f>
        <v>301.68</v>
      </c>
      <c r="E21" s="2">
        <v>1.0000000000000001E-9</v>
      </c>
      <c r="F21" s="2">
        <f>(1-POWER(1-POWER(E21,0.25),4)+$B$10*E21-$J$21/100)</f>
        <v>-0.78869536334023205</v>
      </c>
      <c r="G21" s="2">
        <f t="shared" ref="G21:G30" si="8">$B$10+(POWER(1-POWER(E21,0.25),3)*POWER(E21,-0.75))</f>
        <v>5529087.4059214471</v>
      </c>
      <c r="H21" s="8">
        <f>E21-(F21/G21)</f>
        <v>1.4364476312954803E-7</v>
      </c>
      <c r="I21" s="2"/>
      <c r="J21" s="2">
        <f>ROUND(B28/B9*100,1)</f>
        <v>81.099999999999994</v>
      </c>
    </row>
    <row r="22" spans="1:10" x14ac:dyDescent="0.3">
      <c r="B22" s="3">
        <f>ROUNDUP(I16,0)</f>
        <v>6725</v>
      </c>
      <c r="C22" s="2">
        <f>C21</f>
        <v>301.68</v>
      </c>
      <c r="E22" s="8">
        <f t="shared" ref="E22:E30" si="9">H21</f>
        <v>1.4364476312954803E-7</v>
      </c>
      <c r="F22" s="2">
        <f t="shared" ref="F22:F30" si="10">(1-POWER(1-POWER(E22,0.25),4)+$B$10*E22-$J$21/100)</f>
        <v>-0.73537102367967544</v>
      </c>
      <c r="G22" s="2">
        <f t="shared" si="8"/>
        <v>127776.76547789037</v>
      </c>
      <c r="H22" s="8">
        <f t="shared" ref="H22:H29" si="11">E22-(F22/G22)</f>
        <v>5.8987679338355648E-6</v>
      </c>
      <c r="I22" s="2"/>
      <c r="J22" s="2"/>
    </row>
    <row r="23" spans="1:10" x14ac:dyDescent="0.3">
      <c r="A23" s="7" t="s">
        <v>22</v>
      </c>
      <c r="B23" s="7"/>
      <c r="C23" s="7"/>
      <c r="E23" s="8">
        <f t="shared" si="9"/>
        <v>5.8987679338355648E-6</v>
      </c>
      <c r="F23" s="2">
        <f t="shared" si="10"/>
        <v>-0.62791165490535206</v>
      </c>
      <c r="G23" s="2">
        <f t="shared" si="8"/>
        <v>7189.3289865117313</v>
      </c>
      <c r="H23" s="8">
        <f t="shared" si="11"/>
        <v>9.3238164431535056E-5</v>
      </c>
      <c r="I23" s="2"/>
      <c r="J23" s="5" t="s">
        <v>59</v>
      </c>
    </row>
    <row r="24" spans="1:10" x14ac:dyDescent="0.3">
      <c r="B24" s="2">
        <v>0</v>
      </c>
      <c r="C24" s="2">
        <f>B3*B2</f>
        <v>288</v>
      </c>
      <c r="E24" s="8">
        <f t="shared" si="9"/>
        <v>9.3238164431535056E-5</v>
      </c>
      <c r="F24" s="2">
        <f t="shared" si="10"/>
        <v>-0.47124181203220833</v>
      </c>
      <c r="G24" s="2">
        <f t="shared" si="8"/>
        <v>782.75466306270232</v>
      </c>
      <c r="H24" s="2">
        <f t="shared" si="11"/>
        <v>6.9526819282941083E-4</v>
      </c>
      <c r="I24" s="2"/>
      <c r="J24" s="9">
        <f>IF(J21&gt;(B10+1)*100,100,ROUND((1-POWER(1-POWER(H30,0.25),4))*100,1))</f>
        <v>74.3</v>
      </c>
    </row>
    <row r="25" spans="1:10" x14ac:dyDescent="0.3">
      <c r="B25" s="3">
        <f>B22</f>
        <v>6725</v>
      </c>
      <c r="C25" s="2">
        <f>C24</f>
        <v>288</v>
      </c>
      <c r="E25" s="2">
        <f t="shared" si="9"/>
        <v>6.9526819282941083E-4</v>
      </c>
      <c r="F25" s="2">
        <f t="shared" si="10"/>
        <v>-0.29629519056008968</v>
      </c>
      <c r="G25" s="2">
        <f t="shared" si="8"/>
        <v>147.25355899348244</v>
      </c>
      <c r="H25" s="2">
        <f t="shared" si="11"/>
        <v>2.7074110067983681E-3</v>
      </c>
      <c r="I25" s="2"/>
      <c r="J25" s="2"/>
    </row>
    <row r="26" spans="1:10" x14ac:dyDescent="0.3">
      <c r="A26" s="7" t="s">
        <v>46</v>
      </c>
      <c r="B26" s="7"/>
      <c r="C26" s="7"/>
      <c r="E26" s="2">
        <f t="shared" si="9"/>
        <v>2.7074110067983681E-3</v>
      </c>
      <c r="F26" s="2">
        <f t="shared" si="10"/>
        <v>-0.13892599955667528</v>
      </c>
      <c r="G26" s="2">
        <f t="shared" si="8"/>
        <v>48.748573842196507</v>
      </c>
      <c r="H26" s="2">
        <f t="shared" si="11"/>
        <v>5.5572584711855557E-3</v>
      </c>
      <c r="I26" s="2"/>
      <c r="J26" s="5" t="s">
        <v>53</v>
      </c>
    </row>
    <row r="27" spans="1:10" x14ac:dyDescent="0.3">
      <c r="B27" s="5" t="s">
        <v>60</v>
      </c>
      <c r="E27" s="2">
        <f t="shared" si="9"/>
        <v>5.5572584711855557E-3</v>
      </c>
      <c r="F27" s="2">
        <f t="shared" si="10"/>
        <v>-3.4719594970830547E-2</v>
      </c>
      <c r="G27" s="2">
        <f t="shared" si="8"/>
        <v>28.875507367841102</v>
      </c>
      <c r="H27" s="2">
        <f t="shared" si="11"/>
        <v>6.7596475592297039E-3</v>
      </c>
      <c r="I27" s="2"/>
      <c r="J27" s="3">
        <f>(B9*J24/100+B9*B10*H30)/(J24*B4*B2/100)-B5/B4*B7^2</f>
        <v>1.0763151891046752</v>
      </c>
    </row>
    <row r="28" spans="1:10" x14ac:dyDescent="0.3">
      <c r="B28" s="9">
        <f>ROUND(AVERAGE(CalcThroughput!D:D),2)</f>
        <v>681.87</v>
      </c>
      <c r="C28" s="2">
        <v>0</v>
      </c>
      <c r="D28" s="5"/>
      <c r="E28" s="2">
        <f t="shared" si="9"/>
        <v>6.7596475592297039E-3</v>
      </c>
      <c r="F28" s="2">
        <f t="shared" si="10"/>
        <v>-2.2267013248189471E-3</v>
      </c>
      <c r="G28" s="2">
        <f t="shared" si="8"/>
        <v>25.392506053640389</v>
      </c>
      <c r="H28" s="2">
        <f t="shared" si="11"/>
        <v>6.8473388379130746E-3</v>
      </c>
      <c r="I28" s="2"/>
      <c r="J28" s="5" t="s">
        <v>54</v>
      </c>
    </row>
    <row r="29" spans="1:10" x14ac:dyDescent="0.3">
      <c r="B29" s="9">
        <f>B28</f>
        <v>681.87</v>
      </c>
      <c r="C29" s="3">
        <f>(SUM(InputData!D:D))/B14</f>
        <v>224.19073569482288</v>
      </c>
      <c r="D29" s="5" t="s">
        <v>64</v>
      </c>
      <c r="E29" s="2">
        <f t="shared" si="9"/>
        <v>6.8473388379130746E-3</v>
      </c>
      <c r="F29" s="2">
        <f t="shared" si="10"/>
        <v>-9.1292189031699778E-6</v>
      </c>
      <c r="G29" s="2">
        <f t="shared" si="8"/>
        <v>25.185162567711657</v>
      </c>
      <c r="H29" s="2">
        <f t="shared" si="11"/>
        <v>6.8477013219303455E-3</v>
      </c>
      <c r="I29" s="2"/>
      <c r="J29" s="2">
        <f>ROUND(C31-B5/B4*B7^2,0)</f>
        <v>1</v>
      </c>
    </row>
    <row r="30" spans="1:10" x14ac:dyDescent="0.3">
      <c r="B30" s="9">
        <f>B28</f>
        <v>681.87</v>
      </c>
      <c r="C30" s="9">
        <f>B28/C29</f>
        <v>3.0414726901480349</v>
      </c>
      <c r="D30" s="5" t="s">
        <v>63</v>
      </c>
      <c r="E30" s="2">
        <f t="shared" si="9"/>
        <v>6.8477013219303455E-3</v>
      </c>
      <c r="F30" s="2">
        <f t="shared" si="10"/>
        <v>-1.5339274295200767E-10</v>
      </c>
      <c r="G30" s="2">
        <f t="shared" si="8"/>
        <v>25.184316240357205</v>
      </c>
      <c r="H30" s="2">
        <f>E30-(F30/G30)</f>
        <v>6.8477013280211496E-3</v>
      </c>
      <c r="I30" s="2"/>
      <c r="J30" s="2"/>
    </row>
    <row r="31" spans="1:10" x14ac:dyDescent="0.3">
      <c r="B31" s="9">
        <f>B28</f>
        <v>681.87</v>
      </c>
      <c r="C31" s="3">
        <f>AVERAGE(InputData!E2:E105)</f>
        <v>3.0192307692307692</v>
      </c>
      <c r="D31" s="5" t="s">
        <v>61</v>
      </c>
      <c r="E31" s="2"/>
      <c r="F31" s="2"/>
      <c r="G31" s="2"/>
      <c r="H3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7"/>
  <sheetViews>
    <sheetView workbookViewId="0">
      <selection activeCell="Q5" sqref="Q5"/>
    </sheetView>
  </sheetViews>
  <sheetFormatPr defaultRowHeight="14.4" x14ac:dyDescent="0.3"/>
  <cols>
    <col min="5" max="5" width="17.6640625" customWidth="1"/>
    <col min="21" max="24" width="8.88671875" style="93"/>
    <col min="25" max="25" width="17.6640625" style="93" customWidth="1"/>
    <col min="26" max="38" width="8.88671875" style="93"/>
  </cols>
  <sheetData>
    <row r="1" spans="1:37" x14ac:dyDescent="0.3">
      <c r="A1" s="36"/>
      <c r="B1" s="36"/>
      <c r="C1" s="36" t="s">
        <v>97</v>
      </c>
      <c r="D1" s="36"/>
      <c r="E1" s="36"/>
      <c r="F1" s="36"/>
      <c r="G1" s="36"/>
      <c r="K1" s="36"/>
      <c r="L1" s="36"/>
      <c r="M1" s="36" t="s">
        <v>98</v>
      </c>
      <c r="N1" s="36"/>
      <c r="O1" s="36"/>
      <c r="P1" s="36"/>
      <c r="Q1" s="36"/>
      <c r="W1" s="93" t="s">
        <v>235</v>
      </c>
      <c r="AG1" s="93" t="s">
        <v>98</v>
      </c>
    </row>
    <row r="2" spans="1:37" x14ac:dyDescent="0.3">
      <c r="A2" s="36"/>
      <c r="B2" s="36"/>
      <c r="C2" s="36"/>
      <c r="D2" s="36"/>
      <c r="E2" s="36"/>
      <c r="F2" s="36"/>
      <c r="G2" s="36"/>
      <c r="K2" s="36"/>
      <c r="L2" s="36"/>
      <c r="M2" s="36"/>
      <c r="N2" s="36"/>
      <c r="O2" s="36"/>
      <c r="P2" s="36"/>
      <c r="Q2" s="36"/>
    </row>
    <row r="3" spans="1:37" x14ac:dyDescent="0.3">
      <c r="E3" t="s">
        <v>87</v>
      </c>
      <c r="F3" t="s">
        <v>13</v>
      </c>
      <c r="G3">
        <f>AVERAGE(InputData!D:D)</f>
        <v>791.13461538461536</v>
      </c>
      <c r="O3" t="s">
        <v>87</v>
      </c>
      <c r="P3" t="s">
        <v>72</v>
      </c>
      <c r="Q3">
        <f>AVERAGE(InputData!E:E)</f>
        <v>3.0192307692307692</v>
      </c>
      <c r="Y3" s="93" t="s">
        <v>87</v>
      </c>
      <c r="Z3" s="93" t="s">
        <v>236</v>
      </c>
      <c r="AA3" s="93">
        <f>AVERAGE('Input old'!E:E)</f>
        <v>30.60576923076923</v>
      </c>
      <c r="AI3" s="93" t="s">
        <v>87</v>
      </c>
      <c r="AJ3" s="93" t="s">
        <v>72</v>
      </c>
      <c r="AK3" s="93">
        <f>Q3</f>
        <v>3.0192307692307692</v>
      </c>
    </row>
    <row r="4" spans="1:37" x14ac:dyDescent="0.3">
      <c r="A4" t="s">
        <v>83</v>
      </c>
      <c r="B4" t="s">
        <v>84</v>
      </c>
      <c r="C4" t="s">
        <v>85</v>
      </c>
      <c r="D4" t="s">
        <v>86</v>
      </c>
      <c r="E4" t="s">
        <v>88</v>
      </c>
      <c r="F4" t="s">
        <v>13</v>
      </c>
      <c r="G4">
        <f>_xlfn.STDEV.P(InputData!D:D)</f>
        <v>195.7097565318989</v>
      </c>
      <c r="K4" t="s">
        <v>83</v>
      </c>
      <c r="L4" t="s">
        <v>84</v>
      </c>
      <c r="M4" t="s">
        <v>85</v>
      </c>
      <c r="N4" t="s">
        <v>86</v>
      </c>
      <c r="O4" t="s">
        <v>88</v>
      </c>
      <c r="P4" t="s">
        <v>72</v>
      </c>
      <c r="Q4">
        <f>_xlfn.STDEV.P(InputData!E:E)</f>
        <v>0.80837882911475778</v>
      </c>
      <c r="U4" s="93" t="s">
        <v>83</v>
      </c>
      <c r="V4" s="93" t="s">
        <v>84</v>
      </c>
      <c r="W4" s="93" t="s">
        <v>85</v>
      </c>
      <c r="X4" s="93" t="s">
        <v>86</v>
      </c>
      <c r="Y4" s="93" t="s">
        <v>88</v>
      </c>
      <c r="Z4" s="93" t="s">
        <v>236</v>
      </c>
      <c r="AA4" s="93">
        <f>STDEV('Input old'!E:E)</f>
        <v>6.2308631595645521</v>
      </c>
      <c r="AE4" s="93" t="s">
        <v>83</v>
      </c>
      <c r="AF4" s="93" t="s">
        <v>84</v>
      </c>
      <c r="AG4" s="93" t="s">
        <v>85</v>
      </c>
      <c r="AH4" s="93" t="s">
        <v>86</v>
      </c>
      <c r="AI4" s="93" t="s">
        <v>88</v>
      </c>
      <c r="AJ4" s="93" t="s">
        <v>72</v>
      </c>
      <c r="AK4" s="93">
        <f t="shared" ref="AK4:AK11" si="0">Q4</f>
        <v>0.80837882911475778</v>
      </c>
    </row>
    <row r="5" spans="1:37" x14ac:dyDescent="0.3">
      <c r="A5" s="39">
        <v>0</v>
      </c>
      <c r="B5">
        <v>0</v>
      </c>
      <c r="C5" s="37">
        <v>0</v>
      </c>
      <c r="D5" s="37">
        <v>0</v>
      </c>
      <c r="E5" t="s">
        <v>89</v>
      </c>
      <c r="F5" t="s">
        <v>13</v>
      </c>
      <c r="G5">
        <f>MIN(InputData!D:D)</f>
        <v>378</v>
      </c>
      <c r="K5" s="39">
        <v>0</v>
      </c>
      <c r="L5">
        <v>0</v>
      </c>
      <c r="M5" s="37">
        <v>0</v>
      </c>
      <c r="N5" s="37">
        <v>0</v>
      </c>
      <c r="O5" t="s">
        <v>89</v>
      </c>
      <c r="P5" t="s">
        <v>72</v>
      </c>
      <c r="Q5">
        <f>MIN(InputData!E:E)</f>
        <v>1</v>
      </c>
      <c r="U5" s="39">
        <v>0</v>
      </c>
      <c r="V5" s="93">
        <f>FREQUENCY('Input old'!E:E,'calc distribution'!U5)</f>
        <v>0</v>
      </c>
      <c r="W5" s="95">
        <v>0</v>
      </c>
      <c r="X5" s="95">
        <v>0</v>
      </c>
      <c r="Y5" s="93" t="s">
        <v>89</v>
      </c>
      <c r="Z5" s="93" t="s">
        <v>236</v>
      </c>
      <c r="AA5" s="93">
        <f>MIN('Input old'!E:E)</f>
        <v>8</v>
      </c>
      <c r="AE5" s="94">
        <v>0</v>
      </c>
      <c r="AF5" s="93">
        <v>0</v>
      </c>
      <c r="AG5" s="95">
        <v>0</v>
      </c>
      <c r="AH5" s="95">
        <v>0</v>
      </c>
      <c r="AI5" s="93" t="s">
        <v>89</v>
      </c>
      <c r="AJ5" s="93" t="s">
        <v>72</v>
      </c>
      <c r="AK5" s="93">
        <f t="shared" si="0"/>
        <v>1</v>
      </c>
    </row>
    <row r="6" spans="1:37" x14ac:dyDescent="0.3">
      <c r="A6" s="39">
        <f>A5+G$6/10</f>
        <v>138</v>
      </c>
      <c r="B6">
        <f>FREQUENCY(InputData!D$2:D$105,'calc distribution'!A6)</f>
        <v>0</v>
      </c>
      <c r="C6" s="37">
        <f>(B6-B5)/G$9</f>
        <v>0</v>
      </c>
      <c r="D6" s="38">
        <f>C6+D5</f>
        <v>0</v>
      </c>
      <c r="E6" t="s">
        <v>90</v>
      </c>
      <c r="F6" t="s">
        <v>13</v>
      </c>
      <c r="G6">
        <f>MAX(InputData!D:D)</f>
        <v>1380</v>
      </c>
      <c r="K6" s="39">
        <f>K5+Q$6/10</f>
        <v>0.5</v>
      </c>
      <c r="L6">
        <f>FREQUENCY(InputData!E$2:E$105,'calc distribution'!K6)</f>
        <v>0</v>
      </c>
      <c r="M6" s="37">
        <f>(L6-L5)/Q$9</f>
        <v>0</v>
      </c>
      <c r="N6" s="38">
        <f>M6+N5</f>
        <v>0</v>
      </c>
      <c r="O6" t="s">
        <v>90</v>
      </c>
      <c r="P6" t="s">
        <v>72</v>
      </c>
      <c r="Q6">
        <f>MAX(InputData!E:E)</f>
        <v>5</v>
      </c>
      <c r="U6" s="39">
        <f>U5+AA$6/10</f>
        <v>4.4000000000000004</v>
      </c>
      <c r="V6" s="93">
        <f>FREQUENCY('Input old'!E:E,'calc distribution'!U6)</f>
        <v>0</v>
      </c>
      <c r="W6" s="95">
        <f>(V6-V5)/AA$9</f>
        <v>0</v>
      </c>
      <c r="X6" s="96">
        <f>W6+X5</f>
        <v>0</v>
      </c>
      <c r="Y6" s="93" t="s">
        <v>90</v>
      </c>
      <c r="Z6" s="93" t="s">
        <v>236</v>
      </c>
      <c r="AA6" s="93">
        <f>MAX('Input old'!E:E)</f>
        <v>44</v>
      </c>
      <c r="AE6" s="94">
        <f>AE5+AK$6/10</f>
        <v>0.5</v>
      </c>
      <c r="AF6" s="93">
        <f>FREQUENCY(InputData!Y$2:Y$105,'calc distribution'!AE6)</f>
        <v>0</v>
      </c>
      <c r="AG6" s="95">
        <f>(AF6-AF5)/AK$9</f>
        <v>0</v>
      </c>
      <c r="AH6" s="96">
        <f>AG6+AH5</f>
        <v>0</v>
      </c>
      <c r="AI6" s="93" t="s">
        <v>90</v>
      </c>
      <c r="AJ6" s="93" t="s">
        <v>72</v>
      </c>
      <c r="AK6" s="93">
        <f t="shared" si="0"/>
        <v>5</v>
      </c>
    </row>
    <row r="7" spans="1:37" x14ac:dyDescent="0.3">
      <c r="A7" s="39">
        <f t="shared" ref="A7:A11" si="1">A6+G$6/10</f>
        <v>276</v>
      </c>
      <c r="B7">
        <f>FREQUENCY(InputData!D$2:D$105,'calc distribution'!A7)</f>
        <v>0</v>
      </c>
      <c r="C7" s="37">
        <f t="shared" ref="C7:C11" si="2">(B7-B6)/G$9</f>
        <v>0</v>
      </c>
      <c r="D7" s="38">
        <f t="shared" ref="D7:D11" si="3">C7+D6</f>
        <v>0</v>
      </c>
      <c r="E7" t="s">
        <v>91</v>
      </c>
      <c r="F7" t="s">
        <v>13</v>
      </c>
      <c r="G7">
        <f>MEDIAN(InputData!D:D)</f>
        <v>787</v>
      </c>
      <c r="K7" s="39">
        <f t="shared" ref="K7:K11" si="4">K6+Q$6/10</f>
        <v>1</v>
      </c>
      <c r="L7">
        <f>FREQUENCY(InputData!E$2:E$105,'calc distribution'!K7)</f>
        <v>1</v>
      </c>
      <c r="M7" s="37">
        <f t="shared" ref="M7:M11" si="5">(L7-L6)/Q$9</f>
        <v>9.6153846153846159E-3</v>
      </c>
      <c r="N7" s="38">
        <f t="shared" ref="N7:N11" si="6">M7+N6</f>
        <v>9.6153846153846159E-3</v>
      </c>
      <c r="O7" t="s">
        <v>91</v>
      </c>
      <c r="P7" t="s">
        <v>72</v>
      </c>
      <c r="Q7">
        <f>MEDIAN(InputData!E:E)</f>
        <v>3</v>
      </c>
      <c r="U7" s="39">
        <f t="shared" ref="U7:U11" si="7">U6+AA$6/10</f>
        <v>8.8000000000000007</v>
      </c>
      <c r="V7" s="93">
        <f>FREQUENCY('Input old'!E:E,'calc distribution'!U7)</f>
        <v>1</v>
      </c>
      <c r="W7" s="95">
        <f t="shared" ref="W7:W11" si="8">(V7-V6)/AA$9</f>
        <v>9.6153846153846159E-3</v>
      </c>
      <c r="X7" s="96">
        <f t="shared" ref="X7:X11" si="9">W7+X6</f>
        <v>9.6153846153846159E-3</v>
      </c>
      <c r="Y7" s="93" t="s">
        <v>91</v>
      </c>
      <c r="Z7" s="93" t="s">
        <v>236</v>
      </c>
      <c r="AA7" s="93">
        <f t="shared" ref="AA7:AA9" si="10">G7</f>
        <v>787</v>
      </c>
      <c r="AE7" s="94">
        <f t="shared" ref="AE7:AE11" si="11">AE6+AK$6/10</f>
        <v>1</v>
      </c>
      <c r="AF7" s="93">
        <f>FREQUENCY(InputData!Y$2:Y$105,'calc distribution'!AE7)</f>
        <v>0</v>
      </c>
      <c r="AG7" s="95">
        <f t="shared" ref="AG7:AG11" si="12">(AF7-AF6)/AK$9</f>
        <v>0</v>
      </c>
      <c r="AH7" s="96">
        <f t="shared" ref="AH7:AH11" si="13">AG7+AH6</f>
        <v>0</v>
      </c>
      <c r="AI7" s="93" t="s">
        <v>91</v>
      </c>
      <c r="AJ7" s="93" t="s">
        <v>72</v>
      </c>
      <c r="AK7" s="93">
        <f t="shared" si="0"/>
        <v>3</v>
      </c>
    </row>
    <row r="8" spans="1:37" x14ac:dyDescent="0.3">
      <c r="A8" s="39">
        <f t="shared" si="1"/>
        <v>414</v>
      </c>
      <c r="B8">
        <f>FREQUENCY(InputData!D$2:D$105,'calc distribution'!A8)</f>
        <v>3</v>
      </c>
      <c r="C8" s="37">
        <f t="shared" si="2"/>
        <v>2.8846153846153848E-2</v>
      </c>
      <c r="D8" s="38">
        <f t="shared" si="3"/>
        <v>2.8846153846153848E-2</v>
      </c>
      <c r="E8" t="s">
        <v>95</v>
      </c>
      <c r="F8" t="s">
        <v>96</v>
      </c>
      <c r="K8" s="39">
        <f t="shared" si="4"/>
        <v>1.5</v>
      </c>
      <c r="L8">
        <f>FREQUENCY(InputData!E$2:E$105,'calc distribution'!K8)</f>
        <v>1</v>
      </c>
      <c r="M8" s="37">
        <f t="shared" si="5"/>
        <v>0</v>
      </c>
      <c r="N8" s="38">
        <f t="shared" si="6"/>
        <v>9.6153846153846159E-3</v>
      </c>
      <c r="O8" t="s">
        <v>95</v>
      </c>
      <c r="P8" t="s">
        <v>96</v>
      </c>
      <c r="U8" s="39">
        <f t="shared" si="7"/>
        <v>13.200000000000001</v>
      </c>
      <c r="V8" s="93">
        <f>FREQUENCY('Input old'!E:E,'calc distribution'!U8)</f>
        <v>2</v>
      </c>
      <c r="W8" s="95">
        <f t="shared" si="8"/>
        <v>9.6153846153846159E-3</v>
      </c>
      <c r="X8" s="96">
        <f t="shared" si="9"/>
        <v>1.9230769230769232E-2</v>
      </c>
      <c r="Y8" s="93" t="s">
        <v>95</v>
      </c>
      <c r="Z8" s="93" t="s">
        <v>96</v>
      </c>
      <c r="AA8" s="93">
        <f t="shared" si="10"/>
        <v>0</v>
      </c>
      <c r="AE8" s="94">
        <f t="shared" si="11"/>
        <v>1.5</v>
      </c>
      <c r="AF8" s="93">
        <f>FREQUENCY(InputData!Y$2:Y$105,'calc distribution'!AE8)</f>
        <v>0</v>
      </c>
      <c r="AG8" s="95">
        <f t="shared" si="12"/>
        <v>0</v>
      </c>
      <c r="AH8" s="96">
        <f t="shared" si="13"/>
        <v>0</v>
      </c>
      <c r="AI8" s="93" t="s">
        <v>95</v>
      </c>
      <c r="AJ8" s="93" t="s">
        <v>96</v>
      </c>
      <c r="AK8" s="93">
        <f t="shared" si="0"/>
        <v>0</v>
      </c>
    </row>
    <row r="9" spans="1:37" x14ac:dyDescent="0.3">
      <c r="A9" s="39">
        <f t="shared" si="1"/>
        <v>552</v>
      </c>
      <c r="B9">
        <f>FREQUENCY(InputData!D$2:D$105,'calc distribution'!A9)</f>
        <v>7</v>
      </c>
      <c r="C9" s="37">
        <f t="shared" si="2"/>
        <v>3.8461538461538464E-2</v>
      </c>
      <c r="D9" s="38">
        <f t="shared" si="3"/>
        <v>6.7307692307692318E-2</v>
      </c>
      <c r="E9" t="s">
        <v>92</v>
      </c>
      <c r="F9" t="s">
        <v>96</v>
      </c>
      <c r="G9">
        <f>COUNT(InputData!D2:D105)</f>
        <v>104</v>
      </c>
      <c r="K9" s="39">
        <f t="shared" si="4"/>
        <v>2</v>
      </c>
      <c r="L9">
        <f>FREQUENCY(InputData!E$2:E$105,'calc distribution'!K9)</f>
        <v>22</v>
      </c>
      <c r="M9" s="37">
        <f t="shared" si="5"/>
        <v>0.20192307692307693</v>
      </c>
      <c r="N9" s="38">
        <f t="shared" si="6"/>
        <v>0.21153846153846154</v>
      </c>
      <c r="O9" t="s">
        <v>92</v>
      </c>
      <c r="P9" t="s">
        <v>96</v>
      </c>
      <c r="Q9">
        <f>COUNT(InputData!E:E)</f>
        <v>104</v>
      </c>
      <c r="U9" s="39">
        <f t="shared" si="7"/>
        <v>17.600000000000001</v>
      </c>
      <c r="V9" s="93">
        <f>FREQUENCY('Input old'!E:E,'calc distribution'!U9)</f>
        <v>4</v>
      </c>
      <c r="W9" s="95">
        <f t="shared" si="8"/>
        <v>1.9230769230769232E-2</v>
      </c>
      <c r="X9" s="96">
        <f t="shared" si="9"/>
        <v>3.8461538461538464E-2</v>
      </c>
      <c r="Y9" s="93" t="s">
        <v>92</v>
      </c>
      <c r="Z9" s="93" t="s">
        <v>96</v>
      </c>
      <c r="AA9" s="93">
        <f t="shared" si="10"/>
        <v>104</v>
      </c>
      <c r="AE9" s="94">
        <f t="shared" si="11"/>
        <v>2</v>
      </c>
      <c r="AF9" s="93">
        <f>FREQUENCY(InputData!Y$2:Y$105,'calc distribution'!AE9)</f>
        <v>0</v>
      </c>
      <c r="AG9" s="95">
        <f t="shared" si="12"/>
        <v>0</v>
      </c>
      <c r="AH9" s="96">
        <f t="shared" si="13"/>
        <v>0</v>
      </c>
      <c r="AI9" s="93" t="s">
        <v>92</v>
      </c>
      <c r="AJ9" s="93" t="s">
        <v>96</v>
      </c>
      <c r="AK9" s="93">
        <f t="shared" si="0"/>
        <v>104</v>
      </c>
    </row>
    <row r="10" spans="1:37" x14ac:dyDescent="0.3">
      <c r="A10" s="39">
        <f t="shared" si="1"/>
        <v>690</v>
      </c>
      <c r="B10">
        <f>FREQUENCY(InputData!D$2:D$105,'calc distribution'!A10)</f>
        <v>36</v>
      </c>
      <c r="C10" s="37">
        <f t="shared" si="2"/>
        <v>0.27884615384615385</v>
      </c>
      <c r="D10" s="38">
        <f t="shared" si="3"/>
        <v>0.34615384615384615</v>
      </c>
      <c r="E10" t="s">
        <v>93</v>
      </c>
      <c r="F10" t="s">
        <v>13</v>
      </c>
      <c r="K10" s="39">
        <f t="shared" si="4"/>
        <v>2.5</v>
      </c>
      <c r="L10">
        <f>FREQUENCY(InputData!E$2:E$105,'calc distribution'!K10)</f>
        <v>22</v>
      </c>
      <c r="M10" s="37">
        <f t="shared" si="5"/>
        <v>0</v>
      </c>
      <c r="N10" s="38">
        <f t="shared" si="6"/>
        <v>0.21153846153846154</v>
      </c>
      <c r="O10" t="s">
        <v>93</v>
      </c>
      <c r="P10" t="s">
        <v>72</v>
      </c>
      <c r="U10" s="39">
        <f t="shared" si="7"/>
        <v>22</v>
      </c>
      <c r="V10" s="93">
        <f>FREQUENCY('Input old'!E:E,'calc distribution'!U10)</f>
        <v>9</v>
      </c>
      <c r="W10" s="95">
        <f t="shared" si="8"/>
        <v>4.807692307692308E-2</v>
      </c>
      <c r="X10" s="96">
        <f t="shared" si="9"/>
        <v>8.6538461538461536E-2</v>
      </c>
      <c r="Y10" s="93" t="s">
        <v>93</v>
      </c>
      <c r="Z10" s="93" t="s">
        <v>13</v>
      </c>
      <c r="AE10" s="94">
        <f t="shared" si="11"/>
        <v>2.5</v>
      </c>
      <c r="AF10" s="93">
        <f>FREQUENCY(InputData!Y$2:Y$105,'calc distribution'!AE10)</f>
        <v>0</v>
      </c>
      <c r="AG10" s="95">
        <f t="shared" si="12"/>
        <v>0</v>
      </c>
      <c r="AH10" s="96">
        <f t="shared" si="13"/>
        <v>0</v>
      </c>
      <c r="AI10" s="93" t="s">
        <v>93</v>
      </c>
      <c r="AJ10" s="93" t="s">
        <v>72</v>
      </c>
      <c r="AK10" s="93">
        <f t="shared" si="0"/>
        <v>0</v>
      </c>
    </row>
    <row r="11" spans="1:37" x14ac:dyDescent="0.3">
      <c r="A11" s="39">
        <f t="shared" si="1"/>
        <v>828</v>
      </c>
      <c r="B11">
        <f>FREQUENCY(InputData!D$2:D$105,'calc distribution'!A11)</f>
        <v>65</v>
      </c>
      <c r="C11" s="37">
        <f t="shared" si="2"/>
        <v>0.27884615384615385</v>
      </c>
      <c r="D11" s="38">
        <f t="shared" si="3"/>
        <v>0.625</v>
      </c>
      <c r="E11" t="s">
        <v>94</v>
      </c>
      <c r="F11" t="s">
        <v>96</v>
      </c>
      <c r="K11" s="39">
        <f t="shared" si="4"/>
        <v>3</v>
      </c>
      <c r="L11">
        <f>FREQUENCY(InputData!E$2:E$105,'calc distribution'!K11)</f>
        <v>88</v>
      </c>
      <c r="M11" s="37">
        <f t="shared" si="5"/>
        <v>0.63461538461538458</v>
      </c>
      <c r="N11" s="38">
        <f t="shared" si="6"/>
        <v>0.84615384615384615</v>
      </c>
      <c r="O11" t="s">
        <v>94</v>
      </c>
      <c r="P11" t="s">
        <v>96</v>
      </c>
      <c r="U11" s="39">
        <f t="shared" si="7"/>
        <v>26.4</v>
      </c>
      <c r="V11" s="93">
        <f>FREQUENCY('Input old'!E:E,'calc distribution'!U11)</f>
        <v>26</v>
      </c>
      <c r="W11" s="95">
        <f t="shared" si="8"/>
        <v>0.16346153846153846</v>
      </c>
      <c r="X11" s="96">
        <f t="shared" si="9"/>
        <v>0.25</v>
      </c>
      <c r="Y11" s="93" t="s">
        <v>94</v>
      </c>
      <c r="Z11" s="93" t="s">
        <v>96</v>
      </c>
      <c r="AE11" s="94">
        <f t="shared" si="11"/>
        <v>3</v>
      </c>
      <c r="AF11" s="93">
        <f>FREQUENCY(InputData!Y$2:Y$105,'calc distribution'!AE11)</f>
        <v>0</v>
      </c>
      <c r="AG11" s="95">
        <f t="shared" si="12"/>
        <v>0</v>
      </c>
      <c r="AH11" s="96">
        <f t="shared" si="13"/>
        <v>0</v>
      </c>
      <c r="AI11" s="93" t="s">
        <v>94</v>
      </c>
      <c r="AJ11" s="93" t="s">
        <v>96</v>
      </c>
      <c r="AK11" s="93">
        <f t="shared" si="0"/>
        <v>0</v>
      </c>
    </row>
    <row r="12" spans="1:37" x14ac:dyDescent="0.3">
      <c r="A12" s="39">
        <f>A11+G$6/10</f>
        <v>966</v>
      </c>
      <c r="B12">
        <f>FREQUENCY(InputData!D$2:D$105,'calc distribution'!A12)</f>
        <v>93</v>
      </c>
      <c r="C12" s="37">
        <f>(B12-B11)/G$9</f>
        <v>0.26923076923076922</v>
      </c>
      <c r="D12" s="38">
        <f>C12+D11</f>
        <v>0.89423076923076916</v>
      </c>
      <c r="K12" s="39">
        <f>K11+Q$6/10</f>
        <v>3.5</v>
      </c>
      <c r="L12">
        <f>FREQUENCY(InputData!E$2:E$105,'calc distribution'!K12)</f>
        <v>88</v>
      </c>
      <c r="M12" s="37">
        <f>(L12-L11)/Q$9</f>
        <v>0</v>
      </c>
      <c r="N12" s="38">
        <f>M12+N11</f>
        <v>0.84615384615384615</v>
      </c>
      <c r="U12" s="39">
        <f>U11+AA$6/10</f>
        <v>30.799999999999997</v>
      </c>
      <c r="V12" s="93">
        <f>FREQUENCY('Input old'!E:E,'calc distribution'!U12)</f>
        <v>45</v>
      </c>
      <c r="W12" s="95">
        <f>(V12-V11)/AA$9</f>
        <v>0.18269230769230768</v>
      </c>
      <c r="X12" s="96">
        <f>W12+X11</f>
        <v>0.43269230769230771</v>
      </c>
      <c r="AE12" s="94">
        <f>AE11+AK$6/10</f>
        <v>3.5</v>
      </c>
      <c r="AF12" s="93">
        <f>FREQUENCY(InputData!Y$2:Y$105,'calc distribution'!AE12)</f>
        <v>0</v>
      </c>
      <c r="AG12" s="95">
        <f>(AF12-AF11)/AK$9</f>
        <v>0</v>
      </c>
      <c r="AH12" s="96">
        <f>AG12+AH11</f>
        <v>0</v>
      </c>
    </row>
    <row r="13" spans="1:37" x14ac:dyDescent="0.3">
      <c r="A13" s="39">
        <f t="shared" ref="A13:A15" si="14">A12+G$6/10</f>
        <v>1104</v>
      </c>
      <c r="B13">
        <f>FREQUENCY(InputData!D$2:D$105,'calc distribution'!A13)</f>
        <v>94</v>
      </c>
      <c r="C13" s="37">
        <f t="shared" ref="C13:C15" si="15">(B13-B12)/G$9</f>
        <v>9.6153846153846159E-3</v>
      </c>
      <c r="D13" s="38">
        <f t="shared" ref="D13:D15" si="16">C13+D12</f>
        <v>0.90384615384615374</v>
      </c>
      <c r="K13" s="39">
        <f t="shared" ref="K13:K14" si="17">K12+Q$6/10</f>
        <v>4</v>
      </c>
      <c r="L13">
        <f>FREQUENCY(InputData!E$2:E$105,'calc distribution'!K13)</f>
        <v>95</v>
      </c>
      <c r="M13" s="37">
        <f t="shared" ref="M13:M15" si="18">(L13-L12)/Q$9</f>
        <v>6.7307692307692304E-2</v>
      </c>
      <c r="N13" s="38">
        <f t="shared" ref="N13:N15" si="19">M13+N12</f>
        <v>0.91346153846153844</v>
      </c>
      <c r="U13" s="39">
        <f t="shared" ref="U13:U15" si="20">U12+AA$6/10</f>
        <v>35.199999999999996</v>
      </c>
      <c r="V13" s="93">
        <f>FREQUENCY('Input old'!E:E,'calc distribution'!U13)</f>
        <v>82</v>
      </c>
      <c r="W13" s="95">
        <f t="shared" ref="W13:W15" si="21">(V13-V12)/AA$9</f>
        <v>0.35576923076923078</v>
      </c>
      <c r="X13" s="96">
        <f t="shared" ref="X13:X15" si="22">W13+X12</f>
        <v>0.78846153846153855</v>
      </c>
      <c r="AE13" s="94">
        <f t="shared" ref="AE13:AE14" si="23">AE12+AK$6/10</f>
        <v>4</v>
      </c>
      <c r="AF13" s="93">
        <f>FREQUENCY(InputData!Y$2:Y$105,'calc distribution'!AE13)</f>
        <v>0</v>
      </c>
      <c r="AG13" s="95">
        <f t="shared" ref="AG13:AG15" si="24">(AF13-AF12)/AK$9</f>
        <v>0</v>
      </c>
      <c r="AH13" s="96">
        <f t="shared" ref="AH13:AH15" si="25">AG13+AH12</f>
        <v>0</v>
      </c>
    </row>
    <row r="14" spans="1:37" x14ac:dyDescent="0.3">
      <c r="A14" s="39">
        <f t="shared" si="14"/>
        <v>1242</v>
      </c>
      <c r="B14">
        <f>FREQUENCY(InputData!D$2:D$105,'calc distribution'!A14)</f>
        <v>100</v>
      </c>
      <c r="C14" s="37">
        <f t="shared" si="15"/>
        <v>5.7692307692307696E-2</v>
      </c>
      <c r="D14" s="38">
        <f t="shared" si="16"/>
        <v>0.96153846153846145</v>
      </c>
      <c r="K14" s="39">
        <f t="shared" si="17"/>
        <v>4.5</v>
      </c>
      <c r="L14">
        <f>FREQUENCY(InputData!E$2:E$105,'calc distribution'!K14)</f>
        <v>95</v>
      </c>
      <c r="M14" s="37">
        <f t="shared" si="18"/>
        <v>0</v>
      </c>
      <c r="N14" s="38">
        <f t="shared" si="19"/>
        <v>0.91346153846153844</v>
      </c>
      <c r="U14" s="39">
        <f t="shared" si="20"/>
        <v>39.599999999999994</v>
      </c>
      <c r="V14" s="93">
        <f>FREQUENCY('Input old'!E:E,'calc distribution'!U14)</f>
        <v>103</v>
      </c>
      <c r="W14" s="95">
        <f t="shared" si="21"/>
        <v>0.20192307692307693</v>
      </c>
      <c r="X14" s="96">
        <f t="shared" si="22"/>
        <v>0.99038461538461542</v>
      </c>
      <c r="AE14" s="94">
        <f t="shared" si="23"/>
        <v>4.5</v>
      </c>
      <c r="AF14" s="93">
        <f>FREQUENCY(InputData!Y$2:Y$105,'calc distribution'!AE14)</f>
        <v>0</v>
      </c>
      <c r="AG14" s="95">
        <f t="shared" si="24"/>
        <v>0</v>
      </c>
      <c r="AH14" s="96">
        <f t="shared" si="25"/>
        <v>0</v>
      </c>
    </row>
    <row r="15" spans="1:37" x14ac:dyDescent="0.3">
      <c r="A15" s="39">
        <f t="shared" si="14"/>
        <v>1380</v>
      </c>
      <c r="B15">
        <f>FREQUENCY(InputData!D$2:D$105,'calc distribution'!A15)</f>
        <v>104</v>
      </c>
      <c r="C15" s="37">
        <f t="shared" si="15"/>
        <v>3.8461538461538464E-2</v>
      </c>
      <c r="D15" s="38">
        <f t="shared" si="16"/>
        <v>0.99999999999999989</v>
      </c>
      <c r="K15" s="39">
        <f>IF(Q6&gt;K14,Q6,K14+Q$6/10)</f>
        <v>5</v>
      </c>
      <c r="L15">
        <f>FREQUENCY(InputData!E$2:E$105,'calc distribution'!K15)</f>
        <v>104</v>
      </c>
      <c r="M15" s="37">
        <f t="shared" si="18"/>
        <v>8.6538461538461536E-2</v>
      </c>
      <c r="N15" s="38">
        <f t="shared" si="19"/>
        <v>1</v>
      </c>
      <c r="U15" s="39">
        <f t="shared" si="20"/>
        <v>43.999999999999993</v>
      </c>
      <c r="V15" s="93">
        <f>FREQUENCY('Input old'!E:E,'calc distribution'!U15)</f>
        <v>103</v>
      </c>
      <c r="W15" s="95">
        <f t="shared" si="21"/>
        <v>0</v>
      </c>
      <c r="X15" s="96">
        <f t="shared" si="22"/>
        <v>0.99038461538461542</v>
      </c>
      <c r="AE15" s="94">
        <f>IF(AK6&gt;AE14,AK6,AE14+AK$6/10)</f>
        <v>5</v>
      </c>
      <c r="AF15" s="93">
        <f>FREQUENCY(InputData!Y$2:Y$105,'calc distribution'!AE15)</f>
        <v>0</v>
      </c>
      <c r="AG15" s="95">
        <f t="shared" si="24"/>
        <v>0</v>
      </c>
      <c r="AH15" s="96">
        <f t="shared" si="25"/>
        <v>0</v>
      </c>
    </row>
    <row r="16" spans="1:37" x14ac:dyDescent="0.3">
      <c r="D16" s="38"/>
      <c r="K16" s="39"/>
      <c r="M16" s="37"/>
      <c r="N16" s="38"/>
      <c r="X16" s="96"/>
      <c r="AE16" s="94"/>
      <c r="AG16" s="95"/>
      <c r="AH16" s="96"/>
    </row>
    <row r="17" spans="4:34" x14ac:dyDescent="0.3">
      <c r="D17" s="38"/>
      <c r="K17" s="39"/>
      <c r="M17" s="37"/>
      <c r="N17" s="38"/>
      <c r="X17" s="96"/>
      <c r="AE17" s="94"/>
      <c r="AG17" s="95"/>
      <c r="AH17" s="9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Q54"/>
  <sheetViews>
    <sheetView topLeftCell="A19" workbookViewId="0">
      <selection activeCell="B29" sqref="B29:B34"/>
    </sheetView>
  </sheetViews>
  <sheetFormatPr defaultColWidth="11.44140625" defaultRowHeight="14.4" x14ac:dyDescent="0.3"/>
  <cols>
    <col min="1" max="1" width="1.5546875" style="40" customWidth="1"/>
    <col min="2" max="2" width="14.88671875" style="40" customWidth="1"/>
    <col min="3" max="3" width="5.6640625" style="40" bestFit="1" customWidth="1"/>
    <col min="4" max="4" width="12" style="40" bestFit="1" customWidth="1"/>
    <col min="5" max="5" width="8.6640625" style="40" bestFit="1" customWidth="1"/>
    <col min="6" max="6" width="9.5546875" style="40" bestFit="1" customWidth="1"/>
    <col min="7" max="7" width="9.33203125" style="40" customWidth="1"/>
    <col min="8" max="9" width="6.5546875" style="40" bestFit="1" customWidth="1"/>
    <col min="10" max="10" width="8.5546875" style="40" bestFit="1" customWidth="1"/>
    <col min="11" max="11" width="6.5546875" style="40" bestFit="1" customWidth="1"/>
    <col min="12" max="12" width="4.88671875" style="40" customWidth="1"/>
    <col min="13" max="13" width="13.44140625" style="40" bestFit="1" customWidth="1"/>
    <col min="14" max="14" width="5.88671875" style="40" bestFit="1" customWidth="1"/>
    <col min="15" max="15" width="13.44140625" style="40" bestFit="1" customWidth="1"/>
    <col min="16" max="16" width="5.88671875" style="40" customWidth="1"/>
    <col min="17" max="17" width="8.109375" style="40" bestFit="1" customWidth="1"/>
    <col min="18" max="256" width="11.44140625" style="40"/>
    <col min="257" max="257" width="1.5546875" style="40" customWidth="1"/>
    <col min="258" max="258" width="7" style="40" customWidth="1"/>
    <col min="259" max="259" width="5.6640625" style="40" bestFit="1" customWidth="1"/>
    <col min="260" max="260" width="7.5546875" style="40" bestFit="1" customWidth="1"/>
    <col min="261" max="261" width="8.6640625" style="40" bestFit="1" customWidth="1"/>
    <col min="262" max="262" width="9" style="40" bestFit="1" customWidth="1"/>
    <col min="263" max="264" width="6.5546875" style="40" bestFit="1" customWidth="1"/>
    <col min="265" max="265" width="4.5546875" style="40" bestFit="1" customWidth="1"/>
    <col min="266" max="266" width="6.33203125" style="40" bestFit="1" customWidth="1"/>
    <col min="267" max="267" width="5.44140625" style="40" bestFit="1" customWidth="1"/>
    <col min="268" max="268" width="4.88671875" style="40" customWidth="1"/>
    <col min="269" max="269" width="13.44140625" style="40" bestFit="1" customWidth="1"/>
    <col min="270" max="270" width="5.88671875" style="40" bestFit="1" customWidth="1"/>
    <col min="271" max="271" width="13.44140625" style="40" bestFit="1" customWidth="1"/>
    <col min="272" max="272" width="5.88671875" style="40" customWidth="1"/>
    <col min="273" max="273" width="7.88671875" style="40" customWidth="1"/>
    <col min="274" max="512" width="11.44140625" style="40"/>
    <col min="513" max="513" width="1.5546875" style="40" customWidth="1"/>
    <col min="514" max="514" width="7" style="40" customWidth="1"/>
    <col min="515" max="515" width="5.6640625" style="40" bestFit="1" customWidth="1"/>
    <col min="516" max="516" width="7.5546875" style="40" bestFit="1" customWidth="1"/>
    <col min="517" max="517" width="8.6640625" style="40" bestFit="1" customWidth="1"/>
    <col min="518" max="518" width="9" style="40" bestFit="1" customWidth="1"/>
    <col min="519" max="520" width="6.5546875" style="40" bestFit="1" customWidth="1"/>
    <col min="521" max="521" width="4.5546875" style="40" bestFit="1" customWidth="1"/>
    <col min="522" max="522" width="6.33203125" style="40" bestFit="1" customWidth="1"/>
    <col min="523" max="523" width="5.44140625" style="40" bestFit="1" customWidth="1"/>
    <col min="524" max="524" width="4.88671875" style="40" customWidth="1"/>
    <col min="525" max="525" width="13.44140625" style="40" bestFit="1" customWidth="1"/>
    <col min="526" max="526" width="5.88671875" style="40" bestFit="1" customWidth="1"/>
    <col min="527" max="527" width="13.44140625" style="40" bestFit="1" customWidth="1"/>
    <col min="528" max="528" width="5.88671875" style="40" customWidth="1"/>
    <col min="529" max="529" width="7.88671875" style="40" customWidth="1"/>
    <col min="530" max="768" width="11.44140625" style="40"/>
    <col min="769" max="769" width="1.5546875" style="40" customWidth="1"/>
    <col min="770" max="770" width="7" style="40" customWidth="1"/>
    <col min="771" max="771" width="5.6640625" style="40" bestFit="1" customWidth="1"/>
    <col min="772" max="772" width="7.5546875" style="40" bestFit="1" customWidth="1"/>
    <col min="773" max="773" width="8.6640625" style="40" bestFit="1" customWidth="1"/>
    <col min="774" max="774" width="9" style="40" bestFit="1" customWidth="1"/>
    <col min="775" max="776" width="6.5546875" style="40" bestFit="1" customWidth="1"/>
    <col min="777" max="777" width="4.5546875" style="40" bestFit="1" customWidth="1"/>
    <col min="778" max="778" width="6.33203125" style="40" bestFit="1" customWidth="1"/>
    <col min="779" max="779" width="5.44140625" style="40" bestFit="1" customWidth="1"/>
    <col min="780" max="780" width="4.88671875" style="40" customWidth="1"/>
    <col min="781" max="781" width="13.44140625" style="40" bestFit="1" customWidth="1"/>
    <col min="782" max="782" width="5.88671875" style="40" bestFit="1" customWidth="1"/>
    <col min="783" max="783" width="13.44140625" style="40" bestFit="1" customWidth="1"/>
    <col min="784" max="784" width="5.88671875" style="40" customWidth="1"/>
    <col min="785" max="785" width="7.88671875" style="40" customWidth="1"/>
    <col min="786" max="1024" width="11.44140625" style="40"/>
    <col min="1025" max="1025" width="1.5546875" style="40" customWidth="1"/>
    <col min="1026" max="1026" width="7" style="40" customWidth="1"/>
    <col min="1027" max="1027" width="5.6640625" style="40" bestFit="1" customWidth="1"/>
    <col min="1028" max="1028" width="7.5546875" style="40" bestFit="1" customWidth="1"/>
    <col min="1029" max="1029" width="8.6640625" style="40" bestFit="1" customWidth="1"/>
    <col min="1030" max="1030" width="9" style="40" bestFit="1" customWidth="1"/>
    <col min="1031" max="1032" width="6.5546875" style="40" bestFit="1" customWidth="1"/>
    <col min="1033" max="1033" width="4.5546875" style="40" bestFit="1" customWidth="1"/>
    <col min="1034" max="1034" width="6.33203125" style="40" bestFit="1" customWidth="1"/>
    <col min="1035" max="1035" width="5.44140625" style="40" bestFit="1" customWidth="1"/>
    <col min="1036" max="1036" width="4.88671875" style="40" customWidth="1"/>
    <col min="1037" max="1037" width="13.44140625" style="40" bestFit="1" customWidth="1"/>
    <col min="1038" max="1038" width="5.88671875" style="40" bestFit="1" customWidth="1"/>
    <col min="1039" max="1039" width="13.44140625" style="40" bestFit="1" customWidth="1"/>
    <col min="1040" max="1040" width="5.88671875" style="40" customWidth="1"/>
    <col min="1041" max="1041" width="7.88671875" style="40" customWidth="1"/>
    <col min="1042" max="1280" width="11.44140625" style="40"/>
    <col min="1281" max="1281" width="1.5546875" style="40" customWidth="1"/>
    <col min="1282" max="1282" width="7" style="40" customWidth="1"/>
    <col min="1283" max="1283" width="5.6640625" style="40" bestFit="1" customWidth="1"/>
    <col min="1284" max="1284" width="7.5546875" style="40" bestFit="1" customWidth="1"/>
    <col min="1285" max="1285" width="8.6640625" style="40" bestFit="1" customWidth="1"/>
    <col min="1286" max="1286" width="9" style="40" bestFit="1" customWidth="1"/>
    <col min="1287" max="1288" width="6.5546875" style="40" bestFit="1" customWidth="1"/>
    <col min="1289" max="1289" width="4.5546875" style="40" bestFit="1" customWidth="1"/>
    <col min="1290" max="1290" width="6.33203125" style="40" bestFit="1" customWidth="1"/>
    <col min="1291" max="1291" width="5.44140625" style="40" bestFit="1" customWidth="1"/>
    <col min="1292" max="1292" width="4.88671875" style="40" customWidth="1"/>
    <col min="1293" max="1293" width="13.44140625" style="40" bestFit="1" customWidth="1"/>
    <col min="1294" max="1294" width="5.88671875" style="40" bestFit="1" customWidth="1"/>
    <col min="1295" max="1295" width="13.44140625" style="40" bestFit="1" customWidth="1"/>
    <col min="1296" max="1296" width="5.88671875" style="40" customWidth="1"/>
    <col min="1297" max="1297" width="7.88671875" style="40" customWidth="1"/>
    <col min="1298" max="1536" width="11.44140625" style="40"/>
    <col min="1537" max="1537" width="1.5546875" style="40" customWidth="1"/>
    <col min="1538" max="1538" width="7" style="40" customWidth="1"/>
    <col min="1539" max="1539" width="5.6640625" style="40" bestFit="1" customWidth="1"/>
    <col min="1540" max="1540" width="7.5546875" style="40" bestFit="1" customWidth="1"/>
    <col min="1541" max="1541" width="8.6640625" style="40" bestFit="1" customWidth="1"/>
    <col min="1542" max="1542" width="9" style="40" bestFit="1" customWidth="1"/>
    <col min="1543" max="1544" width="6.5546875" style="40" bestFit="1" customWidth="1"/>
    <col min="1545" max="1545" width="4.5546875" style="40" bestFit="1" customWidth="1"/>
    <col min="1546" max="1546" width="6.33203125" style="40" bestFit="1" customWidth="1"/>
    <col min="1547" max="1547" width="5.44140625" style="40" bestFit="1" customWidth="1"/>
    <col min="1548" max="1548" width="4.88671875" style="40" customWidth="1"/>
    <col min="1549" max="1549" width="13.44140625" style="40" bestFit="1" customWidth="1"/>
    <col min="1550" max="1550" width="5.88671875" style="40" bestFit="1" customWidth="1"/>
    <col min="1551" max="1551" width="13.44140625" style="40" bestFit="1" customWidth="1"/>
    <col min="1552" max="1552" width="5.88671875" style="40" customWidth="1"/>
    <col min="1553" max="1553" width="7.88671875" style="40" customWidth="1"/>
    <col min="1554" max="1792" width="11.44140625" style="40"/>
    <col min="1793" max="1793" width="1.5546875" style="40" customWidth="1"/>
    <col min="1794" max="1794" width="7" style="40" customWidth="1"/>
    <col min="1795" max="1795" width="5.6640625" style="40" bestFit="1" customWidth="1"/>
    <col min="1796" max="1796" width="7.5546875" style="40" bestFit="1" customWidth="1"/>
    <col min="1797" max="1797" width="8.6640625" style="40" bestFit="1" customWidth="1"/>
    <col min="1798" max="1798" width="9" style="40" bestFit="1" customWidth="1"/>
    <col min="1799" max="1800" width="6.5546875" style="40" bestFit="1" customWidth="1"/>
    <col min="1801" max="1801" width="4.5546875" style="40" bestFit="1" customWidth="1"/>
    <col min="1802" max="1802" width="6.33203125" style="40" bestFit="1" customWidth="1"/>
    <col min="1803" max="1803" width="5.44140625" style="40" bestFit="1" customWidth="1"/>
    <col min="1804" max="1804" width="4.88671875" style="40" customWidth="1"/>
    <col min="1805" max="1805" width="13.44140625" style="40" bestFit="1" customWidth="1"/>
    <col min="1806" max="1806" width="5.88671875" style="40" bestFit="1" customWidth="1"/>
    <col min="1807" max="1807" width="13.44140625" style="40" bestFit="1" customWidth="1"/>
    <col min="1808" max="1808" width="5.88671875" style="40" customWidth="1"/>
    <col min="1809" max="1809" width="7.88671875" style="40" customWidth="1"/>
    <col min="1810" max="2048" width="11.44140625" style="40"/>
    <col min="2049" max="2049" width="1.5546875" style="40" customWidth="1"/>
    <col min="2050" max="2050" width="7" style="40" customWidth="1"/>
    <col min="2051" max="2051" width="5.6640625" style="40" bestFit="1" customWidth="1"/>
    <col min="2052" max="2052" width="7.5546875" style="40" bestFit="1" customWidth="1"/>
    <col min="2053" max="2053" width="8.6640625" style="40" bestFit="1" customWidth="1"/>
    <col min="2054" max="2054" width="9" style="40" bestFit="1" customWidth="1"/>
    <col min="2055" max="2056" width="6.5546875" style="40" bestFit="1" customWidth="1"/>
    <col min="2057" max="2057" width="4.5546875" style="40" bestFit="1" customWidth="1"/>
    <col min="2058" max="2058" width="6.33203125" style="40" bestFit="1" customWidth="1"/>
    <col min="2059" max="2059" width="5.44140625" style="40" bestFit="1" customWidth="1"/>
    <col min="2060" max="2060" width="4.88671875" style="40" customWidth="1"/>
    <col min="2061" max="2061" width="13.44140625" style="40" bestFit="1" customWidth="1"/>
    <col min="2062" max="2062" width="5.88671875" style="40" bestFit="1" customWidth="1"/>
    <col min="2063" max="2063" width="13.44140625" style="40" bestFit="1" customWidth="1"/>
    <col min="2064" max="2064" width="5.88671875" style="40" customWidth="1"/>
    <col min="2065" max="2065" width="7.88671875" style="40" customWidth="1"/>
    <col min="2066" max="2304" width="11.44140625" style="40"/>
    <col min="2305" max="2305" width="1.5546875" style="40" customWidth="1"/>
    <col min="2306" max="2306" width="7" style="40" customWidth="1"/>
    <col min="2307" max="2307" width="5.6640625" style="40" bestFit="1" customWidth="1"/>
    <col min="2308" max="2308" width="7.5546875" style="40" bestFit="1" customWidth="1"/>
    <col min="2309" max="2309" width="8.6640625" style="40" bestFit="1" customWidth="1"/>
    <col min="2310" max="2310" width="9" style="40" bestFit="1" customWidth="1"/>
    <col min="2311" max="2312" width="6.5546875" style="40" bestFit="1" customWidth="1"/>
    <col min="2313" max="2313" width="4.5546875" style="40" bestFit="1" customWidth="1"/>
    <col min="2314" max="2314" width="6.33203125" style="40" bestFit="1" customWidth="1"/>
    <col min="2315" max="2315" width="5.44140625" style="40" bestFit="1" customWidth="1"/>
    <col min="2316" max="2316" width="4.88671875" style="40" customWidth="1"/>
    <col min="2317" max="2317" width="13.44140625" style="40" bestFit="1" customWidth="1"/>
    <col min="2318" max="2318" width="5.88671875" style="40" bestFit="1" customWidth="1"/>
    <col min="2319" max="2319" width="13.44140625" style="40" bestFit="1" customWidth="1"/>
    <col min="2320" max="2320" width="5.88671875" style="40" customWidth="1"/>
    <col min="2321" max="2321" width="7.88671875" style="40" customWidth="1"/>
    <col min="2322" max="2560" width="11.44140625" style="40"/>
    <col min="2561" max="2561" width="1.5546875" style="40" customWidth="1"/>
    <col min="2562" max="2562" width="7" style="40" customWidth="1"/>
    <col min="2563" max="2563" width="5.6640625" style="40" bestFit="1" customWidth="1"/>
    <col min="2564" max="2564" width="7.5546875" style="40" bestFit="1" customWidth="1"/>
    <col min="2565" max="2565" width="8.6640625" style="40" bestFit="1" customWidth="1"/>
    <col min="2566" max="2566" width="9" style="40" bestFit="1" customWidth="1"/>
    <col min="2567" max="2568" width="6.5546875" style="40" bestFit="1" customWidth="1"/>
    <col min="2569" max="2569" width="4.5546875" style="40" bestFit="1" customWidth="1"/>
    <col min="2570" max="2570" width="6.33203125" style="40" bestFit="1" customWidth="1"/>
    <col min="2571" max="2571" width="5.44140625" style="40" bestFit="1" customWidth="1"/>
    <col min="2572" max="2572" width="4.88671875" style="40" customWidth="1"/>
    <col min="2573" max="2573" width="13.44140625" style="40" bestFit="1" customWidth="1"/>
    <col min="2574" max="2574" width="5.88671875" style="40" bestFit="1" customWidth="1"/>
    <col min="2575" max="2575" width="13.44140625" style="40" bestFit="1" customWidth="1"/>
    <col min="2576" max="2576" width="5.88671875" style="40" customWidth="1"/>
    <col min="2577" max="2577" width="7.88671875" style="40" customWidth="1"/>
    <col min="2578" max="2816" width="11.44140625" style="40"/>
    <col min="2817" max="2817" width="1.5546875" style="40" customWidth="1"/>
    <col min="2818" max="2818" width="7" style="40" customWidth="1"/>
    <col min="2819" max="2819" width="5.6640625" style="40" bestFit="1" customWidth="1"/>
    <col min="2820" max="2820" width="7.5546875" style="40" bestFit="1" customWidth="1"/>
    <col min="2821" max="2821" width="8.6640625" style="40" bestFit="1" customWidth="1"/>
    <col min="2822" max="2822" width="9" style="40" bestFit="1" customWidth="1"/>
    <col min="2823" max="2824" width="6.5546875" style="40" bestFit="1" customWidth="1"/>
    <col min="2825" max="2825" width="4.5546875" style="40" bestFit="1" customWidth="1"/>
    <col min="2826" max="2826" width="6.33203125" style="40" bestFit="1" customWidth="1"/>
    <col min="2827" max="2827" width="5.44140625" style="40" bestFit="1" customWidth="1"/>
    <col min="2828" max="2828" width="4.88671875" style="40" customWidth="1"/>
    <col min="2829" max="2829" width="13.44140625" style="40" bestFit="1" customWidth="1"/>
    <col min="2830" max="2830" width="5.88671875" style="40" bestFit="1" customWidth="1"/>
    <col min="2831" max="2831" width="13.44140625" style="40" bestFit="1" customWidth="1"/>
    <col min="2832" max="2832" width="5.88671875" style="40" customWidth="1"/>
    <col min="2833" max="2833" width="7.88671875" style="40" customWidth="1"/>
    <col min="2834" max="3072" width="11.44140625" style="40"/>
    <col min="3073" max="3073" width="1.5546875" style="40" customWidth="1"/>
    <col min="3074" max="3074" width="7" style="40" customWidth="1"/>
    <col min="3075" max="3075" width="5.6640625" style="40" bestFit="1" customWidth="1"/>
    <col min="3076" max="3076" width="7.5546875" style="40" bestFit="1" customWidth="1"/>
    <col min="3077" max="3077" width="8.6640625" style="40" bestFit="1" customWidth="1"/>
    <col min="3078" max="3078" width="9" style="40" bestFit="1" customWidth="1"/>
    <col min="3079" max="3080" width="6.5546875" style="40" bestFit="1" customWidth="1"/>
    <col min="3081" max="3081" width="4.5546875" style="40" bestFit="1" customWidth="1"/>
    <col min="3082" max="3082" width="6.33203125" style="40" bestFit="1" customWidth="1"/>
    <col min="3083" max="3083" width="5.44140625" style="40" bestFit="1" customWidth="1"/>
    <col min="3084" max="3084" width="4.88671875" style="40" customWidth="1"/>
    <col min="3085" max="3085" width="13.44140625" style="40" bestFit="1" customWidth="1"/>
    <col min="3086" max="3086" width="5.88671875" style="40" bestFit="1" customWidth="1"/>
    <col min="3087" max="3087" width="13.44140625" style="40" bestFit="1" customWidth="1"/>
    <col min="3088" max="3088" width="5.88671875" style="40" customWidth="1"/>
    <col min="3089" max="3089" width="7.88671875" style="40" customWidth="1"/>
    <col min="3090" max="3328" width="11.44140625" style="40"/>
    <col min="3329" max="3329" width="1.5546875" style="40" customWidth="1"/>
    <col min="3330" max="3330" width="7" style="40" customWidth="1"/>
    <col min="3331" max="3331" width="5.6640625" style="40" bestFit="1" customWidth="1"/>
    <col min="3332" max="3332" width="7.5546875" style="40" bestFit="1" customWidth="1"/>
    <col min="3333" max="3333" width="8.6640625" style="40" bestFit="1" customWidth="1"/>
    <col min="3334" max="3334" width="9" style="40" bestFit="1" customWidth="1"/>
    <col min="3335" max="3336" width="6.5546875" style="40" bestFit="1" customWidth="1"/>
    <col min="3337" max="3337" width="4.5546875" style="40" bestFit="1" customWidth="1"/>
    <col min="3338" max="3338" width="6.33203125" style="40" bestFit="1" customWidth="1"/>
    <col min="3339" max="3339" width="5.44140625" style="40" bestFit="1" customWidth="1"/>
    <col min="3340" max="3340" width="4.88671875" style="40" customWidth="1"/>
    <col min="3341" max="3341" width="13.44140625" style="40" bestFit="1" customWidth="1"/>
    <col min="3342" max="3342" width="5.88671875" style="40" bestFit="1" customWidth="1"/>
    <col min="3343" max="3343" width="13.44140625" style="40" bestFit="1" customWidth="1"/>
    <col min="3344" max="3344" width="5.88671875" style="40" customWidth="1"/>
    <col min="3345" max="3345" width="7.88671875" style="40" customWidth="1"/>
    <col min="3346" max="3584" width="11.44140625" style="40"/>
    <col min="3585" max="3585" width="1.5546875" style="40" customWidth="1"/>
    <col min="3586" max="3586" width="7" style="40" customWidth="1"/>
    <col min="3587" max="3587" width="5.6640625" style="40" bestFit="1" customWidth="1"/>
    <col min="3588" max="3588" width="7.5546875" style="40" bestFit="1" customWidth="1"/>
    <col min="3589" max="3589" width="8.6640625" style="40" bestFit="1" customWidth="1"/>
    <col min="3590" max="3590" width="9" style="40" bestFit="1" customWidth="1"/>
    <col min="3591" max="3592" width="6.5546875" style="40" bestFit="1" customWidth="1"/>
    <col min="3593" max="3593" width="4.5546875" style="40" bestFit="1" customWidth="1"/>
    <col min="3594" max="3594" width="6.33203125" style="40" bestFit="1" customWidth="1"/>
    <col min="3595" max="3595" width="5.44140625" style="40" bestFit="1" customWidth="1"/>
    <col min="3596" max="3596" width="4.88671875" style="40" customWidth="1"/>
    <col min="3597" max="3597" width="13.44140625" style="40" bestFit="1" customWidth="1"/>
    <col min="3598" max="3598" width="5.88671875" style="40" bestFit="1" customWidth="1"/>
    <col min="3599" max="3599" width="13.44140625" style="40" bestFit="1" customWidth="1"/>
    <col min="3600" max="3600" width="5.88671875" style="40" customWidth="1"/>
    <col min="3601" max="3601" width="7.88671875" style="40" customWidth="1"/>
    <col min="3602" max="3840" width="11.44140625" style="40"/>
    <col min="3841" max="3841" width="1.5546875" style="40" customWidth="1"/>
    <col min="3842" max="3842" width="7" style="40" customWidth="1"/>
    <col min="3843" max="3843" width="5.6640625" style="40" bestFit="1" customWidth="1"/>
    <col min="3844" max="3844" width="7.5546875" style="40" bestFit="1" customWidth="1"/>
    <col min="3845" max="3845" width="8.6640625" style="40" bestFit="1" customWidth="1"/>
    <col min="3846" max="3846" width="9" style="40" bestFit="1" customWidth="1"/>
    <col min="3847" max="3848" width="6.5546875" style="40" bestFit="1" customWidth="1"/>
    <col min="3849" max="3849" width="4.5546875" style="40" bestFit="1" customWidth="1"/>
    <col min="3850" max="3850" width="6.33203125" style="40" bestFit="1" customWidth="1"/>
    <col min="3851" max="3851" width="5.44140625" style="40" bestFit="1" customWidth="1"/>
    <col min="3852" max="3852" width="4.88671875" style="40" customWidth="1"/>
    <col min="3853" max="3853" width="13.44140625" style="40" bestFit="1" customWidth="1"/>
    <col min="3854" max="3854" width="5.88671875" style="40" bestFit="1" customWidth="1"/>
    <col min="3855" max="3855" width="13.44140625" style="40" bestFit="1" customWidth="1"/>
    <col min="3856" max="3856" width="5.88671875" style="40" customWidth="1"/>
    <col min="3857" max="3857" width="7.88671875" style="40" customWidth="1"/>
    <col min="3858" max="4096" width="11.44140625" style="40"/>
    <col min="4097" max="4097" width="1.5546875" style="40" customWidth="1"/>
    <col min="4098" max="4098" width="7" style="40" customWidth="1"/>
    <col min="4099" max="4099" width="5.6640625" style="40" bestFit="1" customWidth="1"/>
    <col min="4100" max="4100" width="7.5546875" style="40" bestFit="1" customWidth="1"/>
    <col min="4101" max="4101" width="8.6640625" style="40" bestFit="1" customWidth="1"/>
    <col min="4102" max="4102" width="9" style="40" bestFit="1" customWidth="1"/>
    <col min="4103" max="4104" width="6.5546875" style="40" bestFit="1" customWidth="1"/>
    <col min="4105" max="4105" width="4.5546875" style="40" bestFit="1" customWidth="1"/>
    <col min="4106" max="4106" width="6.33203125" style="40" bestFit="1" customWidth="1"/>
    <col min="4107" max="4107" width="5.44140625" style="40" bestFit="1" customWidth="1"/>
    <col min="4108" max="4108" width="4.88671875" style="40" customWidth="1"/>
    <col min="4109" max="4109" width="13.44140625" style="40" bestFit="1" customWidth="1"/>
    <col min="4110" max="4110" width="5.88671875" style="40" bestFit="1" customWidth="1"/>
    <col min="4111" max="4111" width="13.44140625" style="40" bestFit="1" customWidth="1"/>
    <col min="4112" max="4112" width="5.88671875" style="40" customWidth="1"/>
    <col min="4113" max="4113" width="7.88671875" style="40" customWidth="1"/>
    <col min="4114" max="4352" width="11.44140625" style="40"/>
    <col min="4353" max="4353" width="1.5546875" style="40" customWidth="1"/>
    <col min="4354" max="4354" width="7" style="40" customWidth="1"/>
    <col min="4355" max="4355" width="5.6640625" style="40" bestFit="1" customWidth="1"/>
    <col min="4356" max="4356" width="7.5546875" style="40" bestFit="1" customWidth="1"/>
    <col min="4357" max="4357" width="8.6640625" style="40" bestFit="1" customWidth="1"/>
    <col min="4358" max="4358" width="9" style="40" bestFit="1" customWidth="1"/>
    <col min="4359" max="4360" width="6.5546875" style="40" bestFit="1" customWidth="1"/>
    <col min="4361" max="4361" width="4.5546875" style="40" bestFit="1" customWidth="1"/>
    <col min="4362" max="4362" width="6.33203125" style="40" bestFit="1" customWidth="1"/>
    <col min="4363" max="4363" width="5.44140625" style="40" bestFit="1" customWidth="1"/>
    <col min="4364" max="4364" width="4.88671875" style="40" customWidth="1"/>
    <col min="4365" max="4365" width="13.44140625" style="40" bestFit="1" customWidth="1"/>
    <col min="4366" max="4366" width="5.88671875" style="40" bestFit="1" customWidth="1"/>
    <col min="4367" max="4367" width="13.44140625" style="40" bestFit="1" customWidth="1"/>
    <col min="4368" max="4368" width="5.88671875" style="40" customWidth="1"/>
    <col min="4369" max="4369" width="7.88671875" style="40" customWidth="1"/>
    <col min="4370" max="4608" width="11.44140625" style="40"/>
    <col min="4609" max="4609" width="1.5546875" style="40" customWidth="1"/>
    <col min="4610" max="4610" width="7" style="40" customWidth="1"/>
    <col min="4611" max="4611" width="5.6640625" style="40" bestFit="1" customWidth="1"/>
    <col min="4612" max="4612" width="7.5546875" style="40" bestFit="1" customWidth="1"/>
    <col min="4613" max="4613" width="8.6640625" style="40" bestFit="1" customWidth="1"/>
    <col min="4614" max="4614" width="9" style="40" bestFit="1" customWidth="1"/>
    <col min="4615" max="4616" width="6.5546875" style="40" bestFit="1" customWidth="1"/>
    <col min="4617" max="4617" width="4.5546875" style="40" bestFit="1" customWidth="1"/>
    <col min="4618" max="4618" width="6.33203125" style="40" bestFit="1" customWidth="1"/>
    <col min="4619" max="4619" width="5.44140625" style="40" bestFit="1" customWidth="1"/>
    <col min="4620" max="4620" width="4.88671875" style="40" customWidth="1"/>
    <col min="4621" max="4621" width="13.44140625" style="40" bestFit="1" customWidth="1"/>
    <col min="4622" max="4622" width="5.88671875" style="40" bestFit="1" customWidth="1"/>
    <col min="4623" max="4623" width="13.44140625" style="40" bestFit="1" customWidth="1"/>
    <col min="4624" max="4624" width="5.88671875" style="40" customWidth="1"/>
    <col min="4625" max="4625" width="7.88671875" style="40" customWidth="1"/>
    <col min="4626" max="4864" width="11.44140625" style="40"/>
    <col min="4865" max="4865" width="1.5546875" style="40" customWidth="1"/>
    <col min="4866" max="4866" width="7" style="40" customWidth="1"/>
    <col min="4867" max="4867" width="5.6640625" style="40" bestFit="1" customWidth="1"/>
    <col min="4868" max="4868" width="7.5546875" style="40" bestFit="1" customWidth="1"/>
    <col min="4869" max="4869" width="8.6640625" style="40" bestFit="1" customWidth="1"/>
    <col min="4870" max="4870" width="9" style="40" bestFit="1" customWidth="1"/>
    <col min="4871" max="4872" width="6.5546875" style="40" bestFit="1" customWidth="1"/>
    <col min="4873" max="4873" width="4.5546875" style="40" bestFit="1" customWidth="1"/>
    <col min="4874" max="4874" width="6.33203125" style="40" bestFit="1" customWidth="1"/>
    <col min="4875" max="4875" width="5.44140625" style="40" bestFit="1" customWidth="1"/>
    <col min="4876" max="4876" width="4.88671875" style="40" customWidth="1"/>
    <col min="4877" max="4877" width="13.44140625" style="40" bestFit="1" customWidth="1"/>
    <col min="4878" max="4878" width="5.88671875" style="40" bestFit="1" customWidth="1"/>
    <col min="4879" max="4879" width="13.44140625" style="40" bestFit="1" customWidth="1"/>
    <col min="4880" max="4880" width="5.88671875" style="40" customWidth="1"/>
    <col min="4881" max="4881" width="7.88671875" style="40" customWidth="1"/>
    <col min="4882" max="5120" width="11.44140625" style="40"/>
    <col min="5121" max="5121" width="1.5546875" style="40" customWidth="1"/>
    <col min="5122" max="5122" width="7" style="40" customWidth="1"/>
    <col min="5123" max="5123" width="5.6640625" style="40" bestFit="1" customWidth="1"/>
    <col min="5124" max="5124" width="7.5546875" style="40" bestFit="1" customWidth="1"/>
    <col min="5125" max="5125" width="8.6640625" style="40" bestFit="1" customWidth="1"/>
    <col min="5126" max="5126" width="9" style="40" bestFit="1" customWidth="1"/>
    <col min="5127" max="5128" width="6.5546875" style="40" bestFit="1" customWidth="1"/>
    <col min="5129" max="5129" width="4.5546875" style="40" bestFit="1" customWidth="1"/>
    <col min="5130" max="5130" width="6.33203125" style="40" bestFit="1" customWidth="1"/>
    <col min="5131" max="5131" width="5.44140625" style="40" bestFit="1" customWidth="1"/>
    <col min="5132" max="5132" width="4.88671875" style="40" customWidth="1"/>
    <col min="5133" max="5133" width="13.44140625" style="40" bestFit="1" customWidth="1"/>
    <col min="5134" max="5134" width="5.88671875" style="40" bestFit="1" customWidth="1"/>
    <col min="5135" max="5135" width="13.44140625" style="40" bestFit="1" customWidth="1"/>
    <col min="5136" max="5136" width="5.88671875" style="40" customWidth="1"/>
    <col min="5137" max="5137" width="7.88671875" style="40" customWidth="1"/>
    <col min="5138" max="5376" width="11.44140625" style="40"/>
    <col min="5377" max="5377" width="1.5546875" style="40" customWidth="1"/>
    <col min="5378" max="5378" width="7" style="40" customWidth="1"/>
    <col min="5379" max="5379" width="5.6640625" style="40" bestFit="1" customWidth="1"/>
    <col min="5380" max="5380" width="7.5546875" style="40" bestFit="1" customWidth="1"/>
    <col min="5381" max="5381" width="8.6640625" style="40" bestFit="1" customWidth="1"/>
    <col min="5382" max="5382" width="9" style="40" bestFit="1" customWidth="1"/>
    <col min="5383" max="5384" width="6.5546875" style="40" bestFit="1" customWidth="1"/>
    <col min="5385" max="5385" width="4.5546875" style="40" bestFit="1" customWidth="1"/>
    <col min="5386" max="5386" width="6.33203125" style="40" bestFit="1" customWidth="1"/>
    <col min="5387" max="5387" width="5.44140625" style="40" bestFit="1" customWidth="1"/>
    <col min="5388" max="5388" width="4.88671875" style="40" customWidth="1"/>
    <col min="5389" max="5389" width="13.44140625" style="40" bestFit="1" customWidth="1"/>
    <col min="5390" max="5390" width="5.88671875" style="40" bestFit="1" customWidth="1"/>
    <col min="5391" max="5391" width="13.44140625" style="40" bestFit="1" customWidth="1"/>
    <col min="5392" max="5392" width="5.88671875" style="40" customWidth="1"/>
    <col min="5393" max="5393" width="7.88671875" style="40" customWidth="1"/>
    <col min="5394" max="5632" width="11.44140625" style="40"/>
    <col min="5633" max="5633" width="1.5546875" style="40" customWidth="1"/>
    <col min="5634" max="5634" width="7" style="40" customWidth="1"/>
    <col min="5635" max="5635" width="5.6640625" style="40" bestFit="1" customWidth="1"/>
    <col min="5636" max="5636" width="7.5546875" style="40" bestFit="1" customWidth="1"/>
    <col min="5637" max="5637" width="8.6640625" style="40" bestFit="1" customWidth="1"/>
    <col min="5638" max="5638" width="9" style="40" bestFit="1" customWidth="1"/>
    <col min="5639" max="5640" width="6.5546875" style="40" bestFit="1" customWidth="1"/>
    <col min="5641" max="5641" width="4.5546875" style="40" bestFit="1" customWidth="1"/>
    <col min="5642" max="5642" width="6.33203125" style="40" bestFit="1" customWidth="1"/>
    <col min="5643" max="5643" width="5.44140625" style="40" bestFit="1" customWidth="1"/>
    <col min="5644" max="5644" width="4.88671875" style="40" customWidth="1"/>
    <col min="5645" max="5645" width="13.44140625" style="40" bestFit="1" customWidth="1"/>
    <col min="5646" max="5646" width="5.88671875" style="40" bestFit="1" customWidth="1"/>
    <col min="5647" max="5647" width="13.44140625" style="40" bestFit="1" customWidth="1"/>
    <col min="5648" max="5648" width="5.88671875" style="40" customWidth="1"/>
    <col min="5649" max="5649" width="7.88671875" style="40" customWidth="1"/>
    <col min="5650" max="5888" width="11.44140625" style="40"/>
    <col min="5889" max="5889" width="1.5546875" style="40" customWidth="1"/>
    <col min="5890" max="5890" width="7" style="40" customWidth="1"/>
    <col min="5891" max="5891" width="5.6640625" style="40" bestFit="1" customWidth="1"/>
    <col min="5892" max="5892" width="7.5546875" style="40" bestFit="1" customWidth="1"/>
    <col min="5893" max="5893" width="8.6640625" style="40" bestFit="1" customWidth="1"/>
    <col min="5894" max="5894" width="9" style="40" bestFit="1" customWidth="1"/>
    <col min="5895" max="5896" width="6.5546875" style="40" bestFit="1" customWidth="1"/>
    <col min="5897" max="5897" width="4.5546875" style="40" bestFit="1" customWidth="1"/>
    <col min="5898" max="5898" width="6.33203125" style="40" bestFit="1" customWidth="1"/>
    <col min="5899" max="5899" width="5.44140625" style="40" bestFit="1" customWidth="1"/>
    <col min="5900" max="5900" width="4.88671875" style="40" customWidth="1"/>
    <col min="5901" max="5901" width="13.44140625" style="40" bestFit="1" customWidth="1"/>
    <col min="5902" max="5902" width="5.88671875" style="40" bestFit="1" customWidth="1"/>
    <col min="5903" max="5903" width="13.44140625" style="40" bestFit="1" customWidth="1"/>
    <col min="5904" max="5904" width="5.88671875" style="40" customWidth="1"/>
    <col min="5905" max="5905" width="7.88671875" style="40" customWidth="1"/>
    <col min="5906" max="6144" width="11.44140625" style="40"/>
    <col min="6145" max="6145" width="1.5546875" style="40" customWidth="1"/>
    <col min="6146" max="6146" width="7" style="40" customWidth="1"/>
    <col min="6147" max="6147" width="5.6640625" style="40" bestFit="1" customWidth="1"/>
    <col min="6148" max="6148" width="7.5546875" style="40" bestFit="1" customWidth="1"/>
    <col min="6149" max="6149" width="8.6640625" style="40" bestFit="1" customWidth="1"/>
    <col min="6150" max="6150" width="9" style="40" bestFit="1" customWidth="1"/>
    <col min="6151" max="6152" width="6.5546875" style="40" bestFit="1" customWidth="1"/>
    <col min="6153" max="6153" width="4.5546875" style="40" bestFit="1" customWidth="1"/>
    <col min="6154" max="6154" width="6.33203125" style="40" bestFit="1" customWidth="1"/>
    <col min="6155" max="6155" width="5.44140625" style="40" bestFit="1" customWidth="1"/>
    <col min="6156" max="6156" width="4.88671875" style="40" customWidth="1"/>
    <col min="6157" max="6157" width="13.44140625" style="40" bestFit="1" customWidth="1"/>
    <col min="6158" max="6158" width="5.88671875" style="40" bestFit="1" customWidth="1"/>
    <col min="6159" max="6159" width="13.44140625" style="40" bestFit="1" customWidth="1"/>
    <col min="6160" max="6160" width="5.88671875" style="40" customWidth="1"/>
    <col min="6161" max="6161" width="7.88671875" style="40" customWidth="1"/>
    <col min="6162" max="6400" width="11.44140625" style="40"/>
    <col min="6401" max="6401" width="1.5546875" style="40" customWidth="1"/>
    <col min="6402" max="6402" width="7" style="40" customWidth="1"/>
    <col min="6403" max="6403" width="5.6640625" style="40" bestFit="1" customWidth="1"/>
    <col min="6404" max="6404" width="7.5546875" style="40" bestFit="1" customWidth="1"/>
    <col min="6405" max="6405" width="8.6640625" style="40" bestFit="1" customWidth="1"/>
    <col min="6406" max="6406" width="9" style="40" bestFit="1" customWidth="1"/>
    <col min="6407" max="6408" width="6.5546875" style="40" bestFit="1" customWidth="1"/>
    <col min="6409" max="6409" width="4.5546875" style="40" bestFit="1" customWidth="1"/>
    <col min="6410" max="6410" width="6.33203125" style="40" bestFit="1" customWidth="1"/>
    <col min="6411" max="6411" width="5.44140625" style="40" bestFit="1" customWidth="1"/>
    <col min="6412" max="6412" width="4.88671875" style="40" customWidth="1"/>
    <col min="6413" max="6413" width="13.44140625" style="40" bestFit="1" customWidth="1"/>
    <col min="6414" max="6414" width="5.88671875" style="40" bestFit="1" customWidth="1"/>
    <col min="6415" max="6415" width="13.44140625" style="40" bestFit="1" customWidth="1"/>
    <col min="6416" max="6416" width="5.88671875" style="40" customWidth="1"/>
    <col min="6417" max="6417" width="7.88671875" style="40" customWidth="1"/>
    <col min="6418" max="6656" width="11.44140625" style="40"/>
    <col min="6657" max="6657" width="1.5546875" style="40" customWidth="1"/>
    <col min="6658" max="6658" width="7" style="40" customWidth="1"/>
    <col min="6659" max="6659" width="5.6640625" style="40" bestFit="1" customWidth="1"/>
    <col min="6660" max="6660" width="7.5546875" style="40" bestFit="1" customWidth="1"/>
    <col min="6661" max="6661" width="8.6640625" style="40" bestFit="1" customWidth="1"/>
    <col min="6662" max="6662" width="9" style="40" bestFit="1" customWidth="1"/>
    <col min="6663" max="6664" width="6.5546875" style="40" bestFit="1" customWidth="1"/>
    <col min="6665" max="6665" width="4.5546875" style="40" bestFit="1" customWidth="1"/>
    <col min="6666" max="6666" width="6.33203125" style="40" bestFit="1" customWidth="1"/>
    <col min="6667" max="6667" width="5.44140625" style="40" bestFit="1" customWidth="1"/>
    <col min="6668" max="6668" width="4.88671875" style="40" customWidth="1"/>
    <col min="6669" max="6669" width="13.44140625" style="40" bestFit="1" customWidth="1"/>
    <col min="6670" max="6670" width="5.88671875" style="40" bestFit="1" customWidth="1"/>
    <col min="6671" max="6671" width="13.44140625" style="40" bestFit="1" customWidth="1"/>
    <col min="6672" max="6672" width="5.88671875" style="40" customWidth="1"/>
    <col min="6673" max="6673" width="7.88671875" style="40" customWidth="1"/>
    <col min="6674" max="6912" width="11.44140625" style="40"/>
    <col min="6913" max="6913" width="1.5546875" style="40" customWidth="1"/>
    <col min="6914" max="6914" width="7" style="40" customWidth="1"/>
    <col min="6915" max="6915" width="5.6640625" style="40" bestFit="1" customWidth="1"/>
    <col min="6916" max="6916" width="7.5546875" style="40" bestFit="1" customWidth="1"/>
    <col min="6917" max="6917" width="8.6640625" style="40" bestFit="1" customWidth="1"/>
    <col min="6918" max="6918" width="9" style="40" bestFit="1" customWidth="1"/>
    <col min="6919" max="6920" width="6.5546875" style="40" bestFit="1" customWidth="1"/>
    <col min="6921" max="6921" width="4.5546875" style="40" bestFit="1" customWidth="1"/>
    <col min="6922" max="6922" width="6.33203125" style="40" bestFit="1" customWidth="1"/>
    <col min="6923" max="6923" width="5.44140625" style="40" bestFit="1" customWidth="1"/>
    <col min="6924" max="6924" width="4.88671875" style="40" customWidth="1"/>
    <col min="6925" max="6925" width="13.44140625" style="40" bestFit="1" customWidth="1"/>
    <col min="6926" max="6926" width="5.88671875" style="40" bestFit="1" customWidth="1"/>
    <col min="6927" max="6927" width="13.44140625" style="40" bestFit="1" customWidth="1"/>
    <col min="6928" max="6928" width="5.88671875" style="40" customWidth="1"/>
    <col min="6929" max="6929" width="7.88671875" style="40" customWidth="1"/>
    <col min="6930" max="7168" width="11.44140625" style="40"/>
    <col min="7169" max="7169" width="1.5546875" style="40" customWidth="1"/>
    <col min="7170" max="7170" width="7" style="40" customWidth="1"/>
    <col min="7171" max="7171" width="5.6640625" style="40" bestFit="1" customWidth="1"/>
    <col min="7172" max="7172" width="7.5546875" style="40" bestFit="1" customWidth="1"/>
    <col min="7173" max="7173" width="8.6640625" style="40" bestFit="1" customWidth="1"/>
    <col min="7174" max="7174" width="9" style="40" bestFit="1" customWidth="1"/>
    <col min="7175" max="7176" width="6.5546875" style="40" bestFit="1" customWidth="1"/>
    <col min="7177" max="7177" width="4.5546875" style="40" bestFit="1" customWidth="1"/>
    <col min="7178" max="7178" width="6.33203125" style="40" bestFit="1" customWidth="1"/>
    <col min="7179" max="7179" width="5.44140625" style="40" bestFit="1" customWidth="1"/>
    <col min="7180" max="7180" width="4.88671875" style="40" customWidth="1"/>
    <col min="7181" max="7181" width="13.44140625" style="40" bestFit="1" customWidth="1"/>
    <col min="7182" max="7182" width="5.88671875" style="40" bestFit="1" customWidth="1"/>
    <col min="7183" max="7183" width="13.44140625" style="40" bestFit="1" customWidth="1"/>
    <col min="7184" max="7184" width="5.88671875" style="40" customWidth="1"/>
    <col min="7185" max="7185" width="7.88671875" style="40" customWidth="1"/>
    <col min="7186" max="7424" width="11.44140625" style="40"/>
    <col min="7425" max="7425" width="1.5546875" style="40" customWidth="1"/>
    <col min="7426" max="7426" width="7" style="40" customWidth="1"/>
    <col min="7427" max="7427" width="5.6640625" style="40" bestFit="1" customWidth="1"/>
    <col min="7428" max="7428" width="7.5546875" style="40" bestFit="1" customWidth="1"/>
    <col min="7429" max="7429" width="8.6640625" style="40" bestFit="1" customWidth="1"/>
    <col min="7430" max="7430" width="9" style="40" bestFit="1" customWidth="1"/>
    <col min="7431" max="7432" width="6.5546875" style="40" bestFit="1" customWidth="1"/>
    <col min="7433" max="7433" width="4.5546875" style="40" bestFit="1" customWidth="1"/>
    <col min="7434" max="7434" width="6.33203125" style="40" bestFit="1" customWidth="1"/>
    <col min="7435" max="7435" width="5.44140625" style="40" bestFit="1" customWidth="1"/>
    <col min="7436" max="7436" width="4.88671875" style="40" customWidth="1"/>
    <col min="7437" max="7437" width="13.44140625" style="40" bestFit="1" customWidth="1"/>
    <col min="7438" max="7438" width="5.88671875" style="40" bestFit="1" customWidth="1"/>
    <col min="7439" max="7439" width="13.44140625" style="40" bestFit="1" customWidth="1"/>
    <col min="7440" max="7440" width="5.88671875" style="40" customWidth="1"/>
    <col min="7441" max="7441" width="7.88671875" style="40" customWidth="1"/>
    <col min="7442" max="7680" width="11.44140625" style="40"/>
    <col min="7681" max="7681" width="1.5546875" style="40" customWidth="1"/>
    <col min="7682" max="7682" width="7" style="40" customWidth="1"/>
    <col min="7683" max="7683" width="5.6640625" style="40" bestFit="1" customWidth="1"/>
    <col min="7684" max="7684" width="7.5546875" style="40" bestFit="1" customWidth="1"/>
    <col min="7685" max="7685" width="8.6640625" style="40" bestFit="1" customWidth="1"/>
    <col min="7686" max="7686" width="9" style="40" bestFit="1" customWidth="1"/>
    <col min="7687" max="7688" width="6.5546875" style="40" bestFit="1" customWidth="1"/>
    <col min="7689" max="7689" width="4.5546875" style="40" bestFit="1" customWidth="1"/>
    <col min="7690" max="7690" width="6.33203125" style="40" bestFit="1" customWidth="1"/>
    <col min="7691" max="7691" width="5.44140625" style="40" bestFit="1" customWidth="1"/>
    <col min="7692" max="7692" width="4.88671875" style="40" customWidth="1"/>
    <col min="7693" max="7693" width="13.44140625" style="40" bestFit="1" customWidth="1"/>
    <col min="7694" max="7694" width="5.88671875" style="40" bestFit="1" customWidth="1"/>
    <col min="7695" max="7695" width="13.44140625" style="40" bestFit="1" customWidth="1"/>
    <col min="7696" max="7696" width="5.88671875" style="40" customWidth="1"/>
    <col min="7697" max="7697" width="7.88671875" style="40" customWidth="1"/>
    <col min="7698" max="7936" width="11.44140625" style="40"/>
    <col min="7937" max="7937" width="1.5546875" style="40" customWidth="1"/>
    <col min="7938" max="7938" width="7" style="40" customWidth="1"/>
    <col min="7939" max="7939" width="5.6640625" style="40" bestFit="1" customWidth="1"/>
    <col min="7940" max="7940" width="7.5546875" style="40" bestFit="1" customWidth="1"/>
    <col min="7941" max="7941" width="8.6640625" style="40" bestFit="1" customWidth="1"/>
    <col min="7942" max="7942" width="9" style="40" bestFit="1" customWidth="1"/>
    <col min="7943" max="7944" width="6.5546875" style="40" bestFit="1" customWidth="1"/>
    <col min="7945" max="7945" width="4.5546875" style="40" bestFit="1" customWidth="1"/>
    <col min="7946" max="7946" width="6.33203125" style="40" bestFit="1" customWidth="1"/>
    <col min="7947" max="7947" width="5.44140625" style="40" bestFit="1" customWidth="1"/>
    <col min="7948" max="7948" width="4.88671875" style="40" customWidth="1"/>
    <col min="7949" max="7949" width="13.44140625" style="40" bestFit="1" customWidth="1"/>
    <col min="7950" max="7950" width="5.88671875" style="40" bestFit="1" customWidth="1"/>
    <col min="7951" max="7951" width="13.44140625" style="40" bestFit="1" customWidth="1"/>
    <col min="7952" max="7952" width="5.88671875" style="40" customWidth="1"/>
    <col min="7953" max="7953" width="7.88671875" style="40" customWidth="1"/>
    <col min="7954" max="8192" width="11.44140625" style="40"/>
    <col min="8193" max="8193" width="1.5546875" style="40" customWidth="1"/>
    <col min="8194" max="8194" width="7" style="40" customWidth="1"/>
    <col min="8195" max="8195" width="5.6640625" style="40" bestFit="1" customWidth="1"/>
    <col min="8196" max="8196" width="7.5546875" style="40" bestFit="1" customWidth="1"/>
    <col min="8197" max="8197" width="8.6640625" style="40" bestFit="1" customWidth="1"/>
    <col min="8198" max="8198" width="9" style="40" bestFit="1" customWidth="1"/>
    <col min="8199" max="8200" width="6.5546875" style="40" bestFit="1" customWidth="1"/>
    <col min="8201" max="8201" width="4.5546875" style="40" bestFit="1" customWidth="1"/>
    <col min="8202" max="8202" width="6.33203125" style="40" bestFit="1" customWidth="1"/>
    <col min="8203" max="8203" width="5.44140625" style="40" bestFit="1" customWidth="1"/>
    <col min="8204" max="8204" width="4.88671875" style="40" customWidth="1"/>
    <col min="8205" max="8205" width="13.44140625" style="40" bestFit="1" customWidth="1"/>
    <col min="8206" max="8206" width="5.88671875" style="40" bestFit="1" customWidth="1"/>
    <col min="8207" max="8207" width="13.44140625" style="40" bestFit="1" customWidth="1"/>
    <col min="8208" max="8208" width="5.88671875" style="40" customWidth="1"/>
    <col min="8209" max="8209" width="7.88671875" style="40" customWidth="1"/>
    <col min="8210" max="8448" width="11.44140625" style="40"/>
    <col min="8449" max="8449" width="1.5546875" style="40" customWidth="1"/>
    <col min="8450" max="8450" width="7" style="40" customWidth="1"/>
    <col min="8451" max="8451" width="5.6640625" style="40" bestFit="1" customWidth="1"/>
    <col min="8452" max="8452" width="7.5546875" style="40" bestFit="1" customWidth="1"/>
    <col min="8453" max="8453" width="8.6640625" style="40" bestFit="1" customWidth="1"/>
    <col min="8454" max="8454" width="9" style="40" bestFit="1" customWidth="1"/>
    <col min="8455" max="8456" width="6.5546875" style="40" bestFit="1" customWidth="1"/>
    <col min="8457" max="8457" width="4.5546875" style="40" bestFit="1" customWidth="1"/>
    <col min="8458" max="8458" width="6.33203125" style="40" bestFit="1" customWidth="1"/>
    <col min="8459" max="8459" width="5.44140625" style="40" bestFit="1" customWidth="1"/>
    <col min="8460" max="8460" width="4.88671875" style="40" customWidth="1"/>
    <col min="8461" max="8461" width="13.44140625" style="40" bestFit="1" customWidth="1"/>
    <col min="8462" max="8462" width="5.88671875" style="40" bestFit="1" customWidth="1"/>
    <col min="8463" max="8463" width="13.44140625" style="40" bestFit="1" customWidth="1"/>
    <col min="8464" max="8464" width="5.88671875" style="40" customWidth="1"/>
    <col min="8465" max="8465" width="7.88671875" style="40" customWidth="1"/>
    <col min="8466" max="8704" width="11.44140625" style="40"/>
    <col min="8705" max="8705" width="1.5546875" style="40" customWidth="1"/>
    <col min="8706" max="8706" width="7" style="40" customWidth="1"/>
    <col min="8707" max="8707" width="5.6640625" style="40" bestFit="1" customWidth="1"/>
    <col min="8708" max="8708" width="7.5546875" style="40" bestFit="1" customWidth="1"/>
    <col min="8709" max="8709" width="8.6640625" style="40" bestFit="1" customWidth="1"/>
    <col min="8710" max="8710" width="9" style="40" bestFit="1" customWidth="1"/>
    <col min="8711" max="8712" width="6.5546875" style="40" bestFit="1" customWidth="1"/>
    <col min="8713" max="8713" width="4.5546875" style="40" bestFit="1" customWidth="1"/>
    <col min="8714" max="8714" width="6.33203125" style="40" bestFit="1" customWidth="1"/>
    <col min="8715" max="8715" width="5.44140625" style="40" bestFit="1" customWidth="1"/>
    <col min="8716" max="8716" width="4.88671875" style="40" customWidth="1"/>
    <col min="8717" max="8717" width="13.44140625" style="40" bestFit="1" customWidth="1"/>
    <col min="8718" max="8718" width="5.88671875" style="40" bestFit="1" customWidth="1"/>
    <col min="8719" max="8719" width="13.44140625" style="40" bestFit="1" customWidth="1"/>
    <col min="8720" max="8720" width="5.88671875" style="40" customWidth="1"/>
    <col min="8721" max="8721" width="7.88671875" style="40" customWidth="1"/>
    <col min="8722" max="8960" width="11.44140625" style="40"/>
    <col min="8961" max="8961" width="1.5546875" style="40" customWidth="1"/>
    <col min="8962" max="8962" width="7" style="40" customWidth="1"/>
    <col min="8963" max="8963" width="5.6640625" style="40" bestFit="1" customWidth="1"/>
    <col min="8964" max="8964" width="7.5546875" style="40" bestFit="1" customWidth="1"/>
    <col min="8965" max="8965" width="8.6640625" style="40" bestFit="1" customWidth="1"/>
    <col min="8966" max="8966" width="9" style="40" bestFit="1" customWidth="1"/>
    <col min="8967" max="8968" width="6.5546875" style="40" bestFit="1" customWidth="1"/>
    <col min="8969" max="8969" width="4.5546875" style="40" bestFit="1" customWidth="1"/>
    <col min="8970" max="8970" width="6.33203125" style="40" bestFit="1" customWidth="1"/>
    <col min="8971" max="8971" width="5.44140625" style="40" bestFit="1" customWidth="1"/>
    <col min="8972" max="8972" width="4.88671875" style="40" customWidth="1"/>
    <col min="8973" max="8973" width="13.44140625" style="40" bestFit="1" customWidth="1"/>
    <col min="8974" max="8974" width="5.88671875" style="40" bestFit="1" customWidth="1"/>
    <col min="8975" max="8975" width="13.44140625" style="40" bestFit="1" customWidth="1"/>
    <col min="8976" max="8976" width="5.88671875" style="40" customWidth="1"/>
    <col min="8977" max="8977" width="7.88671875" style="40" customWidth="1"/>
    <col min="8978" max="9216" width="11.44140625" style="40"/>
    <col min="9217" max="9217" width="1.5546875" style="40" customWidth="1"/>
    <col min="9218" max="9218" width="7" style="40" customWidth="1"/>
    <col min="9219" max="9219" width="5.6640625" style="40" bestFit="1" customWidth="1"/>
    <col min="9220" max="9220" width="7.5546875" style="40" bestFit="1" customWidth="1"/>
    <col min="9221" max="9221" width="8.6640625" style="40" bestFit="1" customWidth="1"/>
    <col min="9222" max="9222" width="9" style="40" bestFit="1" customWidth="1"/>
    <col min="9223" max="9224" width="6.5546875" style="40" bestFit="1" customWidth="1"/>
    <col min="9225" max="9225" width="4.5546875" style="40" bestFit="1" customWidth="1"/>
    <col min="9226" max="9226" width="6.33203125" style="40" bestFit="1" customWidth="1"/>
    <col min="9227" max="9227" width="5.44140625" style="40" bestFit="1" customWidth="1"/>
    <col min="9228" max="9228" width="4.88671875" style="40" customWidth="1"/>
    <col min="9229" max="9229" width="13.44140625" style="40" bestFit="1" customWidth="1"/>
    <col min="9230" max="9230" width="5.88671875" style="40" bestFit="1" customWidth="1"/>
    <col min="9231" max="9231" width="13.44140625" style="40" bestFit="1" customWidth="1"/>
    <col min="9232" max="9232" width="5.88671875" style="40" customWidth="1"/>
    <col min="9233" max="9233" width="7.88671875" style="40" customWidth="1"/>
    <col min="9234" max="9472" width="11.44140625" style="40"/>
    <col min="9473" max="9473" width="1.5546875" style="40" customWidth="1"/>
    <col min="9474" max="9474" width="7" style="40" customWidth="1"/>
    <col min="9475" max="9475" width="5.6640625" style="40" bestFit="1" customWidth="1"/>
    <col min="9476" max="9476" width="7.5546875" style="40" bestFit="1" customWidth="1"/>
    <col min="9477" max="9477" width="8.6640625" style="40" bestFit="1" customWidth="1"/>
    <col min="9478" max="9478" width="9" style="40" bestFit="1" customWidth="1"/>
    <col min="9479" max="9480" width="6.5546875" style="40" bestFit="1" customWidth="1"/>
    <col min="9481" max="9481" width="4.5546875" style="40" bestFit="1" customWidth="1"/>
    <col min="9482" max="9482" width="6.33203125" style="40" bestFit="1" customWidth="1"/>
    <col min="9483" max="9483" width="5.44140625" style="40" bestFit="1" customWidth="1"/>
    <col min="9484" max="9484" width="4.88671875" style="40" customWidth="1"/>
    <col min="9485" max="9485" width="13.44140625" style="40" bestFit="1" customWidth="1"/>
    <col min="9486" max="9486" width="5.88671875" style="40" bestFit="1" customWidth="1"/>
    <col min="9487" max="9487" width="13.44140625" style="40" bestFit="1" customWidth="1"/>
    <col min="9488" max="9488" width="5.88671875" style="40" customWidth="1"/>
    <col min="9489" max="9489" width="7.88671875" style="40" customWidth="1"/>
    <col min="9490" max="9728" width="11.44140625" style="40"/>
    <col min="9729" max="9729" width="1.5546875" style="40" customWidth="1"/>
    <col min="9730" max="9730" width="7" style="40" customWidth="1"/>
    <col min="9731" max="9731" width="5.6640625" style="40" bestFit="1" customWidth="1"/>
    <col min="9732" max="9732" width="7.5546875" style="40" bestFit="1" customWidth="1"/>
    <col min="9733" max="9733" width="8.6640625" style="40" bestFit="1" customWidth="1"/>
    <col min="9734" max="9734" width="9" style="40" bestFit="1" customWidth="1"/>
    <col min="9735" max="9736" width="6.5546875" style="40" bestFit="1" customWidth="1"/>
    <col min="9737" max="9737" width="4.5546875" style="40" bestFit="1" customWidth="1"/>
    <col min="9738" max="9738" width="6.33203125" style="40" bestFit="1" customWidth="1"/>
    <col min="9739" max="9739" width="5.44140625" style="40" bestFit="1" customWidth="1"/>
    <col min="9740" max="9740" width="4.88671875" style="40" customWidth="1"/>
    <col min="9741" max="9741" width="13.44140625" style="40" bestFit="1" customWidth="1"/>
    <col min="9742" max="9742" width="5.88671875" style="40" bestFit="1" customWidth="1"/>
    <col min="9743" max="9743" width="13.44140625" style="40" bestFit="1" customWidth="1"/>
    <col min="9744" max="9744" width="5.88671875" style="40" customWidth="1"/>
    <col min="9745" max="9745" width="7.88671875" style="40" customWidth="1"/>
    <col min="9746" max="9984" width="11.44140625" style="40"/>
    <col min="9985" max="9985" width="1.5546875" style="40" customWidth="1"/>
    <col min="9986" max="9986" width="7" style="40" customWidth="1"/>
    <col min="9987" max="9987" width="5.6640625" style="40" bestFit="1" customWidth="1"/>
    <col min="9988" max="9988" width="7.5546875" style="40" bestFit="1" customWidth="1"/>
    <col min="9989" max="9989" width="8.6640625" style="40" bestFit="1" customWidth="1"/>
    <col min="9990" max="9990" width="9" style="40" bestFit="1" customWidth="1"/>
    <col min="9991" max="9992" width="6.5546875" style="40" bestFit="1" customWidth="1"/>
    <col min="9993" max="9993" width="4.5546875" style="40" bestFit="1" customWidth="1"/>
    <col min="9994" max="9994" width="6.33203125" style="40" bestFit="1" customWidth="1"/>
    <col min="9995" max="9995" width="5.44140625" style="40" bestFit="1" customWidth="1"/>
    <col min="9996" max="9996" width="4.88671875" style="40" customWidth="1"/>
    <col min="9997" max="9997" width="13.44140625" style="40" bestFit="1" customWidth="1"/>
    <col min="9998" max="9998" width="5.88671875" style="40" bestFit="1" customWidth="1"/>
    <col min="9999" max="9999" width="13.44140625" style="40" bestFit="1" customWidth="1"/>
    <col min="10000" max="10000" width="5.88671875" style="40" customWidth="1"/>
    <col min="10001" max="10001" width="7.88671875" style="40" customWidth="1"/>
    <col min="10002" max="10240" width="11.44140625" style="40"/>
    <col min="10241" max="10241" width="1.5546875" style="40" customWidth="1"/>
    <col min="10242" max="10242" width="7" style="40" customWidth="1"/>
    <col min="10243" max="10243" width="5.6640625" style="40" bestFit="1" customWidth="1"/>
    <col min="10244" max="10244" width="7.5546875" style="40" bestFit="1" customWidth="1"/>
    <col min="10245" max="10245" width="8.6640625" style="40" bestFit="1" customWidth="1"/>
    <col min="10246" max="10246" width="9" style="40" bestFit="1" customWidth="1"/>
    <col min="10247" max="10248" width="6.5546875" style="40" bestFit="1" customWidth="1"/>
    <col min="10249" max="10249" width="4.5546875" style="40" bestFit="1" customWidth="1"/>
    <col min="10250" max="10250" width="6.33203125" style="40" bestFit="1" customWidth="1"/>
    <col min="10251" max="10251" width="5.44140625" style="40" bestFit="1" customWidth="1"/>
    <col min="10252" max="10252" width="4.88671875" style="40" customWidth="1"/>
    <col min="10253" max="10253" width="13.44140625" style="40" bestFit="1" customWidth="1"/>
    <col min="10254" max="10254" width="5.88671875" style="40" bestFit="1" customWidth="1"/>
    <col min="10255" max="10255" width="13.44140625" style="40" bestFit="1" customWidth="1"/>
    <col min="10256" max="10256" width="5.88671875" style="40" customWidth="1"/>
    <col min="10257" max="10257" width="7.88671875" style="40" customWidth="1"/>
    <col min="10258" max="10496" width="11.44140625" style="40"/>
    <col min="10497" max="10497" width="1.5546875" style="40" customWidth="1"/>
    <col min="10498" max="10498" width="7" style="40" customWidth="1"/>
    <col min="10499" max="10499" width="5.6640625" style="40" bestFit="1" customWidth="1"/>
    <col min="10500" max="10500" width="7.5546875" style="40" bestFit="1" customWidth="1"/>
    <col min="10501" max="10501" width="8.6640625" style="40" bestFit="1" customWidth="1"/>
    <col min="10502" max="10502" width="9" style="40" bestFit="1" customWidth="1"/>
    <col min="10503" max="10504" width="6.5546875" style="40" bestFit="1" customWidth="1"/>
    <col min="10505" max="10505" width="4.5546875" style="40" bestFit="1" customWidth="1"/>
    <col min="10506" max="10506" width="6.33203125" style="40" bestFit="1" customWidth="1"/>
    <col min="10507" max="10507" width="5.44140625" style="40" bestFit="1" customWidth="1"/>
    <col min="10508" max="10508" width="4.88671875" style="40" customWidth="1"/>
    <col min="10509" max="10509" width="13.44140625" style="40" bestFit="1" customWidth="1"/>
    <col min="10510" max="10510" width="5.88671875" style="40" bestFit="1" customWidth="1"/>
    <col min="10511" max="10511" width="13.44140625" style="40" bestFit="1" customWidth="1"/>
    <col min="10512" max="10512" width="5.88671875" style="40" customWidth="1"/>
    <col min="10513" max="10513" width="7.88671875" style="40" customWidth="1"/>
    <col min="10514" max="10752" width="11.44140625" style="40"/>
    <col min="10753" max="10753" width="1.5546875" style="40" customWidth="1"/>
    <col min="10754" max="10754" width="7" style="40" customWidth="1"/>
    <col min="10755" max="10755" width="5.6640625" style="40" bestFit="1" customWidth="1"/>
    <col min="10756" max="10756" width="7.5546875" style="40" bestFit="1" customWidth="1"/>
    <col min="10757" max="10757" width="8.6640625" style="40" bestFit="1" customWidth="1"/>
    <col min="10758" max="10758" width="9" style="40" bestFit="1" customWidth="1"/>
    <col min="10759" max="10760" width="6.5546875" style="40" bestFit="1" customWidth="1"/>
    <col min="10761" max="10761" width="4.5546875" style="40" bestFit="1" customWidth="1"/>
    <col min="10762" max="10762" width="6.33203125" style="40" bestFit="1" customWidth="1"/>
    <col min="10763" max="10763" width="5.44140625" style="40" bestFit="1" customWidth="1"/>
    <col min="10764" max="10764" width="4.88671875" style="40" customWidth="1"/>
    <col min="10765" max="10765" width="13.44140625" style="40" bestFit="1" customWidth="1"/>
    <col min="10766" max="10766" width="5.88671875" style="40" bestFit="1" customWidth="1"/>
    <col min="10767" max="10767" width="13.44140625" style="40" bestFit="1" customWidth="1"/>
    <col min="10768" max="10768" width="5.88671875" style="40" customWidth="1"/>
    <col min="10769" max="10769" width="7.88671875" style="40" customWidth="1"/>
    <col min="10770" max="11008" width="11.44140625" style="40"/>
    <col min="11009" max="11009" width="1.5546875" style="40" customWidth="1"/>
    <col min="11010" max="11010" width="7" style="40" customWidth="1"/>
    <col min="11011" max="11011" width="5.6640625" style="40" bestFit="1" customWidth="1"/>
    <col min="11012" max="11012" width="7.5546875" style="40" bestFit="1" customWidth="1"/>
    <col min="11013" max="11013" width="8.6640625" style="40" bestFit="1" customWidth="1"/>
    <col min="11014" max="11014" width="9" style="40" bestFit="1" customWidth="1"/>
    <col min="11015" max="11016" width="6.5546875" style="40" bestFit="1" customWidth="1"/>
    <col min="11017" max="11017" width="4.5546875" style="40" bestFit="1" customWidth="1"/>
    <col min="11018" max="11018" width="6.33203125" style="40" bestFit="1" customWidth="1"/>
    <col min="11019" max="11019" width="5.44140625" style="40" bestFit="1" customWidth="1"/>
    <col min="11020" max="11020" width="4.88671875" style="40" customWidth="1"/>
    <col min="11021" max="11021" width="13.44140625" style="40" bestFit="1" customWidth="1"/>
    <col min="11022" max="11022" width="5.88671875" style="40" bestFit="1" customWidth="1"/>
    <col min="11023" max="11023" width="13.44140625" style="40" bestFit="1" customWidth="1"/>
    <col min="11024" max="11024" width="5.88671875" style="40" customWidth="1"/>
    <col min="11025" max="11025" width="7.88671875" style="40" customWidth="1"/>
    <col min="11026" max="11264" width="11.44140625" style="40"/>
    <col min="11265" max="11265" width="1.5546875" style="40" customWidth="1"/>
    <col min="11266" max="11266" width="7" style="40" customWidth="1"/>
    <col min="11267" max="11267" width="5.6640625" style="40" bestFit="1" customWidth="1"/>
    <col min="11268" max="11268" width="7.5546875" style="40" bestFit="1" customWidth="1"/>
    <col min="11269" max="11269" width="8.6640625" style="40" bestFit="1" customWidth="1"/>
    <col min="11270" max="11270" width="9" style="40" bestFit="1" customWidth="1"/>
    <col min="11271" max="11272" width="6.5546875" style="40" bestFit="1" customWidth="1"/>
    <col min="11273" max="11273" width="4.5546875" style="40" bestFit="1" customWidth="1"/>
    <col min="11274" max="11274" width="6.33203125" style="40" bestFit="1" customWidth="1"/>
    <col min="11275" max="11275" width="5.44140625" style="40" bestFit="1" customWidth="1"/>
    <col min="11276" max="11276" width="4.88671875" style="40" customWidth="1"/>
    <col min="11277" max="11277" width="13.44140625" style="40" bestFit="1" customWidth="1"/>
    <col min="11278" max="11278" width="5.88671875" style="40" bestFit="1" customWidth="1"/>
    <col min="11279" max="11279" width="13.44140625" style="40" bestFit="1" customWidth="1"/>
    <col min="11280" max="11280" width="5.88671875" style="40" customWidth="1"/>
    <col min="11281" max="11281" width="7.88671875" style="40" customWidth="1"/>
    <col min="11282" max="11520" width="11.44140625" style="40"/>
    <col min="11521" max="11521" width="1.5546875" style="40" customWidth="1"/>
    <col min="11522" max="11522" width="7" style="40" customWidth="1"/>
    <col min="11523" max="11523" width="5.6640625" style="40" bestFit="1" customWidth="1"/>
    <col min="11524" max="11524" width="7.5546875" style="40" bestFit="1" customWidth="1"/>
    <col min="11525" max="11525" width="8.6640625" style="40" bestFit="1" customWidth="1"/>
    <col min="11526" max="11526" width="9" style="40" bestFit="1" customWidth="1"/>
    <col min="11527" max="11528" width="6.5546875" style="40" bestFit="1" customWidth="1"/>
    <col min="11529" max="11529" width="4.5546875" style="40" bestFit="1" customWidth="1"/>
    <col min="11530" max="11530" width="6.33203125" style="40" bestFit="1" customWidth="1"/>
    <col min="11531" max="11531" width="5.44140625" style="40" bestFit="1" customWidth="1"/>
    <col min="11532" max="11532" width="4.88671875" style="40" customWidth="1"/>
    <col min="11533" max="11533" width="13.44140625" style="40" bestFit="1" customWidth="1"/>
    <col min="11534" max="11534" width="5.88671875" style="40" bestFit="1" customWidth="1"/>
    <col min="11535" max="11535" width="13.44140625" style="40" bestFit="1" customWidth="1"/>
    <col min="11536" max="11536" width="5.88671875" style="40" customWidth="1"/>
    <col min="11537" max="11537" width="7.88671875" style="40" customWidth="1"/>
    <col min="11538" max="11776" width="11.44140625" style="40"/>
    <col min="11777" max="11777" width="1.5546875" style="40" customWidth="1"/>
    <col min="11778" max="11778" width="7" style="40" customWidth="1"/>
    <col min="11779" max="11779" width="5.6640625" style="40" bestFit="1" customWidth="1"/>
    <col min="11780" max="11780" width="7.5546875" style="40" bestFit="1" customWidth="1"/>
    <col min="11781" max="11781" width="8.6640625" style="40" bestFit="1" customWidth="1"/>
    <col min="11782" max="11782" width="9" style="40" bestFit="1" customWidth="1"/>
    <col min="11783" max="11784" width="6.5546875" style="40" bestFit="1" customWidth="1"/>
    <col min="11785" max="11785" width="4.5546875" style="40" bestFit="1" customWidth="1"/>
    <col min="11786" max="11786" width="6.33203125" style="40" bestFit="1" customWidth="1"/>
    <col min="11787" max="11787" width="5.44140625" style="40" bestFit="1" customWidth="1"/>
    <col min="11788" max="11788" width="4.88671875" style="40" customWidth="1"/>
    <col min="11789" max="11789" width="13.44140625" style="40" bestFit="1" customWidth="1"/>
    <col min="11790" max="11790" width="5.88671875" style="40" bestFit="1" customWidth="1"/>
    <col min="11791" max="11791" width="13.44140625" style="40" bestFit="1" customWidth="1"/>
    <col min="11792" max="11792" width="5.88671875" style="40" customWidth="1"/>
    <col min="11793" max="11793" width="7.88671875" style="40" customWidth="1"/>
    <col min="11794" max="12032" width="11.44140625" style="40"/>
    <col min="12033" max="12033" width="1.5546875" style="40" customWidth="1"/>
    <col min="12034" max="12034" width="7" style="40" customWidth="1"/>
    <col min="12035" max="12035" width="5.6640625" style="40" bestFit="1" customWidth="1"/>
    <col min="12036" max="12036" width="7.5546875" style="40" bestFit="1" customWidth="1"/>
    <col min="12037" max="12037" width="8.6640625" style="40" bestFit="1" customWidth="1"/>
    <col min="12038" max="12038" width="9" style="40" bestFit="1" customWidth="1"/>
    <col min="12039" max="12040" width="6.5546875" style="40" bestFit="1" customWidth="1"/>
    <col min="12041" max="12041" width="4.5546875" style="40" bestFit="1" customWidth="1"/>
    <col min="12042" max="12042" width="6.33203125" style="40" bestFit="1" customWidth="1"/>
    <col min="12043" max="12043" width="5.44140625" style="40" bestFit="1" customWidth="1"/>
    <col min="12044" max="12044" width="4.88671875" style="40" customWidth="1"/>
    <col min="12045" max="12045" width="13.44140625" style="40" bestFit="1" customWidth="1"/>
    <col min="12046" max="12046" width="5.88671875" style="40" bestFit="1" customWidth="1"/>
    <col min="12047" max="12047" width="13.44140625" style="40" bestFit="1" customWidth="1"/>
    <col min="12048" max="12048" width="5.88671875" style="40" customWidth="1"/>
    <col min="12049" max="12049" width="7.88671875" style="40" customWidth="1"/>
    <col min="12050" max="12288" width="11.44140625" style="40"/>
    <col min="12289" max="12289" width="1.5546875" style="40" customWidth="1"/>
    <col min="12290" max="12290" width="7" style="40" customWidth="1"/>
    <col min="12291" max="12291" width="5.6640625" style="40" bestFit="1" customWidth="1"/>
    <col min="12292" max="12292" width="7.5546875" style="40" bestFit="1" customWidth="1"/>
    <col min="12293" max="12293" width="8.6640625" style="40" bestFit="1" customWidth="1"/>
    <col min="12294" max="12294" width="9" style="40" bestFit="1" customWidth="1"/>
    <col min="12295" max="12296" width="6.5546875" style="40" bestFit="1" customWidth="1"/>
    <col min="12297" max="12297" width="4.5546875" style="40" bestFit="1" customWidth="1"/>
    <col min="12298" max="12298" width="6.33203125" style="40" bestFit="1" customWidth="1"/>
    <col min="12299" max="12299" width="5.44140625" style="40" bestFit="1" customWidth="1"/>
    <col min="12300" max="12300" width="4.88671875" style="40" customWidth="1"/>
    <col min="12301" max="12301" width="13.44140625" style="40" bestFit="1" customWidth="1"/>
    <col min="12302" max="12302" width="5.88671875" style="40" bestFit="1" customWidth="1"/>
    <col min="12303" max="12303" width="13.44140625" style="40" bestFit="1" customWidth="1"/>
    <col min="12304" max="12304" width="5.88671875" style="40" customWidth="1"/>
    <col min="12305" max="12305" width="7.88671875" style="40" customWidth="1"/>
    <col min="12306" max="12544" width="11.44140625" style="40"/>
    <col min="12545" max="12545" width="1.5546875" style="40" customWidth="1"/>
    <col min="12546" max="12546" width="7" style="40" customWidth="1"/>
    <col min="12547" max="12547" width="5.6640625" style="40" bestFit="1" customWidth="1"/>
    <col min="12548" max="12548" width="7.5546875" style="40" bestFit="1" customWidth="1"/>
    <col min="12549" max="12549" width="8.6640625" style="40" bestFit="1" customWidth="1"/>
    <col min="12550" max="12550" width="9" style="40" bestFit="1" customWidth="1"/>
    <col min="12551" max="12552" width="6.5546875" style="40" bestFit="1" customWidth="1"/>
    <col min="12553" max="12553" width="4.5546875" style="40" bestFit="1" customWidth="1"/>
    <col min="12554" max="12554" width="6.33203125" style="40" bestFit="1" customWidth="1"/>
    <col min="12555" max="12555" width="5.44140625" style="40" bestFit="1" customWidth="1"/>
    <col min="12556" max="12556" width="4.88671875" style="40" customWidth="1"/>
    <col min="12557" max="12557" width="13.44140625" style="40" bestFit="1" customWidth="1"/>
    <col min="12558" max="12558" width="5.88671875" style="40" bestFit="1" customWidth="1"/>
    <col min="12559" max="12559" width="13.44140625" style="40" bestFit="1" customWidth="1"/>
    <col min="12560" max="12560" width="5.88671875" style="40" customWidth="1"/>
    <col min="12561" max="12561" width="7.88671875" style="40" customWidth="1"/>
    <col min="12562" max="12800" width="11.44140625" style="40"/>
    <col min="12801" max="12801" width="1.5546875" style="40" customWidth="1"/>
    <col min="12802" max="12802" width="7" style="40" customWidth="1"/>
    <col min="12803" max="12803" width="5.6640625" style="40" bestFit="1" customWidth="1"/>
    <col min="12804" max="12804" width="7.5546875" style="40" bestFit="1" customWidth="1"/>
    <col min="12805" max="12805" width="8.6640625" style="40" bestFit="1" customWidth="1"/>
    <col min="12806" max="12806" width="9" style="40" bestFit="1" customWidth="1"/>
    <col min="12807" max="12808" width="6.5546875" style="40" bestFit="1" customWidth="1"/>
    <col min="12809" max="12809" width="4.5546875" style="40" bestFit="1" customWidth="1"/>
    <col min="12810" max="12810" width="6.33203125" style="40" bestFit="1" customWidth="1"/>
    <col min="12811" max="12811" width="5.44140625" style="40" bestFit="1" customWidth="1"/>
    <col min="12812" max="12812" width="4.88671875" style="40" customWidth="1"/>
    <col min="12813" max="12813" width="13.44140625" style="40" bestFit="1" customWidth="1"/>
    <col min="12814" max="12814" width="5.88671875" style="40" bestFit="1" customWidth="1"/>
    <col min="12815" max="12815" width="13.44140625" style="40" bestFit="1" customWidth="1"/>
    <col min="12816" max="12816" width="5.88671875" style="40" customWidth="1"/>
    <col min="12817" max="12817" width="7.88671875" style="40" customWidth="1"/>
    <col min="12818" max="13056" width="11.44140625" style="40"/>
    <col min="13057" max="13057" width="1.5546875" style="40" customWidth="1"/>
    <col min="13058" max="13058" width="7" style="40" customWidth="1"/>
    <col min="13059" max="13059" width="5.6640625" style="40" bestFit="1" customWidth="1"/>
    <col min="13060" max="13060" width="7.5546875" style="40" bestFit="1" customWidth="1"/>
    <col min="13061" max="13061" width="8.6640625" style="40" bestFit="1" customWidth="1"/>
    <col min="13062" max="13062" width="9" style="40" bestFit="1" customWidth="1"/>
    <col min="13063" max="13064" width="6.5546875" style="40" bestFit="1" customWidth="1"/>
    <col min="13065" max="13065" width="4.5546875" style="40" bestFit="1" customWidth="1"/>
    <col min="13066" max="13066" width="6.33203125" style="40" bestFit="1" customWidth="1"/>
    <col min="13067" max="13067" width="5.44140625" style="40" bestFit="1" customWidth="1"/>
    <col min="13068" max="13068" width="4.88671875" style="40" customWidth="1"/>
    <col min="13069" max="13069" width="13.44140625" style="40" bestFit="1" customWidth="1"/>
    <col min="13070" max="13070" width="5.88671875" style="40" bestFit="1" customWidth="1"/>
    <col min="13071" max="13071" width="13.44140625" style="40" bestFit="1" customWidth="1"/>
    <col min="13072" max="13072" width="5.88671875" style="40" customWidth="1"/>
    <col min="13073" max="13073" width="7.88671875" style="40" customWidth="1"/>
    <col min="13074" max="13312" width="11.44140625" style="40"/>
    <col min="13313" max="13313" width="1.5546875" style="40" customWidth="1"/>
    <col min="13314" max="13314" width="7" style="40" customWidth="1"/>
    <col min="13315" max="13315" width="5.6640625" style="40" bestFit="1" customWidth="1"/>
    <col min="13316" max="13316" width="7.5546875" style="40" bestFit="1" customWidth="1"/>
    <col min="13317" max="13317" width="8.6640625" style="40" bestFit="1" customWidth="1"/>
    <col min="13318" max="13318" width="9" style="40" bestFit="1" customWidth="1"/>
    <col min="13319" max="13320" width="6.5546875" style="40" bestFit="1" customWidth="1"/>
    <col min="13321" max="13321" width="4.5546875" style="40" bestFit="1" customWidth="1"/>
    <col min="13322" max="13322" width="6.33203125" style="40" bestFit="1" customWidth="1"/>
    <col min="13323" max="13323" width="5.44140625" style="40" bestFit="1" customWidth="1"/>
    <col min="13324" max="13324" width="4.88671875" style="40" customWidth="1"/>
    <col min="13325" max="13325" width="13.44140625" style="40" bestFit="1" customWidth="1"/>
    <col min="13326" max="13326" width="5.88671875" style="40" bestFit="1" customWidth="1"/>
    <col min="13327" max="13327" width="13.44140625" style="40" bestFit="1" customWidth="1"/>
    <col min="13328" max="13328" width="5.88671875" style="40" customWidth="1"/>
    <col min="13329" max="13329" width="7.88671875" style="40" customWidth="1"/>
    <col min="13330" max="13568" width="11.44140625" style="40"/>
    <col min="13569" max="13569" width="1.5546875" style="40" customWidth="1"/>
    <col min="13570" max="13570" width="7" style="40" customWidth="1"/>
    <col min="13571" max="13571" width="5.6640625" style="40" bestFit="1" customWidth="1"/>
    <col min="13572" max="13572" width="7.5546875" style="40" bestFit="1" customWidth="1"/>
    <col min="13573" max="13573" width="8.6640625" style="40" bestFit="1" customWidth="1"/>
    <col min="13574" max="13574" width="9" style="40" bestFit="1" customWidth="1"/>
    <col min="13575" max="13576" width="6.5546875" style="40" bestFit="1" customWidth="1"/>
    <col min="13577" max="13577" width="4.5546875" style="40" bestFit="1" customWidth="1"/>
    <col min="13578" max="13578" width="6.33203125" style="40" bestFit="1" customWidth="1"/>
    <col min="13579" max="13579" width="5.44140625" style="40" bestFit="1" customWidth="1"/>
    <col min="13580" max="13580" width="4.88671875" style="40" customWidth="1"/>
    <col min="13581" max="13581" width="13.44140625" style="40" bestFit="1" customWidth="1"/>
    <col min="13582" max="13582" width="5.88671875" style="40" bestFit="1" customWidth="1"/>
    <col min="13583" max="13583" width="13.44140625" style="40" bestFit="1" customWidth="1"/>
    <col min="13584" max="13584" width="5.88671875" style="40" customWidth="1"/>
    <col min="13585" max="13585" width="7.88671875" style="40" customWidth="1"/>
    <col min="13586" max="13824" width="11.44140625" style="40"/>
    <col min="13825" max="13825" width="1.5546875" style="40" customWidth="1"/>
    <col min="13826" max="13826" width="7" style="40" customWidth="1"/>
    <col min="13827" max="13827" width="5.6640625" style="40" bestFit="1" customWidth="1"/>
    <col min="13828" max="13828" width="7.5546875" style="40" bestFit="1" customWidth="1"/>
    <col min="13829" max="13829" width="8.6640625" style="40" bestFit="1" customWidth="1"/>
    <col min="13830" max="13830" width="9" style="40" bestFit="1" customWidth="1"/>
    <col min="13831" max="13832" width="6.5546875" style="40" bestFit="1" customWidth="1"/>
    <col min="13833" max="13833" width="4.5546875" style="40" bestFit="1" customWidth="1"/>
    <col min="13834" max="13834" width="6.33203125" style="40" bestFit="1" customWidth="1"/>
    <col min="13835" max="13835" width="5.44140625" style="40" bestFit="1" customWidth="1"/>
    <col min="13836" max="13836" width="4.88671875" style="40" customWidth="1"/>
    <col min="13837" max="13837" width="13.44140625" style="40" bestFit="1" customWidth="1"/>
    <col min="13838" max="13838" width="5.88671875" style="40" bestFit="1" customWidth="1"/>
    <col min="13839" max="13839" width="13.44140625" style="40" bestFit="1" customWidth="1"/>
    <col min="13840" max="13840" width="5.88671875" style="40" customWidth="1"/>
    <col min="13841" max="13841" width="7.88671875" style="40" customWidth="1"/>
    <col min="13842" max="14080" width="11.44140625" style="40"/>
    <col min="14081" max="14081" width="1.5546875" style="40" customWidth="1"/>
    <col min="14082" max="14082" width="7" style="40" customWidth="1"/>
    <col min="14083" max="14083" width="5.6640625" style="40" bestFit="1" customWidth="1"/>
    <col min="14084" max="14084" width="7.5546875" style="40" bestFit="1" customWidth="1"/>
    <col min="14085" max="14085" width="8.6640625" style="40" bestFit="1" customWidth="1"/>
    <col min="14086" max="14086" width="9" style="40" bestFit="1" customWidth="1"/>
    <col min="14087" max="14088" width="6.5546875" style="40" bestFit="1" customWidth="1"/>
    <col min="14089" max="14089" width="4.5546875" style="40" bestFit="1" customWidth="1"/>
    <col min="14090" max="14090" width="6.33203125" style="40" bestFit="1" customWidth="1"/>
    <col min="14091" max="14091" width="5.44140625" style="40" bestFit="1" customWidth="1"/>
    <col min="14092" max="14092" width="4.88671875" style="40" customWidth="1"/>
    <col min="14093" max="14093" width="13.44140625" style="40" bestFit="1" customWidth="1"/>
    <col min="14094" max="14094" width="5.88671875" style="40" bestFit="1" customWidth="1"/>
    <col min="14095" max="14095" width="13.44140625" style="40" bestFit="1" customWidth="1"/>
    <col min="14096" max="14096" width="5.88671875" style="40" customWidth="1"/>
    <col min="14097" max="14097" width="7.88671875" style="40" customWidth="1"/>
    <col min="14098" max="14336" width="11.44140625" style="40"/>
    <col min="14337" max="14337" width="1.5546875" style="40" customWidth="1"/>
    <col min="14338" max="14338" width="7" style="40" customWidth="1"/>
    <col min="14339" max="14339" width="5.6640625" style="40" bestFit="1" customWidth="1"/>
    <col min="14340" max="14340" width="7.5546875" style="40" bestFit="1" customWidth="1"/>
    <col min="14341" max="14341" width="8.6640625" style="40" bestFit="1" customWidth="1"/>
    <col min="14342" max="14342" width="9" style="40" bestFit="1" customWidth="1"/>
    <col min="14343" max="14344" width="6.5546875" style="40" bestFit="1" customWidth="1"/>
    <col min="14345" max="14345" width="4.5546875" style="40" bestFit="1" customWidth="1"/>
    <col min="14346" max="14346" width="6.33203125" style="40" bestFit="1" customWidth="1"/>
    <col min="14347" max="14347" width="5.44140625" style="40" bestFit="1" customWidth="1"/>
    <col min="14348" max="14348" width="4.88671875" style="40" customWidth="1"/>
    <col min="14349" max="14349" width="13.44140625" style="40" bestFit="1" customWidth="1"/>
    <col min="14350" max="14350" width="5.88671875" style="40" bestFit="1" customWidth="1"/>
    <col min="14351" max="14351" width="13.44140625" style="40" bestFit="1" customWidth="1"/>
    <col min="14352" max="14352" width="5.88671875" style="40" customWidth="1"/>
    <col min="14353" max="14353" width="7.88671875" style="40" customWidth="1"/>
    <col min="14354" max="14592" width="11.44140625" style="40"/>
    <col min="14593" max="14593" width="1.5546875" style="40" customWidth="1"/>
    <col min="14594" max="14594" width="7" style="40" customWidth="1"/>
    <col min="14595" max="14595" width="5.6640625" style="40" bestFit="1" customWidth="1"/>
    <col min="14596" max="14596" width="7.5546875" style="40" bestFit="1" customWidth="1"/>
    <col min="14597" max="14597" width="8.6640625" style="40" bestFit="1" customWidth="1"/>
    <col min="14598" max="14598" width="9" style="40" bestFit="1" customWidth="1"/>
    <col min="14599" max="14600" width="6.5546875" style="40" bestFit="1" customWidth="1"/>
    <col min="14601" max="14601" width="4.5546875" style="40" bestFit="1" customWidth="1"/>
    <col min="14602" max="14602" width="6.33203125" style="40" bestFit="1" customWidth="1"/>
    <col min="14603" max="14603" width="5.44140625" style="40" bestFit="1" customWidth="1"/>
    <col min="14604" max="14604" width="4.88671875" style="40" customWidth="1"/>
    <col min="14605" max="14605" width="13.44140625" style="40" bestFit="1" customWidth="1"/>
    <col min="14606" max="14606" width="5.88671875" style="40" bestFit="1" customWidth="1"/>
    <col min="14607" max="14607" width="13.44140625" style="40" bestFit="1" customWidth="1"/>
    <col min="14608" max="14608" width="5.88671875" style="40" customWidth="1"/>
    <col min="14609" max="14609" width="7.88671875" style="40" customWidth="1"/>
    <col min="14610" max="14848" width="11.44140625" style="40"/>
    <col min="14849" max="14849" width="1.5546875" style="40" customWidth="1"/>
    <col min="14850" max="14850" width="7" style="40" customWidth="1"/>
    <col min="14851" max="14851" width="5.6640625" style="40" bestFit="1" customWidth="1"/>
    <col min="14852" max="14852" width="7.5546875" style="40" bestFit="1" customWidth="1"/>
    <col min="14853" max="14853" width="8.6640625" style="40" bestFit="1" customWidth="1"/>
    <col min="14854" max="14854" width="9" style="40" bestFit="1" customWidth="1"/>
    <col min="14855" max="14856" width="6.5546875" style="40" bestFit="1" customWidth="1"/>
    <col min="14857" max="14857" width="4.5546875" style="40" bestFit="1" customWidth="1"/>
    <col min="14858" max="14858" width="6.33203125" style="40" bestFit="1" customWidth="1"/>
    <col min="14859" max="14859" width="5.44140625" style="40" bestFit="1" customWidth="1"/>
    <col min="14860" max="14860" width="4.88671875" style="40" customWidth="1"/>
    <col min="14861" max="14861" width="13.44140625" style="40" bestFit="1" customWidth="1"/>
    <col min="14862" max="14862" width="5.88671875" style="40" bestFit="1" customWidth="1"/>
    <col min="14863" max="14863" width="13.44140625" style="40" bestFit="1" customWidth="1"/>
    <col min="14864" max="14864" width="5.88671875" style="40" customWidth="1"/>
    <col min="14865" max="14865" width="7.88671875" style="40" customWidth="1"/>
    <col min="14866" max="15104" width="11.44140625" style="40"/>
    <col min="15105" max="15105" width="1.5546875" style="40" customWidth="1"/>
    <col min="15106" max="15106" width="7" style="40" customWidth="1"/>
    <col min="15107" max="15107" width="5.6640625" style="40" bestFit="1" customWidth="1"/>
    <col min="15108" max="15108" width="7.5546875" style="40" bestFit="1" customWidth="1"/>
    <col min="15109" max="15109" width="8.6640625" style="40" bestFit="1" customWidth="1"/>
    <col min="15110" max="15110" width="9" style="40" bestFit="1" customWidth="1"/>
    <col min="15111" max="15112" width="6.5546875" style="40" bestFit="1" customWidth="1"/>
    <col min="15113" max="15113" width="4.5546875" style="40" bestFit="1" customWidth="1"/>
    <col min="15114" max="15114" width="6.33203125" style="40" bestFit="1" customWidth="1"/>
    <col min="15115" max="15115" width="5.44140625" style="40" bestFit="1" customWidth="1"/>
    <col min="15116" max="15116" width="4.88671875" style="40" customWidth="1"/>
    <col min="15117" max="15117" width="13.44140625" style="40" bestFit="1" customWidth="1"/>
    <col min="15118" max="15118" width="5.88671875" style="40" bestFit="1" customWidth="1"/>
    <col min="15119" max="15119" width="13.44140625" style="40" bestFit="1" customWidth="1"/>
    <col min="15120" max="15120" width="5.88671875" style="40" customWidth="1"/>
    <col min="15121" max="15121" width="7.88671875" style="40" customWidth="1"/>
    <col min="15122" max="15360" width="11.44140625" style="40"/>
    <col min="15361" max="15361" width="1.5546875" style="40" customWidth="1"/>
    <col min="15362" max="15362" width="7" style="40" customWidth="1"/>
    <col min="15363" max="15363" width="5.6640625" style="40" bestFit="1" customWidth="1"/>
    <col min="15364" max="15364" width="7.5546875" style="40" bestFit="1" customWidth="1"/>
    <col min="15365" max="15365" width="8.6640625" style="40" bestFit="1" customWidth="1"/>
    <col min="15366" max="15366" width="9" style="40" bestFit="1" customWidth="1"/>
    <col min="15367" max="15368" width="6.5546875" style="40" bestFit="1" customWidth="1"/>
    <col min="15369" max="15369" width="4.5546875" style="40" bestFit="1" customWidth="1"/>
    <col min="15370" max="15370" width="6.33203125" style="40" bestFit="1" customWidth="1"/>
    <col min="15371" max="15371" width="5.44140625" style="40" bestFit="1" customWidth="1"/>
    <col min="15372" max="15372" width="4.88671875" style="40" customWidth="1"/>
    <col min="15373" max="15373" width="13.44140625" style="40" bestFit="1" customWidth="1"/>
    <col min="15374" max="15374" width="5.88671875" style="40" bestFit="1" customWidth="1"/>
    <col min="15375" max="15375" width="13.44140625" style="40" bestFit="1" customWidth="1"/>
    <col min="15376" max="15376" width="5.88671875" style="40" customWidth="1"/>
    <col min="15377" max="15377" width="7.88671875" style="40" customWidth="1"/>
    <col min="15378" max="15616" width="11.44140625" style="40"/>
    <col min="15617" max="15617" width="1.5546875" style="40" customWidth="1"/>
    <col min="15618" max="15618" width="7" style="40" customWidth="1"/>
    <col min="15619" max="15619" width="5.6640625" style="40" bestFit="1" customWidth="1"/>
    <col min="15620" max="15620" width="7.5546875" style="40" bestFit="1" customWidth="1"/>
    <col min="15621" max="15621" width="8.6640625" style="40" bestFit="1" customWidth="1"/>
    <col min="15622" max="15622" width="9" style="40" bestFit="1" customWidth="1"/>
    <col min="15623" max="15624" width="6.5546875" style="40" bestFit="1" customWidth="1"/>
    <col min="15625" max="15625" width="4.5546875" style="40" bestFit="1" customWidth="1"/>
    <col min="15626" max="15626" width="6.33203125" style="40" bestFit="1" customWidth="1"/>
    <col min="15627" max="15627" width="5.44140625" style="40" bestFit="1" customWidth="1"/>
    <col min="15628" max="15628" width="4.88671875" style="40" customWidth="1"/>
    <col min="15629" max="15629" width="13.44140625" style="40" bestFit="1" customWidth="1"/>
    <col min="15630" max="15630" width="5.88671875" style="40" bestFit="1" customWidth="1"/>
    <col min="15631" max="15631" width="13.44140625" style="40" bestFit="1" customWidth="1"/>
    <col min="15632" max="15632" width="5.88671875" style="40" customWidth="1"/>
    <col min="15633" max="15633" width="7.88671875" style="40" customWidth="1"/>
    <col min="15634" max="15872" width="11.44140625" style="40"/>
    <col min="15873" max="15873" width="1.5546875" style="40" customWidth="1"/>
    <col min="15874" max="15874" width="7" style="40" customWidth="1"/>
    <col min="15875" max="15875" width="5.6640625" style="40" bestFit="1" customWidth="1"/>
    <col min="15876" max="15876" width="7.5546875" style="40" bestFit="1" customWidth="1"/>
    <col min="15877" max="15877" width="8.6640625" style="40" bestFit="1" customWidth="1"/>
    <col min="15878" max="15878" width="9" style="40" bestFit="1" customWidth="1"/>
    <col min="15879" max="15880" width="6.5546875" style="40" bestFit="1" customWidth="1"/>
    <col min="15881" max="15881" width="4.5546875" style="40" bestFit="1" customWidth="1"/>
    <col min="15882" max="15882" width="6.33203125" style="40" bestFit="1" customWidth="1"/>
    <col min="15883" max="15883" width="5.44140625" style="40" bestFit="1" customWidth="1"/>
    <col min="15884" max="15884" width="4.88671875" style="40" customWidth="1"/>
    <col min="15885" max="15885" width="13.44140625" style="40" bestFit="1" customWidth="1"/>
    <col min="15886" max="15886" width="5.88671875" style="40" bestFit="1" customWidth="1"/>
    <col min="15887" max="15887" width="13.44140625" style="40" bestFit="1" customWidth="1"/>
    <col min="15888" max="15888" width="5.88671875" style="40" customWidth="1"/>
    <col min="15889" max="15889" width="7.88671875" style="40" customWidth="1"/>
    <col min="15890" max="16128" width="11.44140625" style="40"/>
    <col min="16129" max="16129" width="1.5546875" style="40" customWidth="1"/>
    <col min="16130" max="16130" width="7" style="40" customWidth="1"/>
    <col min="16131" max="16131" width="5.6640625" style="40" bestFit="1" customWidth="1"/>
    <col min="16132" max="16132" width="7.5546875" style="40" bestFit="1" customWidth="1"/>
    <col min="16133" max="16133" width="8.6640625" style="40" bestFit="1" customWidth="1"/>
    <col min="16134" max="16134" width="9" style="40" bestFit="1" customWidth="1"/>
    <col min="16135" max="16136" width="6.5546875" style="40" bestFit="1" customWidth="1"/>
    <col min="16137" max="16137" width="4.5546875" style="40" bestFit="1" customWidth="1"/>
    <col min="16138" max="16138" width="6.33203125" style="40" bestFit="1" customWidth="1"/>
    <col min="16139" max="16139" width="5.44140625" style="40" bestFit="1" customWidth="1"/>
    <col min="16140" max="16140" width="4.88671875" style="40" customWidth="1"/>
    <col min="16141" max="16141" width="13.44140625" style="40" bestFit="1" customWidth="1"/>
    <col min="16142" max="16142" width="5.88671875" style="40" bestFit="1" customWidth="1"/>
    <col min="16143" max="16143" width="13.44140625" style="40" bestFit="1" customWidth="1"/>
    <col min="16144" max="16144" width="5.88671875" style="40" customWidth="1"/>
    <col min="16145" max="16145" width="7.88671875" style="40" customWidth="1"/>
    <col min="16146" max="16384" width="11.44140625" style="40"/>
  </cols>
  <sheetData>
    <row r="2" spans="2:17" ht="15.6" x14ac:dyDescent="0.3">
      <c r="B2" s="116" t="s">
        <v>99</v>
      </c>
      <c r="C2" s="117"/>
      <c r="D2" s="117"/>
      <c r="E2" s="117"/>
      <c r="F2" s="117"/>
      <c r="G2" s="117"/>
      <c r="H2" s="117"/>
      <c r="I2" s="117"/>
      <c r="J2" s="117"/>
      <c r="K2" s="118"/>
      <c r="L2" s="41"/>
      <c r="M2" s="119" t="s">
        <v>99</v>
      </c>
      <c r="N2" s="120"/>
      <c r="O2" s="120"/>
      <c r="P2" s="120"/>
      <c r="Q2" s="121"/>
    </row>
    <row r="3" spans="2:17" ht="15.6" x14ac:dyDescent="0.3">
      <c r="B3" s="122" t="s">
        <v>100</v>
      </c>
      <c r="C3" s="123"/>
      <c r="D3" s="123"/>
      <c r="E3" s="123"/>
      <c r="F3" s="123"/>
      <c r="G3" s="123"/>
      <c r="H3" s="123"/>
      <c r="I3" s="123"/>
      <c r="J3" s="123"/>
      <c r="K3" s="124"/>
      <c r="L3" s="41"/>
      <c r="M3" s="125" t="s">
        <v>101</v>
      </c>
      <c r="N3" s="126"/>
      <c r="O3" s="126"/>
      <c r="P3" s="126"/>
      <c r="Q3" s="127"/>
    </row>
    <row r="4" spans="2:17" x14ac:dyDescent="0.3">
      <c r="B4" s="42" t="s">
        <v>35</v>
      </c>
      <c r="C4" s="42" t="s">
        <v>102</v>
      </c>
      <c r="D4" s="42" t="s">
        <v>103</v>
      </c>
      <c r="E4" s="42" t="s">
        <v>60</v>
      </c>
      <c r="F4" s="42" t="s">
        <v>104</v>
      </c>
      <c r="G4" s="42" t="s">
        <v>105</v>
      </c>
      <c r="H4" s="42" t="s">
        <v>52</v>
      </c>
      <c r="I4" s="42" t="s">
        <v>41</v>
      </c>
      <c r="J4" s="42" t="s">
        <v>106</v>
      </c>
      <c r="K4" s="43" t="s">
        <v>107</v>
      </c>
      <c r="L4" s="44"/>
      <c r="M4" s="43" t="s">
        <v>108</v>
      </c>
      <c r="N4" s="43" t="s">
        <v>109</v>
      </c>
      <c r="O4" s="43" t="s">
        <v>110</v>
      </c>
      <c r="P4" s="43" t="s">
        <v>111</v>
      </c>
      <c r="Q4" s="45" t="s">
        <v>112</v>
      </c>
    </row>
    <row r="5" spans="2:17" x14ac:dyDescent="0.3">
      <c r="B5" s="46">
        <v>0.1</v>
      </c>
      <c r="C5" s="47">
        <f>(1-(POWER(1-POWER(t_Wert,CalcLOC!$B$11),1/CalcLOC!$B$11)))*100</f>
        <v>96.331046867593784</v>
      </c>
      <c r="D5" s="48">
        <f>Am*CalcLOC!$B$4*CalcLOC!$B$2/100</f>
        <v>290.61150219015695</v>
      </c>
      <c r="E5" s="48">
        <f>CalcLOC!$B$9*Am/100</f>
        <v>809.73951375961985</v>
      </c>
      <c r="F5" s="48">
        <f>CalcLOC!$B$9*CalcLOC!$B$10*B$5:B$37</f>
        <v>840.58000000000015</v>
      </c>
      <c r="G5" s="48">
        <f>E5+F5</f>
        <v>1650.3195137596199</v>
      </c>
      <c r="H5" s="49">
        <f>100*G5/CalcLOC!$B$9</f>
        <v>196.33104686759378</v>
      </c>
      <c r="I5" s="48">
        <f>G5/(Am*CalcLOC!$B$4*CalcLOC!$B$2/100)</f>
        <v>5.6787825028334904</v>
      </c>
      <c r="J5" s="48">
        <f>G5/(C5:C37*CalcLOC!$B$4*CalcLOC!$B$2/100)-CalcLOC!$B$5/CalcLOC!$B$4*CalcLOC!$B$7^2</f>
        <v>3.7119716436449464</v>
      </c>
      <c r="K5" s="50">
        <f>J5-CalcLOC!$B$5/(CalcLOC!$B$4)</f>
        <v>-27.757002103371757</v>
      </c>
      <c r="L5" s="51"/>
      <c r="M5" s="52">
        <f>$D$50-K5</f>
        <v>35.973391939109028</v>
      </c>
      <c r="N5" s="53">
        <f>IF($D$54&gt;0,NORMSDIST(M5/$D$54),NORMSDIST(M5/0.0001))</f>
        <v>1</v>
      </c>
      <c r="O5" s="52">
        <f>$D$52-K5</f>
        <v>33.973391939109028</v>
      </c>
      <c r="P5" s="53">
        <f>IF($D$54&gt;0,NORMSDIST(O5/$D$54),NORMSDIST(O5/0.0001))</f>
        <v>1</v>
      </c>
      <c r="Q5" s="54">
        <f>IF(OR($D$52&gt;$D$50,$D$52&gt;$D$51,$D$50&lt;$D$51),"",(N5-P5)*100)</f>
        <v>0</v>
      </c>
    </row>
    <row r="6" spans="2:17" x14ac:dyDescent="0.3">
      <c r="B6" s="46">
        <v>1</v>
      </c>
      <c r="C6" s="47">
        <f>(1-(POWER(1-POWER(t_Wert,CalcLOC!$B$11),1/CalcLOC!$B$11)))*100</f>
        <v>100</v>
      </c>
      <c r="D6" s="48">
        <f>Am*CalcLOC!$B$4*CalcLOC!$B$2/100</f>
        <v>301.68</v>
      </c>
      <c r="E6" s="48">
        <f>CalcLOC!$B$9*Am/100</f>
        <v>840.58</v>
      </c>
      <c r="F6" s="48">
        <f>CalcLOC!$B$9*CalcLOC!$B$10*B$5:B$37</f>
        <v>8405.8000000000011</v>
      </c>
      <c r="G6" s="48">
        <f t="shared" ref="G6:G37" si="0">E6+F6</f>
        <v>9246.380000000001</v>
      </c>
      <c r="H6" s="49">
        <f>100*G6/CalcLOC!$B$9</f>
        <v>1100</v>
      </c>
      <c r="I6" s="48">
        <f>G6/(Am*CalcLOC!$B$4*CalcLOC!$B$2/100)</f>
        <v>30.649628745690801</v>
      </c>
      <c r="J6" s="48">
        <f>G6/(C6:C38*CalcLOC!$B$4*CalcLOC!$B$2/100)-CalcLOC!$B$5/CalcLOC!$B$4*CalcLOC!$B$7^2</f>
        <v>28.682817886502256</v>
      </c>
      <c r="K6" s="50">
        <f>J6-CalcLOC!$B$5/(CalcLOC!$B$4)</f>
        <v>-2.7861558605144481</v>
      </c>
      <c r="L6" s="51"/>
      <c r="M6" s="52">
        <f t="shared" ref="M6:M37" si="1">$D$50-K6</f>
        <v>11.002545696251719</v>
      </c>
      <c r="N6" s="53">
        <f t="shared" ref="N6:N37" si="2">IF($D$54&gt;0,NORMSDIST(M6/$D$54),NORMSDIST(M6/0.0001))</f>
        <v>1</v>
      </c>
      <c r="O6" s="52">
        <f t="shared" ref="O6:O37" si="3">$D$52-K6</f>
        <v>9.002545696251719</v>
      </c>
      <c r="P6" s="53">
        <f t="shared" ref="P6:P37" si="4">IF($D$54&gt;0,NORMSDIST(O6/$D$54),NORMSDIST(O6/0.0001))</f>
        <v>1</v>
      </c>
      <c r="Q6" s="54">
        <f t="shared" ref="Q6:Q37" si="5">IF(OR($D$52&gt;$D$50,$D$52&gt;$D$51,$D$50&lt;$D$51),"",(N6-P6)*100)</f>
        <v>0</v>
      </c>
    </row>
    <row r="7" spans="2:17" x14ac:dyDescent="0.3">
      <c r="B7" s="46">
        <v>1.1000000000000001</v>
      </c>
      <c r="C7" s="47">
        <f>(1-(POWER(1-POWER(t_Wert,CalcLOC!$B$11),1/CalcLOC!$B$11)))*100</f>
        <v>99.999966189263773</v>
      </c>
      <c r="D7" s="48">
        <f>Am*CalcLOC!$B$4*CalcLOC!$B$2/100</f>
        <v>301.67989799977096</v>
      </c>
      <c r="E7" s="48">
        <f>CalcLOC!$B$9*Am/100</f>
        <v>840.57971579371338</v>
      </c>
      <c r="F7" s="48">
        <f>CalcLOC!$B$9*CalcLOC!$B$10*B$5:B$37</f>
        <v>9246.3800000000028</v>
      </c>
      <c r="G7" s="48">
        <f t="shared" si="0"/>
        <v>10086.959715793717</v>
      </c>
      <c r="H7" s="49">
        <f>100*G7/CalcLOC!$B$9</f>
        <v>1199.9999661892641</v>
      </c>
      <c r="I7" s="48">
        <f>G7/(Am*CalcLOC!$B$4*CalcLOC!$B$2/100)</f>
        <v>33.435968994531336</v>
      </c>
      <c r="J7" s="48">
        <f>G7/(C7:C39*CalcLOC!$B$4*CalcLOC!$B$2/100)-CalcLOC!$B$5/CalcLOC!$B$4*CalcLOC!$B$7^2</f>
        <v>31.469158135342791</v>
      </c>
      <c r="K7" s="50">
        <f>J7-CalcLOC!$B$5/(CalcLOC!$B$4)</f>
        <v>1.84388326086804E-4</v>
      </c>
      <c r="L7" s="51"/>
      <c r="M7" s="52">
        <f t="shared" si="1"/>
        <v>8.2162054474111841</v>
      </c>
      <c r="N7" s="53">
        <f t="shared" si="2"/>
        <v>1</v>
      </c>
      <c r="O7" s="52">
        <f t="shared" si="3"/>
        <v>6.2162054474111841</v>
      </c>
      <c r="P7" s="53">
        <f t="shared" si="4"/>
        <v>0.99999999999999267</v>
      </c>
      <c r="Q7" s="54">
        <f t="shared" si="5"/>
        <v>7.3274719625260332E-13</v>
      </c>
    </row>
    <row r="8" spans="2:17" x14ac:dyDescent="0.3">
      <c r="B8" s="46">
        <v>1.2</v>
      </c>
      <c r="C8" s="47">
        <f>(1-(POWER(1-POWER(t_Wert,CalcLOC!$B$11),1/CalcLOC!$B$11)))*100</f>
        <v>99.999527008738951</v>
      </c>
      <c r="D8" s="48">
        <f>Am*CalcLOC!$B$4*CalcLOC!$B$2/100</f>
        <v>301.67857307996366</v>
      </c>
      <c r="E8" s="48">
        <f>CalcLOC!$B$9*Am/100</f>
        <v>840.57602413005793</v>
      </c>
      <c r="F8" s="48">
        <f>CalcLOC!$B$9*CalcLOC!$B$10*B$5:B$37</f>
        <v>10086.960000000001</v>
      </c>
      <c r="G8" s="48">
        <f t="shared" si="0"/>
        <v>10927.536024130059</v>
      </c>
      <c r="H8" s="49">
        <f>100*G8/CalcLOC!$B$9</f>
        <v>1299.9995270087391</v>
      </c>
      <c r="I8" s="48">
        <f>G8/(Am*CalcLOC!$B$4*CalcLOC!$B$2/100)</f>
        <v>36.222446667544993</v>
      </c>
      <c r="J8" s="48">
        <f>G8/(C8:C40*CalcLOC!$B$4*CalcLOC!$B$2/100)-CalcLOC!$B$5/CalcLOC!$B$4*CalcLOC!$B$7^2</f>
        <v>34.255635808356452</v>
      </c>
      <c r="K8" s="50">
        <f>J8-CalcLOC!$B$5/(CalcLOC!$B$4)</f>
        <v>2.7866620613397473</v>
      </c>
      <c r="L8" s="51"/>
      <c r="M8" s="52">
        <f t="shared" si="1"/>
        <v>5.4297277743975236</v>
      </c>
      <c r="N8" s="53">
        <f t="shared" si="2"/>
        <v>0.99999999999071276</v>
      </c>
      <c r="O8" s="52">
        <f t="shared" si="3"/>
        <v>3.4297277743975236</v>
      </c>
      <c r="P8" s="53">
        <f t="shared" si="4"/>
        <v>0.99998895882302463</v>
      </c>
      <c r="Q8" s="54">
        <f t="shared" si="5"/>
        <v>1.1041167688130571E-3</v>
      </c>
    </row>
    <row r="9" spans="2:17" x14ac:dyDescent="0.3">
      <c r="B9" s="46">
        <f>B8+0.02</f>
        <v>1.22</v>
      </c>
      <c r="C9" s="47">
        <f>(1-(POWER(1-POWER(t_Wert,CalcLOC!$B$11),1/CalcLOC!$B$11)))*100</f>
        <v>99.999325116652386</v>
      </c>
      <c r="D9" s="48">
        <f>Am*CalcLOC!$B$4*CalcLOC!$B$2/100</f>
        <v>301.67796401191691</v>
      </c>
      <c r="E9" s="48">
        <f>CalcLOC!$B$9*Am/100</f>
        <v>840.57432706555676</v>
      </c>
      <c r="F9" s="48">
        <f>CalcLOC!$B$9*CalcLOC!$B$10*B$5:B$37</f>
        <v>10255.076000000001</v>
      </c>
      <c r="G9" s="48">
        <f t="shared" si="0"/>
        <v>11095.650327065558</v>
      </c>
      <c r="H9" s="49">
        <f>100*G9/CalcLOC!$B$9</f>
        <v>1319.9993251166522</v>
      </c>
      <c r="I9" s="48">
        <f>G9/(Am*CalcLOC!$B$4*CalcLOC!$B$2/100)</f>
        <v>36.779783910989458</v>
      </c>
      <c r="J9" s="48">
        <f>G9/(C9:C41*CalcLOC!$B$4*CalcLOC!$B$2/100)-CalcLOC!$B$5/CalcLOC!$B$4*CalcLOC!$B$7^2</f>
        <v>34.812973051800917</v>
      </c>
      <c r="K9" s="50">
        <f>J9-CalcLOC!$B$5/(CalcLOC!$B$4)</f>
        <v>3.3439993047842123</v>
      </c>
      <c r="L9" s="51"/>
      <c r="M9" s="52">
        <f t="shared" si="1"/>
        <v>4.8723905309530586</v>
      </c>
      <c r="N9" s="53">
        <f t="shared" si="2"/>
        <v>0.99999999916670446</v>
      </c>
      <c r="O9" s="52">
        <f t="shared" si="3"/>
        <v>2.8723905309530586</v>
      </c>
      <c r="P9" s="53">
        <f t="shared" si="4"/>
        <v>0.99980976517728093</v>
      </c>
      <c r="Q9" s="54">
        <f t="shared" si="5"/>
        <v>1.9023398942352721E-2</v>
      </c>
    </row>
    <row r="10" spans="2:17" x14ac:dyDescent="0.3">
      <c r="B10" s="46">
        <f t="shared" ref="B10:B12" si="6">B9+0.02</f>
        <v>1.24</v>
      </c>
      <c r="C10" s="47">
        <f>(1-(POWER(1-POWER(t_Wert,CalcLOC!$B$11),1/CalcLOC!$B$11)))*100</f>
        <v>99.999068176307134</v>
      </c>
      <c r="D10" s="48">
        <f>Am*CalcLOC!$B$4*CalcLOC!$B$2/100</f>
        <v>301.67718887428339</v>
      </c>
      <c r="E10" s="48">
        <f>CalcLOC!$B$9*Am/100</f>
        <v>840.57216727640264</v>
      </c>
      <c r="F10" s="48">
        <f>CalcLOC!$B$9*CalcLOC!$B$10*B$5:B$37</f>
        <v>10423.192000000001</v>
      </c>
      <c r="G10" s="48">
        <f t="shared" si="0"/>
        <v>11263.764167276404</v>
      </c>
      <c r="H10" s="49">
        <f>100*G10/CalcLOC!$B$9</f>
        <v>1339.9990681763072</v>
      </c>
      <c r="I10" s="48">
        <f>G10/(Am*CalcLOC!$B$4*CalcLOC!$B$2/100)</f>
        <v>37.33714242468065</v>
      </c>
      <c r="J10" s="48">
        <f>G10/(C10:C42*CalcLOC!$B$4*CalcLOC!$B$2/100)-CalcLOC!$B$5/CalcLOC!$B$4*CalcLOC!$B$7^2</f>
        <v>35.370331565492108</v>
      </c>
      <c r="K10" s="50">
        <f>J10-CalcLOC!$B$5/(CalcLOC!$B$4)</f>
        <v>3.9013578184754039</v>
      </c>
      <c r="L10" s="51"/>
      <c r="M10" s="52">
        <f t="shared" si="1"/>
        <v>4.315032017261867</v>
      </c>
      <c r="N10" s="53">
        <f t="shared" si="2"/>
        <v>0.99999995298107736</v>
      </c>
      <c r="O10" s="52">
        <f t="shared" si="3"/>
        <v>2.315032017261867</v>
      </c>
      <c r="P10" s="53">
        <f t="shared" si="4"/>
        <v>0.99790701214907906</v>
      </c>
      <c r="Q10" s="54">
        <f t="shared" si="5"/>
        <v>0.20929408319982912</v>
      </c>
    </row>
    <row r="11" spans="2:17" x14ac:dyDescent="0.3">
      <c r="B11" s="46">
        <f t="shared" si="6"/>
        <v>1.26</v>
      </c>
      <c r="C11" s="47">
        <f>(1-(POWER(1-POWER(t_Wert,CalcLOC!$B$11),1/CalcLOC!$B$11)))*100</f>
        <v>99.998748373297019</v>
      </c>
      <c r="D11" s="48">
        <f>Am*CalcLOC!$B$4*CalcLOC!$B$2/100</f>
        <v>301.67622409256245</v>
      </c>
      <c r="E11" s="48">
        <f>CalcLOC!$B$9*Am/100</f>
        <v>840.56947907626022</v>
      </c>
      <c r="F11" s="48">
        <f>CalcLOC!$B$9*CalcLOC!$B$10*B$5:B$37</f>
        <v>10591.308000000001</v>
      </c>
      <c r="G11" s="48">
        <f t="shared" si="0"/>
        <v>11431.877479076262</v>
      </c>
      <c r="H11" s="49">
        <f>100*G11/CalcLOC!$B$9</f>
        <v>1359.9987483732973</v>
      </c>
      <c r="I11" s="48">
        <f>G11/(Am*CalcLOC!$B$4*CalcLOC!$B$2/100)</f>
        <v>37.894525872773627</v>
      </c>
      <c r="J11" s="48">
        <f>G11/(C11:C43*CalcLOC!$B$4*CalcLOC!$B$2/100)-CalcLOC!$B$5/CalcLOC!$B$4*CalcLOC!$B$7^2</f>
        <v>35.927715013585086</v>
      </c>
      <c r="K11" s="50">
        <f>J11-CalcLOC!$B$5/(CalcLOC!$B$4)</f>
        <v>4.4587412665683814</v>
      </c>
      <c r="L11" s="51"/>
      <c r="M11" s="52">
        <f t="shared" si="1"/>
        <v>3.7576485691688895</v>
      </c>
      <c r="N11" s="53">
        <f t="shared" si="2"/>
        <v>0.99999832720497273</v>
      </c>
      <c r="O11" s="52">
        <f t="shared" si="3"/>
        <v>1.7576485691688895</v>
      </c>
      <c r="P11" s="53">
        <f t="shared" si="4"/>
        <v>0.9851582519015647</v>
      </c>
      <c r="Q11" s="54">
        <f t="shared" si="5"/>
        <v>1.4840075303408029</v>
      </c>
    </row>
    <row r="12" spans="2:17" x14ac:dyDescent="0.3">
      <c r="B12" s="46">
        <f t="shared" si="6"/>
        <v>1.28</v>
      </c>
      <c r="C12" s="47">
        <f>(1-(POWER(1-POWER(t_Wert,CalcLOC!$B$11),1/CalcLOC!$B$11)))*100</f>
        <v>99.998357731571843</v>
      </c>
      <c r="D12" s="48">
        <f>Am*CalcLOC!$B$4*CalcLOC!$B$2/100</f>
        <v>301.675045604606</v>
      </c>
      <c r="E12" s="48">
        <f>CalcLOC!$B$9*Am/100</f>
        <v>840.56619542004671</v>
      </c>
      <c r="F12" s="48">
        <f>CalcLOC!$B$9*CalcLOC!$B$10*B$5:B$37</f>
        <v>10759.424000000001</v>
      </c>
      <c r="G12" s="48">
        <f t="shared" si="0"/>
        <v>11599.990195420047</v>
      </c>
      <c r="H12" s="49">
        <f>100*G12/CalcLOC!$B$9</f>
        <v>1379.9983577315718</v>
      </c>
      <c r="I12" s="48">
        <f>G12/(Am*CalcLOC!$B$4*CalcLOC!$B$2/100)</f>
        <v>38.451938151436337</v>
      </c>
      <c r="J12" s="48">
        <f>G12/(C12:C44*CalcLOC!$B$4*CalcLOC!$B$2/100)-CalcLOC!$B$5/CalcLOC!$B$4*CalcLOC!$B$7^2</f>
        <v>36.485127292247796</v>
      </c>
      <c r="K12" s="50">
        <f>J12-CalcLOC!$B$5/(CalcLOC!$B$4)</f>
        <v>5.0161535452310915</v>
      </c>
      <c r="L12" s="51"/>
      <c r="M12" s="52">
        <f t="shared" si="1"/>
        <v>3.2002362905061794</v>
      </c>
      <c r="N12" s="53">
        <f t="shared" si="2"/>
        <v>0.99996234146584984</v>
      </c>
      <c r="O12" s="52">
        <f t="shared" si="3"/>
        <v>1.2002362905061794</v>
      </c>
      <c r="P12" s="53">
        <f t="shared" si="4"/>
        <v>0.93119428484946898</v>
      </c>
      <c r="Q12" s="54">
        <f t="shared" si="5"/>
        <v>6.8768056616380857</v>
      </c>
    </row>
    <row r="13" spans="2:17" x14ac:dyDescent="0.3">
      <c r="B13" s="46">
        <f t="shared" ref="B13:B28" si="7">B12+0.01</f>
        <v>1.29</v>
      </c>
      <c r="C13" s="47">
        <f>(1-(POWER(1-POWER(t_Wert,CalcLOC!$B$11),1/CalcLOC!$B$11)))*100</f>
        <v>99.998133320070252</v>
      </c>
      <c r="D13" s="48">
        <f>Am*CalcLOC!$B$4*CalcLOC!$B$2/100</f>
        <v>301.67436859998793</v>
      </c>
      <c r="E13" s="48">
        <f>CalcLOC!$B$9*Am/100</f>
        <v>840.56430906184653</v>
      </c>
      <c r="F13" s="48">
        <f>CalcLOC!$B$9*CalcLOC!$B$10*B$5:B$37</f>
        <v>10843.482000000002</v>
      </c>
      <c r="G13" s="48">
        <f t="shared" si="0"/>
        <v>11684.046309061849</v>
      </c>
      <c r="H13" s="49">
        <f>100*G13/CalcLOC!$B$9</f>
        <v>1389.9981333200706</v>
      </c>
      <c r="I13" s="48">
        <f>G13/(Am*CalcLOC!$B$4*CalcLOC!$B$2/100)</f>
        <v>38.730656380537845</v>
      </c>
      <c r="J13" s="48">
        <f>G13/(C13:C45*CalcLOC!$B$4*CalcLOC!$B$2/100)-CalcLOC!$B$5/CalcLOC!$B$4*CalcLOC!$B$7^2</f>
        <v>36.763845521349303</v>
      </c>
      <c r="K13" s="50">
        <f>J13-CalcLOC!$B$5/(CalcLOC!$B$4)</f>
        <v>5.2948717743325986</v>
      </c>
      <c r="L13" s="51"/>
      <c r="M13" s="52">
        <f t="shared" si="1"/>
        <v>2.9215180614046723</v>
      </c>
      <c r="N13" s="53">
        <f t="shared" si="2"/>
        <v>0.99984927207622332</v>
      </c>
      <c r="O13" s="52">
        <f t="shared" si="3"/>
        <v>0.9215180614046723</v>
      </c>
      <c r="P13" s="53">
        <f t="shared" si="4"/>
        <v>0.87284813847202591</v>
      </c>
      <c r="Q13" s="54">
        <f t="shared" si="5"/>
        <v>12.70011336041974</v>
      </c>
    </row>
    <row r="14" spans="2:17" x14ac:dyDescent="0.3">
      <c r="B14" s="46">
        <f t="shared" si="7"/>
        <v>1.3</v>
      </c>
      <c r="C14" s="47">
        <f>(1-(POWER(1-POWER(t_Wert,CalcLOC!$B$11),1/CalcLOC!$B$11)))*100</f>
        <v>99.997888156031365</v>
      </c>
      <c r="D14" s="48">
        <f>Am*CalcLOC!$B$4*CalcLOC!$B$2/100</f>
        <v>301.6736289891154</v>
      </c>
      <c r="E14" s="48">
        <f>CalcLOC!$B$9*Am/100</f>
        <v>840.56224826196853</v>
      </c>
      <c r="F14" s="48">
        <f>CalcLOC!$B$9*CalcLOC!$B$10*B$5:B$37</f>
        <v>10927.540000000003</v>
      </c>
      <c r="G14" s="48">
        <f t="shared" si="0"/>
        <v>11768.102248261972</v>
      </c>
      <c r="H14" s="49">
        <f>100*G14/CalcLOC!$B$9</f>
        <v>1399.9978881560316</v>
      </c>
      <c r="I14" s="48">
        <f>G14/(Am*CalcLOC!$B$4*CalcLOC!$B$2/100)</f>
        <v>39.00938337797691</v>
      </c>
      <c r="J14" s="48">
        <f>G14/(C14:C46*CalcLOC!$B$4*CalcLOC!$B$2/100)-CalcLOC!$B$5/CalcLOC!$B$4*CalcLOC!$B$7^2</f>
        <v>37.042572518788369</v>
      </c>
      <c r="K14" s="50">
        <f>J14-CalcLOC!$B$5/(CalcLOC!$B$4)</f>
        <v>5.573598771771664</v>
      </c>
      <c r="L14" s="51"/>
      <c r="M14" s="52">
        <f t="shared" si="1"/>
        <v>2.6427910639656069</v>
      </c>
      <c r="N14" s="53">
        <f t="shared" si="2"/>
        <v>0.99946083174274469</v>
      </c>
      <c r="O14" s="52">
        <f t="shared" si="3"/>
        <v>0.64279106396560692</v>
      </c>
      <c r="P14" s="53">
        <f t="shared" si="4"/>
        <v>0.78673998117933341</v>
      </c>
      <c r="Q14" s="54">
        <f t="shared" si="5"/>
        <v>21.272085056341126</v>
      </c>
    </row>
    <row r="15" spans="2:17" x14ac:dyDescent="0.3">
      <c r="B15" s="46">
        <f t="shared" si="7"/>
        <v>1.31</v>
      </c>
      <c r="C15" s="47">
        <f>(1-(POWER(1-POWER(t_Wert,CalcLOC!$B$11),1/CalcLOC!$B$11)))*100</f>
        <v>99.997621215077487</v>
      </c>
      <c r="D15" s="48">
        <f>Am*CalcLOC!$B$4*CalcLOC!$B$2/100</f>
        <v>301.67282368164575</v>
      </c>
      <c r="E15" s="48">
        <f>CalcLOC!$B$9*Am/100</f>
        <v>840.56000440969842</v>
      </c>
      <c r="F15" s="48">
        <f>CalcLOC!$B$9*CalcLOC!$B$10*B$5:B$37</f>
        <v>11011.598000000002</v>
      </c>
      <c r="G15" s="48">
        <f t="shared" si="0"/>
        <v>11852.158004409701</v>
      </c>
      <c r="H15" s="49">
        <f>100*G15/CalcLOC!$B$9</f>
        <v>1409.9976212150777</v>
      </c>
      <c r="I15" s="48">
        <f>G15/(Am*CalcLOC!$B$4*CalcLOC!$B$2/100)</f>
        <v>39.288119691276002</v>
      </c>
      <c r="J15" s="48">
        <f>G15/(C15:C47*CalcLOC!$B$4*CalcLOC!$B$2/100)-CalcLOC!$B$5/CalcLOC!$B$4*CalcLOC!$B$7^2</f>
        <v>37.32130883208746</v>
      </c>
      <c r="K15" s="50">
        <f>J15-CalcLOC!$B$5/(CalcLOC!$B$4)</f>
        <v>5.8523350850707558</v>
      </c>
      <c r="L15" s="51"/>
      <c r="M15" s="52">
        <f t="shared" si="1"/>
        <v>2.364054750666515</v>
      </c>
      <c r="N15" s="53">
        <f t="shared" si="2"/>
        <v>0.99827461267875728</v>
      </c>
      <c r="O15" s="52">
        <f t="shared" si="3"/>
        <v>0.36405475066651505</v>
      </c>
      <c r="P15" s="53">
        <f t="shared" si="4"/>
        <v>0.67377155395721267</v>
      </c>
      <c r="Q15" s="54">
        <f t="shared" si="5"/>
        <v>32.450305872154459</v>
      </c>
    </row>
    <row r="16" spans="2:17" x14ac:dyDescent="0.3">
      <c r="B16" s="46">
        <f t="shared" si="7"/>
        <v>1.32</v>
      </c>
      <c r="C16" s="47">
        <f>(1-(POWER(1-POWER(t_Wert,CalcLOC!$B$11),1/CalcLOC!$B$11)))*100</f>
        <v>99.997331469786701</v>
      </c>
      <c r="D16" s="48">
        <f>Am*CalcLOC!$B$4*CalcLOC!$B$2/100</f>
        <v>301.67194957805253</v>
      </c>
      <c r="E16" s="48">
        <f>CalcLOC!$B$9*Am/100</f>
        <v>840.55756886873303</v>
      </c>
      <c r="F16" s="48">
        <f>CalcLOC!$B$9*CalcLOC!$B$10*B$5:B$37</f>
        <v>11095.656000000003</v>
      </c>
      <c r="G16" s="48">
        <f t="shared" si="0"/>
        <v>11936.213568868736</v>
      </c>
      <c r="H16" s="49">
        <f>100*G16/CalcLOC!$B$9</f>
        <v>1419.9973314697868</v>
      </c>
      <c r="I16" s="48">
        <f>G16/(Am*CalcLOC!$B$4*CalcLOC!$B$2/100)</f>
        <v>39.566865880516481</v>
      </c>
      <c r="J16" s="48">
        <f>G16/(C16:C48*CalcLOC!$B$4*CalcLOC!$B$2/100)-CalcLOC!$B$5/CalcLOC!$B$4*CalcLOC!$B$7^2</f>
        <v>37.60005502132794</v>
      </c>
      <c r="K16" s="50">
        <f>J16-CalcLOC!$B$5/(CalcLOC!$B$4)</f>
        <v>6.1310812743112351</v>
      </c>
      <c r="L16" s="51"/>
      <c r="M16" s="52">
        <f t="shared" si="1"/>
        <v>2.0853085614260358</v>
      </c>
      <c r="N16" s="53">
        <f t="shared" si="2"/>
        <v>0.99505451669629241</v>
      </c>
      <c r="O16" s="52">
        <f t="shared" si="3"/>
        <v>8.5308561426035823E-2</v>
      </c>
      <c r="P16" s="53">
        <f t="shared" si="4"/>
        <v>0.54202253545755763</v>
      </c>
      <c r="Q16" s="54">
        <f t="shared" si="5"/>
        <v>45.303198123873479</v>
      </c>
    </row>
    <row r="17" spans="2:17" x14ac:dyDescent="0.3">
      <c r="B17" s="46">
        <f t="shared" si="7"/>
        <v>1.33</v>
      </c>
      <c r="C17" s="47">
        <f>(1-(POWER(1-POWER(t_Wert,CalcLOC!$B$11),1/CalcLOC!$B$11)))*100</f>
        <v>99.997017890609513</v>
      </c>
      <c r="D17" s="48">
        <f>Am*CalcLOC!$B$4*CalcLOC!$B$2/100</f>
        <v>301.67100357239076</v>
      </c>
      <c r="E17" s="48">
        <f>CalcLOC!$B$9*Am/100</f>
        <v>840.55493298488557</v>
      </c>
      <c r="F17" s="48">
        <f>CalcLOC!$B$9*CalcLOC!$B$10*B$5:B$37</f>
        <v>11179.714000000002</v>
      </c>
      <c r="G17" s="48">
        <f t="shared" si="0"/>
        <v>12020.268932984887</v>
      </c>
      <c r="H17" s="49">
        <f>100*G17/CalcLOC!$B$9</f>
        <v>1429.9970178906099</v>
      </c>
      <c r="I17" s="48">
        <f>G17/(Am*CalcLOC!$B$4*CalcLOC!$B$2/100)</f>
        <v>39.845622518043676</v>
      </c>
      <c r="J17" s="48">
        <f>G17/(C17:C49*CalcLOC!$B$4*CalcLOC!$B$2/100)-CalcLOC!$B$5/CalcLOC!$B$4*CalcLOC!$B$7^2</f>
        <v>37.878811658855135</v>
      </c>
      <c r="K17" s="50">
        <f>J17-CalcLOC!$B$5/(CalcLOC!$B$4)</f>
        <v>6.4098379118384301</v>
      </c>
      <c r="L17" s="51"/>
      <c r="M17" s="52">
        <f t="shared" si="1"/>
        <v>1.8065519238988408</v>
      </c>
      <c r="N17" s="53">
        <f t="shared" si="2"/>
        <v>0.98728422755061751</v>
      </c>
      <c r="O17" s="52">
        <f t="shared" si="3"/>
        <v>-0.19344807610115922</v>
      </c>
      <c r="P17" s="53">
        <f t="shared" si="4"/>
        <v>0.40543503327517505</v>
      </c>
      <c r="Q17" s="54">
        <f t="shared" si="5"/>
        <v>58.184919427544244</v>
      </c>
    </row>
    <row r="18" spans="2:17" x14ac:dyDescent="0.3">
      <c r="B18" s="46">
        <f t="shared" si="7"/>
        <v>1.34</v>
      </c>
      <c r="C18" s="47">
        <f>(1-(POWER(1-POWER(t_Wert,CalcLOC!$B$11),1/CalcLOC!$B$11)))*100</f>
        <v>99.996679446724869</v>
      </c>
      <c r="D18" s="48">
        <f>Am*CalcLOC!$B$4*CalcLOC!$B$2/100</f>
        <v>301.6699825548796</v>
      </c>
      <c r="E18" s="48">
        <f>CalcLOC!$B$9*Am/100</f>
        <v>840.55208809327985</v>
      </c>
      <c r="F18" s="48">
        <f>CalcLOC!$B$9*CalcLOC!$B$10*B$5:B$37</f>
        <v>11263.772000000003</v>
      </c>
      <c r="G18" s="48">
        <f t="shared" si="0"/>
        <v>12104.324088093283</v>
      </c>
      <c r="H18" s="49">
        <f>100*G18/CalcLOC!$B$9</f>
        <v>1439.996679446725</v>
      </c>
      <c r="I18" s="48">
        <f>G18/(Am*CalcLOC!$B$4*CalcLOC!$B$2/100)</f>
        <v>40.124390188179468</v>
      </c>
      <c r="J18" s="48">
        <f>G18/(C18:C50*CalcLOC!$B$4*CalcLOC!$B$2/100)-CalcLOC!$B$5/CalcLOC!$B$4*CalcLOC!$B$7^2</f>
        <v>38.157579328990927</v>
      </c>
      <c r="K18" s="50">
        <f>J18-CalcLOC!$B$5/(CalcLOC!$B$4)</f>
        <v>6.6886055819742225</v>
      </c>
      <c r="L18" s="51"/>
      <c r="M18" s="52">
        <f t="shared" si="1"/>
        <v>1.5277842537630484</v>
      </c>
      <c r="N18" s="53">
        <f t="shared" si="2"/>
        <v>0.97061674019758659</v>
      </c>
      <c r="O18" s="52">
        <f t="shared" si="3"/>
        <v>-0.47221574623695162</v>
      </c>
      <c r="P18" s="53">
        <f t="shared" si="4"/>
        <v>0.2795591773840464</v>
      </c>
      <c r="Q18" s="54">
        <f t="shared" si="5"/>
        <v>69.105756281354019</v>
      </c>
    </row>
    <row r="19" spans="2:17" x14ac:dyDescent="0.3">
      <c r="B19" s="46">
        <f t="shared" si="7"/>
        <v>1.35</v>
      </c>
      <c r="C19" s="47">
        <f>(1-(POWER(1-POWER(t_Wert,CalcLOC!$B$11),1/CalcLOC!$B$11)))*100</f>
        <v>99.996315106839333</v>
      </c>
      <c r="D19" s="48">
        <f>Am*CalcLOC!$B$4*CalcLOC!$B$2/100</f>
        <v>301.66888341431286</v>
      </c>
      <c r="E19" s="48">
        <f>CalcLOC!$B$9*Am/100</f>
        <v>840.54902552507019</v>
      </c>
      <c r="F19" s="48">
        <f>CalcLOC!$B$9*CalcLOC!$B$10*B$5:B$37</f>
        <v>11347.830000000002</v>
      </c>
      <c r="G19" s="48">
        <f t="shared" si="0"/>
        <v>12188.379025525071</v>
      </c>
      <c r="H19" s="49">
        <f>100*G19/CalcLOC!$B$9</f>
        <v>1449.9963151068393</v>
      </c>
      <c r="I19" s="48">
        <f>G19/(Am*CalcLOC!$B$4*CalcLOC!$B$2/100)</f>
        <v>40.40316948694214</v>
      </c>
      <c r="J19" s="48">
        <f>G19/(C19:C51*CalcLOC!$B$4*CalcLOC!$B$2/100)-CalcLOC!$B$5/CalcLOC!$B$4*CalcLOC!$B$7^2</f>
        <v>38.436358627753599</v>
      </c>
      <c r="K19" s="50">
        <f>J19-CalcLOC!$B$5/(CalcLOC!$B$4)</f>
        <v>6.9673848807368941</v>
      </c>
      <c r="L19" s="51"/>
      <c r="M19" s="52">
        <f t="shared" si="1"/>
        <v>1.2490049550003768</v>
      </c>
      <c r="N19" s="53">
        <f t="shared" si="2"/>
        <v>0.93883579411289486</v>
      </c>
      <c r="O19" s="52">
        <f t="shared" si="3"/>
        <v>-0.75099504499962322</v>
      </c>
      <c r="P19" s="53">
        <f t="shared" si="4"/>
        <v>0.17644098105816902</v>
      </c>
      <c r="Q19" s="54">
        <f t="shared" si="5"/>
        <v>76.23948130547258</v>
      </c>
    </row>
    <row r="20" spans="2:17" x14ac:dyDescent="0.3">
      <c r="B20" s="46">
        <f t="shared" si="7"/>
        <v>1.36</v>
      </c>
      <c r="C20" s="47">
        <f>(1-(POWER(1-POWER(t_Wert,CalcLOC!$B$11),1/CalcLOC!$B$11)))*100</f>
        <v>99.995923839932871</v>
      </c>
      <c r="D20" s="48">
        <f>Am*CalcLOC!$B$4*CalcLOC!$B$2/100</f>
        <v>301.6677030403095</v>
      </c>
      <c r="E20" s="48">
        <f>CalcLOC!$B$9*Am/100</f>
        <v>840.54573661370773</v>
      </c>
      <c r="F20" s="48">
        <f>CalcLOC!$B$9*CalcLOC!$B$10*B$5:B$37</f>
        <v>11431.888000000003</v>
      </c>
      <c r="G20" s="48">
        <f t="shared" si="0"/>
        <v>12272.43373661371</v>
      </c>
      <c r="H20" s="49">
        <f>100*G20/CalcLOC!$B$9</f>
        <v>1459.9959238399331</v>
      </c>
      <c r="I20" s="48">
        <f>G20/(Am*CalcLOC!$B$4*CalcLOC!$B$2/100)</f>
        <v>40.681961021773155</v>
      </c>
      <c r="J20" s="48">
        <f>G20/(C20:C52*CalcLOC!$B$4*CalcLOC!$B$2/100)-CalcLOC!$B$5/CalcLOC!$B$4*CalcLOC!$B$7^2</f>
        <v>38.715150162584614</v>
      </c>
      <c r="K20" s="50">
        <f>J20-CalcLOC!$B$5/(CalcLOC!$B$4)</f>
        <v>7.2461764155679091</v>
      </c>
      <c r="L20" s="51"/>
      <c r="M20" s="52">
        <f t="shared" si="1"/>
        <v>0.97021342016936174</v>
      </c>
      <c r="N20" s="53">
        <f t="shared" si="2"/>
        <v>0.88496847774604959</v>
      </c>
      <c r="O20" s="52">
        <f t="shared" si="3"/>
        <v>-1.0297865798306383</v>
      </c>
      <c r="P20" s="53">
        <f t="shared" si="4"/>
        <v>0.10135101000812985</v>
      </c>
      <c r="Q20" s="54">
        <f t="shared" si="5"/>
        <v>78.361746773791978</v>
      </c>
    </row>
    <row r="21" spans="2:17" x14ac:dyDescent="0.3">
      <c r="B21" s="46">
        <f t="shared" si="7"/>
        <v>1.37</v>
      </c>
      <c r="C21" s="47">
        <f>(1-(POWER(1-POWER(t_Wert,CalcLOC!$B$11),1/CalcLOC!$B$11)))*100</f>
        <v>99.995504615954218</v>
      </c>
      <c r="D21" s="48">
        <f>Am*CalcLOC!$B$4*CalcLOC!$B$2/100</f>
        <v>301.6664383254107</v>
      </c>
      <c r="E21" s="48">
        <f>CalcLOC!$B$9*Am/100</f>
        <v>840.54221270078813</v>
      </c>
      <c r="F21" s="48">
        <f>CalcLOC!$B$9*CalcLOC!$B$10*B$5:B$37</f>
        <v>11515.946000000002</v>
      </c>
      <c r="G21" s="48">
        <f t="shared" si="0"/>
        <v>12356.48821270079</v>
      </c>
      <c r="H21" s="49">
        <f>100*G21/CalcLOC!$B$9</f>
        <v>1469.9955046159544</v>
      </c>
      <c r="I21" s="48">
        <f>G21/(Am*CalcLOC!$B$4*CalcLOC!$B$2/100)</f>
        <v>40.96076541127097</v>
      </c>
      <c r="J21" s="48">
        <f>G21/(C21:C53*CalcLOC!$B$4*CalcLOC!$B$2/100)-CalcLOC!$B$5/CalcLOC!$B$4*CalcLOC!$B$7^2</f>
        <v>38.993954552082428</v>
      </c>
      <c r="K21" s="50">
        <f>J21-CalcLOC!$B$5/(CalcLOC!$B$4)</f>
        <v>7.5249808050657236</v>
      </c>
      <c r="L21" s="51"/>
      <c r="M21" s="52">
        <f t="shared" si="1"/>
        <v>0.69140903067154724</v>
      </c>
      <c r="N21" s="53">
        <f t="shared" si="2"/>
        <v>0.80380835248474514</v>
      </c>
      <c r="O21" s="52">
        <f t="shared" si="3"/>
        <v>-1.3085909693284528</v>
      </c>
      <c r="P21" s="53">
        <f t="shared" si="4"/>
        <v>5.2746839011865436E-2</v>
      </c>
      <c r="Q21" s="54">
        <f t="shared" si="5"/>
        <v>75.106151347287977</v>
      </c>
    </row>
    <row r="22" spans="2:17" x14ac:dyDescent="0.3">
      <c r="B22" s="46">
        <f t="shared" si="7"/>
        <v>1.3800000000000001</v>
      </c>
      <c r="C22" s="47">
        <f>(1-(POWER(1-POWER(t_Wert,CalcLOC!$B$11),1/CalcLOC!$B$11)))*100</f>
        <v>99.99505640646926</v>
      </c>
      <c r="D22" s="48">
        <f>Am*CalcLOC!$B$4*CalcLOC!$B$2/100</f>
        <v>301.66508616703646</v>
      </c>
      <c r="E22" s="48">
        <f>CalcLOC!$B$9*Am/100</f>
        <v>840.53844514149944</v>
      </c>
      <c r="F22" s="48">
        <f>CalcLOC!$B$9*CalcLOC!$B$10*B$5:B$37</f>
        <v>11600.004000000003</v>
      </c>
      <c r="G22" s="48">
        <f t="shared" si="0"/>
        <v>12440.542445141502</v>
      </c>
      <c r="H22" s="49">
        <f>100*G22/CalcLOC!$B$9</f>
        <v>1479.9950564064693</v>
      </c>
      <c r="I22" s="48">
        <f>G22/(Am*CalcLOC!$B$4*CalcLOC!$B$2/100)</f>
        <v>41.239583284931385</v>
      </c>
      <c r="J22" s="48">
        <f>G22/(C22:C54*CalcLOC!$B$4*CalcLOC!$B$2/100)-CalcLOC!$B$5/CalcLOC!$B$4*CalcLOC!$B$7^2</f>
        <v>39.272772425742843</v>
      </c>
      <c r="K22" s="50">
        <f>J22-CalcLOC!$B$5/(CalcLOC!$B$4)</f>
        <v>7.8037986787261389</v>
      </c>
      <c r="L22" s="51"/>
      <c r="M22" s="52">
        <f t="shared" si="1"/>
        <v>0.41259115701113203</v>
      </c>
      <c r="N22" s="53">
        <f t="shared" si="2"/>
        <v>0.69511203321008375</v>
      </c>
      <c r="O22" s="52">
        <f t="shared" si="3"/>
        <v>-1.587408842988868</v>
      </c>
      <c r="P22" s="53">
        <f t="shared" si="4"/>
        <v>2.4782781032466668E-2</v>
      </c>
      <c r="Q22" s="54">
        <f t="shared" si="5"/>
        <v>67.032925217761701</v>
      </c>
    </row>
    <row r="23" spans="2:17" x14ac:dyDescent="0.3">
      <c r="B23" s="46">
        <f t="shared" si="7"/>
        <v>1.3900000000000001</v>
      </c>
      <c r="C23" s="47">
        <f>(1-(POWER(1-POWER(t_Wert,CalcLOC!$B$11),1/CalcLOC!$B$11)))*100</f>
        <v>99.994578185264913</v>
      </c>
      <c r="D23" s="48">
        <f>Am*CalcLOC!$B$4*CalcLOC!$B$2/100</f>
        <v>301.6636434693072</v>
      </c>
      <c r="E23" s="48">
        <f>CalcLOC!$B$9*Am/100</f>
        <v>840.53442530969983</v>
      </c>
      <c r="F23" s="48">
        <f>CalcLOC!$B$9*CalcLOC!$B$10*B$5:B$37</f>
        <v>11684.062000000002</v>
      </c>
      <c r="G23" s="48">
        <f t="shared" si="0"/>
        <v>12524.596425309701</v>
      </c>
      <c r="H23" s="49">
        <f>100*G23/CalcLOC!$B$9</f>
        <v>1489.994578185265</v>
      </c>
      <c r="I23" s="48">
        <f>G23/(Am*CalcLOC!$B$4*CalcLOC!$B$2/100)</f>
        <v>41.518415282894431</v>
      </c>
      <c r="J23" s="48">
        <f>G23/(C23:C55*CalcLOC!$B$4*CalcLOC!$B$2/100)-CalcLOC!$B$5/CalcLOC!$B$4*CalcLOC!$B$7^2</f>
        <v>39.551604423705889</v>
      </c>
      <c r="K23" s="50">
        <f>J23-CalcLOC!$B$5/(CalcLOC!$B$4)</f>
        <v>8.0826306766891847</v>
      </c>
      <c r="L23" s="51"/>
      <c r="M23" s="52">
        <f t="shared" si="1"/>
        <v>0.13375915904808622</v>
      </c>
      <c r="N23" s="53">
        <f t="shared" si="2"/>
        <v>0.56571137004872596</v>
      </c>
      <c r="O23" s="52">
        <f t="shared" si="3"/>
        <v>-1.8662408409519138</v>
      </c>
      <c r="P23" s="53">
        <f t="shared" si="4"/>
        <v>1.0482293615432733E-2</v>
      </c>
      <c r="Q23" s="54">
        <f t="shared" si="5"/>
        <v>55.522907643329319</v>
      </c>
    </row>
    <row r="24" spans="2:17" x14ac:dyDescent="0.3">
      <c r="B24" s="46">
        <f t="shared" si="7"/>
        <v>1.4000000000000001</v>
      </c>
      <c r="C24" s="47">
        <f>(1-(POWER(1-POWER(t_Wert,CalcLOC!$B$11),1/CalcLOC!$B$11)))*100</f>
        <v>99.99406892891129</v>
      </c>
      <c r="D24" s="48">
        <f>Am*CalcLOC!$B$4*CalcLOC!$B$2/100</f>
        <v>301.66210714473959</v>
      </c>
      <c r="E24" s="48">
        <f>CalcLOC!$B$9*Am/100</f>
        <v>840.53014460264251</v>
      </c>
      <c r="F24" s="48">
        <f>CalcLOC!$B$9*CalcLOC!$B$10*B$5:B$37</f>
        <v>11768.120000000003</v>
      </c>
      <c r="G24" s="48">
        <f t="shared" si="0"/>
        <v>12608.650144602645</v>
      </c>
      <c r="H24" s="49">
        <f>100*G24/CalcLOC!$B$9</f>
        <v>1499.9940689289115</v>
      </c>
      <c r="I24" s="48">
        <f>G24/(Am*CalcLOC!$B$4*CalcLOC!$B$2/100)</f>
        <v>41.797262055697722</v>
      </c>
      <c r="J24" s="48">
        <f>G24/(C24:C56*CalcLOC!$B$4*CalcLOC!$B$2/100)-CalcLOC!$B$5/CalcLOC!$B$4*CalcLOC!$B$7^2</f>
        <v>39.830451196509181</v>
      </c>
      <c r="K24" s="50">
        <f>J24-CalcLOC!$B$5/(CalcLOC!$B$4)</f>
        <v>8.361477449492476</v>
      </c>
      <c r="L24" s="51"/>
      <c r="M24" s="52">
        <f t="shared" si="1"/>
        <v>-0.14508761375520507</v>
      </c>
      <c r="N24" s="53">
        <f t="shared" si="2"/>
        <v>0.42878051612015411</v>
      </c>
      <c r="O24" s="52">
        <f t="shared" si="3"/>
        <v>-2.1450876137552051</v>
      </c>
      <c r="P24" s="53">
        <f t="shared" si="4"/>
        <v>3.9822945046253605E-3</v>
      </c>
      <c r="Q24" s="54">
        <f t="shared" si="5"/>
        <v>42.479822161552875</v>
      </c>
    </row>
    <row r="25" spans="2:17" x14ac:dyDescent="0.3">
      <c r="B25" s="46">
        <f t="shared" si="7"/>
        <v>1.4100000000000001</v>
      </c>
      <c r="C25" s="47">
        <f>(1-(POWER(1-POWER(t_Wert,CalcLOC!$B$11),1/CalcLOC!$B$11)))*100</f>
        <v>99.993527617284755</v>
      </c>
      <c r="D25" s="48">
        <f>Am*CalcLOC!$B$4*CalcLOC!$B$2/100</f>
        <v>301.66047411582463</v>
      </c>
      <c r="E25" s="48">
        <f>CalcLOC!$B$9*Am/100</f>
        <v>840.52559444537223</v>
      </c>
      <c r="F25" s="48">
        <f>CalcLOC!$B$9*CalcLOC!$B$10*B$5:B$37</f>
        <v>11852.178000000004</v>
      </c>
      <c r="G25" s="48">
        <f t="shared" si="0"/>
        <v>12692.703594445376</v>
      </c>
      <c r="H25" s="49">
        <f>100*G25/CalcLOC!$B$9</f>
        <v>1509.9935276172853</v>
      </c>
      <c r="I25" s="48">
        <f>G25/(Am*CalcLOC!$B$4*CalcLOC!$B$2/100)</f>
        <v>42.076124264035748</v>
      </c>
      <c r="J25" s="48">
        <f>G25/(C25:C57*CalcLOC!$B$4*CalcLOC!$B$2/100)-CalcLOC!$B$5/CalcLOC!$B$4*CalcLOC!$B$7^2</f>
        <v>40.109313404847207</v>
      </c>
      <c r="K25" s="50">
        <f>J25-CalcLOC!$B$5/(CalcLOC!$B$4)</f>
        <v>8.6403396578305021</v>
      </c>
      <c r="L25" s="51"/>
      <c r="M25" s="52">
        <f t="shared" si="1"/>
        <v>-0.42394982209323118</v>
      </c>
      <c r="N25" s="53">
        <f t="shared" si="2"/>
        <v>0.29998470988429959</v>
      </c>
      <c r="O25" s="52">
        <f t="shared" si="3"/>
        <v>-2.4239498220932312</v>
      </c>
      <c r="P25" s="53">
        <f t="shared" si="4"/>
        <v>1.3564181379027308E-3</v>
      </c>
      <c r="Q25" s="54">
        <f t="shared" si="5"/>
        <v>29.862829174639689</v>
      </c>
    </row>
    <row r="26" spans="2:17" x14ac:dyDescent="0.3">
      <c r="B26" s="46">
        <f t="shared" si="7"/>
        <v>1.4200000000000002</v>
      </c>
      <c r="C26" s="47">
        <f>(1-(POWER(1-POWER(t_Wert,CalcLOC!$B$11),1/CalcLOC!$B$11)))*100</f>
        <v>99.992953234053999</v>
      </c>
      <c r="D26" s="48">
        <f>Am*CalcLOC!$B$4*CalcLOC!$B$2/100</f>
        <v>301.65874131649412</v>
      </c>
      <c r="E26" s="48">
        <f>CalcLOC!$B$9*Am/100</f>
        <v>840.52076629481121</v>
      </c>
      <c r="F26" s="48">
        <f>CalcLOC!$B$9*CalcLOC!$B$10*B$5:B$37</f>
        <v>11936.236000000003</v>
      </c>
      <c r="G26" s="48">
        <f t="shared" si="0"/>
        <v>12776.756766294813</v>
      </c>
      <c r="H26" s="49">
        <f>100*G26/CalcLOC!$B$9</f>
        <v>1519.9929532340543</v>
      </c>
      <c r="I26" s="48">
        <f>G26/(Am*CalcLOC!$B$4*CalcLOC!$B$2/100)</f>
        <v>42.35500257852533</v>
      </c>
      <c r="J26" s="48">
        <f>G26/(C26:C58*CalcLOC!$B$4*CalcLOC!$B$2/100)-CalcLOC!$B$5/CalcLOC!$B$4*CalcLOC!$B$7^2</f>
        <v>40.388191719336788</v>
      </c>
      <c r="K26" s="50">
        <f>J26-CalcLOC!$B$5/(CalcLOC!$B$4)</f>
        <v>8.9192179723200837</v>
      </c>
      <c r="L26" s="51"/>
      <c r="M26" s="52">
        <f t="shared" si="1"/>
        <v>-0.70282813658281285</v>
      </c>
      <c r="N26" s="53">
        <f t="shared" si="2"/>
        <v>0.19230621622699207</v>
      </c>
      <c r="O26" s="52">
        <f t="shared" si="3"/>
        <v>-2.7028281365828128</v>
      </c>
      <c r="P26" s="53">
        <f t="shared" si="4"/>
        <v>4.1361853465013583E-4</v>
      </c>
      <c r="Q26" s="54">
        <f t="shared" si="5"/>
        <v>19.189259769234194</v>
      </c>
    </row>
    <row r="27" spans="2:17" x14ac:dyDescent="0.3">
      <c r="B27" s="46">
        <f t="shared" si="7"/>
        <v>1.4300000000000002</v>
      </c>
      <c r="C27" s="47">
        <f>(1-(POWER(1-POWER(t_Wert,CalcLOC!$B$11),1/CalcLOC!$B$11)))*100</f>
        <v>99.992344767131485</v>
      </c>
      <c r="D27" s="48">
        <f>Am*CalcLOC!$B$4*CalcLOC!$B$2/100</f>
        <v>301.65690569348226</v>
      </c>
      <c r="E27" s="48">
        <f>CalcLOC!$B$9*Am/100</f>
        <v>840.51565164355384</v>
      </c>
      <c r="F27" s="48">
        <f>CalcLOC!$B$9*CalcLOC!$B$10*B$5:B$37</f>
        <v>12020.294000000004</v>
      </c>
      <c r="G27" s="48">
        <f t="shared" si="0"/>
        <v>12860.809651643558</v>
      </c>
      <c r="H27" s="49">
        <f>100*G27/CalcLOC!$B$9</f>
        <v>1529.9923447671317</v>
      </c>
      <c r="I27" s="48">
        <f>G27/(Am*CalcLOC!$B$4*CalcLOC!$B$2/100)</f>
        <v>42.633897679476974</v>
      </c>
      <c r="J27" s="48">
        <f>G27/(C27:C59*CalcLOC!$B$4*CalcLOC!$B$2/100)-CalcLOC!$B$5/CalcLOC!$B$4*CalcLOC!$B$7^2</f>
        <v>40.667086820288432</v>
      </c>
      <c r="K27" s="50">
        <f>J27-CalcLOC!$B$5/(CalcLOC!$B$4)</f>
        <v>9.1981130732717276</v>
      </c>
      <c r="L27" s="51"/>
      <c r="M27" s="52">
        <f t="shared" si="1"/>
        <v>-0.98172323753445667</v>
      </c>
      <c r="N27" s="53">
        <f t="shared" si="2"/>
        <v>0.11229090066016736</v>
      </c>
      <c r="O27" s="52">
        <f t="shared" si="3"/>
        <v>-2.9817232375344567</v>
      </c>
      <c r="P27" s="53">
        <f t="shared" si="4"/>
        <v>1.127801848847758E-4</v>
      </c>
      <c r="Q27" s="54">
        <f t="shared" si="5"/>
        <v>11.217812047528259</v>
      </c>
    </row>
    <row r="28" spans="2:17" x14ac:dyDescent="0.3">
      <c r="B28" s="46">
        <f t="shared" si="7"/>
        <v>1.4400000000000002</v>
      </c>
      <c r="C28" s="47">
        <f>(1-(POWER(1-POWER(t_Wert,CalcLOC!$B$11),1/CalcLOC!$B$11)))*100</f>
        <v>99.991701209092369</v>
      </c>
      <c r="D28" s="48">
        <f>Am*CalcLOC!$B$4*CalcLOC!$B$2/100</f>
        <v>301.6549642075899</v>
      </c>
      <c r="E28" s="48">
        <f>CalcLOC!$B$9*Am/100</f>
        <v>840.51024202338874</v>
      </c>
      <c r="F28" s="48">
        <f>CalcLOC!$B$9*CalcLOC!$B$10*B$5:B$37</f>
        <v>12104.352000000003</v>
      </c>
      <c r="G28" s="48">
        <f t="shared" si="0"/>
        <v>12944.862242023391</v>
      </c>
      <c r="H28" s="49">
        <f>100*G28/CalcLOC!$B$9</f>
        <v>1539.9917012090925</v>
      </c>
      <c r="I28" s="48">
        <f>G28/(Am*CalcLOC!$B$4*CalcLOC!$B$2/100)</f>
        <v>42.912810256671676</v>
      </c>
      <c r="J28" s="48">
        <f>G28/(C28:C60*CalcLOC!$B$4*CalcLOC!$B$2/100)-CalcLOC!$B$5/CalcLOC!$B$4*CalcLOC!$B$7^2</f>
        <v>40.945999397483135</v>
      </c>
      <c r="K28" s="50">
        <f>J28-CalcLOC!$B$5/(CalcLOC!$B$4)</f>
        <v>9.4770256504664303</v>
      </c>
      <c r="L28" s="51"/>
      <c r="M28" s="52">
        <f t="shared" si="1"/>
        <v>-1.2606358147291594</v>
      </c>
      <c r="N28" s="53">
        <f t="shared" si="2"/>
        <v>5.9443572600694702E-2</v>
      </c>
      <c r="O28" s="52">
        <f t="shared" si="3"/>
        <v>-3.2606358147291594</v>
      </c>
      <c r="P28" s="53">
        <f t="shared" si="4"/>
        <v>2.7470330367659512E-5</v>
      </c>
      <c r="Q28" s="54">
        <f t="shared" si="5"/>
        <v>5.9416102270327045</v>
      </c>
    </row>
    <row r="29" spans="2:17" x14ac:dyDescent="0.3">
      <c r="B29" s="46">
        <f>B28+0.02</f>
        <v>1.4600000000000002</v>
      </c>
      <c r="C29" s="47">
        <f>(1-(POWER(1-POWER(t_Wert,CalcLOC!$B$11),1/CalcLOC!$B$11)))*100</f>
        <v>99.990304815578426</v>
      </c>
      <c r="D29" s="48">
        <f>Am*CalcLOC!$B$4*CalcLOC!$B$2/100</f>
        <v>301.65075156763697</v>
      </c>
      <c r="E29" s="48">
        <f>CalcLOC!$B$9*Am/100</f>
        <v>840.49850421878921</v>
      </c>
      <c r="F29" s="48">
        <f>CalcLOC!$B$9*CalcLOC!$B$10*B$5:B$37</f>
        <v>12272.468000000003</v>
      </c>
      <c r="G29" s="48">
        <f t="shared" si="0"/>
        <v>13112.966504218792</v>
      </c>
      <c r="H29" s="49">
        <f>100*G29/CalcLOC!$B$9</f>
        <v>1559.9903048155788</v>
      </c>
      <c r="I29" s="48">
        <f>G29/(Am*CalcLOC!$B$4*CalcLOC!$B$2/100)</f>
        <v>43.470690644967831</v>
      </c>
      <c r="J29" s="48">
        <f>G29/(C29:C61*CalcLOC!$B$4*CalcLOC!$B$2/100)-CalcLOC!$B$5/CalcLOC!$B$4*CalcLOC!$B$7^2</f>
        <v>41.50387978577929</v>
      </c>
      <c r="K29" s="50">
        <f>J29-CalcLOC!$B$5/(CalcLOC!$B$4)</f>
        <v>10.034906038762585</v>
      </c>
      <c r="L29" s="51"/>
      <c r="M29" s="52">
        <f t="shared" si="1"/>
        <v>-1.8185162030253146</v>
      </c>
      <c r="N29" s="53">
        <f t="shared" si="2"/>
        <v>1.2237677692849277E-2</v>
      </c>
      <c r="O29" s="52">
        <f t="shared" si="3"/>
        <v>-3.8185162030253146</v>
      </c>
      <c r="P29" s="53">
        <f t="shared" si="4"/>
        <v>1.1581210956816631E-6</v>
      </c>
      <c r="Q29" s="54">
        <f t="shared" si="5"/>
        <v>1.2236519571753595</v>
      </c>
    </row>
    <row r="30" spans="2:17" x14ac:dyDescent="0.3">
      <c r="B30" s="46">
        <f t="shared" ref="B30:B34" si="8">B29+0.02</f>
        <v>1.4800000000000002</v>
      </c>
      <c r="C30" s="47">
        <f>(1-(POWER(1-POWER(t_Wert,CalcLOC!$B$11),1/CalcLOC!$B$11)))*100</f>
        <v>99.988756101410573</v>
      </c>
      <c r="D30" s="48">
        <f>Am*CalcLOC!$B$4*CalcLOC!$B$2/100</f>
        <v>301.6460794067354</v>
      </c>
      <c r="E30" s="48">
        <f>CalcLOC!$B$9*Am/100</f>
        <v>840.48548603723702</v>
      </c>
      <c r="F30" s="48">
        <f>CalcLOC!$B$9*CalcLOC!$B$10*B$5:B$37</f>
        <v>12440.584000000003</v>
      </c>
      <c r="G30" s="48">
        <f t="shared" si="0"/>
        <v>13281.069486037239</v>
      </c>
      <c r="H30" s="49">
        <f>100*G30/CalcLOC!$B$9</f>
        <v>1579.9887561014107</v>
      </c>
      <c r="I30" s="48">
        <f>G30/(Am*CalcLOC!$B$4*CalcLOC!$B$2/100)</f>
        <v>44.028649442942793</v>
      </c>
      <c r="J30" s="48">
        <f>G30/(C30:C62*CalcLOC!$B$4*CalcLOC!$B$2/100)-CalcLOC!$B$5/CalcLOC!$B$4*CalcLOC!$B$7^2</f>
        <v>42.061838583754252</v>
      </c>
      <c r="K30" s="50">
        <f>J30-CalcLOC!$B$5/(CalcLOC!$B$4)</f>
        <v>10.592864836737547</v>
      </c>
      <c r="L30" s="51"/>
      <c r="M30" s="52">
        <f t="shared" si="1"/>
        <v>-2.3764750010002764</v>
      </c>
      <c r="N30" s="53">
        <f t="shared" si="2"/>
        <v>1.6421016774252457E-3</v>
      </c>
      <c r="O30" s="52">
        <f t="shared" si="3"/>
        <v>-4.3764750010002764</v>
      </c>
      <c r="P30" s="53">
        <f t="shared" si="4"/>
        <v>3.0834829306831775E-8</v>
      </c>
      <c r="Q30" s="54">
        <f t="shared" si="5"/>
        <v>0.16420708425959388</v>
      </c>
    </row>
    <row r="31" spans="2:17" x14ac:dyDescent="0.3">
      <c r="B31" s="46">
        <f t="shared" si="8"/>
        <v>1.5000000000000002</v>
      </c>
      <c r="C31" s="47">
        <f>(1-(POWER(1-POWER(t_Wert,CalcLOC!$B$11),1/CalcLOC!$B$11)))*100</f>
        <v>99.9870472110821</v>
      </c>
      <c r="D31" s="48">
        <f>Am*CalcLOC!$B$4*CalcLOC!$B$2/100</f>
        <v>301.64092402639244</v>
      </c>
      <c r="E31" s="48">
        <f>CalcLOC!$B$9*Am/100</f>
        <v>840.47112144691391</v>
      </c>
      <c r="F31" s="48">
        <f>CalcLOC!$B$9*CalcLOC!$B$10*B$5:B$37</f>
        <v>12608.700000000004</v>
      </c>
      <c r="G31" s="48">
        <f t="shared" si="0"/>
        <v>13449.171121446918</v>
      </c>
      <c r="H31" s="49">
        <f>100*G31/CalcLOC!$B$9</f>
        <v>1599.9870472110827</v>
      </c>
      <c r="I31" s="48">
        <f>G31/(Am*CalcLOC!$B$4*CalcLOC!$B$2/100)</f>
        <v>44.586692488285067</v>
      </c>
      <c r="J31" s="48">
        <f>G31/(C31:C63*CalcLOC!$B$4*CalcLOC!$B$2/100)-CalcLOC!$B$5/CalcLOC!$B$4*CalcLOC!$B$7^2</f>
        <v>42.619881629096525</v>
      </c>
      <c r="K31" s="50">
        <f>J31-CalcLOC!$B$5/(CalcLOC!$B$4)</f>
        <v>11.150907882079821</v>
      </c>
      <c r="L31" s="51"/>
      <c r="M31" s="52">
        <f t="shared" si="1"/>
        <v>-2.93451804634255</v>
      </c>
      <c r="N31" s="53">
        <f t="shared" si="2"/>
        <v>1.4164074344054782E-4</v>
      </c>
      <c r="O31" s="52">
        <f t="shared" si="3"/>
        <v>-4.93451804634255</v>
      </c>
      <c r="P31" s="53">
        <f t="shared" si="4"/>
        <v>5.1653625208001544E-10</v>
      </c>
      <c r="Q31" s="54">
        <f t="shared" si="5"/>
        <v>1.4164022690429573E-2</v>
      </c>
    </row>
    <row r="32" spans="2:17" x14ac:dyDescent="0.3">
      <c r="B32" s="46">
        <f t="shared" si="8"/>
        <v>1.5200000000000002</v>
      </c>
      <c r="C32" s="47">
        <f>(1-(POWER(1-POWER(t_Wert,CalcLOC!$B$11),1/CalcLOC!$B$11)))*100</f>
        <v>99.985170394390096</v>
      </c>
      <c r="D32" s="48">
        <f>Am*CalcLOC!$B$4*CalcLOC!$B$2/100</f>
        <v>301.63526204579603</v>
      </c>
      <c r="E32" s="48">
        <f>CalcLOC!$B$9*Am/100</f>
        <v>840.45534530116436</v>
      </c>
      <c r="F32" s="48">
        <f>CalcLOC!$B$9*CalcLOC!$B$10*B$5:B$37</f>
        <v>12776.816000000004</v>
      </c>
      <c r="G32" s="48">
        <f t="shared" si="0"/>
        <v>13617.271345301169</v>
      </c>
      <c r="H32" s="49">
        <f>100*G32/CalcLOC!$B$9</f>
        <v>1619.9851703943907</v>
      </c>
      <c r="I32" s="48">
        <f>G32/(Am*CalcLOC!$B$4*CalcLOC!$B$2/100)</f>
        <v>45.144825750623667</v>
      </c>
      <c r="J32" s="48">
        <f>G32/(C32:C64*CalcLOC!$B$4*CalcLOC!$B$2/100)-CalcLOC!$B$5/CalcLOC!$B$4*CalcLOC!$B$7^2</f>
        <v>43.178014891435126</v>
      </c>
      <c r="K32" s="50">
        <f>J32-CalcLOC!$B$5/(CalcLOC!$B$4)</f>
        <v>11.709041144418421</v>
      </c>
      <c r="L32" s="51"/>
      <c r="M32" s="52">
        <f t="shared" si="1"/>
        <v>-3.4926513086811504</v>
      </c>
      <c r="N32" s="53">
        <f t="shared" si="2"/>
        <v>7.7815959939747371E-6</v>
      </c>
      <c r="O32" s="52">
        <f t="shared" si="3"/>
        <v>-5.4926513086811504</v>
      </c>
      <c r="P32" s="53">
        <f t="shared" si="4"/>
        <v>5.4287852606521565E-12</v>
      </c>
      <c r="Q32" s="54">
        <f t="shared" si="5"/>
        <v>7.7815905651894756E-4</v>
      </c>
    </row>
    <row r="33" spans="2:17" x14ac:dyDescent="0.3">
      <c r="B33" s="46">
        <f t="shared" si="8"/>
        <v>1.5400000000000003</v>
      </c>
      <c r="C33" s="47">
        <f>(1-(POWER(1-POWER(t_Wert,CalcLOC!$B$11),1/CalcLOC!$B$11)))*100</f>
        <v>99.983118013781876</v>
      </c>
      <c r="D33" s="48">
        <f>Am*CalcLOC!$B$4*CalcLOC!$B$2/100</f>
        <v>301.62907042397717</v>
      </c>
      <c r="E33" s="48">
        <f>CalcLOC!$B$9*Am/100</f>
        <v>840.43809340024779</v>
      </c>
      <c r="F33" s="48">
        <f>CalcLOC!$B$9*CalcLOC!$B$10*B$5:B$37</f>
        <v>12944.932000000004</v>
      </c>
      <c r="G33" s="48">
        <f t="shared" si="0"/>
        <v>13785.370093400252</v>
      </c>
      <c r="H33" s="49">
        <f>100*G33/CalcLOC!$B$9</f>
        <v>1639.9831180137824</v>
      </c>
      <c r="I33" s="48">
        <f>G33/(Am*CalcLOC!$B$4*CalcLOC!$B$2/100)</f>
        <v>45.703055325613015</v>
      </c>
      <c r="J33" s="48">
        <f>G33/(C33:C65*CalcLOC!$B$4*CalcLOC!$B$2/100)-CalcLOC!$B$5/CalcLOC!$B$4*CalcLOC!$B$7^2</f>
        <v>43.736244466424473</v>
      </c>
      <c r="K33" s="50">
        <f>J33-CalcLOC!$B$5/(CalcLOC!$B$4)</f>
        <v>12.267270719407769</v>
      </c>
      <c r="L33" s="51"/>
      <c r="M33" s="52">
        <f t="shared" si="1"/>
        <v>-4.0508808836704979</v>
      </c>
      <c r="N33" s="53">
        <f t="shared" si="2"/>
        <v>2.7057501038557208E-7</v>
      </c>
      <c r="O33" s="52">
        <f t="shared" si="3"/>
        <v>-6.0508808836704979</v>
      </c>
      <c r="P33" s="53">
        <f t="shared" si="4"/>
        <v>3.5717896098879491E-14</v>
      </c>
      <c r="Q33" s="54">
        <f t="shared" si="5"/>
        <v>2.7057497466767597E-5</v>
      </c>
    </row>
    <row r="34" spans="2:17" x14ac:dyDescent="0.3">
      <c r="B34" s="46">
        <f t="shared" si="8"/>
        <v>1.5600000000000003</v>
      </c>
      <c r="C34" s="47">
        <f>(1-(POWER(1-POWER(t_Wert,CalcLOC!$B$11),1/CalcLOC!$B$11)))*100</f>
        <v>99.980882550496617</v>
      </c>
      <c r="D34" s="48">
        <f>Am*CalcLOC!$B$4*CalcLOC!$B$2/100</f>
        <v>301.62232647833821</v>
      </c>
      <c r="E34" s="48">
        <f>CalcLOC!$B$9*Am/100</f>
        <v>840.41930254296449</v>
      </c>
      <c r="F34" s="48">
        <f>CalcLOC!$B$9*CalcLOC!$B$10*B$5:B$37</f>
        <v>13113.048000000004</v>
      </c>
      <c r="G34" s="48">
        <f t="shared" si="0"/>
        <v>13953.467302542969</v>
      </c>
      <c r="H34" s="49">
        <f>100*G34/CalcLOC!$B$9</f>
        <v>1659.9808825504972</v>
      </c>
      <c r="I34" s="48">
        <f>G34/(Am*CalcLOC!$B$4*CalcLOC!$B$2/100)</f>
        <v>46.261387429305813</v>
      </c>
      <c r="J34" s="48">
        <f>G34/(C34:C66*CalcLOC!$B$4*CalcLOC!$B$2/100)-CalcLOC!$B$5/CalcLOC!$B$4*CalcLOC!$B$7^2</f>
        <v>44.294576570117272</v>
      </c>
      <c r="K34" s="50">
        <f>J34-CalcLOC!$B$5/(CalcLOC!$B$4)</f>
        <v>12.825602823100567</v>
      </c>
      <c r="L34" s="51"/>
      <c r="M34" s="52">
        <f t="shared" si="1"/>
        <v>-4.6092129873632963</v>
      </c>
      <c r="N34" s="53">
        <f t="shared" si="2"/>
        <v>5.927504732124236E-9</v>
      </c>
      <c r="O34" s="52">
        <f t="shared" si="3"/>
        <v>-6.6092129873632963</v>
      </c>
      <c r="P34" s="53">
        <f t="shared" si="4"/>
        <v>1.468500414776108E-16</v>
      </c>
      <c r="Q34" s="54">
        <f t="shared" si="5"/>
        <v>5.9275045852741939E-7</v>
      </c>
    </row>
    <row r="35" spans="2:17" x14ac:dyDescent="0.3">
      <c r="B35" s="46">
        <f t="shared" ref="B35" si="9">B34+0.01</f>
        <v>1.5700000000000003</v>
      </c>
      <c r="C35" s="47">
        <f>(1-(POWER(1-POWER(t_Wert,CalcLOC!$B$11),1/CalcLOC!$B$11)))*100</f>
        <v>99.979693846988411</v>
      </c>
      <c r="D35" s="48">
        <f>Am*CalcLOC!$B$4*CalcLOC!$B$2/100</f>
        <v>301.61874039759465</v>
      </c>
      <c r="E35" s="48">
        <f>CalcLOC!$B$9*Am/100</f>
        <v>840.40931053901522</v>
      </c>
      <c r="F35" s="48">
        <f>CalcLOC!$B$9*CalcLOC!$B$10*B$5:B$37</f>
        <v>13197.106000000003</v>
      </c>
      <c r="G35" s="48">
        <f t="shared" si="0"/>
        <v>14037.515310539018</v>
      </c>
      <c r="H35" s="49">
        <f>100*G35/CalcLOC!$B$9</f>
        <v>1669.9796938469888</v>
      </c>
      <c r="I35" s="48">
        <f>G35/(Am*CalcLOC!$B$4*CalcLOC!$B$2/100)</f>
        <v>46.540593903531082</v>
      </c>
      <c r="J35" s="48">
        <f>G35/(C35:C67*CalcLOC!$B$4*CalcLOC!$B$2/100)-CalcLOC!$B$5/CalcLOC!$B$4*CalcLOC!$B$7^2</f>
        <v>44.573783044342541</v>
      </c>
      <c r="K35" s="50">
        <f>J35-CalcLOC!$B$5/(CalcLOC!$B$4)</f>
        <v>13.104809297325836</v>
      </c>
      <c r="L35" s="51"/>
      <c r="M35" s="52">
        <f t="shared" si="1"/>
        <v>-4.8884194615885654</v>
      </c>
      <c r="N35" s="53">
        <f t="shared" si="2"/>
        <v>7.3697465078612673E-10</v>
      </c>
      <c r="O35" s="52">
        <f t="shared" si="3"/>
        <v>-6.8884194615885654</v>
      </c>
      <c r="P35" s="53">
        <f t="shared" si="4"/>
        <v>7.8902196867281329E-18</v>
      </c>
      <c r="Q35" s="54">
        <f t="shared" si="5"/>
        <v>7.3697464289590708E-8</v>
      </c>
    </row>
    <row r="36" spans="2:17" x14ac:dyDescent="0.3">
      <c r="B36" s="46">
        <f t="shared" ref="B36:B37" si="10">B35+0.1</f>
        <v>1.6700000000000004</v>
      </c>
      <c r="C36" s="47">
        <f>(1-(POWER(1-POWER(t_Wert,CalcLOC!$B$11),1/CalcLOC!$B$11)))*100</f>
        <v>99.964990981020605</v>
      </c>
      <c r="D36" s="48">
        <f>Am*CalcLOC!$B$4*CalcLOC!$B$2/100</f>
        <v>301.57438479154297</v>
      </c>
      <c r="E36" s="48">
        <f>CalcLOC!$B$9*Am/100</f>
        <v>840.28572118826298</v>
      </c>
      <c r="F36" s="48">
        <f>CalcLOC!$B$9*CalcLOC!$B$10*B$5:B$37</f>
        <v>14037.686000000005</v>
      </c>
      <c r="G36" s="48">
        <f t="shared" si="0"/>
        <v>14877.971721188269</v>
      </c>
      <c r="H36" s="49">
        <f>100*G36/CalcLOC!$B$9</f>
        <v>1769.9649909810214</v>
      </c>
      <c r="I36" s="48">
        <f>G36/(Am*CalcLOC!$B$4*CalcLOC!$B$2/100)</f>
        <v>49.334334981640957</v>
      </c>
      <c r="J36" s="48">
        <f>G36/(C36:C68*CalcLOC!$B$4*CalcLOC!$B$2/100)-CalcLOC!$B$5/CalcLOC!$B$4*CalcLOC!$B$7^2</f>
        <v>47.367524122452416</v>
      </c>
      <c r="K36" s="50">
        <f>J36-CalcLOC!$B$5/(CalcLOC!$B$4)</f>
        <v>15.898550375435711</v>
      </c>
      <c r="L36" s="51"/>
      <c r="M36" s="52">
        <f t="shared" si="1"/>
        <v>-7.6821605396984403</v>
      </c>
      <c r="N36" s="53">
        <f t="shared" si="2"/>
        <v>1.0179916151535264E-21</v>
      </c>
      <c r="O36" s="52">
        <f t="shared" si="3"/>
        <v>-9.6821605396984403</v>
      </c>
      <c r="P36" s="53">
        <f t="shared" si="4"/>
        <v>2.3377073455922207E-33</v>
      </c>
      <c r="Q36" s="54">
        <f t="shared" si="5"/>
        <v>1.0179916151511887E-19</v>
      </c>
    </row>
    <row r="37" spans="2:17" x14ac:dyDescent="0.3">
      <c r="B37" s="46">
        <f t="shared" si="10"/>
        <v>1.7700000000000005</v>
      </c>
      <c r="C37" s="47">
        <f>(1-(POWER(1-POWER(t_Wert,CalcLOC!$B$11),1/CalcLOC!$B$11)))*100</f>
        <v>99.944575281685772</v>
      </c>
      <c r="D37" s="48">
        <f>Am*CalcLOC!$B$4*CalcLOC!$B$2/100</f>
        <v>301.51279470978966</v>
      </c>
      <c r="E37" s="48">
        <f>CalcLOC!$B$9*Am/100</f>
        <v>840.11411090279432</v>
      </c>
      <c r="F37" s="48">
        <f>CalcLOC!$B$9*CalcLOC!$B$10*B$5:B$37</f>
        <v>14878.266000000005</v>
      </c>
      <c r="G37" s="48">
        <f t="shared" si="0"/>
        <v>15718.380110902799</v>
      </c>
      <c r="H37" s="49">
        <f>100*G37/CalcLOC!$B$9</f>
        <v>1869.9445752816864</v>
      </c>
      <c r="I37" s="48">
        <f>G37/(Am*CalcLOC!$B$4*CalcLOC!$B$2/100)</f>
        <v>52.131718410265023</v>
      </c>
      <c r="J37" s="48">
        <f>G37/(C37:C69*CalcLOC!$B$4*CalcLOC!$B$2/100)-CalcLOC!$B$5/CalcLOC!$B$4*CalcLOC!$B$7^2</f>
        <v>50.164907551076482</v>
      </c>
      <c r="K37" s="50">
        <f>J37-CalcLOC!$B$5/(CalcLOC!$B$4)</f>
        <v>18.695933804059777</v>
      </c>
      <c r="L37" s="51"/>
      <c r="M37" s="52">
        <f t="shared" si="1"/>
        <v>-10.479543968322506</v>
      </c>
      <c r="N37" s="53">
        <f t="shared" si="2"/>
        <v>9.8325186615888655E-39</v>
      </c>
      <c r="O37" s="52">
        <f t="shared" si="3"/>
        <v>-12.479543968322506</v>
      </c>
      <c r="P37" s="53">
        <f t="shared" si="4"/>
        <v>4.5619316527576671E-54</v>
      </c>
      <c r="Q37" s="54">
        <f t="shared" si="5"/>
        <v>9.8325186615888616E-37</v>
      </c>
    </row>
    <row r="38" spans="2:17" x14ac:dyDescent="0.3">
      <c r="B38" s="55"/>
      <c r="C38" s="55"/>
      <c r="D38" s="55"/>
      <c r="E38" s="55"/>
      <c r="F38" s="55"/>
      <c r="G38" s="55"/>
      <c r="H38" s="55"/>
      <c r="I38" s="55"/>
      <c r="J38" s="56"/>
      <c r="K38" s="51"/>
      <c r="L38" s="56"/>
      <c r="M38" s="55"/>
      <c r="N38" s="55"/>
      <c r="O38" s="55"/>
      <c r="P38" s="55"/>
      <c r="Q38" s="55"/>
    </row>
    <row r="39" spans="2:17" x14ac:dyDescent="0.3">
      <c r="B39" s="55"/>
      <c r="C39" s="55"/>
      <c r="D39" s="55"/>
      <c r="E39" s="55"/>
      <c r="F39" s="55"/>
      <c r="G39" s="55"/>
      <c r="H39" s="55"/>
      <c r="I39" s="55"/>
      <c r="J39" s="56"/>
      <c r="K39" s="51"/>
      <c r="L39" s="56"/>
      <c r="M39" s="55"/>
      <c r="N39" s="55"/>
      <c r="O39" s="55"/>
      <c r="P39" s="55"/>
      <c r="Q39" s="55"/>
    </row>
    <row r="40" spans="2:17" x14ac:dyDescent="0.3">
      <c r="B40" s="55" t="s">
        <v>113</v>
      </c>
      <c r="C40" s="55"/>
      <c r="D40" s="55"/>
      <c r="E40" s="55"/>
      <c r="F40" s="55"/>
      <c r="G40" s="55"/>
      <c r="H40" s="55"/>
      <c r="I40" s="55"/>
      <c r="J40" s="55"/>
      <c r="K40" s="55"/>
      <c r="L40" s="56"/>
      <c r="M40" s="55"/>
      <c r="N40" s="55"/>
      <c r="O40" s="55"/>
      <c r="P40" s="55"/>
      <c r="Q40" s="55"/>
    </row>
    <row r="41" spans="2:17" x14ac:dyDescent="0.3">
      <c r="B41" s="55" t="s">
        <v>114</v>
      </c>
      <c r="C41" s="55"/>
      <c r="D41" s="55"/>
      <c r="E41" s="55"/>
      <c r="F41" s="55"/>
      <c r="G41" s="55"/>
      <c r="H41" s="55"/>
      <c r="I41" s="55"/>
      <c r="J41" s="55"/>
      <c r="K41" s="55"/>
      <c r="L41" s="56"/>
      <c r="M41" s="55"/>
      <c r="N41" s="55"/>
      <c r="O41" s="55"/>
      <c r="P41" s="55"/>
      <c r="Q41" s="55"/>
    </row>
    <row r="42" spans="2:17" x14ac:dyDescent="0.3"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6"/>
      <c r="M42" s="55"/>
      <c r="N42" s="55"/>
      <c r="O42" s="55"/>
      <c r="P42" s="55"/>
      <c r="Q42" s="55"/>
    </row>
    <row r="43" spans="2:17" x14ac:dyDescent="0.3">
      <c r="B43" s="57" t="s">
        <v>115</v>
      </c>
      <c r="C43" s="58" t="s">
        <v>116</v>
      </c>
      <c r="D43" s="59">
        <f>D51</f>
        <v>7.2163898357372709</v>
      </c>
      <c r="E43" s="55"/>
      <c r="F43" s="55"/>
      <c r="G43" s="55"/>
      <c r="H43" s="55"/>
      <c r="I43" s="55"/>
      <c r="J43" s="55"/>
      <c r="K43" s="55"/>
      <c r="L43" s="56"/>
      <c r="M43" s="55"/>
      <c r="N43" s="55"/>
      <c r="O43" s="55"/>
      <c r="P43" s="55"/>
      <c r="Q43" s="55"/>
    </row>
    <row r="44" spans="2:17" x14ac:dyDescent="0.3">
      <c r="B44" s="60" t="s">
        <v>117</v>
      </c>
      <c r="C44" s="61" t="s">
        <v>116</v>
      </c>
      <c r="D44" s="62">
        <f>D43+CalcLOC!$B$5/CalcLOC!$B$4</f>
        <v>38.685363582753979</v>
      </c>
      <c r="E44" s="55"/>
      <c r="F44" s="55"/>
      <c r="G44" s="55"/>
      <c r="H44" s="55"/>
      <c r="I44" s="55"/>
      <c r="J44" s="55"/>
      <c r="K44" s="55"/>
      <c r="L44" s="56"/>
      <c r="M44" s="55"/>
      <c r="N44" s="55"/>
      <c r="O44" s="55"/>
      <c r="P44" s="55"/>
      <c r="Q44" s="55"/>
    </row>
    <row r="45" spans="2:17" x14ac:dyDescent="0.3">
      <c r="B45" s="60" t="s">
        <v>118</v>
      </c>
      <c r="C45" s="61" t="s">
        <v>116</v>
      </c>
      <c r="D45" s="62">
        <f>D43+CalcLOC!B5/CalcLOC!B4*(1+CalcLOC!B7^2)</f>
        <v>40.65217444194252</v>
      </c>
      <c r="E45" s="63">
        <f>IF(D46&gt;1.6*CalcLOC!B9,D46,"")</f>
        <v>12263.94798564522</v>
      </c>
      <c r="F45" s="64">
        <v>0</v>
      </c>
      <c r="G45" s="55"/>
      <c r="H45" s="55"/>
      <c r="I45" s="55"/>
      <c r="J45" s="55"/>
      <c r="K45" s="55"/>
      <c r="L45" s="56"/>
      <c r="M45" s="55"/>
      <c r="N45" s="55"/>
      <c r="O45" s="55"/>
      <c r="P45" s="55"/>
      <c r="Q45" s="55"/>
    </row>
    <row r="46" spans="2:17" x14ac:dyDescent="0.3">
      <c r="B46" s="65" t="s">
        <v>125</v>
      </c>
      <c r="C46" s="66" t="s">
        <v>119</v>
      </c>
      <c r="D46" s="67">
        <f>D45*CalcLOC!B4*CalcLOC!B2</f>
        <v>12263.94798564522</v>
      </c>
      <c r="E46" s="63">
        <f>IF(D46&gt;1.6*CalcLOC!B9,D46,"")</f>
        <v>12263.94798564522</v>
      </c>
      <c r="F46" s="64">
        <f>IF(E46&lt;&gt;"",100,"")</f>
        <v>100</v>
      </c>
      <c r="G46" s="55"/>
      <c r="H46" s="55"/>
      <c r="I46" s="55"/>
      <c r="J46" s="55"/>
      <c r="K46" s="55"/>
      <c r="L46" s="56"/>
      <c r="M46" s="55"/>
      <c r="N46" s="55"/>
      <c r="O46" s="55"/>
      <c r="P46" s="55"/>
      <c r="Q46" s="55"/>
    </row>
    <row r="48" spans="2:17" x14ac:dyDescent="0.3">
      <c r="B48" s="40" t="s">
        <v>120</v>
      </c>
    </row>
    <row r="50" spans="2:10" x14ac:dyDescent="0.3">
      <c r="B50" s="40" t="s">
        <v>121</v>
      </c>
      <c r="C50" s="40" t="s">
        <v>116</v>
      </c>
      <c r="D50" s="68">
        <f>D51+1</f>
        <v>8.2163898357372709</v>
      </c>
      <c r="J50" s="40">
        <f>(D50-D51)/D54</f>
        <v>1.2370437769814968</v>
      </c>
    </row>
    <row r="51" spans="2:10" x14ac:dyDescent="0.3">
      <c r="B51" s="40" t="s">
        <v>115</v>
      </c>
      <c r="C51" s="40" t="s">
        <v>116</v>
      </c>
      <c r="D51" s="68">
        <f>(('calc distribution'!Q3*Overview!L21/100)*((1+'calc distribution'!Q4^2)/2))/(1-Overview!L21/100)</f>
        <v>7.2163898357372709</v>
      </c>
      <c r="J51" s="40">
        <f>(D52-D51)/D54</f>
        <v>-1.2370437769814968</v>
      </c>
    </row>
    <row r="52" spans="2:10" x14ac:dyDescent="0.3">
      <c r="B52" s="40" t="s">
        <v>122</v>
      </c>
      <c r="C52" s="40" t="s">
        <v>116</v>
      </c>
      <c r="D52" s="68">
        <f>D51-1</f>
        <v>6.2163898357372709</v>
      </c>
    </row>
    <row r="53" spans="2:10" x14ac:dyDescent="0.3">
      <c r="B53" s="40" t="s">
        <v>123</v>
      </c>
    </row>
    <row r="54" spans="2:10" x14ac:dyDescent="0.3">
      <c r="B54" s="40" t="s">
        <v>124</v>
      </c>
      <c r="C54" s="40" t="s">
        <v>116</v>
      </c>
      <c r="D54" s="40">
        <f>'calc distribution'!Q4</f>
        <v>0.80837882911475778</v>
      </c>
    </row>
  </sheetData>
  <mergeCells count="4">
    <mergeCell ref="B2:K2"/>
    <mergeCell ref="M2:Q2"/>
    <mergeCell ref="B3:K3"/>
    <mergeCell ref="M3:Q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05"/>
  <sheetViews>
    <sheetView workbookViewId="0">
      <selection activeCell="J1" sqref="J1:J1048576"/>
    </sheetView>
  </sheetViews>
  <sheetFormatPr defaultRowHeight="14.4" x14ac:dyDescent="0.3"/>
  <cols>
    <col min="2" max="2" width="8.6640625" customWidth="1"/>
    <col min="6" max="6" width="11.5546875" customWidth="1"/>
    <col min="7" max="7" width="14.109375" customWidth="1"/>
  </cols>
  <sheetData>
    <row r="1" spans="1:11" s="70" customFormat="1" x14ac:dyDescent="0.3">
      <c r="A1" s="84" t="s">
        <v>126</v>
      </c>
      <c r="B1" s="84" t="s">
        <v>128</v>
      </c>
      <c r="C1" s="84"/>
      <c r="D1" s="84" t="s">
        <v>129</v>
      </c>
      <c r="E1" s="84" t="s">
        <v>130</v>
      </c>
      <c r="F1" s="70" t="s">
        <v>19</v>
      </c>
      <c r="G1" s="70" t="s">
        <v>20</v>
      </c>
      <c r="H1" s="84" t="s">
        <v>237</v>
      </c>
      <c r="I1" s="84"/>
      <c r="J1" s="84"/>
      <c r="K1" s="84"/>
    </row>
    <row r="2" spans="1:11" s="70" customFormat="1" x14ac:dyDescent="0.3">
      <c r="A2" s="90" t="s">
        <v>131</v>
      </c>
      <c r="B2" s="70">
        <f>H2*I2</f>
        <v>414</v>
      </c>
      <c r="C2" s="86">
        <f>B2/40</f>
        <v>10.35</v>
      </c>
      <c r="D2" s="86">
        <v>1</v>
      </c>
      <c r="E2" s="87">
        <f>ROUND(B2/24,0)</f>
        <v>17</v>
      </c>
      <c r="F2" s="91">
        <f>G2-E2</f>
        <v>43814</v>
      </c>
      <c r="G2" s="91">
        <v>43831</v>
      </c>
      <c r="H2" s="90">
        <v>207</v>
      </c>
      <c r="I2" s="86">
        <v>2</v>
      </c>
      <c r="J2" s="85"/>
      <c r="K2" s="85"/>
    </row>
    <row r="3" spans="1:11" s="70" customFormat="1" x14ac:dyDescent="0.3">
      <c r="A3" s="90" t="s">
        <v>132</v>
      </c>
      <c r="B3" s="70">
        <f t="shared" ref="B3:B66" si="0">H3*I3</f>
        <v>576</v>
      </c>
      <c r="C3" s="86">
        <f t="shared" ref="C3:C53" si="1">B3/40</f>
        <v>14.4</v>
      </c>
      <c r="D3" s="86">
        <v>2</v>
      </c>
      <c r="E3" s="87">
        <f t="shared" ref="E3:E66" si="2">ROUND(B3/24,0)</f>
        <v>24</v>
      </c>
      <c r="F3" s="91">
        <f t="shared" ref="F3:F66" si="3">G3-E3</f>
        <v>43821</v>
      </c>
      <c r="G3" s="91">
        <f>$G$2+D3*7</f>
        <v>43845</v>
      </c>
      <c r="H3" s="90">
        <v>288</v>
      </c>
      <c r="I3" s="86">
        <v>2</v>
      </c>
      <c r="J3" s="85"/>
      <c r="K3" s="85"/>
    </row>
    <row r="4" spans="1:11" s="70" customFormat="1" x14ac:dyDescent="0.3">
      <c r="A4" s="90" t="s">
        <v>133</v>
      </c>
      <c r="B4" s="70">
        <f t="shared" si="0"/>
        <v>686</v>
      </c>
      <c r="C4" s="86">
        <f t="shared" si="1"/>
        <v>17.149999999999999</v>
      </c>
      <c r="D4" s="86">
        <v>3</v>
      </c>
      <c r="E4" s="87">
        <f t="shared" si="2"/>
        <v>29</v>
      </c>
      <c r="F4" s="91">
        <f t="shared" si="3"/>
        <v>43823</v>
      </c>
      <c r="G4" s="91">
        <f t="shared" ref="G4:G67" si="4">$G$2+D4*7</f>
        <v>43852</v>
      </c>
      <c r="H4" s="90">
        <v>343</v>
      </c>
      <c r="I4" s="86">
        <v>2</v>
      </c>
      <c r="J4" s="85"/>
      <c r="K4" s="85"/>
    </row>
    <row r="5" spans="1:11" s="70" customFormat="1" x14ac:dyDescent="0.3">
      <c r="A5" s="90" t="s">
        <v>134</v>
      </c>
      <c r="B5" s="70">
        <f t="shared" si="0"/>
        <v>872</v>
      </c>
      <c r="C5" s="86">
        <f t="shared" si="1"/>
        <v>21.8</v>
      </c>
      <c r="D5" s="86">
        <v>4</v>
      </c>
      <c r="E5" s="87">
        <f t="shared" si="2"/>
        <v>36</v>
      </c>
      <c r="F5" s="91">
        <f t="shared" si="3"/>
        <v>43823</v>
      </c>
      <c r="G5" s="91">
        <f t="shared" si="4"/>
        <v>43859</v>
      </c>
      <c r="H5" s="90">
        <v>436</v>
      </c>
      <c r="I5" s="86">
        <v>2</v>
      </c>
      <c r="J5" s="85"/>
      <c r="K5" s="85"/>
    </row>
    <row r="6" spans="1:11" s="70" customFormat="1" x14ac:dyDescent="0.3">
      <c r="A6" s="90" t="s">
        <v>135</v>
      </c>
      <c r="B6" s="70">
        <f t="shared" si="0"/>
        <v>564</v>
      </c>
      <c r="C6" s="86">
        <f t="shared" si="1"/>
        <v>14.1</v>
      </c>
      <c r="D6" s="86">
        <v>5</v>
      </c>
      <c r="E6" s="87">
        <f t="shared" si="2"/>
        <v>24</v>
      </c>
      <c r="F6" s="91">
        <f t="shared" si="3"/>
        <v>43842</v>
      </c>
      <c r="G6" s="91">
        <f t="shared" si="4"/>
        <v>43866</v>
      </c>
      <c r="H6" s="90">
        <v>282</v>
      </c>
      <c r="I6" s="86">
        <v>2</v>
      </c>
      <c r="J6" s="85"/>
      <c r="K6" s="85"/>
    </row>
    <row r="7" spans="1:11" s="70" customFormat="1" x14ac:dyDescent="0.3">
      <c r="A7" s="90" t="s">
        <v>136</v>
      </c>
      <c r="B7" s="70">
        <f t="shared" si="0"/>
        <v>616</v>
      </c>
      <c r="C7" s="86">
        <f t="shared" si="1"/>
        <v>15.4</v>
      </c>
      <c r="D7" s="86">
        <v>6</v>
      </c>
      <c r="E7" s="87">
        <f t="shared" si="2"/>
        <v>26</v>
      </c>
      <c r="F7" s="91">
        <f t="shared" si="3"/>
        <v>43847</v>
      </c>
      <c r="G7" s="91">
        <f t="shared" si="4"/>
        <v>43873</v>
      </c>
      <c r="H7" s="90">
        <v>308</v>
      </c>
      <c r="I7" s="86">
        <v>2</v>
      </c>
      <c r="J7" s="85"/>
      <c r="K7" s="85"/>
    </row>
    <row r="8" spans="1:11" s="70" customFormat="1" x14ac:dyDescent="0.3">
      <c r="A8" s="90" t="s">
        <v>137</v>
      </c>
      <c r="B8" s="70">
        <f t="shared" si="0"/>
        <v>550</v>
      </c>
      <c r="C8" s="86">
        <f t="shared" si="1"/>
        <v>13.75</v>
      </c>
      <c r="D8" s="86">
        <v>7</v>
      </c>
      <c r="E8" s="87">
        <f t="shared" si="2"/>
        <v>23</v>
      </c>
      <c r="F8" s="91">
        <f t="shared" si="3"/>
        <v>43857</v>
      </c>
      <c r="G8" s="91">
        <f t="shared" si="4"/>
        <v>43880</v>
      </c>
      <c r="H8" s="90">
        <v>275</v>
      </c>
      <c r="I8" s="86">
        <v>2</v>
      </c>
      <c r="J8" s="85"/>
      <c r="K8" s="85"/>
    </row>
    <row r="9" spans="1:11" s="70" customFormat="1" x14ac:dyDescent="0.3">
      <c r="A9" s="90" t="s">
        <v>138</v>
      </c>
      <c r="B9" s="70">
        <f t="shared" si="0"/>
        <v>686</v>
      </c>
      <c r="C9" s="86">
        <f t="shared" si="1"/>
        <v>17.149999999999999</v>
      </c>
      <c r="D9" s="86">
        <v>8</v>
      </c>
      <c r="E9" s="87">
        <f t="shared" si="2"/>
        <v>29</v>
      </c>
      <c r="F9" s="91">
        <f t="shared" si="3"/>
        <v>43858</v>
      </c>
      <c r="G9" s="91">
        <f t="shared" si="4"/>
        <v>43887</v>
      </c>
      <c r="H9" s="90">
        <v>343</v>
      </c>
      <c r="I9" s="86">
        <v>2</v>
      </c>
      <c r="J9" s="85"/>
      <c r="K9" s="85"/>
    </row>
    <row r="10" spans="1:11" s="70" customFormat="1" x14ac:dyDescent="0.3">
      <c r="A10" s="90" t="s">
        <v>139</v>
      </c>
      <c r="B10" s="70">
        <f t="shared" si="0"/>
        <v>632</v>
      </c>
      <c r="C10" s="86">
        <f t="shared" si="1"/>
        <v>15.8</v>
      </c>
      <c r="D10" s="86">
        <v>9</v>
      </c>
      <c r="E10" s="87">
        <f t="shared" si="2"/>
        <v>26</v>
      </c>
      <c r="F10" s="91">
        <f t="shared" si="3"/>
        <v>43868</v>
      </c>
      <c r="G10" s="91">
        <f t="shared" si="4"/>
        <v>43894</v>
      </c>
      <c r="H10" s="90">
        <v>316</v>
      </c>
      <c r="I10" s="86">
        <v>2</v>
      </c>
      <c r="J10" s="85"/>
      <c r="K10" s="85"/>
    </row>
    <row r="11" spans="1:11" s="70" customFormat="1" x14ac:dyDescent="0.3">
      <c r="A11" s="90" t="s">
        <v>140</v>
      </c>
      <c r="B11" s="70">
        <f t="shared" si="0"/>
        <v>470</v>
      </c>
      <c r="C11" s="86">
        <f t="shared" si="1"/>
        <v>11.75</v>
      </c>
      <c r="D11" s="86">
        <v>10</v>
      </c>
      <c r="E11" s="87">
        <f t="shared" si="2"/>
        <v>20</v>
      </c>
      <c r="F11" s="91">
        <f t="shared" si="3"/>
        <v>43881</v>
      </c>
      <c r="G11" s="91">
        <f t="shared" si="4"/>
        <v>43901</v>
      </c>
      <c r="H11" s="90">
        <v>235</v>
      </c>
      <c r="I11" s="86">
        <v>2</v>
      </c>
      <c r="J11" s="85"/>
      <c r="K11" s="85"/>
    </row>
    <row r="12" spans="1:11" s="70" customFormat="1" x14ac:dyDescent="0.3">
      <c r="A12" s="90" t="s">
        <v>141</v>
      </c>
      <c r="B12" s="70">
        <f t="shared" si="0"/>
        <v>698</v>
      </c>
      <c r="C12" s="86">
        <f t="shared" si="1"/>
        <v>17.45</v>
      </c>
      <c r="D12" s="86">
        <v>11</v>
      </c>
      <c r="E12" s="87">
        <f t="shared" si="2"/>
        <v>29</v>
      </c>
      <c r="F12" s="91">
        <f t="shared" si="3"/>
        <v>43879</v>
      </c>
      <c r="G12" s="91">
        <f t="shared" si="4"/>
        <v>43908</v>
      </c>
      <c r="H12" s="90">
        <v>349</v>
      </c>
      <c r="I12" s="86">
        <v>2</v>
      </c>
      <c r="J12" s="85"/>
      <c r="K12" s="85"/>
    </row>
    <row r="13" spans="1:11" s="70" customFormat="1" x14ac:dyDescent="0.3">
      <c r="A13" s="90" t="s">
        <v>142</v>
      </c>
      <c r="B13" s="70">
        <f t="shared" si="0"/>
        <v>680</v>
      </c>
      <c r="C13" s="86">
        <f t="shared" si="1"/>
        <v>17</v>
      </c>
      <c r="D13" s="86">
        <v>12</v>
      </c>
      <c r="E13" s="87">
        <f t="shared" si="2"/>
        <v>28</v>
      </c>
      <c r="F13" s="91">
        <f t="shared" si="3"/>
        <v>43887</v>
      </c>
      <c r="G13" s="91">
        <f t="shared" si="4"/>
        <v>43915</v>
      </c>
      <c r="H13" s="90">
        <v>340</v>
      </c>
      <c r="I13" s="86">
        <v>2</v>
      </c>
      <c r="J13" s="85"/>
      <c r="K13" s="85"/>
    </row>
    <row r="14" spans="1:11" s="70" customFormat="1" x14ac:dyDescent="0.3">
      <c r="A14" s="90" t="s">
        <v>143</v>
      </c>
      <c r="B14" s="70">
        <f t="shared" si="0"/>
        <v>574</v>
      </c>
      <c r="C14" s="86">
        <f t="shared" si="1"/>
        <v>14.35</v>
      </c>
      <c r="D14" s="86">
        <v>13</v>
      </c>
      <c r="E14" s="87">
        <f t="shared" si="2"/>
        <v>24</v>
      </c>
      <c r="F14" s="91">
        <f t="shared" si="3"/>
        <v>43898</v>
      </c>
      <c r="G14" s="91">
        <f t="shared" si="4"/>
        <v>43922</v>
      </c>
      <c r="H14" s="90">
        <v>287</v>
      </c>
      <c r="I14" s="86">
        <v>2</v>
      </c>
      <c r="J14" s="85"/>
      <c r="K14" s="85"/>
    </row>
    <row r="15" spans="1:11" s="70" customFormat="1" x14ac:dyDescent="0.3">
      <c r="A15" s="90" t="s">
        <v>144</v>
      </c>
      <c r="B15" s="70">
        <f t="shared" si="0"/>
        <v>790</v>
      </c>
      <c r="C15" s="86">
        <f t="shared" si="1"/>
        <v>19.75</v>
      </c>
      <c r="D15" s="86">
        <v>14</v>
      </c>
      <c r="E15" s="87">
        <f t="shared" si="2"/>
        <v>33</v>
      </c>
      <c r="F15" s="91">
        <f t="shared" si="3"/>
        <v>43896</v>
      </c>
      <c r="G15" s="91">
        <f t="shared" si="4"/>
        <v>43929</v>
      </c>
      <c r="H15" s="90">
        <v>395</v>
      </c>
      <c r="I15" s="86">
        <v>2</v>
      </c>
      <c r="J15" s="85"/>
      <c r="K15" s="85"/>
    </row>
    <row r="16" spans="1:11" s="70" customFormat="1" x14ac:dyDescent="0.3">
      <c r="A16" s="90" t="s">
        <v>145</v>
      </c>
      <c r="B16" s="70">
        <f t="shared" si="0"/>
        <v>670</v>
      </c>
      <c r="C16" s="86">
        <f t="shared" si="1"/>
        <v>16.75</v>
      </c>
      <c r="D16" s="86">
        <v>15</v>
      </c>
      <c r="E16" s="87">
        <f t="shared" si="2"/>
        <v>28</v>
      </c>
      <c r="F16" s="91">
        <f t="shared" si="3"/>
        <v>43908</v>
      </c>
      <c r="G16" s="91">
        <f t="shared" si="4"/>
        <v>43936</v>
      </c>
      <c r="H16" s="90">
        <v>335</v>
      </c>
      <c r="I16" s="86">
        <v>2</v>
      </c>
      <c r="J16" s="85"/>
      <c r="K16" s="85"/>
    </row>
    <row r="17" spans="1:11" s="70" customFormat="1" x14ac:dyDescent="0.3">
      <c r="A17" s="90" t="s">
        <v>146</v>
      </c>
      <c r="B17" s="70">
        <f t="shared" si="0"/>
        <v>556</v>
      </c>
      <c r="C17" s="86">
        <f t="shared" si="1"/>
        <v>13.9</v>
      </c>
      <c r="D17" s="86">
        <v>16</v>
      </c>
      <c r="E17" s="87">
        <f t="shared" si="2"/>
        <v>23</v>
      </c>
      <c r="F17" s="91">
        <f t="shared" si="3"/>
        <v>43920</v>
      </c>
      <c r="G17" s="91">
        <f t="shared" si="4"/>
        <v>43943</v>
      </c>
      <c r="H17" s="90">
        <v>278</v>
      </c>
      <c r="I17" s="86">
        <v>2</v>
      </c>
      <c r="J17" s="85"/>
      <c r="K17" s="85"/>
    </row>
    <row r="18" spans="1:11" s="70" customFormat="1" x14ac:dyDescent="0.3">
      <c r="A18" s="90" t="s">
        <v>147</v>
      </c>
      <c r="B18" s="70">
        <f t="shared" si="0"/>
        <v>770</v>
      </c>
      <c r="C18" s="86">
        <f t="shared" si="1"/>
        <v>19.25</v>
      </c>
      <c r="D18" s="86">
        <v>17</v>
      </c>
      <c r="E18" s="87">
        <f t="shared" si="2"/>
        <v>32</v>
      </c>
      <c r="F18" s="91">
        <f t="shared" si="3"/>
        <v>43918</v>
      </c>
      <c r="G18" s="91">
        <f t="shared" si="4"/>
        <v>43950</v>
      </c>
      <c r="H18" s="90">
        <v>385</v>
      </c>
      <c r="I18" s="86">
        <v>2</v>
      </c>
      <c r="J18" s="85"/>
      <c r="K18" s="85"/>
    </row>
    <row r="19" spans="1:11" s="70" customFormat="1" x14ac:dyDescent="0.3">
      <c r="A19" s="90" t="s">
        <v>148</v>
      </c>
      <c r="B19" s="70">
        <f t="shared" si="0"/>
        <v>184</v>
      </c>
      <c r="C19" s="86">
        <f t="shared" si="1"/>
        <v>4.5999999999999996</v>
      </c>
      <c r="D19" s="86">
        <v>18</v>
      </c>
      <c r="E19" s="87">
        <f t="shared" si="2"/>
        <v>8</v>
      </c>
      <c r="F19" s="91">
        <f t="shared" si="3"/>
        <v>43949</v>
      </c>
      <c r="G19" s="91">
        <f t="shared" si="4"/>
        <v>43957</v>
      </c>
      <c r="H19" s="90">
        <v>92</v>
      </c>
      <c r="I19" s="86">
        <v>2</v>
      </c>
      <c r="J19" s="85"/>
      <c r="K19" s="85"/>
    </row>
    <row r="20" spans="1:11" s="70" customFormat="1" x14ac:dyDescent="0.3">
      <c r="A20" s="90" t="s">
        <v>149</v>
      </c>
      <c r="B20" s="70">
        <f t="shared" si="0"/>
        <v>652</v>
      </c>
      <c r="C20" s="86">
        <f t="shared" si="1"/>
        <v>16.3</v>
      </c>
      <c r="D20" s="86">
        <v>19</v>
      </c>
      <c r="E20" s="87">
        <f t="shared" si="2"/>
        <v>27</v>
      </c>
      <c r="F20" s="91">
        <f t="shared" si="3"/>
        <v>43937</v>
      </c>
      <c r="G20" s="91">
        <f t="shared" si="4"/>
        <v>43964</v>
      </c>
      <c r="H20" s="90">
        <v>326</v>
      </c>
      <c r="I20" s="86">
        <v>2</v>
      </c>
      <c r="J20" s="85"/>
      <c r="K20" s="85"/>
    </row>
    <row r="21" spans="1:11" s="70" customFormat="1" x14ac:dyDescent="0.3">
      <c r="A21" s="90" t="s">
        <v>150</v>
      </c>
      <c r="B21" s="70">
        <f t="shared" si="0"/>
        <v>520</v>
      </c>
      <c r="C21" s="86">
        <f t="shared" si="1"/>
        <v>13</v>
      </c>
      <c r="D21" s="86">
        <v>20</v>
      </c>
      <c r="E21" s="87">
        <f t="shared" si="2"/>
        <v>22</v>
      </c>
      <c r="F21" s="91">
        <f t="shared" si="3"/>
        <v>43949</v>
      </c>
      <c r="G21" s="91">
        <f t="shared" si="4"/>
        <v>43971</v>
      </c>
      <c r="H21" s="90">
        <v>260</v>
      </c>
      <c r="I21" s="86">
        <v>2</v>
      </c>
      <c r="J21" s="85"/>
      <c r="K21" s="85"/>
    </row>
    <row r="22" spans="1:11" s="70" customFormat="1" x14ac:dyDescent="0.3">
      <c r="A22" s="90" t="s">
        <v>151</v>
      </c>
      <c r="B22" s="70">
        <f t="shared" si="0"/>
        <v>698</v>
      </c>
      <c r="C22" s="86">
        <f t="shared" si="1"/>
        <v>17.45</v>
      </c>
      <c r="D22" s="86">
        <v>21</v>
      </c>
      <c r="E22" s="87">
        <f t="shared" si="2"/>
        <v>29</v>
      </c>
      <c r="F22" s="91">
        <f t="shared" si="3"/>
        <v>43949</v>
      </c>
      <c r="G22" s="91">
        <f t="shared" si="4"/>
        <v>43978</v>
      </c>
      <c r="H22" s="90">
        <v>349</v>
      </c>
      <c r="I22" s="86">
        <v>2</v>
      </c>
      <c r="J22" s="85"/>
      <c r="K22" s="85"/>
    </row>
    <row r="23" spans="1:11" s="70" customFormat="1" x14ac:dyDescent="0.3">
      <c r="A23" s="90" t="s">
        <v>152</v>
      </c>
      <c r="B23" s="70">
        <f t="shared" si="0"/>
        <v>880</v>
      </c>
      <c r="C23" s="86">
        <f t="shared" si="1"/>
        <v>22</v>
      </c>
      <c r="D23" s="86">
        <v>22</v>
      </c>
      <c r="E23" s="87">
        <f t="shared" si="2"/>
        <v>37</v>
      </c>
      <c r="F23" s="91">
        <f t="shared" si="3"/>
        <v>43948</v>
      </c>
      <c r="G23" s="91">
        <f t="shared" si="4"/>
        <v>43985</v>
      </c>
      <c r="H23" s="90">
        <v>440</v>
      </c>
      <c r="I23" s="86">
        <v>2</v>
      </c>
      <c r="J23" s="85"/>
      <c r="K23" s="85"/>
    </row>
    <row r="24" spans="1:11" s="70" customFormat="1" x14ac:dyDescent="0.3">
      <c r="A24" s="90" t="s">
        <v>153</v>
      </c>
      <c r="B24" s="70">
        <f t="shared" si="0"/>
        <v>400</v>
      </c>
      <c r="C24" s="86">
        <f t="shared" si="1"/>
        <v>10</v>
      </c>
      <c r="D24" s="86">
        <v>23</v>
      </c>
      <c r="E24" s="87">
        <f t="shared" si="2"/>
        <v>17</v>
      </c>
      <c r="F24" s="91">
        <f t="shared" si="3"/>
        <v>43975</v>
      </c>
      <c r="G24" s="91">
        <f t="shared" si="4"/>
        <v>43992</v>
      </c>
      <c r="H24" s="90">
        <v>200</v>
      </c>
      <c r="I24" s="86">
        <v>2</v>
      </c>
      <c r="J24" s="85"/>
      <c r="K24" s="85"/>
    </row>
    <row r="25" spans="1:11" s="70" customFormat="1" x14ac:dyDescent="0.3">
      <c r="A25" s="90" t="s">
        <v>154</v>
      </c>
      <c r="B25" s="70">
        <f t="shared" si="0"/>
        <v>488</v>
      </c>
      <c r="C25" s="86">
        <f t="shared" si="1"/>
        <v>12.2</v>
      </c>
      <c r="D25" s="86">
        <v>24</v>
      </c>
      <c r="E25" s="87">
        <f t="shared" si="2"/>
        <v>20</v>
      </c>
      <c r="F25" s="91">
        <f t="shared" si="3"/>
        <v>43979</v>
      </c>
      <c r="G25" s="91">
        <f t="shared" si="4"/>
        <v>43999</v>
      </c>
      <c r="H25" s="90">
        <v>244</v>
      </c>
      <c r="I25" s="86">
        <v>2</v>
      </c>
      <c r="J25" s="85"/>
      <c r="K25" s="85"/>
    </row>
    <row r="26" spans="1:11" s="70" customFormat="1" x14ac:dyDescent="0.3">
      <c r="A26" s="90" t="s">
        <v>155</v>
      </c>
      <c r="B26" s="70">
        <f t="shared" si="0"/>
        <v>802</v>
      </c>
      <c r="C26" s="86">
        <f t="shared" si="1"/>
        <v>20.05</v>
      </c>
      <c r="D26" s="86">
        <v>25</v>
      </c>
      <c r="E26" s="87">
        <f t="shared" si="2"/>
        <v>33</v>
      </c>
      <c r="F26" s="91">
        <f t="shared" si="3"/>
        <v>43973</v>
      </c>
      <c r="G26" s="91">
        <f t="shared" si="4"/>
        <v>44006</v>
      </c>
      <c r="H26" s="90">
        <v>401</v>
      </c>
      <c r="I26" s="86">
        <v>2</v>
      </c>
      <c r="J26" s="85"/>
      <c r="K26" s="85"/>
    </row>
    <row r="27" spans="1:11" s="70" customFormat="1" x14ac:dyDescent="0.3">
      <c r="A27" s="90" t="s">
        <v>156</v>
      </c>
      <c r="B27" s="70">
        <f t="shared" si="0"/>
        <v>782</v>
      </c>
      <c r="C27" s="86">
        <f t="shared" si="1"/>
        <v>19.55</v>
      </c>
      <c r="D27" s="86">
        <v>26</v>
      </c>
      <c r="E27" s="87">
        <f t="shared" si="2"/>
        <v>33</v>
      </c>
      <c r="F27" s="91">
        <f t="shared" si="3"/>
        <v>43980</v>
      </c>
      <c r="G27" s="91">
        <f t="shared" si="4"/>
        <v>44013</v>
      </c>
      <c r="H27" s="90">
        <v>391</v>
      </c>
      <c r="I27" s="86">
        <v>2</v>
      </c>
      <c r="J27" s="85"/>
      <c r="K27" s="85"/>
    </row>
    <row r="28" spans="1:11" s="70" customFormat="1" x14ac:dyDescent="0.3">
      <c r="A28" s="90" t="s">
        <v>157</v>
      </c>
      <c r="B28" s="70">
        <f t="shared" si="0"/>
        <v>680</v>
      </c>
      <c r="C28" s="86">
        <f t="shared" si="1"/>
        <v>17</v>
      </c>
      <c r="D28" s="86">
        <v>27</v>
      </c>
      <c r="E28" s="87">
        <f t="shared" si="2"/>
        <v>28</v>
      </c>
      <c r="F28" s="91">
        <f t="shared" si="3"/>
        <v>43992</v>
      </c>
      <c r="G28" s="91">
        <f t="shared" si="4"/>
        <v>44020</v>
      </c>
      <c r="H28" s="90">
        <v>340</v>
      </c>
      <c r="I28" s="86">
        <v>2</v>
      </c>
      <c r="J28" s="85"/>
      <c r="K28" s="85"/>
    </row>
    <row r="29" spans="1:11" s="70" customFormat="1" x14ac:dyDescent="0.3">
      <c r="A29" s="90" t="s">
        <v>158</v>
      </c>
      <c r="B29" s="70">
        <f t="shared" si="0"/>
        <v>494</v>
      </c>
      <c r="C29" s="86">
        <f t="shared" si="1"/>
        <v>12.35</v>
      </c>
      <c r="D29" s="86">
        <v>28</v>
      </c>
      <c r="E29" s="87">
        <f t="shared" si="2"/>
        <v>21</v>
      </c>
      <c r="F29" s="91">
        <f t="shared" si="3"/>
        <v>44006</v>
      </c>
      <c r="G29" s="91">
        <f t="shared" si="4"/>
        <v>44027</v>
      </c>
      <c r="H29" s="90">
        <v>247</v>
      </c>
      <c r="I29" s="86">
        <v>2</v>
      </c>
      <c r="J29" s="85"/>
      <c r="K29" s="85"/>
    </row>
    <row r="30" spans="1:11" s="70" customFormat="1" x14ac:dyDescent="0.3">
      <c r="A30" s="90" t="s">
        <v>159</v>
      </c>
      <c r="B30" s="70">
        <f t="shared" si="0"/>
        <v>740</v>
      </c>
      <c r="C30" s="86">
        <f t="shared" si="1"/>
        <v>18.5</v>
      </c>
      <c r="D30" s="86">
        <v>29</v>
      </c>
      <c r="E30" s="87">
        <f t="shared" si="2"/>
        <v>31</v>
      </c>
      <c r="F30" s="91">
        <f t="shared" si="3"/>
        <v>44003</v>
      </c>
      <c r="G30" s="91">
        <f t="shared" si="4"/>
        <v>44034</v>
      </c>
      <c r="H30" s="90">
        <v>370</v>
      </c>
      <c r="I30" s="86">
        <v>2</v>
      </c>
      <c r="J30" s="85"/>
      <c r="K30" s="85"/>
    </row>
    <row r="31" spans="1:11" s="70" customFormat="1" x14ac:dyDescent="0.3">
      <c r="A31" s="90" t="s">
        <v>160</v>
      </c>
      <c r="B31" s="70">
        <f t="shared" si="0"/>
        <v>698</v>
      </c>
      <c r="C31" s="86">
        <f t="shared" si="1"/>
        <v>17.45</v>
      </c>
      <c r="D31" s="86">
        <v>30</v>
      </c>
      <c r="E31" s="87">
        <f t="shared" si="2"/>
        <v>29</v>
      </c>
      <c r="F31" s="91">
        <f t="shared" si="3"/>
        <v>44012</v>
      </c>
      <c r="G31" s="91">
        <f t="shared" si="4"/>
        <v>44041</v>
      </c>
      <c r="H31" s="90">
        <v>349</v>
      </c>
      <c r="I31" s="86">
        <v>2</v>
      </c>
      <c r="J31" s="85"/>
      <c r="K31" s="85"/>
    </row>
    <row r="32" spans="1:11" s="70" customFormat="1" x14ac:dyDescent="0.3">
      <c r="A32" s="90" t="s">
        <v>161</v>
      </c>
      <c r="B32" s="70">
        <f t="shared" si="0"/>
        <v>810</v>
      </c>
      <c r="C32" s="86">
        <f t="shared" si="1"/>
        <v>20.25</v>
      </c>
      <c r="D32" s="86">
        <v>31</v>
      </c>
      <c r="E32" s="87">
        <f t="shared" si="2"/>
        <v>34</v>
      </c>
      <c r="F32" s="91">
        <f t="shared" si="3"/>
        <v>44014</v>
      </c>
      <c r="G32" s="91">
        <f t="shared" si="4"/>
        <v>44048</v>
      </c>
      <c r="H32" s="90">
        <v>405</v>
      </c>
      <c r="I32" s="86">
        <v>2</v>
      </c>
      <c r="J32" s="85"/>
      <c r="K32" s="85"/>
    </row>
    <row r="33" spans="1:11" s="70" customFormat="1" x14ac:dyDescent="0.3">
      <c r="A33" s="90" t="s">
        <v>162</v>
      </c>
      <c r="B33" s="70">
        <f t="shared" si="0"/>
        <v>526</v>
      </c>
      <c r="C33" s="86">
        <f t="shared" si="1"/>
        <v>13.15</v>
      </c>
      <c r="D33" s="86">
        <v>32</v>
      </c>
      <c r="E33" s="87">
        <f t="shared" si="2"/>
        <v>22</v>
      </c>
      <c r="F33" s="91">
        <f t="shared" si="3"/>
        <v>44033</v>
      </c>
      <c r="G33" s="91">
        <f t="shared" si="4"/>
        <v>44055</v>
      </c>
      <c r="H33" s="90">
        <v>263</v>
      </c>
      <c r="I33" s="86">
        <v>2</v>
      </c>
      <c r="J33" s="85"/>
      <c r="K33" s="85"/>
    </row>
    <row r="34" spans="1:11" s="70" customFormat="1" x14ac:dyDescent="0.3">
      <c r="A34" s="90" t="s">
        <v>163</v>
      </c>
      <c r="B34" s="70">
        <f t="shared" si="0"/>
        <v>582</v>
      </c>
      <c r="C34" s="86">
        <f t="shared" si="1"/>
        <v>14.55</v>
      </c>
      <c r="D34" s="86">
        <v>33</v>
      </c>
      <c r="E34" s="87">
        <f t="shared" si="2"/>
        <v>24</v>
      </c>
      <c r="F34" s="91">
        <f t="shared" si="3"/>
        <v>44038</v>
      </c>
      <c r="G34" s="91">
        <f t="shared" si="4"/>
        <v>44062</v>
      </c>
      <c r="H34" s="90">
        <v>291</v>
      </c>
      <c r="I34" s="86">
        <v>2</v>
      </c>
      <c r="J34" s="85"/>
      <c r="K34" s="85"/>
    </row>
    <row r="35" spans="1:11" s="70" customFormat="1" x14ac:dyDescent="0.3">
      <c r="A35" s="90" t="s">
        <v>164</v>
      </c>
      <c r="B35" s="70">
        <f t="shared" si="0"/>
        <v>660</v>
      </c>
      <c r="C35" s="86">
        <f t="shared" si="1"/>
        <v>16.5</v>
      </c>
      <c r="D35" s="86">
        <v>34</v>
      </c>
      <c r="E35" s="87">
        <f t="shared" si="2"/>
        <v>28</v>
      </c>
      <c r="F35" s="91">
        <f t="shared" si="3"/>
        <v>44041</v>
      </c>
      <c r="G35" s="91">
        <f t="shared" si="4"/>
        <v>44069</v>
      </c>
      <c r="H35" s="90">
        <v>330</v>
      </c>
      <c r="I35" s="86">
        <v>2</v>
      </c>
      <c r="J35" s="85"/>
      <c r="K35" s="85"/>
    </row>
    <row r="36" spans="1:11" s="70" customFormat="1" x14ac:dyDescent="0.3">
      <c r="A36" s="90" t="s">
        <v>165</v>
      </c>
      <c r="B36" s="70">
        <f t="shared" si="0"/>
        <v>768</v>
      </c>
      <c r="C36" s="86">
        <f t="shared" si="1"/>
        <v>19.2</v>
      </c>
      <c r="D36" s="86">
        <v>35</v>
      </c>
      <c r="E36" s="87">
        <f t="shared" si="2"/>
        <v>32</v>
      </c>
      <c r="F36" s="91">
        <f t="shared" si="3"/>
        <v>44044</v>
      </c>
      <c r="G36" s="91">
        <f t="shared" si="4"/>
        <v>44076</v>
      </c>
      <c r="H36" s="90">
        <v>384</v>
      </c>
      <c r="I36" s="86">
        <v>2</v>
      </c>
      <c r="J36" s="85"/>
      <c r="K36" s="85"/>
    </row>
    <row r="37" spans="1:11" s="70" customFormat="1" x14ac:dyDescent="0.3">
      <c r="A37" s="90" t="s">
        <v>166</v>
      </c>
      <c r="B37" s="70">
        <f t="shared" si="0"/>
        <v>608</v>
      </c>
      <c r="C37" s="86">
        <f t="shared" si="1"/>
        <v>15.2</v>
      </c>
      <c r="D37" s="86">
        <v>36</v>
      </c>
      <c r="E37" s="87">
        <f t="shared" si="2"/>
        <v>25</v>
      </c>
      <c r="F37" s="91">
        <f t="shared" si="3"/>
        <v>44058</v>
      </c>
      <c r="G37" s="91">
        <f t="shared" si="4"/>
        <v>44083</v>
      </c>
      <c r="H37" s="90">
        <v>304</v>
      </c>
      <c r="I37" s="86">
        <v>2</v>
      </c>
      <c r="J37" s="85"/>
      <c r="K37" s="85"/>
    </row>
    <row r="38" spans="1:11" s="70" customFormat="1" x14ac:dyDescent="0.3">
      <c r="A38" s="90" t="s">
        <v>167</v>
      </c>
      <c r="B38" s="70">
        <f t="shared" si="0"/>
        <v>626</v>
      </c>
      <c r="C38" s="86">
        <f t="shared" si="1"/>
        <v>15.65</v>
      </c>
      <c r="D38" s="86">
        <v>37</v>
      </c>
      <c r="E38" s="87">
        <f t="shared" si="2"/>
        <v>26</v>
      </c>
      <c r="F38" s="91">
        <f t="shared" si="3"/>
        <v>44064</v>
      </c>
      <c r="G38" s="91">
        <f t="shared" si="4"/>
        <v>44090</v>
      </c>
      <c r="H38" s="90">
        <v>313</v>
      </c>
      <c r="I38" s="86">
        <v>2</v>
      </c>
      <c r="J38" s="85"/>
      <c r="K38" s="85"/>
    </row>
    <row r="39" spans="1:11" s="70" customFormat="1" x14ac:dyDescent="0.3">
      <c r="A39" s="90" t="s">
        <v>168</v>
      </c>
      <c r="B39" s="70">
        <f t="shared" si="0"/>
        <v>604</v>
      </c>
      <c r="C39" s="86">
        <f t="shared" si="1"/>
        <v>15.1</v>
      </c>
      <c r="D39" s="86">
        <v>38</v>
      </c>
      <c r="E39" s="87">
        <f t="shared" si="2"/>
        <v>25</v>
      </c>
      <c r="F39" s="91">
        <f t="shared" si="3"/>
        <v>44072</v>
      </c>
      <c r="G39" s="91">
        <f t="shared" si="4"/>
        <v>44097</v>
      </c>
      <c r="H39" s="90">
        <v>302</v>
      </c>
      <c r="I39" s="86">
        <v>2</v>
      </c>
      <c r="J39" s="85"/>
      <c r="K39" s="85"/>
    </row>
    <row r="40" spans="1:11" s="70" customFormat="1" x14ac:dyDescent="0.3">
      <c r="A40" s="90" t="s">
        <v>169</v>
      </c>
      <c r="B40" s="70">
        <f t="shared" si="0"/>
        <v>560</v>
      </c>
      <c r="C40" s="86">
        <f t="shared" si="1"/>
        <v>14</v>
      </c>
      <c r="D40" s="86">
        <v>39</v>
      </c>
      <c r="E40" s="87">
        <f t="shared" si="2"/>
        <v>23</v>
      </c>
      <c r="F40" s="91">
        <f t="shared" si="3"/>
        <v>44081</v>
      </c>
      <c r="G40" s="91">
        <f t="shared" si="4"/>
        <v>44104</v>
      </c>
      <c r="H40" s="90">
        <v>280</v>
      </c>
      <c r="I40" s="86">
        <v>2</v>
      </c>
      <c r="J40" s="85"/>
      <c r="K40" s="85"/>
    </row>
    <row r="41" spans="1:11" s="70" customFormat="1" x14ac:dyDescent="0.3">
      <c r="A41" s="90" t="s">
        <v>170</v>
      </c>
      <c r="B41" s="70">
        <f t="shared" si="0"/>
        <v>792</v>
      </c>
      <c r="C41" s="86">
        <f t="shared" si="1"/>
        <v>19.8</v>
      </c>
      <c r="D41" s="86">
        <v>40</v>
      </c>
      <c r="E41" s="87">
        <f t="shared" si="2"/>
        <v>33</v>
      </c>
      <c r="F41" s="91">
        <f t="shared" si="3"/>
        <v>44078</v>
      </c>
      <c r="G41" s="91">
        <f t="shared" si="4"/>
        <v>44111</v>
      </c>
      <c r="H41" s="90">
        <v>396</v>
      </c>
      <c r="I41" s="86">
        <v>2</v>
      </c>
      <c r="J41" s="85"/>
      <c r="K41" s="85"/>
    </row>
    <row r="42" spans="1:11" s="70" customFormat="1" x14ac:dyDescent="0.3">
      <c r="A42" s="90" t="s">
        <v>171</v>
      </c>
      <c r="B42" s="70">
        <f t="shared" si="0"/>
        <v>242</v>
      </c>
      <c r="C42" s="86">
        <f t="shared" si="1"/>
        <v>6.05</v>
      </c>
      <c r="D42" s="86">
        <v>41</v>
      </c>
      <c r="E42" s="87">
        <f t="shared" si="2"/>
        <v>10</v>
      </c>
      <c r="F42" s="91">
        <f t="shared" si="3"/>
        <v>44108</v>
      </c>
      <c r="G42" s="91">
        <f t="shared" si="4"/>
        <v>44118</v>
      </c>
      <c r="H42" s="90">
        <v>121</v>
      </c>
      <c r="I42" s="86">
        <v>2</v>
      </c>
      <c r="J42" s="85"/>
      <c r="K42" s="85"/>
    </row>
    <row r="43" spans="1:11" s="70" customFormat="1" x14ac:dyDescent="0.3">
      <c r="A43" s="90" t="s">
        <v>172</v>
      </c>
      <c r="B43" s="70">
        <f t="shared" si="0"/>
        <v>554</v>
      </c>
      <c r="C43" s="86">
        <f t="shared" si="1"/>
        <v>13.85</v>
      </c>
      <c r="D43" s="86">
        <v>42</v>
      </c>
      <c r="E43" s="87">
        <f t="shared" si="2"/>
        <v>23</v>
      </c>
      <c r="F43" s="91">
        <f t="shared" si="3"/>
        <v>44102</v>
      </c>
      <c r="G43" s="91">
        <f t="shared" si="4"/>
        <v>44125</v>
      </c>
      <c r="H43" s="90">
        <v>277</v>
      </c>
      <c r="I43" s="86">
        <v>2</v>
      </c>
      <c r="J43" s="85"/>
      <c r="K43" s="85"/>
    </row>
    <row r="44" spans="1:11" s="70" customFormat="1" x14ac:dyDescent="0.3">
      <c r="A44" s="90" t="s">
        <v>173</v>
      </c>
      <c r="B44" s="70">
        <f t="shared" si="0"/>
        <v>602</v>
      </c>
      <c r="C44" s="86">
        <f t="shared" si="1"/>
        <v>15.05</v>
      </c>
      <c r="D44" s="86">
        <v>43</v>
      </c>
      <c r="E44" s="87">
        <f t="shared" si="2"/>
        <v>25</v>
      </c>
      <c r="F44" s="91">
        <f t="shared" si="3"/>
        <v>44107</v>
      </c>
      <c r="G44" s="91">
        <f t="shared" si="4"/>
        <v>44132</v>
      </c>
      <c r="H44" s="90">
        <v>301</v>
      </c>
      <c r="I44" s="86">
        <v>2</v>
      </c>
      <c r="J44" s="85"/>
      <c r="K44" s="85"/>
    </row>
    <row r="45" spans="1:11" s="70" customFormat="1" x14ac:dyDescent="0.3">
      <c r="A45" s="90" t="s">
        <v>174</v>
      </c>
      <c r="B45" s="70">
        <f t="shared" si="0"/>
        <v>684</v>
      </c>
      <c r="C45" s="86">
        <f t="shared" si="1"/>
        <v>17.100000000000001</v>
      </c>
      <c r="D45" s="86">
        <v>44</v>
      </c>
      <c r="E45" s="87">
        <f t="shared" si="2"/>
        <v>29</v>
      </c>
      <c r="F45" s="91">
        <f t="shared" si="3"/>
        <v>44110</v>
      </c>
      <c r="G45" s="91">
        <f t="shared" si="4"/>
        <v>44139</v>
      </c>
      <c r="H45" s="90">
        <v>342</v>
      </c>
      <c r="I45" s="86">
        <v>2</v>
      </c>
      <c r="J45" s="85"/>
      <c r="K45" s="85"/>
    </row>
    <row r="46" spans="1:11" s="70" customFormat="1" x14ac:dyDescent="0.3">
      <c r="A46" s="90" t="s">
        <v>175</v>
      </c>
      <c r="B46" s="70">
        <f t="shared" si="0"/>
        <v>796</v>
      </c>
      <c r="C46" s="86">
        <f t="shared" si="1"/>
        <v>19.899999999999999</v>
      </c>
      <c r="D46" s="86">
        <v>45</v>
      </c>
      <c r="E46" s="87">
        <f t="shared" si="2"/>
        <v>33</v>
      </c>
      <c r="F46" s="91">
        <f t="shared" si="3"/>
        <v>44113</v>
      </c>
      <c r="G46" s="91">
        <f t="shared" si="4"/>
        <v>44146</v>
      </c>
      <c r="H46" s="90">
        <v>398</v>
      </c>
      <c r="I46" s="86">
        <v>2</v>
      </c>
      <c r="J46" s="85"/>
      <c r="K46" s="85"/>
    </row>
    <row r="47" spans="1:11" s="70" customFormat="1" x14ac:dyDescent="0.3">
      <c r="A47" s="90" t="s">
        <v>176</v>
      </c>
      <c r="B47" s="70">
        <f t="shared" si="0"/>
        <v>632</v>
      </c>
      <c r="C47" s="86">
        <f t="shared" si="1"/>
        <v>15.8</v>
      </c>
      <c r="D47" s="86">
        <v>46</v>
      </c>
      <c r="E47" s="87">
        <f t="shared" si="2"/>
        <v>26</v>
      </c>
      <c r="F47" s="91">
        <f t="shared" si="3"/>
        <v>44127</v>
      </c>
      <c r="G47" s="91">
        <f t="shared" si="4"/>
        <v>44153</v>
      </c>
      <c r="H47" s="90">
        <v>316</v>
      </c>
      <c r="I47" s="86">
        <v>2</v>
      </c>
      <c r="J47" s="85"/>
      <c r="K47" s="85"/>
    </row>
    <row r="48" spans="1:11" s="70" customFormat="1" x14ac:dyDescent="0.3">
      <c r="A48" s="90" t="s">
        <v>177</v>
      </c>
      <c r="B48" s="70">
        <f t="shared" si="0"/>
        <v>648</v>
      </c>
      <c r="C48" s="86">
        <f t="shared" si="1"/>
        <v>16.2</v>
      </c>
      <c r="D48" s="86">
        <v>47</v>
      </c>
      <c r="E48" s="87">
        <f t="shared" si="2"/>
        <v>27</v>
      </c>
      <c r="F48" s="91">
        <f t="shared" si="3"/>
        <v>44133</v>
      </c>
      <c r="G48" s="91">
        <f t="shared" si="4"/>
        <v>44160</v>
      </c>
      <c r="H48" s="90">
        <v>324</v>
      </c>
      <c r="I48" s="86">
        <v>2</v>
      </c>
      <c r="J48" s="85"/>
      <c r="K48" s="85"/>
    </row>
    <row r="49" spans="1:11" s="70" customFormat="1" x14ac:dyDescent="0.3">
      <c r="A49" s="90" t="s">
        <v>178</v>
      </c>
      <c r="B49" s="70">
        <f t="shared" si="0"/>
        <v>784</v>
      </c>
      <c r="C49" s="86">
        <f t="shared" si="1"/>
        <v>19.600000000000001</v>
      </c>
      <c r="D49" s="86">
        <v>48</v>
      </c>
      <c r="E49" s="87">
        <f t="shared" si="2"/>
        <v>33</v>
      </c>
      <c r="F49" s="91">
        <f t="shared" si="3"/>
        <v>44134</v>
      </c>
      <c r="G49" s="91">
        <f t="shared" si="4"/>
        <v>44167</v>
      </c>
      <c r="H49" s="90">
        <v>392</v>
      </c>
      <c r="I49" s="86">
        <v>2</v>
      </c>
      <c r="J49" s="85"/>
      <c r="K49" s="85"/>
    </row>
    <row r="50" spans="1:11" s="70" customFormat="1" x14ac:dyDescent="0.3">
      <c r="A50" s="90" t="s">
        <v>179</v>
      </c>
      <c r="B50" s="70">
        <f t="shared" si="0"/>
        <v>766</v>
      </c>
      <c r="C50" s="86">
        <f t="shared" si="1"/>
        <v>19.149999999999999</v>
      </c>
      <c r="D50" s="86">
        <v>49</v>
      </c>
      <c r="E50" s="87">
        <f t="shared" si="2"/>
        <v>32</v>
      </c>
      <c r="F50" s="91">
        <f t="shared" si="3"/>
        <v>44142</v>
      </c>
      <c r="G50" s="91">
        <f t="shared" si="4"/>
        <v>44174</v>
      </c>
      <c r="H50" s="90">
        <v>383</v>
      </c>
      <c r="I50" s="86">
        <v>2</v>
      </c>
      <c r="J50" s="85"/>
      <c r="K50" s="85"/>
    </row>
    <row r="51" spans="1:11" s="70" customFormat="1" x14ac:dyDescent="0.3">
      <c r="A51" s="90" t="s">
        <v>180</v>
      </c>
      <c r="B51" s="70">
        <f t="shared" si="0"/>
        <v>648</v>
      </c>
      <c r="C51" s="86">
        <f t="shared" si="1"/>
        <v>16.2</v>
      </c>
      <c r="D51" s="86">
        <v>50</v>
      </c>
      <c r="E51" s="87">
        <f t="shared" si="2"/>
        <v>27</v>
      </c>
      <c r="F51" s="91">
        <f t="shared" si="3"/>
        <v>44154</v>
      </c>
      <c r="G51" s="91">
        <f t="shared" si="4"/>
        <v>44181</v>
      </c>
      <c r="H51" s="90">
        <v>324</v>
      </c>
      <c r="I51" s="86">
        <v>2</v>
      </c>
      <c r="J51" s="85"/>
      <c r="K51" s="85"/>
    </row>
    <row r="52" spans="1:11" s="70" customFormat="1" x14ac:dyDescent="0.3">
      <c r="A52" s="90" t="s">
        <v>181</v>
      </c>
      <c r="B52" s="70">
        <f t="shared" si="0"/>
        <v>746</v>
      </c>
      <c r="C52" s="86">
        <f t="shared" si="1"/>
        <v>18.649999999999999</v>
      </c>
      <c r="D52" s="86">
        <v>51</v>
      </c>
      <c r="E52" s="87">
        <f t="shared" si="2"/>
        <v>31</v>
      </c>
      <c r="F52" s="91">
        <f t="shared" si="3"/>
        <v>44157</v>
      </c>
      <c r="G52" s="91">
        <f t="shared" si="4"/>
        <v>44188</v>
      </c>
      <c r="H52" s="90">
        <v>373</v>
      </c>
      <c r="I52" s="86">
        <v>2</v>
      </c>
      <c r="J52" s="85"/>
      <c r="K52" s="85"/>
    </row>
    <row r="53" spans="1:11" s="70" customFormat="1" x14ac:dyDescent="0.3">
      <c r="A53" s="90" t="s">
        <v>182</v>
      </c>
      <c r="B53" s="70">
        <f t="shared" si="0"/>
        <v>630</v>
      </c>
      <c r="C53" s="86">
        <f t="shared" si="1"/>
        <v>15.75</v>
      </c>
      <c r="D53" s="86">
        <v>52</v>
      </c>
      <c r="E53" s="87">
        <f t="shared" si="2"/>
        <v>26</v>
      </c>
      <c r="F53" s="91">
        <f t="shared" si="3"/>
        <v>44169</v>
      </c>
      <c r="G53" s="91">
        <f t="shared" si="4"/>
        <v>44195</v>
      </c>
      <c r="H53" s="90">
        <v>315</v>
      </c>
      <c r="I53" s="86">
        <v>2</v>
      </c>
      <c r="J53" s="85"/>
      <c r="K53" s="85"/>
    </row>
    <row r="54" spans="1:11" s="70" customFormat="1" x14ac:dyDescent="0.3">
      <c r="A54" t="s">
        <v>183</v>
      </c>
      <c r="B54" s="70">
        <f t="shared" si="0"/>
        <v>680</v>
      </c>
      <c r="C54">
        <v>17</v>
      </c>
      <c r="D54">
        <v>1</v>
      </c>
      <c r="E54" s="87">
        <f t="shared" si="2"/>
        <v>28</v>
      </c>
      <c r="F54" s="91">
        <f t="shared" si="3"/>
        <v>43810</v>
      </c>
      <c r="G54" s="91">
        <f t="shared" si="4"/>
        <v>43838</v>
      </c>
      <c r="H54" s="90">
        <v>136</v>
      </c>
      <c r="I54" s="86">
        <v>5</v>
      </c>
      <c r="J54" s="85"/>
      <c r="K54" s="85"/>
    </row>
    <row r="55" spans="1:11" s="70" customFormat="1" x14ac:dyDescent="0.3">
      <c r="A55" t="s">
        <v>184</v>
      </c>
      <c r="B55" s="70">
        <f t="shared" si="0"/>
        <v>690</v>
      </c>
      <c r="C55">
        <v>17.25</v>
      </c>
      <c r="D55">
        <v>2</v>
      </c>
      <c r="E55" s="87">
        <f t="shared" si="2"/>
        <v>29</v>
      </c>
      <c r="F55" s="91">
        <f t="shared" si="3"/>
        <v>43816</v>
      </c>
      <c r="G55" s="91">
        <f t="shared" si="4"/>
        <v>43845</v>
      </c>
      <c r="H55" s="90">
        <v>138</v>
      </c>
      <c r="I55" s="86">
        <v>5</v>
      </c>
      <c r="J55" s="85"/>
      <c r="K55" s="85"/>
    </row>
    <row r="56" spans="1:11" s="70" customFormat="1" x14ac:dyDescent="0.3">
      <c r="A56" t="s">
        <v>185</v>
      </c>
      <c r="B56" s="70">
        <f t="shared" si="0"/>
        <v>720</v>
      </c>
      <c r="C56">
        <v>18</v>
      </c>
      <c r="D56">
        <v>3</v>
      </c>
      <c r="E56" s="87">
        <f t="shared" si="2"/>
        <v>30</v>
      </c>
      <c r="F56" s="91">
        <f t="shared" si="3"/>
        <v>43822</v>
      </c>
      <c r="G56" s="91">
        <f t="shared" si="4"/>
        <v>43852</v>
      </c>
      <c r="H56" s="90">
        <v>144</v>
      </c>
      <c r="I56" s="86">
        <v>5</v>
      </c>
      <c r="J56" s="85"/>
      <c r="K56" s="85"/>
    </row>
    <row r="57" spans="1:11" s="70" customFormat="1" x14ac:dyDescent="0.3">
      <c r="A57" t="s">
        <v>186</v>
      </c>
      <c r="B57" s="70">
        <f t="shared" si="0"/>
        <v>725</v>
      </c>
      <c r="C57">
        <v>18.125</v>
      </c>
      <c r="D57">
        <v>4</v>
      </c>
      <c r="E57" s="87">
        <f t="shared" si="2"/>
        <v>30</v>
      </c>
      <c r="F57" s="91">
        <f t="shared" si="3"/>
        <v>43829</v>
      </c>
      <c r="G57" s="91">
        <f t="shared" si="4"/>
        <v>43859</v>
      </c>
      <c r="H57" s="90">
        <v>145</v>
      </c>
      <c r="I57" s="86">
        <v>5</v>
      </c>
      <c r="J57" s="85"/>
      <c r="K57" s="85"/>
    </row>
    <row r="58" spans="1:11" s="70" customFormat="1" x14ac:dyDescent="0.3">
      <c r="A58" t="s">
        <v>187</v>
      </c>
      <c r="B58" s="70">
        <f t="shared" si="0"/>
        <v>770</v>
      </c>
      <c r="C58">
        <v>19.25</v>
      </c>
      <c r="D58">
        <v>5</v>
      </c>
      <c r="E58" s="87">
        <f t="shared" si="2"/>
        <v>32</v>
      </c>
      <c r="F58" s="91">
        <f t="shared" si="3"/>
        <v>43834</v>
      </c>
      <c r="G58" s="91">
        <f t="shared" si="4"/>
        <v>43866</v>
      </c>
      <c r="H58" s="90">
        <v>154</v>
      </c>
      <c r="I58" s="86">
        <v>5</v>
      </c>
      <c r="J58" s="85"/>
      <c r="K58" s="85"/>
    </row>
    <row r="59" spans="1:11" s="70" customFormat="1" x14ac:dyDescent="0.3">
      <c r="A59" t="s">
        <v>188</v>
      </c>
      <c r="B59" s="70">
        <f t="shared" si="0"/>
        <v>775</v>
      </c>
      <c r="C59">
        <v>19.375</v>
      </c>
      <c r="D59">
        <v>6</v>
      </c>
      <c r="E59" s="87">
        <f t="shared" si="2"/>
        <v>32</v>
      </c>
      <c r="F59" s="91">
        <f t="shared" si="3"/>
        <v>43841</v>
      </c>
      <c r="G59" s="91">
        <f t="shared" si="4"/>
        <v>43873</v>
      </c>
      <c r="H59" s="90">
        <v>155</v>
      </c>
      <c r="I59" s="86">
        <v>5</v>
      </c>
      <c r="J59" s="85"/>
      <c r="K59" s="85"/>
    </row>
    <row r="60" spans="1:11" s="70" customFormat="1" x14ac:dyDescent="0.3">
      <c r="A60" t="s">
        <v>189</v>
      </c>
      <c r="B60" s="70">
        <f t="shared" si="0"/>
        <v>800</v>
      </c>
      <c r="C60">
        <v>20</v>
      </c>
      <c r="D60">
        <v>7</v>
      </c>
      <c r="E60" s="87">
        <f t="shared" si="2"/>
        <v>33</v>
      </c>
      <c r="F60" s="91">
        <f t="shared" si="3"/>
        <v>43847</v>
      </c>
      <c r="G60" s="91">
        <f t="shared" si="4"/>
        <v>43880</v>
      </c>
      <c r="H60" s="90">
        <v>160</v>
      </c>
      <c r="I60" s="86">
        <v>5</v>
      </c>
      <c r="J60" s="85"/>
      <c r="K60" s="85"/>
    </row>
    <row r="61" spans="1:11" s="70" customFormat="1" x14ac:dyDescent="0.3">
      <c r="A61" t="s">
        <v>190</v>
      </c>
      <c r="B61" s="70">
        <f t="shared" si="0"/>
        <v>805</v>
      </c>
      <c r="C61">
        <v>20.125</v>
      </c>
      <c r="D61">
        <v>8</v>
      </c>
      <c r="E61" s="87">
        <f t="shared" si="2"/>
        <v>34</v>
      </c>
      <c r="F61" s="91">
        <f t="shared" si="3"/>
        <v>43853</v>
      </c>
      <c r="G61" s="91">
        <f t="shared" si="4"/>
        <v>43887</v>
      </c>
      <c r="H61" s="90">
        <v>161</v>
      </c>
      <c r="I61" s="86">
        <v>5</v>
      </c>
      <c r="J61" s="85"/>
      <c r="K61" s="85"/>
    </row>
    <row r="62" spans="1:11" s="70" customFormat="1" x14ac:dyDescent="0.3">
      <c r="A62" t="s">
        <v>191</v>
      </c>
      <c r="B62" s="70">
        <f t="shared" si="0"/>
        <v>810</v>
      </c>
      <c r="C62">
        <v>20.25</v>
      </c>
      <c r="D62">
        <v>9</v>
      </c>
      <c r="E62" s="87">
        <f t="shared" si="2"/>
        <v>34</v>
      </c>
      <c r="F62" s="91">
        <f t="shared" si="3"/>
        <v>43860</v>
      </c>
      <c r="G62" s="91">
        <f t="shared" si="4"/>
        <v>43894</v>
      </c>
      <c r="H62" s="90">
        <v>162</v>
      </c>
      <c r="I62" s="86">
        <v>5</v>
      </c>
      <c r="J62" s="85"/>
      <c r="K62" s="85"/>
    </row>
    <row r="63" spans="1:11" s="70" customFormat="1" x14ac:dyDescent="0.3">
      <c r="A63" t="s">
        <v>192</v>
      </c>
      <c r="B63" s="70">
        <f t="shared" si="0"/>
        <v>800</v>
      </c>
      <c r="C63">
        <v>20</v>
      </c>
      <c r="D63">
        <v>10</v>
      </c>
      <c r="E63" s="87">
        <f t="shared" si="2"/>
        <v>33</v>
      </c>
      <c r="F63" s="91">
        <f t="shared" si="3"/>
        <v>43868</v>
      </c>
      <c r="G63" s="91">
        <f t="shared" si="4"/>
        <v>43901</v>
      </c>
      <c r="H63" s="90">
        <v>160</v>
      </c>
      <c r="I63" s="86">
        <v>5</v>
      </c>
      <c r="J63" s="85"/>
      <c r="K63" s="85"/>
    </row>
    <row r="64" spans="1:11" s="70" customFormat="1" x14ac:dyDescent="0.3">
      <c r="A64" t="s">
        <v>193</v>
      </c>
      <c r="B64" s="70">
        <f t="shared" si="0"/>
        <v>805</v>
      </c>
      <c r="C64">
        <v>20.125</v>
      </c>
      <c r="D64">
        <v>11</v>
      </c>
      <c r="E64" s="87">
        <f t="shared" si="2"/>
        <v>34</v>
      </c>
      <c r="F64" s="91">
        <f t="shared" si="3"/>
        <v>43874</v>
      </c>
      <c r="G64" s="91">
        <f t="shared" si="4"/>
        <v>43908</v>
      </c>
      <c r="H64" s="90">
        <v>161</v>
      </c>
      <c r="I64" s="86">
        <v>5</v>
      </c>
      <c r="J64" s="85"/>
      <c r="K64" s="85"/>
    </row>
    <row r="65" spans="1:11" s="70" customFormat="1" x14ac:dyDescent="0.3">
      <c r="A65" t="s">
        <v>194</v>
      </c>
      <c r="B65" s="70">
        <f t="shared" si="0"/>
        <v>830</v>
      </c>
      <c r="C65">
        <v>20.75</v>
      </c>
      <c r="D65">
        <v>12</v>
      </c>
      <c r="E65" s="87">
        <f t="shared" si="2"/>
        <v>35</v>
      </c>
      <c r="F65" s="91">
        <f t="shared" si="3"/>
        <v>43880</v>
      </c>
      <c r="G65" s="91">
        <f t="shared" si="4"/>
        <v>43915</v>
      </c>
      <c r="H65" s="90">
        <v>166</v>
      </c>
      <c r="I65" s="86">
        <v>5</v>
      </c>
      <c r="J65" s="85"/>
      <c r="K65" s="85"/>
    </row>
    <row r="66" spans="1:11" s="70" customFormat="1" x14ac:dyDescent="0.3">
      <c r="A66" t="s">
        <v>195</v>
      </c>
      <c r="B66" s="70">
        <f t="shared" si="0"/>
        <v>825</v>
      </c>
      <c r="C66">
        <v>20.625</v>
      </c>
      <c r="D66">
        <v>13</v>
      </c>
      <c r="E66" s="87">
        <f t="shared" si="2"/>
        <v>34</v>
      </c>
      <c r="F66" s="91">
        <f t="shared" si="3"/>
        <v>43888</v>
      </c>
      <c r="G66" s="91">
        <f t="shared" si="4"/>
        <v>43922</v>
      </c>
      <c r="H66" s="90">
        <v>165</v>
      </c>
      <c r="I66" s="86">
        <v>5</v>
      </c>
      <c r="J66" s="85"/>
      <c r="K66" s="85"/>
    </row>
    <row r="67" spans="1:11" s="70" customFormat="1" x14ac:dyDescent="0.3">
      <c r="A67" t="s">
        <v>196</v>
      </c>
      <c r="B67" s="70">
        <f t="shared" ref="B67:B105" si="5">H67*I67</f>
        <v>855</v>
      </c>
      <c r="C67">
        <v>21.375</v>
      </c>
      <c r="D67">
        <v>14</v>
      </c>
      <c r="E67" s="87">
        <f t="shared" ref="E67:E105" si="6">ROUND(B67/24,0)</f>
        <v>36</v>
      </c>
      <c r="F67" s="91">
        <f t="shared" ref="F67:F105" si="7">G67-E67</f>
        <v>43893</v>
      </c>
      <c r="G67" s="91">
        <f t="shared" si="4"/>
        <v>43929</v>
      </c>
      <c r="H67" s="90">
        <v>171</v>
      </c>
      <c r="I67" s="86">
        <v>5</v>
      </c>
      <c r="J67" s="85"/>
      <c r="K67" s="85"/>
    </row>
    <row r="68" spans="1:11" s="70" customFormat="1" x14ac:dyDescent="0.3">
      <c r="A68" t="s">
        <v>197</v>
      </c>
      <c r="B68" s="70">
        <f t="shared" si="5"/>
        <v>830</v>
      </c>
      <c r="C68">
        <v>20.75</v>
      </c>
      <c r="D68">
        <v>15</v>
      </c>
      <c r="E68" s="87">
        <f t="shared" si="6"/>
        <v>35</v>
      </c>
      <c r="F68" s="91">
        <f t="shared" si="7"/>
        <v>43901</v>
      </c>
      <c r="G68" s="91">
        <f t="shared" ref="G68:G105" si="8">$G$2+D68*7</f>
        <v>43936</v>
      </c>
      <c r="H68" s="90">
        <v>166</v>
      </c>
      <c r="I68" s="86">
        <v>5</v>
      </c>
      <c r="J68" s="85"/>
      <c r="K68" s="85"/>
    </row>
    <row r="69" spans="1:11" s="70" customFormat="1" x14ac:dyDescent="0.3">
      <c r="A69" t="s">
        <v>198</v>
      </c>
      <c r="B69" s="70">
        <f t="shared" si="5"/>
        <v>815</v>
      </c>
      <c r="C69">
        <v>20.375</v>
      </c>
      <c r="D69">
        <v>16</v>
      </c>
      <c r="E69" s="87">
        <f t="shared" si="6"/>
        <v>34</v>
      </c>
      <c r="F69" s="91">
        <f t="shared" si="7"/>
        <v>43909</v>
      </c>
      <c r="G69" s="91">
        <f t="shared" si="8"/>
        <v>43943</v>
      </c>
      <c r="H69" s="90">
        <v>163</v>
      </c>
      <c r="I69" s="86">
        <v>5</v>
      </c>
      <c r="J69" s="85"/>
      <c r="K69" s="85"/>
    </row>
    <row r="70" spans="1:11" s="70" customFormat="1" x14ac:dyDescent="0.3">
      <c r="A70" t="s">
        <v>199</v>
      </c>
      <c r="B70" s="70">
        <f t="shared" si="5"/>
        <v>645</v>
      </c>
      <c r="C70">
        <v>16.125</v>
      </c>
      <c r="D70">
        <v>17</v>
      </c>
      <c r="E70" s="87">
        <f t="shared" si="6"/>
        <v>27</v>
      </c>
      <c r="F70" s="91">
        <f t="shared" si="7"/>
        <v>43923</v>
      </c>
      <c r="G70" s="91">
        <f t="shared" si="8"/>
        <v>43950</v>
      </c>
      <c r="H70" s="90">
        <v>129</v>
      </c>
      <c r="I70" s="86">
        <v>5</v>
      </c>
      <c r="J70" s="85"/>
      <c r="K70" s="85"/>
    </row>
    <row r="71" spans="1:11" s="70" customFormat="1" x14ac:dyDescent="0.3">
      <c r="A71" t="s">
        <v>200</v>
      </c>
      <c r="B71" s="70">
        <f t="shared" si="5"/>
        <v>625</v>
      </c>
      <c r="C71">
        <v>15.625</v>
      </c>
      <c r="D71">
        <v>18</v>
      </c>
      <c r="E71" s="87">
        <f t="shared" si="6"/>
        <v>26</v>
      </c>
      <c r="F71" s="91">
        <f t="shared" si="7"/>
        <v>43931</v>
      </c>
      <c r="G71" s="91">
        <f t="shared" si="8"/>
        <v>43957</v>
      </c>
      <c r="H71" s="90">
        <v>125</v>
      </c>
      <c r="I71" s="86">
        <v>5</v>
      </c>
      <c r="J71" s="85"/>
      <c r="K71" s="85"/>
    </row>
    <row r="72" spans="1:11" s="70" customFormat="1" x14ac:dyDescent="0.3">
      <c r="A72" t="s">
        <v>201</v>
      </c>
      <c r="B72" s="70">
        <f t="shared" si="5"/>
        <v>940</v>
      </c>
      <c r="C72">
        <v>23.5</v>
      </c>
      <c r="D72">
        <v>19</v>
      </c>
      <c r="E72" s="87">
        <f t="shared" si="6"/>
        <v>39</v>
      </c>
      <c r="F72" s="91">
        <f t="shared" si="7"/>
        <v>43925</v>
      </c>
      <c r="G72" s="91">
        <f t="shared" si="8"/>
        <v>43964</v>
      </c>
      <c r="H72" s="90">
        <v>188</v>
      </c>
      <c r="I72" s="86">
        <v>5</v>
      </c>
      <c r="J72" s="85"/>
      <c r="K72" s="85"/>
    </row>
    <row r="73" spans="1:11" s="70" customFormat="1" x14ac:dyDescent="0.3">
      <c r="A73" t="s">
        <v>202</v>
      </c>
      <c r="B73" s="70">
        <f t="shared" si="5"/>
        <v>825</v>
      </c>
      <c r="C73">
        <v>20.625</v>
      </c>
      <c r="D73">
        <v>20</v>
      </c>
      <c r="E73" s="87">
        <f t="shared" si="6"/>
        <v>34</v>
      </c>
      <c r="F73" s="91">
        <f t="shared" si="7"/>
        <v>43937</v>
      </c>
      <c r="G73" s="91">
        <f t="shared" si="8"/>
        <v>43971</v>
      </c>
      <c r="H73" s="90">
        <v>165</v>
      </c>
      <c r="I73" s="86">
        <v>5</v>
      </c>
      <c r="J73" s="85"/>
      <c r="K73" s="85"/>
    </row>
    <row r="74" spans="1:11" s="70" customFormat="1" x14ac:dyDescent="0.3">
      <c r="A74" t="s">
        <v>203</v>
      </c>
      <c r="B74" s="70">
        <f t="shared" si="5"/>
        <v>780</v>
      </c>
      <c r="C74">
        <v>19.5</v>
      </c>
      <c r="D74">
        <v>21</v>
      </c>
      <c r="E74" s="87">
        <f t="shared" si="6"/>
        <v>33</v>
      </c>
      <c r="F74" s="91">
        <f t="shared" si="7"/>
        <v>43945</v>
      </c>
      <c r="G74" s="91">
        <f t="shared" si="8"/>
        <v>43978</v>
      </c>
      <c r="H74" s="90">
        <v>156</v>
      </c>
      <c r="I74" s="86">
        <v>5</v>
      </c>
      <c r="J74" s="85"/>
      <c r="K74" s="85"/>
    </row>
    <row r="75" spans="1:11" s="70" customFormat="1" x14ac:dyDescent="0.3">
      <c r="A75" t="s">
        <v>204</v>
      </c>
      <c r="B75" s="70">
        <f t="shared" si="5"/>
        <v>835</v>
      </c>
      <c r="C75">
        <v>20.875</v>
      </c>
      <c r="D75">
        <v>22</v>
      </c>
      <c r="E75" s="87">
        <f t="shared" si="6"/>
        <v>35</v>
      </c>
      <c r="F75" s="91">
        <f t="shared" si="7"/>
        <v>43950</v>
      </c>
      <c r="G75" s="91">
        <f t="shared" si="8"/>
        <v>43985</v>
      </c>
      <c r="H75" s="90">
        <v>167</v>
      </c>
      <c r="I75" s="86">
        <v>5</v>
      </c>
      <c r="J75" s="85"/>
      <c r="K75" s="85"/>
    </row>
    <row r="76" spans="1:11" s="70" customFormat="1" x14ac:dyDescent="0.3">
      <c r="A76" t="s">
        <v>205</v>
      </c>
      <c r="B76" s="70">
        <f t="shared" si="5"/>
        <v>815</v>
      </c>
      <c r="C76">
        <v>20.375</v>
      </c>
      <c r="D76">
        <v>23</v>
      </c>
      <c r="E76" s="87">
        <f t="shared" si="6"/>
        <v>34</v>
      </c>
      <c r="F76" s="91">
        <f t="shared" si="7"/>
        <v>43958</v>
      </c>
      <c r="G76" s="91">
        <f t="shared" si="8"/>
        <v>43992</v>
      </c>
      <c r="H76" s="90">
        <v>163</v>
      </c>
      <c r="I76" s="86">
        <v>5</v>
      </c>
      <c r="J76" s="85"/>
      <c r="K76" s="85"/>
    </row>
    <row r="77" spans="1:11" s="70" customFormat="1" x14ac:dyDescent="0.3">
      <c r="A77" t="s">
        <v>206</v>
      </c>
      <c r="B77" s="70">
        <f t="shared" si="5"/>
        <v>855</v>
      </c>
      <c r="C77">
        <v>21.375</v>
      </c>
      <c r="D77">
        <v>24</v>
      </c>
      <c r="E77" s="87">
        <f t="shared" si="6"/>
        <v>36</v>
      </c>
      <c r="F77" s="91">
        <f t="shared" si="7"/>
        <v>43963</v>
      </c>
      <c r="G77" s="91">
        <f t="shared" si="8"/>
        <v>43999</v>
      </c>
      <c r="H77" s="90">
        <v>171</v>
      </c>
      <c r="I77" s="86">
        <v>5</v>
      </c>
      <c r="J77" s="85"/>
      <c r="K77" s="85"/>
    </row>
    <row r="78" spans="1:11" s="70" customFormat="1" x14ac:dyDescent="0.3">
      <c r="A78" t="s">
        <v>207</v>
      </c>
      <c r="B78" s="70">
        <f t="shared" si="5"/>
        <v>850</v>
      </c>
      <c r="C78">
        <v>21.25</v>
      </c>
      <c r="D78">
        <v>25</v>
      </c>
      <c r="E78" s="87">
        <f t="shared" si="6"/>
        <v>35</v>
      </c>
      <c r="F78" s="91">
        <f t="shared" si="7"/>
        <v>43971</v>
      </c>
      <c r="G78" s="91">
        <f t="shared" si="8"/>
        <v>44006</v>
      </c>
      <c r="H78" s="90">
        <v>170</v>
      </c>
      <c r="I78" s="86">
        <v>5</v>
      </c>
      <c r="J78" s="85"/>
      <c r="K78" s="85"/>
    </row>
    <row r="79" spans="1:11" s="70" customFormat="1" x14ac:dyDescent="0.3">
      <c r="A79" t="s">
        <v>208</v>
      </c>
      <c r="B79" s="70">
        <f t="shared" si="5"/>
        <v>855</v>
      </c>
      <c r="C79">
        <v>21.375</v>
      </c>
      <c r="D79">
        <v>26</v>
      </c>
      <c r="E79" s="87">
        <f t="shared" si="6"/>
        <v>36</v>
      </c>
      <c r="F79" s="91">
        <f t="shared" si="7"/>
        <v>43977</v>
      </c>
      <c r="G79" s="91">
        <f t="shared" si="8"/>
        <v>44013</v>
      </c>
      <c r="H79" s="90">
        <v>171</v>
      </c>
      <c r="I79" s="86">
        <v>5</v>
      </c>
      <c r="J79" s="85"/>
      <c r="K79" s="85"/>
    </row>
    <row r="80" spans="1:11" s="70" customFormat="1" x14ac:dyDescent="0.3">
      <c r="A80" t="s">
        <v>209</v>
      </c>
      <c r="B80" s="70">
        <f t="shared" si="5"/>
        <v>910</v>
      </c>
      <c r="C80">
        <v>22.75</v>
      </c>
      <c r="D80">
        <v>27</v>
      </c>
      <c r="E80" s="87">
        <f t="shared" si="6"/>
        <v>38</v>
      </c>
      <c r="F80" s="91">
        <f t="shared" si="7"/>
        <v>43982</v>
      </c>
      <c r="G80" s="91">
        <f t="shared" si="8"/>
        <v>44020</v>
      </c>
      <c r="H80" s="90">
        <v>182</v>
      </c>
      <c r="I80" s="86">
        <v>5</v>
      </c>
      <c r="J80" s="85"/>
      <c r="K80" s="85"/>
    </row>
    <row r="81" spans="1:11" s="70" customFormat="1" x14ac:dyDescent="0.3">
      <c r="A81" t="s">
        <v>210</v>
      </c>
      <c r="B81" s="70">
        <f t="shared" si="5"/>
        <v>905</v>
      </c>
      <c r="C81">
        <v>22.625</v>
      </c>
      <c r="D81">
        <v>28</v>
      </c>
      <c r="E81" s="87">
        <f t="shared" si="6"/>
        <v>38</v>
      </c>
      <c r="F81" s="91">
        <f t="shared" si="7"/>
        <v>43989</v>
      </c>
      <c r="G81" s="91">
        <f t="shared" si="8"/>
        <v>44027</v>
      </c>
      <c r="H81" s="90">
        <v>181</v>
      </c>
      <c r="I81" s="86">
        <v>5</v>
      </c>
      <c r="J81" s="88"/>
      <c r="K81" s="85"/>
    </row>
    <row r="82" spans="1:11" s="70" customFormat="1" x14ac:dyDescent="0.3">
      <c r="A82" t="s">
        <v>211</v>
      </c>
      <c r="B82" s="70">
        <f t="shared" si="5"/>
        <v>880</v>
      </c>
      <c r="C82">
        <v>22</v>
      </c>
      <c r="D82">
        <v>29</v>
      </c>
      <c r="E82" s="87">
        <f t="shared" si="6"/>
        <v>37</v>
      </c>
      <c r="F82" s="91">
        <f t="shared" si="7"/>
        <v>43997</v>
      </c>
      <c r="G82" s="91">
        <f t="shared" si="8"/>
        <v>44034</v>
      </c>
      <c r="H82" s="90">
        <v>176</v>
      </c>
      <c r="I82" s="86">
        <v>5</v>
      </c>
      <c r="J82" s="85"/>
      <c r="K82" s="85"/>
    </row>
    <row r="83" spans="1:11" s="70" customFormat="1" x14ac:dyDescent="0.3">
      <c r="A83" t="s">
        <v>212</v>
      </c>
      <c r="B83" s="70">
        <f t="shared" si="5"/>
        <v>880</v>
      </c>
      <c r="C83">
        <v>22</v>
      </c>
      <c r="D83">
        <v>30</v>
      </c>
      <c r="E83" s="87">
        <f t="shared" si="6"/>
        <v>37</v>
      </c>
      <c r="F83" s="91">
        <f t="shared" si="7"/>
        <v>44004</v>
      </c>
      <c r="G83" s="91">
        <f t="shared" si="8"/>
        <v>44041</v>
      </c>
      <c r="H83" s="90">
        <v>176</v>
      </c>
      <c r="I83" s="86">
        <v>5</v>
      </c>
      <c r="J83" s="85"/>
      <c r="K83" s="85"/>
    </row>
    <row r="84" spans="1:11" s="70" customFormat="1" x14ac:dyDescent="0.3">
      <c r="A84" t="s">
        <v>213</v>
      </c>
      <c r="B84" s="70">
        <f t="shared" si="5"/>
        <v>840</v>
      </c>
      <c r="C84">
        <v>21</v>
      </c>
      <c r="D84">
        <v>31</v>
      </c>
      <c r="E84" s="87">
        <f t="shared" si="6"/>
        <v>35</v>
      </c>
      <c r="F84" s="91">
        <f t="shared" si="7"/>
        <v>44013</v>
      </c>
      <c r="G84" s="91">
        <f t="shared" si="8"/>
        <v>44048</v>
      </c>
      <c r="H84" s="90">
        <v>168</v>
      </c>
      <c r="I84" s="86">
        <v>5</v>
      </c>
      <c r="J84" s="85"/>
      <c r="K84" s="85"/>
    </row>
    <row r="85" spans="1:11" s="70" customFormat="1" x14ac:dyDescent="0.3">
      <c r="A85" t="s">
        <v>214</v>
      </c>
      <c r="B85" s="70">
        <f t="shared" si="5"/>
        <v>800</v>
      </c>
      <c r="C85">
        <v>20</v>
      </c>
      <c r="D85">
        <v>32</v>
      </c>
      <c r="E85" s="87">
        <f t="shared" si="6"/>
        <v>33</v>
      </c>
      <c r="F85" s="91">
        <f t="shared" si="7"/>
        <v>44022</v>
      </c>
      <c r="G85" s="91">
        <f t="shared" si="8"/>
        <v>44055</v>
      </c>
      <c r="H85" s="90">
        <v>160</v>
      </c>
      <c r="I85" s="86">
        <v>5</v>
      </c>
      <c r="J85" s="85"/>
      <c r="K85" s="85"/>
    </row>
    <row r="86" spans="1:11" s="70" customFormat="1" x14ac:dyDescent="0.3">
      <c r="A86" t="s">
        <v>215</v>
      </c>
      <c r="B86" s="70">
        <f t="shared" si="5"/>
        <v>845</v>
      </c>
      <c r="C86">
        <v>21.125</v>
      </c>
      <c r="D86">
        <v>33</v>
      </c>
      <c r="E86" s="87">
        <f t="shared" si="6"/>
        <v>35</v>
      </c>
      <c r="F86" s="91">
        <f t="shared" si="7"/>
        <v>44027</v>
      </c>
      <c r="G86" s="91">
        <f t="shared" si="8"/>
        <v>44062</v>
      </c>
      <c r="H86" s="90">
        <v>169</v>
      </c>
      <c r="I86" s="86">
        <v>5</v>
      </c>
      <c r="J86" s="85"/>
      <c r="K86" s="85"/>
    </row>
    <row r="87" spans="1:11" s="70" customFormat="1" x14ac:dyDescent="0.3">
      <c r="A87" t="s">
        <v>216</v>
      </c>
      <c r="B87" s="70">
        <f t="shared" si="5"/>
        <v>845</v>
      </c>
      <c r="C87">
        <v>21.125</v>
      </c>
      <c r="D87">
        <v>34</v>
      </c>
      <c r="E87" s="87">
        <f t="shared" si="6"/>
        <v>35</v>
      </c>
      <c r="F87" s="91">
        <f t="shared" si="7"/>
        <v>44034</v>
      </c>
      <c r="G87" s="91">
        <f t="shared" si="8"/>
        <v>44069</v>
      </c>
      <c r="H87" s="90">
        <v>169</v>
      </c>
      <c r="I87" s="86">
        <v>5</v>
      </c>
      <c r="J87" s="85"/>
      <c r="K87" s="85"/>
    </row>
    <row r="88" spans="1:11" s="70" customFormat="1" x14ac:dyDescent="0.3">
      <c r="A88" t="s">
        <v>217</v>
      </c>
      <c r="B88" s="70">
        <f t="shared" si="5"/>
        <v>830</v>
      </c>
      <c r="C88">
        <v>20.75</v>
      </c>
      <c r="D88">
        <v>35</v>
      </c>
      <c r="E88" s="87">
        <f t="shared" si="6"/>
        <v>35</v>
      </c>
      <c r="F88" s="91">
        <f t="shared" si="7"/>
        <v>44041</v>
      </c>
      <c r="G88" s="91">
        <f t="shared" si="8"/>
        <v>44076</v>
      </c>
      <c r="H88" s="90">
        <v>166</v>
      </c>
      <c r="I88" s="86">
        <v>5</v>
      </c>
      <c r="J88" s="85"/>
      <c r="K88" s="85"/>
    </row>
    <row r="89" spans="1:11" s="70" customFormat="1" x14ac:dyDescent="0.3">
      <c r="A89" t="s">
        <v>218</v>
      </c>
      <c r="B89" s="70">
        <f t="shared" si="5"/>
        <v>855</v>
      </c>
      <c r="C89">
        <v>21.375</v>
      </c>
      <c r="D89">
        <v>36</v>
      </c>
      <c r="E89" s="87">
        <f t="shared" si="6"/>
        <v>36</v>
      </c>
      <c r="F89" s="91">
        <f t="shared" si="7"/>
        <v>44047</v>
      </c>
      <c r="G89" s="91">
        <f t="shared" si="8"/>
        <v>44083</v>
      </c>
      <c r="H89" s="90">
        <v>171</v>
      </c>
      <c r="I89" s="86">
        <v>5</v>
      </c>
      <c r="J89" s="85"/>
      <c r="K89" s="85"/>
    </row>
    <row r="90" spans="1:11" s="70" customFormat="1" x14ac:dyDescent="0.3">
      <c r="A90" t="s">
        <v>219</v>
      </c>
      <c r="B90" s="70">
        <f t="shared" si="5"/>
        <v>815</v>
      </c>
      <c r="C90">
        <v>20.375</v>
      </c>
      <c r="D90">
        <v>37</v>
      </c>
      <c r="E90" s="87">
        <f t="shared" si="6"/>
        <v>34</v>
      </c>
      <c r="F90" s="91">
        <f t="shared" si="7"/>
        <v>44056</v>
      </c>
      <c r="G90" s="91">
        <f t="shared" si="8"/>
        <v>44090</v>
      </c>
      <c r="H90" s="90">
        <v>163</v>
      </c>
      <c r="I90" s="86">
        <v>5</v>
      </c>
      <c r="J90" s="85"/>
      <c r="K90" s="85"/>
    </row>
    <row r="91" spans="1:11" s="70" customFormat="1" x14ac:dyDescent="0.3">
      <c r="A91" t="s">
        <v>220</v>
      </c>
      <c r="B91" s="70">
        <f t="shared" si="5"/>
        <v>825</v>
      </c>
      <c r="C91">
        <v>20.625</v>
      </c>
      <c r="D91">
        <v>38</v>
      </c>
      <c r="E91" s="87">
        <f t="shared" si="6"/>
        <v>34</v>
      </c>
      <c r="F91" s="91">
        <f t="shared" si="7"/>
        <v>44063</v>
      </c>
      <c r="G91" s="91">
        <f t="shared" si="8"/>
        <v>44097</v>
      </c>
      <c r="H91" s="90">
        <v>165</v>
      </c>
      <c r="I91" s="86">
        <v>5</v>
      </c>
      <c r="J91" s="85"/>
      <c r="K91" s="85"/>
    </row>
    <row r="92" spans="1:11" s="70" customFormat="1" x14ac:dyDescent="0.3">
      <c r="A92" t="s">
        <v>221</v>
      </c>
      <c r="B92" s="70">
        <f t="shared" si="5"/>
        <v>825</v>
      </c>
      <c r="C92">
        <v>20.625</v>
      </c>
      <c r="D92">
        <v>39</v>
      </c>
      <c r="E92" s="87">
        <f t="shared" si="6"/>
        <v>34</v>
      </c>
      <c r="F92" s="91">
        <f t="shared" si="7"/>
        <v>44070</v>
      </c>
      <c r="G92" s="91">
        <f t="shared" si="8"/>
        <v>44104</v>
      </c>
      <c r="H92" s="90">
        <v>165</v>
      </c>
      <c r="I92" s="86">
        <v>5</v>
      </c>
      <c r="J92" s="85"/>
      <c r="K92" s="85"/>
    </row>
    <row r="93" spans="1:11" s="70" customFormat="1" x14ac:dyDescent="0.3">
      <c r="A93" t="s">
        <v>222</v>
      </c>
      <c r="B93" s="70">
        <f t="shared" si="5"/>
        <v>880</v>
      </c>
      <c r="C93">
        <v>22</v>
      </c>
      <c r="D93">
        <v>40</v>
      </c>
      <c r="E93" s="87">
        <f t="shared" si="6"/>
        <v>37</v>
      </c>
      <c r="F93" s="91">
        <f t="shared" si="7"/>
        <v>44074</v>
      </c>
      <c r="G93" s="91">
        <f t="shared" si="8"/>
        <v>44111</v>
      </c>
      <c r="H93" s="90">
        <v>176</v>
      </c>
      <c r="I93" s="86">
        <v>5</v>
      </c>
      <c r="J93" s="85"/>
      <c r="K93" s="85"/>
    </row>
    <row r="94" spans="1:11" s="70" customFormat="1" x14ac:dyDescent="0.3">
      <c r="A94" t="s">
        <v>223</v>
      </c>
      <c r="B94" s="70">
        <f t="shared" si="5"/>
        <v>890</v>
      </c>
      <c r="C94">
        <v>22.25</v>
      </c>
      <c r="D94">
        <v>41</v>
      </c>
      <c r="E94" s="87">
        <f t="shared" si="6"/>
        <v>37</v>
      </c>
      <c r="F94" s="91">
        <f t="shared" si="7"/>
        <v>44081</v>
      </c>
      <c r="G94" s="91">
        <f t="shared" si="8"/>
        <v>44118</v>
      </c>
      <c r="H94" s="90">
        <v>178</v>
      </c>
      <c r="I94" s="86">
        <v>5</v>
      </c>
      <c r="J94" s="85"/>
      <c r="K94" s="85"/>
    </row>
    <row r="95" spans="1:11" s="70" customFormat="1" x14ac:dyDescent="0.3">
      <c r="A95" t="s">
        <v>224</v>
      </c>
      <c r="B95" s="70">
        <f t="shared" si="5"/>
        <v>830</v>
      </c>
      <c r="C95">
        <v>20.75</v>
      </c>
      <c r="D95">
        <v>42</v>
      </c>
      <c r="E95" s="87">
        <f t="shared" si="6"/>
        <v>35</v>
      </c>
      <c r="F95" s="91">
        <f t="shared" si="7"/>
        <v>44090</v>
      </c>
      <c r="G95" s="91">
        <f t="shared" si="8"/>
        <v>44125</v>
      </c>
      <c r="H95" s="90">
        <v>166</v>
      </c>
      <c r="I95" s="86">
        <v>5</v>
      </c>
      <c r="J95" s="85"/>
      <c r="K95" s="85"/>
    </row>
    <row r="96" spans="1:11" s="70" customFormat="1" x14ac:dyDescent="0.3">
      <c r="A96" t="s">
        <v>225</v>
      </c>
      <c r="B96" s="70">
        <f t="shared" si="5"/>
        <v>865</v>
      </c>
      <c r="C96">
        <v>21.625</v>
      </c>
      <c r="D96">
        <v>43</v>
      </c>
      <c r="E96" s="87">
        <f t="shared" si="6"/>
        <v>36</v>
      </c>
      <c r="F96" s="91">
        <f t="shared" si="7"/>
        <v>44096</v>
      </c>
      <c r="G96" s="91">
        <f t="shared" si="8"/>
        <v>44132</v>
      </c>
      <c r="H96" s="90">
        <v>173</v>
      </c>
      <c r="I96" s="86">
        <v>5</v>
      </c>
      <c r="J96" s="85"/>
      <c r="K96" s="85"/>
    </row>
    <row r="97" spans="1:11" s="70" customFormat="1" x14ac:dyDescent="0.3">
      <c r="A97" t="s">
        <v>226</v>
      </c>
      <c r="B97" s="70">
        <f t="shared" si="5"/>
        <v>910</v>
      </c>
      <c r="C97">
        <v>22.75</v>
      </c>
      <c r="D97">
        <v>44</v>
      </c>
      <c r="E97" s="87">
        <f t="shared" si="6"/>
        <v>38</v>
      </c>
      <c r="F97" s="91">
        <f t="shared" si="7"/>
        <v>44101</v>
      </c>
      <c r="G97" s="91">
        <f t="shared" si="8"/>
        <v>44139</v>
      </c>
      <c r="H97" s="90">
        <v>182</v>
      </c>
      <c r="I97" s="86">
        <v>5</v>
      </c>
      <c r="J97" s="85"/>
      <c r="K97" s="85"/>
    </row>
    <row r="98" spans="1:11" s="70" customFormat="1" x14ac:dyDescent="0.3">
      <c r="A98" t="s">
        <v>227</v>
      </c>
      <c r="B98" s="70">
        <f t="shared" si="5"/>
        <v>910</v>
      </c>
      <c r="C98">
        <v>22.75</v>
      </c>
      <c r="D98">
        <v>45</v>
      </c>
      <c r="E98" s="87">
        <f t="shared" si="6"/>
        <v>38</v>
      </c>
      <c r="F98" s="91">
        <f t="shared" si="7"/>
        <v>44108</v>
      </c>
      <c r="G98" s="91">
        <f t="shared" si="8"/>
        <v>44146</v>
      </c>
      <c r="H98" s="90">
        <v>182</v>
      </c>
      <c r="I98" s="86">
        <v>5</v>
      </c>
      <c r="J98" s="85"/>
      <c r="K98" s="85"/>
    </row>
    <row r="99" spans="1:11" s="70" customFormat="1" x14ac:dyDescent="0.3">
      <c r="A99" t="s">
        <v>228</v>
      </c>
      <c r="B99" s="70">
        <f t="shared" si="5"/>
        <v>895</v>
      </c>
      <c r="C99">
        <v>22.375</v>
      </c>
      <c r="D99">
        <v>46</v>
      </c>
      <c r="E99" s="87">
        <f t="shared" si="6"/>
        <v>37</v>
      </c>
      <c r="F99" s="91">
        <f t="shared" si="7"/>
        <v>44116</v>
      </c>
      <c r="G99" s="91">
        <f t="shared" si="8"/>
        <v>44153</v>
      </c>
      <c r="H99" s="90">
        <v>179</v>
      </c>
      <c r="I99" s="86">
        <v>5</v>
      </c>
      <c r="J99" s="85"/>
      <c r="K99" s="85"/>
    </row>
    <row r="100" spans="1:11" s="70" customFormat="1" x14ac:dyDescent="0.3">
      <c r="A100" t="s">
        <v>229</v>
      </c>
      <c r="B100" s="70">
        <f t="shared" si="5"/>
        <v>915</v>
      </c>
      <c r="C100">
        <v>22.875</v>
      </c>
      <c r="D100">
        <v>47</v>
      </c>
      <c r="E100" s="87">
        <f t="shared" si="6"/>
        <v>38</v>
      </c>
      <c r="F100" s="91">
        <f t="shared" si="7"/>
        <v>44122</v>
      </c>
      <c r="G100" s="91">
        <f t="shared" si="8"/>
        <v>44160</v>
      </c>
      <c r="H100" s="90">
        <v>183</v>
      </c>
      <c r="I100" s="86">
        <v>5</v>
      </c>
      <c r="J100" s="85"/>
      <c r="K100" s="85"/>
    </row>
    <row r="101" spans="1:11" s="70" customFormat="1" x14ac:dyDescent="0.3">
      <c r="A101" t="s">
        <v>230</v>
      </c>
      <c r="B101" s="70">
        <f t="shared" si="5"/>
        <v>705</v>
      </c>
      <c r="C101">
        <v>17.625</v>
      </c>
      <c r="D101">
        <v>48</v>
      </c>
      <c r="E101" s="87">
        <f t="shared" si="6"/>
        <v>29</v>
      </c>
      <c r="F101" s="91">
        <f t="shared" si="7"/>
        <v>44138</v>
      </c>
      <c r="G101" s="91">
        <f t="shared" si="8"/>
        <v>44167</v>
      </c>
      <c r="H101" s="90">
        <v>141</v>
      </c>
      <c r="I101" s="86">
        <v>5</v>
      </c>
      <c r="J101" s="85"/>
      <c r="K101" s="85"/>
    </row>
    <row r="102" spans="1:11" s="70" customFormat="1" x14ac:dyDescent="0.3">
      <c r="A102" t="s">
        <v>231</v>
      </c>
      <c r="B102" s="70">
        <f t="shared" si="5"/>
        <v>1055</v>
      </c>
      <c r="C102">
        <v>26.375</v>
      </c>
      <c r="D102">
        <v>49</v>
      </c>
      <c r="E102" s="87">
        <f t="shared" si="6"/>
        <v>44</v>
      </c>
      <c r="F102" s="91">
        <f t="shared" si="7"/>
        <v>44130</v>
      </c>
      <c r="G102" s="91">
        <f t="shared" si="8"/>
        <v>44174</v>
      </c>
      <c r="H102" s="90">
        <v>211</v>
      </c>
      <c r="I102" s="86">
        <v>5</v>
      </c>
      <c r="J102" s="85"/>
      <c r="K102" s="85"/>
    </row>
    <row r="103" spans="1:11" s="70" customFormat="1" x14ac:dyDescent="0.3">
      <c r="A103" t="s">
        <v>232</v>
      </c>
      <c r="B103" s="70">
        <f t="shared" si="5"/>
        <v>930</v>
      </c>
      <c r="C103">
        <v>23.25</v>
      </c>
      <c r="D103">
        <v>50</v>
      </c>
      <c r="E103" s="87">
        <f t="shared" si="6"/>
        <v>39</v>
      </c>
      <c r="F103" s="91">
        <f t="shared" si="7"/>
        <v>44142</v>
      </c>
      <c r="G103" s="91">
        <f t="shared" si="8"/>
        <v>44181</v>
      </c>
      <c r="H103" s="90">
        <v>186</v>
      </c>
      <c r="I103" s="86">
        <v>5</v>
      </c>
      <c r="J103" s="85"/>
      <c r="K103" s="85"/>
    </row>
    <row r="104" spans="1:11" s="70" customFormat="1" x14ac:dyDescent="0.3">
      <c r="A104" t="s">
        <v>233</v>
      </c>
      <c r="B104" s="70">
        <f t="shared" si="5"/>
        <v>880</v>
      </c>
      <c r="C104">
        <v>22</v>
      </c>
      <c r="D104">
        <v>51</v>
      </c>
      <c r="E104" s="87">
        <f t="shared" si="6"/>
        <v>37</v>
      </c>
      <c r="F104" s="91">
        <f t="shared" si="7"/>
        <v>44151</v>
      </c>
      <c r="G104" s="91">
        <f t="shared" si="8"/>
        <v>44188</v>
      </c>
      <c r="H104" s="90">
        <v>176</v>
      </c>
      <c r="I104" s="86">
        <v>5</v>
      </c>
      <c r="J104" s="85"/>
      <c r="K104" s="85"/>
    </row>
    <row r="105" spans="1:11" s="70" customFormat="1" x14ac:dyDescent="0.3">
      <c r="A105" t="s">
        <v>234</v>
      </c>
      <c r="B105" s="70">
        <f t="shared" si="5"/>
        <v>940</v>
      </c>
      <c r="C105">
        <v>23.5</v>
      </c>
      <c r="D105">
        <v>52</v>
      </c>
      <c r="E105" s="87">
        <f t="shared" si="6"/>
        <v>39</v>
      </c>
      <c r="F105" s="91">
        <f t="shared" si="7"/>
        <v>44156</v>
      </c>
      <c r="G105" s="91">
        <f t="shared" si="8"/>
        <v>44195</v>
      </c>
      <c r="H105" s="90">
        <v>188</v>
      </c>
      <c r="I105" s="86">
        <v>5</v>
      </c>
      <c r="J105" s="85"/>
      <c r="K105" s="85"/>
    </row>
  </sheetData>
  <autoFilter ref="A1:K105" xr:uid="{00000000-0009-0000-0000-00001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InputData</vt:lpstr>
      <vt:lpstr>Throughput</vt:lpstr>
      <vt:lpstr>Overview</vt:lpstr>
      <vt:lpstr>LOC</vt:lpstr>
      <vt:lpstr>CalcThroughput</vt:lpstr>
      <vt:lpstr>CalcLOC</vt:lpstr>
      <vt:lpstr>calc distribution</vt:lpstr>
      <vt:lpstr>calcSROC</vt:lpstr>
      <vt:lpstr>Input old</vt:lpstr>
      <vt:lpstr>Input new</vt:lpstr>
      <vt:lpstr>Production</vt:lpstr>
      <vt:lpstr>alternative calculation</vt:lpstr>
      <vt:lpstr>Chart1</vt:lpstr>
      <vt:lpstr>CalcLOC!ALPHA</vt:lpstr>
      <vt:lpstr>Am</vt:lpstr>
      <vt:lpstr>CalcLOC!AnzAPL</vt:lpstr>
      <vt:lpstr>CalcLOC!BImin</vt:lpstr>
      <vt:lpstr>Brel</vt:lpstr>
      <vt:lpstr>CalcLOC!Lmax</vt:lpstr>
      <vt:lpstr>q</vt:lpstr>
      <vt:lpstr>t_Wert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2021-04-21T05:40:53Z</dcterms:modified>
</cp:coreProperties>
</file>