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5" i="24"/>
  <c r="A275" s="1"/>
  <c r="A42" i="19"/>
  <c r="D42"/>
  <c r="I42"/>
  <c r="C27" i="21"/>
  <c r="D27"/>
  <c r="E27"/>
  <c r="C274" i="24"/>
  <c r="A274" s="1"/>
  <c r="A41" i="19"/>
  <c r="D41"/>
  <c r="I41"/>
  <c r="C273" i="24"/>
  <c r="A273" s="1"/>
  <c r="C272"/>
  <c r="A272" s="1"/>
  <c r="A40" i="19"/>
  <c r="D40"/>
  <c r="I40"/>
  <c r="E31" i="14"/>
  <c r="G31"/>
  <c r="C310" i="3"/>
  <c r="K310" s="1"/>
  <c r="D310"/>
  <c r="E310"/>
  <c r="F310"/>
  <c r="G310"/>
  <c r="H310"/>
  <c r="I310"/>
  <c r="J310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4"/>
  <c r="D304"/>
  <c r="E304"/>
  <c r="F304"/>
  <c r="G304"/>
  <c r="H304"/>
  <c r="I304"/>
  <c r="J304"/>
  <c r="C303"/>
  <c r="D303"/>
  <c r="E303"/>
  <c r="F303"/>
  <c r="G303"/>
  <c r="H303"/>
  <c r="I303"/>
  <c r="J303"/>
  <c r="B34" i="1"/>
  <c r="H34" s="1"/>
  <c r="C34"/>
  <c r="E34" s="1"/>
  <c r="D34"/>
  <c r="C252" i="3"/>
  <c r="D252"/>
  <c r="E252"/>
  <c r="F252"/>
  <c r="G252"/>
  <c r="H252"/>
  <c r="I252"/>
  <c r="J252"/>
  <c r="C257"/>
  <c r="D257"/>
  <c r="E257"/>
  <c r="F257"/>
  <c r="G257"/>
  <c r="H257"/>
  <c r="I257"/>
  <c r="J257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2" i="3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B14" i="1"/>
  <c r="H14" s="1"/>
  <c r="C14"/>
  <c r="E14" s="1"/>
  <c r="D24" i="21" s="1"/>
  <c r="D14" i="1"/>
  <c r="C24" i="21" s="1"/>
  <c r="C294" i="3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5" i="3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B33" i="1"/>
  <c r="H33" s="1"/>
  <c r="C33"/>
  <c r="E33" s="1"/>
  <c r="D22" i="21" s="1"/>
  <c r="D33" i="1"/>
  <c r="K309" i="3" l="1"/>
  <c r="K307"/>
  <c r="K308"/>
  <c r="K306"/>
  <c r="K305"/>
  <c r="K304"/>
  <c r="K303"/>
  <c r="I34" i="1"/>
  <c r="G34"/>
  <c r="J34"/>
  <c r="F34"/>
  <c r="K252" i="3"/>
  <c r="K257"/>
  <c r="K302"/>
  <c r="K301"/>
  <c r="K300"/>
  <c r="K299"/>
  <c r="K298"/>
  <c r="K297"/>
  <c r="K296"/>
  <c r="K295"/>
  <c r="K294"/>
  <c r="F14" i="1"/>
  <c r="G14"/>
  <c r="J14"/>
  <c r="I14"/>
  <c r="K293" i="3"/>
  <c r="K292"/>
  <c r="K291"/>
  <c r="K290"/>
  <c r="K289"/>
  <c r="K288"/>
  <c r="K287"/>
  <c r="K286"/>
  <c r="I13" i="1"/>
  <c r="G13"/>
  <c r="J13"/>
  <c r="F13"/>
  <c r="K284" i="3"/>
  <c r="K285"/>
  <c r="K283"/>
  <c r="K282"/>
  <c r="K281"/>
  <c r="K280"/>
  <c r="K279"/>
  <c r="I33" i="1"/>
  <c r="J33"/>
  <c r="G33"/>
  <c r="F33"/>
  <c r="C216" i="24"/>
  <c r="A216" s="1"/>
  <c r="C215"/>
  <c r="A215" s="1"/>
  <c r="C214"/>
  <c r="A214" s="1"/>
  <c r="E27" i="14"/>
  <c r="G27"/>
  <c r="C273" i="3"/>
  <c r="C274"/>
  <c r="C275"/>
  <c r="C276"/>
  <c r="C277"/>
  <c r="C278"/>
  <c r="D273"/>
  <c r="D274"/>
  <c r="D275"/>
  <c r="D276"/>
  <c r="D277"/>
  <c r="D278"/>
  <c r="E273"/>
  <c r="E274"/>
  <c r="E275"/>
  <c r="E276"/>
  <c r="E277"/>
  <c r="E278"/>
  <c r="F273"/>
  <c r="F274"/>
  <c r="F275"/>
  <c r="F276"/>
  <c r="F277"/>
  <c r="F278"/>
  <c r="G273"/>
  <c r="G274"/>
  <c r="G275"/>
  <c r="G276"/>
  <c r="G277"/>
  <c r="G278"/>
  <c r="H273"/>
  <c r="H274"/>
  <c r="H275"/>
  <c r="H276"/>
  <c r="H277"/>
  <c r="H278"/>
  <c r="I273"/>
  <c r="I274"/>
  <c r="I275"/>
  <c r="I276"/>
  <c r="I277"/>
  <c r="I278"/>
  <c r="J273"/>
  <c r="J274"/>
  <c r="J275"/>
  <c r="J276"/>
  <c r="J277"/>
  <c r="J278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2" i="3"/>
  <c r="D272"/>
  <c r="E272"/>
  <c r="F272"/>
  <c r="G272"/>
  <c r="H272"/>
  <c r="I272"/>
  <c r="J272"/>
  <c r="C271"/>
  <c r="D271"/>
  <c r="E271"/>
  <c r="F271"/>
  <c r="G271"/>
  <c r="H271"/>
  <c r="I271"/>
  <c r="J271"/>
  <c r="C270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60" i="3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3" i="3"/>
  <c r="K276"/>
  <c r="K278"/>
  <c r="K277"/>
  <c r="K275"/>
  <c r="K274"/>
  <c r="I12" i="1"/>
  <c r="G12"/>
  <c r="J12"/>
  <c r="K272" i="3"/>
  <c r="K271"/>
  <c r="K270"/>
  <c r="K269"/>
  <c r="K268"/>
  <c r="K267"/>
  <c r="K266"/>
  <c r="K265"/>
  <c r="K264"/>
  <c r="K263"/>
  <c r="K262"/>
  <c r="K261"/>
  <c r="I18" i="1"/>
  <c r="G18"/>
  <c r="J18"/>
  <c r="F18"/>
  <c r="K221" i="3"/>
  <c r="K211"/>
  <c r="K260"/>
  <c r="K259"/>
  <c r="K258"/>
  <c r="K256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B10"/>
  <c r="E9"/>
  <c r="C9"/>
  <c r="H9"/>
  <c r="F9"/>
  <c r="D9"/>
  <c r="G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B11"/>
  <c r="F10"/>
  <c r="H10"/>
  <c r="D10"/>
  <c r="G10"/>
  <c r="C10"/>
  <c r="E10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C11"/>
  <c r="H11"/>
  <c r="E11"/>
  <c r="B12"/>
  <c r="G11"/>
  <c r="D11"/>
  <c r="F11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H12"/>
  <c r="D12"/>
  <c r="F12"/>
  <c r="B13"/>
  <c r="G12"/>
  <c r="E12"/>
  <c r="C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C13"/>
  <c r="E13"/>
  <c r="D13"/>
  <c r="B14"/>
  <c r="H13"/>
  <c r="G13"/>
  <c r="F13"/>
  <c r="I16" i="19" l="1"/>
  <c r="R14" i="25"/>
  <c r="L14"/>
  <c r="O14"/>
  <c r="P14"/>
  <c r="Q14"/>
  <c r="M14"/>
  <c r="K14"/>
  <c r="N14"/>
  <c r="A16" i="14"/>
  <c r="J14" i="25"/>
  <c r="I14"/>
  <c r="D14"/>
  <c r="G14"/>
  <c r="H14"/>
  <c r="F14"/>
  <c r="C14"/>
  <c r="E14"/>
  <c r="B15"/>
  <c r="I17" i="19" l="1"/>
  <c r="K15" i="25"/>
  <c r="N15"/>
  <c r="P15"/>
  <c r="Q15"/>
  <c r="M15"/>
  <c r="R15"/>
  <c r="L15"/>
  <c r="O15"/>
  <c r="A17" i="14"/>
  <c r="I15" i="25"/>
  <c r="J15"/>
  <c r="E15"/>
  <c r="C15"/>
  <c r="G15"/>
  <c r="F15"/>
  <c r="D15"/>
  <c r="H15"/>
  <c r="B16"/>
  <c r="O16" l="1"/>
  <c r="M16"/>
  <c r="K16"/>
  <c r="L16"/>
  <c r="P16"/>
  <c r="Q16"/>
  <c r="R16"/>
  <c r="N16"/>
  <c r="A18" i="14"/>
  <c r="J16" i="25"/>
  <c r="I16"/>
  <c r="C16"/>
  <c r="D16"/>
  <c r="B17"/>
  <c r="G16"/>
  <c r="E16"/>
  <c r="F16"/>
  <c r="H16"/>
  <c r="A19" i="14" l="1"/>
  <c r="Q17" i="25"/>
  <c r="M17"/>
  <c r="R17"/>
  <c r="K17"/>
  <c r="O17"/>
  <c r="N17"/>
  <c r="P17"/>
  <c r="L17"/>
  <c r="J17"/>
  <c r="I17"/>
  <c r="C17"/>
  <c r="G17"/>
  <c r="B18"/>
  <c r="H17"/>
  <c r="E17"/>
  <c r="D17"/>
  <c r="F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E18"/>
  <c r="B19"/>
  <c r="D18"/>
  <c r="G18"/>
  <c r="H18"/>
  <c r="F18"/>
  <c r="C18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C19"/>
  <c r="G19"/>
  <c r="H19"/>
  <c r="F19"/>
  <c r="D19"/>
  <c r="B20"/>
  <c r="E19"/>
  <c r="L20" l="1"/>
  <c r="O20"/>
  <c r="M20"/>
  <c r="K20"/>
  <c r="N20"/>
  <c r="P20"/>
  <c r="Q20"/>
  <c r="R20"/>
  <c r="I20"/>
  <c r="J20"/>
  <c r="G20"/>
  <c r="B21"/>
  <c r="C20"/>
  <c r="E20"/>
  <c r="F20"/>
  <c r="H20"/>
  <c r="D20"/>
  <c r="O21" l="1"/>
  <c r="M21"/>
  <c r="P21"/>
  <c r="K21"/>
  <c r="N21"/>
  <c r="R21"/>
  <c r="L21"/>
  <c r="Q21"/>
  <c r="J21"/>
  <c r="I21"/>
  <c r="H21"/>
  <c r="G21"/>
  <c r="F21"/>
  <c r="E21"/>
  <c r="B22"/>
  <c r="D21"/>
  <c r="C21"/>
  <c r="P22" l="1"/>
  <c r="O22"/>
  <c r="K22"/>
  <c r="N22"/>
  <c r="M22"/>
  <c r="R22"/>
  <c r="L22"/>
  <c r="Q22"/>
  <c r="J22"/>
  <c r="I22"/>
  <c r="G22"/>
  <c r="B23"/>
  <c r="F22"/>
  <c r="E22"/>
  <c r="H22"/>
  <c r="C22"/>
  <c r="D22"/>
  <c r="L23" l="1"/>
  <c r="P23"/>
  <c r="K23"/>
  <c r="N23"/>
  <c r="Q23"/>
  <c r="M23"/>
  <c r="R23"/>
  <c r="O23"/>
  <c r="I23"/>
  <c r="J23"/>
  <c r="D23"/>
  <c r="H23"/>
  <c r="C23"/>
  <c r="G23"/>
  <c r="B24"/>
  <c r="E23"/>
  <c r="F23"/>
  <c r="R24" l="1"/>
  <c r="L24"/>
  <c r="M24"/>
  <c r="K24"/>
  <c r="N24"/>
  <c r="Q24"/>
  <c r="O24"/>
  <c r="P24"/>
  <c r="J24"/>
  <c r="I24"/>
  <c r="C24"/>
  <c r="D24"/>
  <c r="B25"/>
  <c r="F24"/>
  <c r="G24"/>
  <c r="E24"/>
  <c r="H24"/>
  <c r="R25" l="1"/>
  <c r="P25"/>
  <c r="O25"/>
  <c r="L25"/>
  <c r="M25"/>
  <c r="Q25"/>
  <c r="K25"/>
  <c r="N25"/>
  <c r="J25"/>
  <c r="I25"/>
  <c r="F25"/>
  <c r="H25"/>
  <c r="B26"/>
  <c r="C25"/>
  <c r="D25"/>
  <c r="E25"/>
  <c r="G25"/>
  <c r="Q26" l="1"/>
  <c r="P26"/>
  <c r="M26"/>
  <c r="N26"/>
  <c r="L26"/>
  <c r="O26"/>
  <c r="R26"/>
  <c r="K26"/>
  <c r="I26"/>
  <c r="J26"/>
  <c r="H26"/>
  <c r="F26"/>
  <c r="E26"/>
  <c r="D26"/>
  <c r="G26"/>
  <c r="C26"/>
  <c r="B27"/>
  <c r="R27" l="1"/>
  <c r="M27"/>
  <c r="Q27"/>
  <c r="O27"/>
  <c r="P27"/>
  <c r="N27"/>
  <c r="K27"/>
  <c r="L27"/>
  <c r="J27"/>
  <c r="I27"/>
  <c r="D27"/>
  <c r="B28"/>
  <c r="F27"/>
  <c r="H27"/>
  <c r="C27"/>
  <c r="G27"/>
  <c r="E27"/>
  <c r="O28" l="1"/>
  <c r="P28"/>
  <c r="R28"/>
  <c r="M28"/>
  <c r="L28"/>
  <c r="N28"/>
  <c r="Q28"/>
  <c r="K28"/>
  <c r="I28"/>
  <c r="J28"/>
  <c r="F28"/>
  <c r="B29"/>
  <c r="D28"/>
  <c r="E28"/>
  <c r="G28"/>
  <c r="H28"/>
  <c r="C28"/>
  <c r="R29" l="1"/>
  <c r="N29"/>
  <c r="K29"/>
  <c r="Q29"/>
  <c r="L29"/>
  <c r="M29"/>
  <c r="O29"/>
  <c r="P29"/>
  <c r="J29"/>
  <c r="I29"/>
  <c r="F29"/>
  <c r="B30"/>
  <c r="H29"/>
  <c r="D29"/>
  <c r="G29"/>
  <c r="C29"/>
  <c r="E29"/>
  <c r="Q30" l="1"/>
  <c r="P30"/>
  <c r="L30"/>
  <c r="K30"/>
  <c r="M30"/>
  <c r="N30"/>
  <c r="O30"/>
  <c r="R30"/>
  <c r="I30"/>
  <c r="J30"/>
  <c r="B31"/>
  <c r="D30"/>
  <c r="G30"/>
  <c r="F30"/>
  <c r="E30"/>
  <c r="C30"/>
  <c r="H30"/>
  <c r="Q31" l="1"/>
  <c r="M31"/>
  <c r="N31"/>
  <c r="K31"/>
  <c r="P31"/>
  <c r="L31"/>
  <c r="O31"/>
  <c r="R31"/>
  <c r="J31"/>
  <c r="I31"/>
  <c r="D31"/>
  <c r="C31"/>
  <c r="H31"/>
  <c r="E31"/>
  <c r="G31"/>
  <c r="F31"/>
  <c r="B32"/>
  <c r="M32" l="1"/>
  <c r="K32"/>
  <c r="O32"/>
  <c r="P32"/>
  <c r="L32"/>
  <c r="R32"/>
  <c r="Q32"/>
  <c r="N32"/>
  <c r="I32"/>
  <c r="J32"/>
  <c r="G32"/>
  <c r="B33"/>
  <c r="E32"/>
  <c r="H32"/>
  <c r="F32"/>
  <c r="D32"/>
  <c r="C32"/>
  <c r="P33" l="1"/>
  <c r="L33"/>
  <c r="K33"/>
  <c r="M33"/>
  <c r="Q33"/>
  <c r="O33"/>
  <c r="R33"/>
  <c r="N33"/>
  <c r="J33"/>
  <c r="I33"/>
  <c r="G33"/>
  <c r="H33"/>
  <c r="B34"/>
  <c r="C33"/>
  <c r="E33"/>
  <c r="F33"/>
  <c r="D33"/>
  <c r="N34" l="1"/>
  <c r="L34"/>
  <c r="K34"/>
  <c r="O34"/>
  <c r="P34"/>
  <c r="R34"/>
  <c r="Q34"/>
  <c r="M34"/>
  <c r="J34"/>
  <c r="I34"/>
  <c r="C34"/>
  <c r="F34"/>
  <c r="H34"/>
  <c r="B35"/>
  <c r="E34"/>
  <c r="G34"/>
  <c r="D34"/>
  <c r="K35" l="1"/>
  <c r="R35"/>
  <c r="N35"/>
  <c r="Q35"/>
  <c r="P35"/>
  <c r="M35"/>
  <c r="L35"/>
  <c r="O35"/>
  <c r="J35"/>
  <c r="I35"/>
  <c r="F35"/>
  <c r="E35"/>
  <c r="G35"/>
  <c r="H35"/>
  <c r="B36"/>
  <c r="C35"/>
  <c r="D35"/>
  <c r="M36" l="1"/>
  <c r="P36"/>
  <c r="O36"/>
  <c r="K36"/>
  <c r="N36"/>
  <c r="Q36"/>
  <c r="R36"/>
  <c r="L36"/>
  <c r="I36"/>
  <c r="J36"/>
  <c r="B37"/>
  <c r="F36"/>
  <c r="D36"/>
  <c r="H36"/>
  <c r="G36"/>
  <c r="E36"/>
  <c r="C36"/>
  <c r="K37" l="1"/>
  <c r="N37"/>
  <c r="O37"/>
  <c r="R37"/>
  <c r="M37"/>
  <c r="P37"/>
  <c r="Q37"/>
  <c r="L37"/>
  <c r="I37"/>
  <c r="J37"/>
  <c r="C37"/>
  <c r="H37"/>
  <c r="G37"/>
  <c r="E37"/>
  <c r="D37"/>
  <c r="F37"/>
  <c r="B38"/>
  <c r="Q38" l="1"/>
  <c r="R38"/>
  <c r="K38"/>
  <c r="N38"/>
  <c r="M38"/>
  <c r="L38"/>
  <c r="O38"/>
  <c r="P38"/>
  <c r="J38"/>
  <c r="I38"/>
  <c r="B39"/>
  <c r="D38"/>
  <c r="E38"/>
  <c r="F38"/>
  <c r="C38"/>
  <c r="H38"/>
  <c r="G38"/>
  <c r="J39" l="1"/>
  <c r="K39"/>
  <c r="R39"/>
  <c r="N39"/>
  <c r="O39"/>
  <c r="I39"/>
  <c r="P39"/>
  <c r="L39"/>
  <c r="Q39"/>
  <c r="M39"/>
  <c r="F39"/>
  <c r="C39"/>
  <c r="B40"/>
  <c r="D39"/>
  <c r="G39"/>
  <c r="H39"/>
  <c r="E39"/>
  <c r="L40" l="1"/>
  <c r="N40"/>
  <c r="P40"/>
  <c r="M40"/>
  <c r="K40"/>
  <c r="I40"/>
  <c r="R40"/>
  <c r="Q40"/>
  <c r="O40"/>
  <c r="J40"/>
  <c r="C40"/>
  <c r="E40"/>
  <c r="F40"/>
  <c r="B41"/>
  <c r="G40"/>
  <c r="H40"/>
  <c r="D40"/>
  <c r="N41" l="1"/>
  <c r="O41"/>
  <c r="J41"/>
  <c r="R41"/>
  <c r="L41"/>
  <c r="Q41"/>
  <c r="M41"/>
  <c r="I41"/>
  <c r="P41"/>
  <c r="K41"/>
  <c r="D41"/>
  <c r="C41"/>
  <c r="G41"/>
  <c r="B42"/>
  <c r="H41"/>
  <c r="F41"/>
  <c r="E41"/>
  <c r="Q42" l="1"/>
  <c r="P42"/>
  <c r="I42"/>
  <c r="K42"/>
  <c r="N42"/>
  <c r="L42"/>
  <c r="O42"/>
  <c r="R42"/>
  <c r="J42"/>
  <c r="M42"/>
  <c r="F42"/>
  <c r="H42"/>
  <c r="D42"/>
  <c r="C42"/>
  <c r="E42"/>
  <c r="B43"/>
  <c r="G42"/>
  <c r="J43" l="1"/>
  <c r="O43"/>
  <c r="R43"/>
  <c r="L43"/>
  <c r="I43"/>
  <c r="P43"/>
  <c r="M43"/>
  <c r="N43"/>
  <c r="Q43"/>
  <c r="K43"/>
  <c r="E43"/>
  <c r="B44"/>
  <c r="F43"/>
  <c r="G43"/>
  <c r="H43"/>
  <c r="D43"/>
  <c r="C43"/>
  <c r="O44" l="1"/>
  <c r="P44"/>
  <c r="L44"/>
  <c r="M44"/>
  <c r="Q44"/>
  <c r="K44"/>
  <c r="J44"/>
  <c r="N44"/>
  <c r="R44"/>
  <c r="I44"/>
  <c r="E44"/>
  <c r="D44"/>
  <c r="F44"/>
  <c r="H44"/>
  <c r="C44"/>
  <c r="G44"/>
  <c r="B45"/>
  <c r="J45" l="1"/>
  <c r="I45"/>
  <c r="M45"/>
  <c r="L45"/>
  <c r="Q45"/>
  <c r="K45"/>
  <c r="N45"/>
  <c r="P45"/>
  <c r="R45"/>
  <c r="O45"/>
  <c r="G45"/>
  <c r="F45"/>
  <c r="C45"/>
  <c r="D45"/>
  <c r="E45"/>
  <c r="H45"/>
  <c r="B46"/>
  <c r="K46" l="1"/>
  <c r="I46"/>
  <c r="N46"/>
  <c r="L46"/>
  <c r="J46"/>
  <c r="O46"/>
  <c r="M46"/>
  <c r="P46"/>
  <c r="R46"/>
  <c r="Q46"/>
  <c r="E46"/>
  <c r="B47"/>
  <c r="F46"/>
  <c r="H46"/>
  <c r="D46"/>
  <c r="C46"/>
  <c r="G46"/>
  <c r="L47" l="1"/>
  <c r="K47"/>
  <c r="R47"/>
  <c r="N47"/>
  <c r="Q47"/>
  <c r="P47"/>
  <c r="J47"/>
  <c r="M47"/>
  <c r="I47"/>
  <c r="O47"/>
  <c r="F47"/>
  <c r="C47"/>
  <c r="G47"/>
  <c r="H47"/>
  <c r="E47"/>
  <c r="B48"/>
  <c r="D47"/>
  <c r="I48" l="1"/>
  <c r="Q48"/>
  <c r="M48"/>
  <c r="K48"/>
  <c r="L48"/>
  <c r="J48"/>
  <c r="P48"/>
  <c r="O48"/>
  <c r="N48"/>
  <c r="R48"/>
  <c r="F48"/>
  <c r="D48"/>
  <c r="H48"/>
  <c r="G48"/>
  <c r="E48"/>
  <c r="C48"/>
  <c r="B49"/>
  <c r="O49" l="1"/>
  <c r="J49"/>
  <c r="P49"/>
  <c r="Q49"/>
  <c r="M49"/>
  <c r="N49"/>
  <c r="K49"/>
  <c r="I49"/>
  <c r="R49"/>
  <c r="L49"/>
  <c r="D49"/>
  <c r="B50"/>
  <c r="G49"/>
  <c r="C49"/>
  <c r="H49"/>
  <c r="F49"/>
  <c r="E49"/>
  <c r="O50" l="1"/>
  <c r="L50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<sst xmlns="http://schemas.openxmlformats.org/spreadsheetml/2006/main" count="3194" uniqueCount="661">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</sst>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2">
  <autoFilter ref="A1:J36"/>
  <tableColumns count="10">
    <tableColumn id="2" name="Name" dataDxfId="121"/>
    <tableColumn id="10" name="Table" dataDxfId="120">
      <calculatedColumnFormula>"__"&amp;[Name]</calculatedColumnFormula>
    </tableColumn>
    <tableColumn id="5" name="Singular Name" dataDxfId="119">
      <calculatedColumnFormula>IF(RIGHT([Name],3)="ies",MID([Name],1,LEN([Name])-3)&amp;"y",IF(RIGHT([Name],1)="s",MID([Name],1,LEN([Name])-1),[Name]))</calculatedColumnFormula>
    </tableColumn>
    <tableColumn id="8" name="Model NS" dataDxfId="118">
      <calculatedColumnFormula>"Milestone\Appframe\Model"</calculatedColumnFormula>
    </tableColumn>
    <tableColumn id="4" name="Class Name" dataDxfId="117">
      <calculatedColumnFormula>SUBSTITUTE(PROPER([Singular Name]),"_","")</calculatedColumnFormula>
    </tableColumn>
    <tableColumn id="1" name="Migration Artisan" dataDxfId="116">
      <calculatedColumnFormula>"php artisan make:migration create_"&amp;[Table]&amp;"_table --create=__"&amp;[Name]</calculatedColumnFormula>
    </tableColumn>
    <tableColumn id="6" name="Model Artisan" dataDxfId="115">
      <calculatedColumnFormula>"php artisan make:model "&amp;[Class Name]</calculatedColumnFormula>
    </tableColumn>
    <tableColumn id="3" name="Model Statement" dataDxfId="114">
      <calculatedColumnFormula>"protected $table = '"&amp;[Table]&amp;"';"</calculatedColumnFormula>
    </tableColumn>
    <tableColumn id="7" name="Seeder Artisan" dataDxfId="113">
      <calculatedColumnFormula>"php artisan make:seed "&amp;[Class Name]&amp;"TableSeeder"</calculatedColumnFormula>
    </tableColumn>
    <tableColumn id="9" name="Seeder Class" dataDxfId="11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1" totalsRowShown="0" dataDxfId="105">
  <autoFilter ref="A1:I131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0" totalsRowShown="0" dataDxfId="95">
  <autoFilter ref="A1:K310">
    <filterColumn colId="0"/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5" totalsRowShown="0" headerRowDxfId="83" dataDxfId="82">
  <autoFilter ref="A1:R275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7" totalsRowShown="0" dataDxfId="63">
  <autoFilter ref="A1:E27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7">
  <autoFilter ref="A1:I31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2" totalsRowShown="0" dataDxfId="47">
  <autoFilter ref="A1:I42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G1" workbookViewId="0">
      <selection activeCell="H16" sqref="H1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562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592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650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513</v>
      </c>
      <c r="E7" s="7" t="s">
        <v>513</v>
      </c>
      <c r="F7" s="7" t="s">
        <v>514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542</v>
      </c>
      <c r="E8" s="4" t="s">
        <v>543</v>
      </c>
      <c r="F8" s="4" t="s">
        <v>544</v>
      </c>
      <c r="G8" s="4" t="s">
        <v>343</v>
      </c>
      <c r="H8" s="4"/>
      <c r="I8" s="4" t="s">
        <v>545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558</v>
      </c>
      <c r="E9" s="4" t="s">
        <v>560</v>
      </c>
      <c r="F9" s="4" t="s">
        <v>544</v>
      </c>
      <c r="G9" s="4" t="s">
        <v>343</v>
      </c>
      <c r="H9" s="4"/>
      <c r="I9" s="4" t="s">
        <v>545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A130" sqref="A130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501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577</v>
      </c>
      <c r="B24" s="2" t="s">
        <v>24</v>
      </c>
      <c r="C24" s="2" t="s">
        <v>577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578</v>
      </c>
      <c r="B25" s="2" t="s">
        <v>24</v>
      </c>
      <c r="C25" s="2" t="s">
        <v>578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579</v>
      </c>
      <c r="B26" s="2" t="s">
        <v>24</v>
      </c>
      <c r="C26" s="2" t="s">
        <v>579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580</v>
      </c>
      <c r="B27" s="2" t="s">
        <v>24</v>
      </c>
      <c r="C27" s="2" t="s">
        <v>580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581</v>
      </c>
      <c r="B28" s="2" t="s">
        <v>24</v>
      </c>
      <c r="C28" s="2" t="s">
        <v>581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582</v>
      </c>
      <c r="B30" s="2" t="s">
        <v>42</v>
      </c>
      <c r="C30" s="2" t="s">
        <v>577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583</v>
      </c>
      <c r="B31" s="2" t="s">
        <v>42</v>
      </c>
      <c r="C31" s="2" t="s">
        <v>578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584</v>
      </c>
      <c r="B32" s="2" t="s">
        <v>42</v>
      </c>
      <c r="C32" s="2" t="s">
        <v>579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585</v>
      </c>
      <c r="B33" s="2" t="s">
        <v>42</v>
      </c>
      <c r="C33" s="2" t="s">
        <v>580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586</v>
      </c>
      <c r="B34" s="2" t="s">
        <v>42</v>
      </c>
      <c r="C34" s="2" t="s">
        <v>581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645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646</v>
      </c>
      <c r="B108" s="4" t="s">
        <v>48</v>
      </c>
      <c r="C108" s="4" t="s">
        <v>48</v>
      </c>
      <c r="D108" s="4" t="s">
        <v>461</v>
      </c>
      <c r="E108" s="4" t="s">
        <v>647</v>
      </c>
      <c r="F108" s="4"/>
      <c r="G108" s="4"/>
      <c r="H108" s="4"/>
      <c r="I108" s="4"/>
    </row>
    <row r="109" spans="1:9">
      <c r="A109" s="4" t="s">
        <v>502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503</v>
      </c>
      <c r="B110" s="4" t="s">
        <v>24</v>
      </c>
      <c r="C110" s="4" t="s">
        <v>508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504</v>
      </c>
      <c r="B111" s="4" t="s">
        <v>24</v>
      </c>
      <c r="C111" s="4" t="s">
        <v>509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505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506</v>
      </c>
      <c r="B113" s="4" t="s">
        <v>42</v>
      </c>
      <c r="C113" s="4" t="s">
        <v>508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507</v>
      </c>
      <c r="B114" s="4" t="s">
        <v>42</v>
      </c>
      <c r="C114" s="4" t="s">
        <v>509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510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536</v>
      </c>
      <c r="B116" s="5" t="s">
        <v>42</v>
      </c>
      <c r="C116" s="5" t="s">
        <v>538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537</v>
      </c>
      <c r="B117" s="4" t="s">
        <v>42</v>
      </c>
      <c r="C117" s="4" t="s">
        <v>539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541</v>
      </c>
      <c r="B118" s="4" t="s">
        <v>24</v>
      </c>
      <c r="C118" s="4" t="s">
        <v>538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540</v>
      </c>
      <c r="B119" s="5" t="s">
        <v>24</v>
      </c>
      <c r="C119" s="5" t="s">
        <v>539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563</v>
      </c>
      <c r="B121" s="4" t="s">
        <v>27</v>
      </c>
      <c r="C121" s="4" t="s">
        <v>563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575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576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601</v>
      </c>
      <c r="B124" s="4" t="s">
        <v>593</v>
      </c>
      <c r="C124" s="4" t="s">
        <v>594</v>
      </c>
      <c r="D124" s="4"/>
      <c r="E124" s="4" t="s">
        <v>595</v>
      </c>
      <c r="F124" s="4"/>
      <c r="G124" s="4"/>
      <c r="H124" s="4"/>
      <c r="I124" s="4"/>
    </row>
    <row r="125" spans="1:9">
      <c r="A125" s="4" t="s">
        <v>604</v>
      </c>
      <c r="B125" s="4" t="s">
        <v>24</v>
      </c>
      <c r="C125" s="4" t="s">
        <v>605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606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607</v>
      </c>
      <c r="B127" s="4" t="s">
        <v>42</v>
      </c>
      <c r="C127" s="4" t="s">
        <v>605</v>
      </c>
      <c r="D127" s="4"/>
      <c r="E127" s="4" t="s">
        <v>43</v>
      </c>
      <c r="F127" s="4" t="s">
        <v>614</v>
      </c>
      <c r="G127" s="4" t="s">
        <v>45</v>
      </c>
      <c r="H127" s="4" t="s">
        <v>46</v>
      </c>
      <c r="I127" s="4"/>
    </row>
    <row r="128" spans="1:9">
      <c r="A128" s="4" t="s">
        <v>648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649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650</v>
      </c>
      <c r="B130" s="5" t="s">
        <v>24</v>
      </c>
      <c r="C130" s="5" t="s">
        <v>652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651</v>
      </c>
      <c r="B131" s="4" t="s">
        <v>42</v>
      </c>
      <c r="C131" s="4" t="s">
        <v>652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</sheetData>
  <conditionalFormatting sqref="A43:A46">
    <cfRule type="duplicateValues" dxfId="111" priority="5"/>
  </conditionalFormatting>
  <conditionalFormatting sqref="A56:A59">
    <cfRule type="duplicateValues" dxfId="110" priority="4"/>
  </conditionalFormatting>
  <conditionalFormatting sqref="A2:A131">
    <cfRule type="duplicateValues" dxfId="109" priority="24"/>
  </conditionalFormatting>
  <conditionalFormatting sqref="A128:A129">
    <cfRule type="duplicateValues" dxfId="108" priority="3"/>
  </conditionalFormatting>
  <conditionalFormatting sqref="A128:A129">
    <cfRule type="duplicateValues" dxfId="107" priority="2"/>
  </conditionalFormatting>
  <conditionalFormatting sqref="A130:A131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topLeftCell="A288" workbookViewId="0">
      <selection activeCell="K304" sqref="K3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575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577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578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579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580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581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576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582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583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584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585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586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575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577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578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579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580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581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576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582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583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584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585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586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575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577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578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579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576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582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583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584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575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577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578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579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576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582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583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584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36</v>
      </c>
      <c r="C252" s="4" t="str">
        <f>VLOOKUP([Field],Columns[],2,0)&amp;"("</f>
        <v>string(</v>
      </c>
      <c r="D252" s="4" t="str">
        <f>IF(VLOOKUP([Field],Columns[],3,0)&lt;&gt;"","'"&amp;VLOOKUP([Field],Columns[],3,0)&amp;"'","")</f>
        <v>'method'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$table-&gt;string('method', 128)-&gt;nullable();</v>
      </c>
    </row>
    <row r="253" spans="1:11">
      <c r="A253" s="4" t="s">
        <v>454</v>
      </c>
      <c r="B253" s="4" t="s">
        <v>648</v>
      </c>
      <c r="C253" s="4" t="str">
        <f>VLOOKUP([Field],Columns[],2,0)&amp;"("</f>
        <v>unsignedInteger(</v>
      </c>
      <c r="D253" s="4" t="str">
        <f>IF(VLOOKUP([Field],Columns[],3,0)&lt;&gt;"","'"&amp;VLOOKUP([Field],Columns[],3,0)&amp;"'","")</f>
        <v>'resource_list'</v>
      </c>
      <c r="E253" s="7" t="str">
        <f>IF(VLOOKUP([Field],Columns[],4,0)&lt;&gt;0,", "&amp;VLOOKUP([Field],Columns[],4,0)&amp;")",")")</f>
        <v>)</v>
      </c>
      <c r="F253" s="4" t="str">
        <f>IF(VLOOKUP([Field],Columns[],5,0)=0,"","-&gt;"&amp;VLOOKUP([Field],Columns[],5,0))</f>
        <v>-&gt;index()</v>
      </c>
      <c r="G253" s="4" t="str">
        <f>IF(VLOOKUP([Field],Columns[],6,0)=0,"","-&gt;"&amp;VLOOKUP([Field],Columns[],6,0))</f>
        <v>-&gt;nullable()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$table-&gt;unsignedInteger('resource_list')-&gt;index()-&gt;nullable();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646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'enum'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-&gt;default('No')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$table-&gt;enum('enum', ['Yes','No'])-&gt;default('No');</v>
      </c>
    </row>
    <row r="257" spans="1:11">
      <c r="A257" s="4" t="s">
        <v>454</v>
      </c>
      <c r="B257" s="4" t="s">
        <v>459</v>
      </c>
      <c r="C257" s="4" t="str">
        <f>VLOOKUP([Field],Columns[],2,0)&amp;"("</f>
        <v>enum(</v>
      </c>
      <c r="D257" s="4" t="str">
        <f>IF(VLOOKUP([Field],Columns[],3,0)&lt;&gt;"","'"&amp;VLOOKUP([Field],Columns[],3,0)&amp;"'","")</f>
        <v>'preload'</v>
      </c>
      <c r="E257" s="7" t="str">
        <f>IF(VLOOKUP([Field],Columns[],4,0)&lt;&gt;0,", "&amp;VLOOKUP([Field],Columns[],4,0)&amp;")",")")</f>
        <v>, ['Yes','No'])</v>
      </c>
      <c r="F257" s="4" t="str">
        <f>IF(VLOOKUP([Field],Columns[],5,0)=0,"","-&gt;"&amp;VLOOKUP([Field],Columns[],5,0))</f>
        <v>-&gt;default('Yes')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$table-&gt;enum('preload', ['Yes','No'])-&gt;default('Yes');</v>
      </c>
    </row>
    <row r="258" spans="1:11">
      <c r="A258" s="4" t="s">
        <v>454</v>
      </c>
      <c r="B258" s="4" t="s">
        <v>40</v>
      </c>
      <c r="C258" s="4" t="str">
        <f>VLOOKUP([Field],Columns[],2,0)&amp;"("</f>
        <v>timestamps(</v>
      </c>
      <c r="D258" s="4" t="str">
        <f>IF(VLOOKUP([Field],Columns[],3,0)&lt;&gt;"","'"&amp;VLOOKUP([Field],Columns[],3,0)&amp;"'","")</f>
        <v/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$table-&gt;timestamps();</v>
      </c>
    </row>
    <row r="259" spans="1:11">
      <c r="A259" s="4" t="s">
        <v>454</v>
      </c>
      <c r="B259" s="4" t="s">
        <v>123</v>
      </c>
      <c r="C259" s="4" t="str">
        <f>VLOOKUP([Field],Columns[],2,0)&amp;"("</f>
        <v>foreign(</v>
      </c>
      <c r="D259" s="4" t="str">
        <f>IF(VLOOKUP([Field],Columns[],3,0)&lt;&gt;"","'"&amp;VLOOKUP([Field],Columns[],3,0)&amp;"'","")</f>
        <v>'form_field'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-&gt;references('id')</v>
      </c>
      <c r="G259" s="4" t="str">
        <f>IF(VLOOKUP([Field],Columns[],6,0)=0,"","-&gt;"&amp;VLOOKUP([Field],Columns[],6,0))</f>
        <v>-&gt;on('__resource_form_fields')</v>
      </c>
      <c r="H259" s="4" t="str">
        <f>IF(VLOOKUP([Field],Columns[],7,0)=0,"","-&gt;"&amp;VLOOKUP([Field],Columns[],7,0))</f>
        <v>-&gt;onUpdate('cascade')</v>
      </c>
      <c r="I259" s="4" t="str">
        <f>IF(VLOOKUP([Field],Columns[],8,0)=0,"","-&gt;"&amp;VLOOKUP([Field],Columns[],8,0))</f>
        <v>-&gt;onDelete('cascade')</v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60" spans="1:11">
      <c r="A260" s="4" t="s">
        <v>454</v>
      </c>
      <c r="B260" s="4" t="s">
        <v>649</v>
      </c>
      <c r="C260" s="4" t="str">
        <f>VLOOKUP([Field],Columns[],2,0)&amp;"("</f>
        <v>foreign(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-&gt;references('id')</v>
      </c>
      <c r="G260" s="4" t="str">
        <f>IF(VLOOKUP([Field],Columns[],6,0)=0,"","-&gt;"&amp;VLOOKUP([Field],Columns[],6,0))</f>
        <v>-&gt;on('__resource_lists')</v>
      </c>
      <c r="H260" s="4" t="str">
        <f>IF(VLOOKUP([Field],Columns[],7,0)=0,"","-&gt;"&amp;VLOOKUP([Field],Columns[],7,0))</f>
        <v>-&gt;onUpdate('cascade')</v>
      </c>
      <c r="I260" s="4" t="str">
        <f>IF(VLOOKUP([Field],Columns[],8,0)=0,"","-&gt;"&amp;VLOOKUP([Field],Columns[],8,0))</f>
        <v>-&gt;onDelete('set null')</v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$table-&gt;foreign('resource_list')-&gt;references('id')-&gt;on('__resource_lists')-&gt;onUpdate('cascade')-&gt;onDelete('set null');</v>
      </c>
    </row>
    <row r="261" spans="1:11">
      <c r="A261" s="4" t="s">
        <v>562</v>
      </c>
      <c r="B261" s="4" t="s">
        <v>21</v>
      </c>
      <c r="C261" s="4" t="str">
        <f>VLOOKUP([Field],Columns[],2,0)&amp;"("</f>
        <v>increments(</v>
      </c>
      <c r="D261" s="4" t="str">
        <f>IF(VLOOKUP([Field],Columns[],3,0)&lt;&gt;"","'"&amp;VLOOKUP([Field],Columns[],3,0)&amp;"'","")</f>
        <v>'id'</v>
      </c>
      <c r="E261" s="7" t="str">
        <f>IF(VLOOKUP([Field],Columns[],4,0)&lt;&gt;0,", "&amp;VLOOKUP([Field],Columns[],4,0)&amp;")",")")</f>
        <v>)</v>
      </c>
      <c r="F261" s="4" t="str">
        <f>IF(VLOOKUP([Field],Columns[],5,0)=0,"","-&gt;"&amp;VLOOKUP([Field],Columns[],5,0))</f>
        <v/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$table-&gt;increments('id');</v>
      </c>
    </row>
    <row r="262" spans="1:11">
      <c r="A262" s="4" t="s">
        <v>562</v>
      </c>
      <c r="B262" s="4" t="s">
        <v>94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'resource_list'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$table-&gt;unsignedInteger('resource_list')-&gt;index();</v>
      </c>
    </row>
    <row r="263" spans="1:11">
      <c r="A263" s="4" t="s">
        <v>562</v>
      </c>
      <c r="B263" s="4" t="s">
        <v>269</v>
      </c>
      <c r="C263" s="4" t="str">
        <f>VLOOKUP([Field],Columns[],2,0)&amp;"("</f>
        <v>string(</v>
      </c>
      <c r="D263" s="4" t="str">
        <f>IF(VLOOKUP([Field],Columns[],3,0)&lt;&gt;"","'"&amp;VLOOKUP([Field],Columns[],3,0)&amp;"'","")</f>
        <v>'label'</v>
      </c>
      <c r="E263" s="7" t="str">
        <f>IF(VLOOKUP([Field],Columns[],4,0)&lt;&gt;0,", "&amp;VLOOKUP([Field],Columns[],4,0)&amp;")",")")</f>
        <v>, 128)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$table-&gt;string('label', 128)-&gt;nullable();</v>
      </c>
    </row>
    <row r="264" spans="1:11">
      <c r="A264" s="4" t="s">
        <v>562</v>
      </c>
      <c r="B264" s="4" t="s">
        <v>563</v>
      </c>
      <c r="C264" s="4" t="str">
        <f>VLOOKUP([Field],Columns[],2,0)&amp;"("</f>
        <v>string(</v>
      </c>
      <c r="D264" s="4" t="str">
        <f>IF(VLOOKUP([Field],Columns[],3,0)&lt;&gt;"","'"&amp;VLOOKUP([Field],Columns[],3,0)&amp;"'","")</f>
        <v>'field'</v>
      </c>
      <c r="E264" s="7" t="str">
        <f>IF(VLOOKUP([Field],Columns[],4,0)&lt;&gt;0,", "&amp;VLOOKUP([Field],Columns[],4,0)&amp;")",")")</f>
        <v>, 64)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$table-&gt;string('field', 64)-&gt;nullable();</v>
      </c>
    </row>
    <row r="265" spans="1:11">
      <c r="A265" s="4" t="s">
        <v>562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'relation'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$table-&gt;unsignedInteger('relation')-&gt;index()-&gt;nullable();</v>
      </c>
    </row>
    <row r="266" spans="1:11">
      <c r="A266" s="4" t="s">
        <v>562</v>
      </c>
      <c r="B266" s="4" t="s">
        <v>577</v>
      </c>
      <c r="C266" s="4" t="str">
        <f>VLOOKUP([Field],Columns[],2,0)&amp;"("</f>
        <v>unsignedInteger(</v>
      </c>
      <c r="D266" s="4" t="str">
        <f>IF(VLOOKUP([Field],Columns[],3,0)&lt;&gt;"","'"&amp;VLOOKUP([Field],Columns[],3,0)&amp;"'","")</f>
        <v>'nest_relation1'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-&gt;index()</v>
      </c>
      <c r="G266" s="4" t="str">
        <f>IF(VLOOKUP([Field],Columns[],6,0)=0,"","-&gt;"&amp;VLOOKUP([Field],Columns[],6,0))</f>
        <v>-&gt;nullable()</v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7" spans="1:11">
      <c r="A267" s="4" t="s">
        <v>562</v>
      </c>
      <c r="B267" s="4" t="s">
        <v>578</v>
      </c>
      <c r="C267" s="4" t="str">
        <f>VLOOKUP([Field],Columns[],2,0)&amp;"("</f>
        <v>unsignedInteger(</v>
      </c>
      <c r="D267" s="4" t="str">
        <f>IF(VLOOKUP([Field],Columns[],3,0)&lt;&gt;"","'"&amp;VLOOKUP([Field],Columns[],3,0)&amp;"'","")</f>
        <v>'nest_relation2'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-&gt;index()</v>
      </c>
      <c r="G267" s="4" t="str">
        <f>IF(VLOOKUP([Field],Columns[],6,0)=0,"","-&gt;"&amp;VLOOKUP([Field],Columns[],6,0))</f>
        <v>-&gt;nullable()</v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8" spans="1:11">
      <c r="A268" s="4" t="s">
        <v>562</v>
      </c>
      <c r="B268" s="4" t="s">
        <v>40</v>
      </c>
      <c r="C268" s="4" t="str">
        <f>VLOOKUP([Field],Columns[],2,0)&amp;"("</f>
        <v>timestamps(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$table-&gt;timestamps();</v>
      </c>
    </row>
    <row r="269" spans="1:11">
      <c r="A269" s="4" t="s">
        <v>562</v>
      </c>
      <c r="B269" s="4" t="s">
        <v>95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'resource_list'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-&gt;on('__resource_lists')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-&gt;onDelete('cascade')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70" spans="1:11">
      <c r="A270" s="4" t="s">
        <v>562</v>
      </c>
      <c r="B270" s="4" t="s">
        <v>576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'relation'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71" spans="1:11">
      <c r="A271" s="4" t="s">
        <v>562</v>
      </c>
      <c r="B271" s="4" t="s">
        <v>582</v>
      </c>
      <c r="C271" s="4" t="str">
        <f>VLOOKUP([Field],Columns[],2,0)&amp;"("</f>
        <v>foreign(</v>
      </c>
      <c r="D271" s="4" t="str">
        <f>IF(VLOOKUP([Field],Columns[],3,0)&lt;&gt;"","'"&amp;VLOOKUP([Field],Columns[],3,0)&amp;"'","")</f>
        <v>'nest_relation1'</v>
      </c>
      <c r="E271" s="7" t="str">
        <f>IF(VLOOKUP([Field],Columns[],4,0)&lt;&gt;0,", "&amp;VLOOKUP([Field],Columns[],4,0)&amp;")",")")</f>
        <v>)</v>
      </c>
      <c r="F271" s="4" t="str">
        <f>IF(VLOOKUP([Field],Columns[],5,0)=0,"","-&gt;"&amp;VLOOKUP([Field],Columns[],5,0))</f>
        <v>-&gt;references('id')</v>
      </c>
      <c r="G271" s="4" t="str">
        <f>IF(VLOOKUP([Field],Columns[],6,0)=0,"","-&gt;"&amp;VLOOKUP([Field],Columns[],6,0))</f>
        <v>-&gt;on('__resource_relations')</v>
      </c>
      <c r="H271" s="4" t="str">
        <f>IF(VLOOKUP([Field],Columns[],7,0)=0,"","-&gt;"&amp;VLOOKUP([Field],Columns[],7,0))</f>
        <v>-&gt;onUpdate('cascade')</v>
      </c>
      <c r="I271" s="4" t="str">
        <f>IF(VLOOKUP([Field],Columns[],8,0)=0,"","-&gt;"&amp;VLOOKUP([Field],Columns[],8,0))</f>
        <v>-&gt;onDelete('set null')</v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2" spans="1:11">
      <c r="A272" s="4" t="s">
        <v>562</v>
      </c>
      <c r="B272" s="4" t="s">
        <v>583</v>
      </c>
      <c r="C272" s="4" t="str">
        <f>VLOOKUP([Field],Columns[],2,0)&amp;"("</f>
        <v>foreign(</v>
      </c>
      <c r="D272" s="4" t="str">
        <f>IF(VLOOKUP([Field],Columns[],3,0)&lt;&gt;"","'"&amp;VLOOKUP([Field],Columns[],3,0)&amp;"'","")</f>
        <v>'nest_relation2'</v>
      </c>
      <c r="E272" s="7" t="str">
        <f>IF(VLOOKUP([Field],Columns[],4,0)&lt;&gt;0,", "&amp;VLOOKUP([Field],Columns[],4,0)&amp;")",")")</f>
        <v>)</v>
      </c>
      <c r="F272" s="4" t="str">
        <f>IF(VLOOKUP([Field],Columns[],5,0)=0,"","-&gt;"&amp;VLOOKUP([Field],Columns[],5,0))</f>
        <v>-&gt;references('id')</v>
      </c>
      <c r="G272" s="4" t="str">
        <f>IF(VLOOKUP([Field],Columns[],6,0)=0,"","-&gt;"&amp;VLOOKUP([Field],Columns[],6,0))</f>
        <v>-&gt;on('__resource_relations')</v>
      </c>
      <c r="H272" s="4" t="str">
        <f>IF(VLOOKUP([Field],Columns[],7,0)=0,"","-&gt;"&amp;VLOOKUP([Field],Columns[],7,0))</f>
        <v>-&gt;onUpdate('cascade')</v>
      </c>
      <c r="I272" s="4" t="str">
        <f>IF(VLOOKUP([Field],Columns[],8,0)=0,"","-&gt;"&amp;VLOOKUP([Field],Columns[],8,0))</f>
        <v>-&gt;onDelete('set null')</v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3" spans="1:11">
      <c r="A273" s="5" t="s">
        <v>570</v>
      </c>
      <c r="B273" s="5" t="s">
        <v>21</v>
      </c>
      <c r="C273" s="5" t="str">
        <f>VLOOKUP([Field],Columns[],2,0)&amp;"("</f>
        <v>increments(</v>
      </c>
      <c r="D273" s="5" t="str">
        <f>IF(VLOOKUP([Field],Columns[],3,0)&lt;&gt;"","'"&amp;VLOOKUP([Field],Columns[],3,0)&amp;"'","")</f>
        <v>'id'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$table-&gt;increments('id');</v>
      </c>
    </row>
    <row r="274" spans="1:11">
      <c r="A274" s="5" t="s">
        <v>570</v>
      </c>
      <c r="B274" s="5" t="s">
        <v>4</v>
      </c>
      <c r="C274" s="5" t="str">
        <f>VLOOKUP([Field],Columns[],2,0)&amp;"("</f>
        <v>unsignedInteger(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-&gt;index()</v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$table-&gt;unsignedInteger('resource_data')-&gt;index();</v>
      </c>
    </row>
    <row r="275" spans="1:11">
      <c r="A275" s="5" t="s">
        <v>570</v>
      </c>
      <c r="B275" s="5" t="s">
        <v>57</v>
      </c>
      <c r="C275" s="5" t="str">
        <f>VLOOKUP([Field],Columns[],2,0)&amp;"("</f>
        <v>unsignedInteger(</v>
      </c>
      <c r="D275" s="5" t="str">
        <f>IF(VLOOKUP([Field],Columns[],3,0)&lt;&gt;"","'"&amp;VLOOKUP([Field],Columns[],3,0)&amp;"'","")</f>
        <v>'scope'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-&gt;index()</v>
      </c>
      <c r="G275" s="5" t="str">
        <f>IF(VLOOKUP([Field],Columns[],6,0)=0,"","-&gt;"&amp;VLOOKUP([Field],Columns[],6,0))</f>
        <v/>
      </c>
      <c r="H275" s="5" t="str">
        <f>IF(VLOOKUP([Field],Columns[],7,0)=0,"","-&gt;"&amp;VLOOKUP([Field],Columns[],7,0))</f>
        <v/>
      </c>
      <c r="I275" s="5" t="str">
        <f>IF(VLOOKUP([Field],Columns[],8,0)=0,"","-&gt;"&amp;VLOOKUP([Field],Columns[],8,0))</f>
        <v/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$table-&gt;unsignedInteger('scope')-&gt;index();</v>
      </c>
    </row>
    <row r="276" spans="1:11">
      <c r="A276" s="5" t="s">
        <v>570</v>
      </c>
      <c r="B276" s="5" t="s">
        <v>40</v>
      </c>
      <c r="C276" s="5" t="str">
        <f>VLOOKUP([Field],Columns[],2,0)&amp;"("</f>
        <v>timestamps(</v>
      </c>
      <c r="D276" s="5" t="str">
        <f>IF(VLOOKUP([Field],Columns[],3,0)&lt;&gt;"","'"&amp;VLOOKUP([Field],Columns[],3,0)&amp;"'","")</f>
        <v/>
      </c>
      <c r="E276" s="8" t="str">
        <f>IF(VLOOKUP([Field],Columns[],4,0)&lt;&gt;0,", "&amp;VLOOKUP([Field],Columns[],4,0)&amp;")",")")</f>
        <v>)</v>
      </c>
      <c r="F276" s="5" t="str">
        <f>IF(VLOOKUP([Field],Columns[],5,0)=0,"","-&gt;"&amp;VLOOKUP([Field],Columns[],5,0))</f>
        <v/>
      </c>
      <c r="G276" s="5" t="str">
        <f>IF(VLOOKUP([Field],Columns[],6,0)=0,"","-&gt;"&amp;VLOOKUP([Field],Columns[],6,0))</f>
        <v/>
      </c>
      <c r="H276" s="5" t="str">
        <f>IF(VLOOKUP([Field],Columns[],7,0)=0,"","-&gt;"&amp;VLOOKUP([Field],Columns[],7,0))</f>
        <v/>
      </c>
      <c r="I276" s="5" t="str">
        <f>IF(VLOOKUP([Field],Columns[],8,0)=0,"","-&gt;"&amp;VLOOKUP([Field],Columns[],8,0))</f>
        <v/>
      </c>
      <c r="J276" s="5" t="str">
        <f>IF(VLOOKUP([Field],Columns[],9,0)=0,"","-&gt;"&amp;VLOOKUP([Field],Columns[],9,0))</f>
        <v/>
      </c>
      <c r="K276" s="5" t="str">
        <f>"$table-&gt;"&amp;[Type]&amp;[Name]&amp;[Arg2]&amp;[Method1]&amp;[Method2]&amp;[Method3]&amp;[Method4]&amp;[Method5]&amp;";"</f>
        <v>$table-&gt;timestamps();</v>
      </c>
    </row>
    <row r="277" spans="1:11">
      <c r="A277" s="5" t="s">
        <v>570</v>
      </c>
      <c r="B277" s="5" t="s">
        <v>93</v>
      </c>
      <c r="C277" s="5" t="str">
        <f>VLOOKUP([Field],Columns[],2,0)&amp;"("</f>
        <v>foreign(</v>
      </c>
      <c r="D277" s="5" t="str">
        <f>IF(VLOOKUP([Field],Columns[],3,0)&lt;&gt;"","'"&amp;VLOOKUP([Field],Columns[],3,0)&amp;"'","")</f>
        <v>'resource_data'</v>
      </c>
      <c r="E277" s="8" t="str">
        <f>IF(VLOOKUP([Field],Columns[],4,0)&lt;&gt;0,", "&amp;VLOOKUP([Field],Columns[],4,0)&amp;")",")")</f>
        <v>)</v>
      </c>
      <c r="F277" s="5" t="str">
        <f>IF(VLOOKUP([Field],Columns[],5,0)=0,"","-&gt;"&amp;VLOOKUP([Field],Columns[],5,0))</f>
        <v>-&gt;references('id')</v>
      </c>
      <c r="G277" s="5" t="str">
        <f>IF(VLOOKUP([Field],Columns[],6,0)=0,"","-&gt;"&amp;VLOOKUP([Field],Columns[],6,0))</f>
        <v>-&gt;on('__resource_data')</v>
      </c>
      <c r="H277" s="5" t="str">
        <f>IF(VLOOKUP([Field],Columns[],7,0)=0,"","-&gt;"&amp;VLOOKUP([Field],Columns[],7,0))</f>
        <v>-&gt;onUpdate('cascade')</v>
      </c>
      <c r="I277" s="5" t="str">
        <f>IF(VLOOKUP([Field],Columns[],8,0)=0,"","-&gt;"&amp;VLOOKUP([Field],Columns[],8,0))</f>
        <v>-&gt;onDelete('cascade')</v>
      </c>
      <c r="J277" s="5" t="str">
        <f>IF(VLOOKUP([Field],Columns[],9,0)=0,"","-&gt;"&amp;VLOOKUP([Field],Columns[],9,0))</f>
        <v/>
      </c>
      <c r="K277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8" spans="1:11">
      <c r="A278" s="4" t="s">
        <v>570</v>
      </c>
      <c r="B278" s="4" t="s">
        <v>60</v>
      </c>
      <c r="C278" s="4" t="str">
        <f>VLOOKUP([Field],Columns[],2,0)&amp;"("</f>
        <v>foreign(</v>
      </c>
      <c r="D278" s="4" t="str">
        <f>IF(VLOOKUP([Field],Columns[],3,0)&lt;&gt;"","'"&amp;VLOOKUP([Field],Columns[],3,0)&amp;"'","")</f>
        <v>'scope'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-&gt;references('id')</v>
      </c>
      <c r="G278" s="4" t="str">
        <f>IF(VLOOKUP([Field],Columns[],6,0)=0,"","-&gt;"&amp;VLOOKUP([Field],Columns[],6,0))</f>
        <v>-&gt;on('__resource_scopes')</v>
      </c>
      <c r="H278" s="4" t="str">
        <f>IF(VLOOKUP([Field],Columns[],7,0)=0,"","-&gt;"&amp;VLOOKUP([Field],Columns[],7,0))</f>
        <v>-&gt;onUpdate('cascade')</v>
      </c>
      <c r="I278" s="4" t="str">
        <f>IF(VLOOKUP([Field],Columns[],8,0)=0,"","-&gt;"&amp;VLOOKUP([Field],Columns[],8,0))</f>
        <v>-&gt;onDelete('cascade')</v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9" spans="1:11">
      <c r="A279" s="4" t="s">
        <v>592</v>
      </c>
      <c r="B279" s="4" t="s">
        <v>21</v>
      </c>
      <c r="C279" s="4" t="str">
        <f>VLOOKUP([Field],Columns[],2,0)&amp;"("</f>
        <v>increments(</v>
      </c>
      <c r="D279" s="4" t="str">
        <f>IF(VLOOKUP([Field],Columns[],3,0)&lt;&gt;"","'"&amp;VLOOKUP([Field],Columns[],3,0)&amp;"'","")</f>
        <v>'id'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/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$table-&gt;increments('id');</v>
      </c>
    </row>
    <row r="280" spans="1:11">
      <c r="A280" s="4" t="s">
        <v>592</v>
      </c>
      <c r="B280" s="4" t="s">
        <v>117</v>
      </c>
      <c r="C280" s="4" t="str">
        <f>VLOOKUP([Field],Columns[],2,0)&amp;"("</f>
        <v>unsignedInteger(</v>
      </c>
      <c r="D280" s="4" t="str">
        <f>IF(VLOOKUP([Field],Columns[],3,0)&lt;&gt;"","'"&amp;VLOOKUP([Field],Columns[],3,0)&amp;"'","")</f>
        <v>'resource_form'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-&gt;index()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$table-&gt;unsignedInteger('resource_form')-&gt;index();</v>
      </c>
    </row>
    <row r="281" spans="1:11">
      <c r="A281" s="4" t="s">
        <v>592</v>
      </c>
      <c r="B281" s="4" t="s">
        <v>122</v>
      </c>
      <c r="C281" s="4" t="str">
        <f>VLOOKUP([Field],Columns[],2,0)&amp;"("</f>
        <v>unsignedInteger(</v>
      </c>
      <c r="D281" s="4" t="str">
        <f>IF(VLOOKUP([Field],Columns[],3,0)&lt;&gt;"","'"&amp;VLOOKUP([Field],Columns[],3,0)&amp;"'","")</f>
        <v>'form_field'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-&gt;index()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$table-&gt;unsignedInteger('form_field')-&gt;index();</v>
      </c>
    </row>
    <row r="282" spans="1:11">
      <c r="A282" s="4" t="s">
        <v>592</v>
      </c>
      <c r="B282" s="4" t="s">
        <v>601</v>
      </c>
      <c r="C282" s="4" t="str">
        <f>VLOOKUP([Field],Columns[],2,0)&amp;"("</f>
        <v>unsignedTinyInteger(</v>
      </c>
      <c r="D282" s="4" t="str">
        <f>IF(VLOOKUP([Field],Columns[],3,0)&lt;&gt;"","'"&amp;VLOOKUP([Field],Columns[],3,0)&amp;"'","")</f>
        <v>'colspan'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-&gt;default(12)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$table-&gt;unsignedTinyInteger('colspan')-&gt;default(12);</v>
      </c>
    </row>
    <row r="283" spans="1:11">
      <c r="A283" s="4" t="s">
        <v>592</v>
      </c>
      <c r="B283" s="4" t="s">
        <v>40</v>
      </c>
      <c r="C283" s="4" t="str">
        <f>VLOOKUP([Field],Columns[],2,0)&amp;"("</f>
        <v>timestamps(</v>
      </c>
      <c r="D283" s="4" t="str">
        <f>IF(VLOOKUP([Field],Columns[],3,0)&lt;&gt;"","'"&amp;VLOOKUP([Field],Columns[],3,0)&amp;"'","")</f>
        <v/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$table-&gt;timestamps();</v>
      </c>
    </row>
    <row r="284" spans="1:11">
      <c r="A284" s="4" t="s">
        <v>592</v>
      </c>
      <c r="B284" s="4" t="s">
        <v>118</v>
      </c>
      <c r="C284" s="4" t="str">
        <f>VLOOKUP([Field],Columns[],2,0)&amp;"("</f>
        <v>foreign(</v>
      </c>
      <c r="D284" s="4" t="str">
        <f>IF(VLOOKUP([Field],Columns[],3,0)&lt;&gt;"","'"&amp;VLOOKUP([Field],Columns[],3,0)&amp;"'","")</f>
        <v>'resource_form'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-&gt;references('id')</v>
      </c>
      <c r="G284" s="4" t="str">
        <f>IF(VLOOKUP([Field],Columns[],6,0)=0,"","-&gt;"&amp;VLOOKUP([Field],Columns[],6,0))</f>
        <v>-&gt;on('__resource_forms')</v>
      </c>
      <c r="H284" s="4" t="str">
        <f>IF(VLOOKUP([Field],Columns[],7,0)=0,"","-&gt;"&amp;VLOOKUP([Field],Columns[],7,0))</f>
        <v>-&gt;onUpdate('cascade')</v>
      </c>
      <c r="I284" s="4" t="str">
        <f>IF(VLOOKUP([Field],Columns[],8,0)=0,"","-&gt;"&amp;VLOOKUP([Field],Columns[],8,0))</f>
        <v>-&gt;onDelete('cascade')</v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5" spans="1:11">
      <c r="A285" s="4" t="s">
        <v>592</v>
      </c>
      <c r="B285" s="4" t="s">
        <v>123</v>
      </c>
      <c r="C285" s="4" t="str">
        <f>VLOOKUP([Field],Columns[],2,0)&amp;"("</f>
        <v>foreign(</v>
      </c>
      <c r="D285" s="4" t="str">
        <f>IF(VLOOKUP([Field],Columns[],3,0)&lt;&gt;"","'"&amp;VLOOKUP([Field],Columns[],3,0)&amp;"'","")</f>
        <v>'form_field'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-&gt;references('id')</v>
      </c>
      <c r="G285" s="4" t="str">
        <f>IF(VLOOKUP([Field],Columns[],6,0)=0,"","-&gt;"&amp;VLOOKUP([Field],Columns[],6,0))</f>
        <v>-&gt;on('__resource_form_fields')</v>
      </c>
      <c r="H285" s="4" t="str">
        <f>IF(VLOOKUP([Field],Columns[],7,0)=0,"","-&gt;"&amp;VLOOKUP([Field],Columns[],7,0))</f>
        <v>-&gt;onUpdate('cascade')</v>
      </c>
      <c r="I285" s="4" t="str">
        <f>IF(VLOOKUP([Field],Columns[],8,0)=0,"","-&gt;"&amp;VLOOKUP([Field],Columns[],8,0))</f>
        <v>-&gt;onDelete('cascade')</v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6" spans="1:11">
      <c r="A286" s="4" t="s">
        <v>602</v>
      </c>
      <c r="B286" s="4" t="s">
        <v>21</v>
      </c>
      <c r="C286" s="4" t="str">
        <f>VLOOKUP([Field],Columns[],2,0)&amp;"("</f>
        <v>increments(</v>
      </c>
      <c r="D286" s="4" t="str">
        <f>IF(VLOOKUP([Field],Columns[],3,0)&lt;&gt;"","'"&amp;VLOOKUP([Field],Columns[],3,0)&amp;"'","")</f>
        <v>'id'</v>
      </c>
      <c r="E286" s="7" t="str">
        <f>IF(VLOOKUP([Field],Columns[],4,0)&lt;&gt;0,", "&amp;VLOOKUP([Field],Columns[],4,0)&amp;")",")")</f>
        <v>)</v>
      </c>
      <c r="F286" s="4" t="str">
        <f>IF(VLOOKUP([Field],Columns[],5,0)=0,"","-&gt;"&amp;VLOOKUP([Field],Columns[],5,0))</f>
        <v/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$table-&gt;increments('id');</v>
      </c>
    </row>
    <row r="287" spans="1:11">
      <c r="A287" s="4" t="s">
        <v>602</v>
      </c>
      <c r="B287" s="4" t="s">
        <v>4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'resource_data'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$table-&gt;unsignedInteger('resource_data')-&gt;index();</v>
      </c>
    </row>
    <row r="288" spans="1:11">
      <c r="A288" s="4" t="s">
        <v>602</v>
      </c>
      <c r="B288" s="4" t="s">
        <v>30</v>
      </c>
      <c r="C288" s="4" t="str">
        <f>VLOOKUP([Field],Columns[],2,0)&amp;"("</f>
        <v>string(</v>
      </c>
      <c r="D288" s="4" t="str">
        <f>IF(VLOOKUP([Field],Columns[],3,0)&lt;&gt;"","'"&amp;VLOOKUP([Field],Columns[],3,0)&amp;"'","")</f>
        <v>'title'</v>
      </c>
      <c r="E288" s="7" t="str">
        <f>IF(VLOOKUP([Field],Columns[],4,0)&lt;&gt;0,", "&amp;VLOOKUP([Field],Columns[],4,0)&amp;")",")")</f>
        <v>, 128)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$table-&gt;string('title', 128)-&gt;nullable();</v>
      </c>
    </row>
    <row r="289" spans="1:11">
      <c r="A289" s="4" t="s">
        <v>602</v>
      </c>
      <c r="B289" s="4" t="s">
        <v>55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'title_field'</v>
      </c>
      <c r="E289" s="7" t="str">
        <f>IF(VLOOKUP([Field],Columns[],4,0)&lt;&gt;0,", "&amp;VLOOKUP([Field],Columns[],4,0)&amp;")",")")</f>
        <v>, 128)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$table-&gt;string('title_field', 128)-&gt;nullable();</v>
      </c>
    </row>
    <row r="290" spans="1:11">
      <c r="A290" s="4" t="s">
        <v>602</v>
      </c>
      <c r="B290" s="4" t="s">
        <v>575</v>
      </c>
      <c r="C290" s="4" t="str">
        <f>VLOOKUP([Field],Columns[],2,0)&amp;"("</f>
        <v>unsignedInteger(</v>
      </c>
      <c r="D290" s="4" t="str">
        <f>IF(VLOOKUP([Field],Columns[],3,0)&lt;&gt;"","'"&amp;VLOOKUP([Field],Columns[],3,0)&amp;"'","")</f>
        <v>'relation'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-&gt;index()</v>
      </c>
      <c r="G290" s="4" t="str">
        <f>IF(VLOOKUP([Field],Columns[],6,0)=0,"","-&gt;"&amp;VLOOKUP([Field],Columns[],6,0))</f>
        <v>-&gt;nullable()</v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$table-&gt;unsignedInteger('relation')-&gt;index()-&gt;nullable();</v>
      </c>
    </row>
    <row r="291" spans="1:11">
      <c r="A291" s="4" t="s">
        <v>602</v>
      </c>
      <c r="B291" s="4" t="s">
        <v>601</v>
      </c>
      <c r="C291" s="4" t="str">
        <f>VLOOKUP([Field],Columns[],2,0)&amp;"("</f>
        <v>unsignedTinyInteger(</v>
      </c>
      <c r="D291" s="4" t="str">
        <f>IF(VLOOKUP([Field],Columns[],3,0)&lt;&gt;"","'"&amp;VLOOKUP([Field],Columns[],3,0)&amp;"'","")</f>
        <v>'colspan'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-&gt;default(12)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$table-&gt;unsignedTinyInteger('colspan')-&gt;default(12);</v>
      </c>
    </row>
    <row r="292" spans="1:11">
      <c r="A292" s="4" t="s">
        <v>602</v>
      </c>
      <c r="B292" s="4" t="s">
        <v>40</v>
      </c>
      <c r="C292" s="4" t="str">
        <f>VLOOKUP([Field],Columns[],2,0)&amp;"("</f>
        <v>timestamps(</v>
      </c>
      <c r="D292" s="4" t="str">
        <f>IF(VLOOKUP([Field],Columns[],3,0)&lt;&gt;"","'"&amp;VLOOKUP([Field],Columns[],3,0)&amp;"'","")</f>
        <v/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$table-&gt;timestamps();</v>
      </c>
    </row>
    <row r="293" spans="1:11">
      <c r="A293" s="4" t="s">
        <v>602</v>
      </c>
      <c r="B293" s="4" t="s">
        <v>93</v>
      </c>
      <c r="C293" s="4" t="str">
        <f>VLOOKUP([Field],Columns[],2,0)&amp;"("</f>
        <v>foreign(</v>
      </c>
      <c r="D293" s="4" t="str">
        <f>IF(VLOOKUP([Field],Columns[],3,0)&lt;&gt;"","'"&amp;VLOOKUP([Field],Columns[],3,0)&amp;"'","")</f>
        <v>'resource_data'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-&gt;references('id')</v>
      </c>
      <c r="G293" s="4" t="str">
        <f>IF(VLOOKUP([Field],Columns[],6,0)=0,"","-&gt;"&amp;VLOOKUP([Field],Columns[],6,0))</f>
        <v>-&gt;on('__resource_data')</v>
      </c>
      <c r="H293" s="4" t="str">
        <f>IF(VLOOKUP([Field],Columns[],7,0)=0,"","-&gt;"&amp;VLOOKUP([Field],Columns[],7,0))</f>
        <v>-&gt;onUpdate('cascade')</v>
      </c>
      <c r="I293" s="4" t="str">
        <f>IF(VLOOKUP([Field],Columns[],8,0)=0,"","-&gt;"&amp;VLOOKUP([Field],Columns[],8,0))</f>
        <v>-&gt;onDelete('cascade')</v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4" spans="1:11">
      <c r="A294" s="4" t="s">
        <v>602</v>
      </c>
      <c r="B294" s="4" t="s">
        <v>576</v>
      </c>
      <c r="C294" s="4" t="str">
        <f>VLOOKUP([Field],Columns[],2,0)&amp;"("</f>
        <v>foreign(</v>
      </c>
      <c r="D294" s="4" t="str">
        <f>IF(VLOOKUP([Field],Columns[],3,0)&lt;&gt;"","'"&amp;VLOOKUP([Field],Columns[],3,0)&amp;"'","")</f>
        <v>'relation'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-&gt;references('id')</v>
      </c>
      <c r="G294" s="4" t="str">
        <f>IF(VLOOKUP([Field],Columns[],6,0)=0,"","-&gt;"&amp;VLOOKUP([Field],Columns[],6,0))</f>
        <v>-&gt;on('__resource_relations')</v>
      </c>
      <c r="H294" s="4" t="str">
        <f>IF(VLOOKUP([Field],Columns[],7,0)=0,"","-&gt;"&amp;VLOOKUP([Field],Columns[],7,0))</f>
        <v>-&gt;onUpdate('cascade')</v>
      </c>
      <c r="I294" s="4" t="str">
        <f>IF(VLOOKUP([Field],Columns[],8,0)=0,"","-&gt;"&amp;VLOOKUP([Field],Columns[],8,0))</f>
        <v>-&gt;onDelete('set null')</v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5" spans="1:11">
      <c r="A295" s="4" t="s">
        <v>603</v>
      </c>
      <c r="B295" s="4" t="s">
        <v>21</v>
      </c>
      <c r="C295" s="4" t="str">
        <f>VLOOKUP([Field],Columns[],2,0)&amp;"("</f>
        <v>increments(</v>
      </c>
      <c r="D295" s="4" t="str">
        <f>IF(VLOOKUP([Field],Columns[],3,0)&lt;&gt;"","'"&amp;VLOOKUP([Field],Columns[],3,0)&amp;"'","")</f>
        <v>'id'</v>
      </c>
      <c r="E295" s="7" t="str">
        <f>IF(VLOOKUP([Field],Columns[],4,0)&lt;&gt;0,", "&amp;VLOOKUP([Field],Columns[],4,0)&amp;")",")")</f>
        <v>)</v>
      </c>
      <c r="F295" s="4" t="str">
        <f>IF(VLOOKUP([Field],Columns[],5,0)=0,"","-&gt;"&amp;VLOOKUP([Field],Columns[],5,0))</f>
        <v/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$table-&gt;increments('id');</v>
      </c>
    </row>
    <row r="296" spans="1:11">
      <c r="A296" s="4" t="s">
        <v>603</v>
      </c>
      <c r="B296" s="4" t="s">
        <v>604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'section'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$table-&gt;unsignedInteger('section')-&gt;index();</v>
      </c>
    </row>
    <row r="297" spans="1:11">
      <c r="A297" s="4" t="s">
        <v>603</v>
      </c>
      <c r="B297" s="4" t="s">
        <v>269</v>
      </c>
      <c r="C297" s="4" t="str">
        <f>VLOOKUP([Field],Columns[],2,0)&amp;"("</f>
        <v>string(</v>
      </c>
      <c r="D297" s="4" t="str">
        <f>IF(VLOOKUP([Field],Columns[],3,0)&lt;&gt;"","'"&amp;VLOOKUP([Field],Columns[],3,0)&amp;"'","")</f>
        <v>'label'</v>
      </c>
      <c r="E297" s="7" t="str">
        <f>IF(VLOOKUP([Field],Columns[],4,0)&lt;&gt;0,", "&amp;VLOOKUP([Field],Columns[],4,0)&amp;")",")")</f>
        <v>, 128)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$table-&gt;string('label', 128)-&gt;nullable();</v>
      </c>
    </row>
    <row r="298" spans="1:11">
      <c r="A298" s="4" t="s">
        <v>603</v>
      </c>
      <c r="B298" s="4" t="s">
        <v>606</v>
      </c>
      <c r="C298" s="4" t="str">
        <f>VLOOKUP([Field],Columns[],2,0)&amp;"("</f>
        <v>string(</v>
      </c>
      <c r="D298" s="4" t="str">
        <f>IF(VLOOKUP([Field],Columns[],3,0)&lt;&gt;"","'"&amp;VLOOKUP([Field],Columns[],3,0)&amp;"'","")</f>
        <v>'attribute'</v>
      </c>
      <c r="E298" s="7" t="str">
        <f>IF(VLOOKUP([Field],Columns[],4,0)&lt;&gt;0,", "&amp;VLOOKUP([Field],Columns[],4,0)&amp;")",")")</f>
        <v>, 64)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$table-&gt;string('attribute', 64)-&gt;nullable();</v>
      </c>
    </row>
    <row r="299" spans="1:11">
      <c r="A299" s="4" t="s">
        <v>603</v>
      </c>
      <c r="B299" s="4" t="s">
        <v>575</v>
      </c>
      <c r="C299" s="4" t="str">
        <f>VLOOKUP([Field],Columns[],2,0)&amp;"("</f>
        <v>unsignedInteger(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-&gt;index()</v>
      </c>
      <c r="G299" s="4" t="str">
        <f>IF(VLOOKUP([Field],Columns[],6,0)=0,"","-&gt;"&amp;VLOOKUP([Field],Columns[],6,0))</f>
        <v>-&gt;nullable()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$table-&gt;unsignedInteger('relation')-&gt;index()-&gt;nullable();</v>
      </c>
    </row>
    <row r="300" spans="1:11">
      <c r="A300" s="4" t="s">
        <v>603</v>
      </c>
      <c r="B300" s="4" t="s">
        <v>40</v>
      </c>
      <c r="C300" s="4" t="str">
        <f>VLOOKUP([Field],Columns[],2,0)&amp;"("</f>
        <v>timestamps(</v>
      </c>
      <c r="D300" s="4" t="str">
        <f>IF(VLOOKUP([Field],Columns[],3,0)&lt;&gt;"","'"&amp;VLOOKUP([Field],Columns[],3,0)&amp;"'","")</f>
        <v/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$table-&gt;timestamps();</v>
      </c>
    </row>
    <row r="301" spans="1:11">
      <c r="A301" s="4" t="s">
        <v>603</v>
      </c>
      <c r="B301" s="4" t="s">
        <v>607</v>
      </c>
      <c r="C301" s="4" t="str">
        <f>VLOOKUP([Field],Columns[],2,0)&amp;"("</f>
        <v>foreign(</v>
      </c>
      <c r="D301" s="4" t="str">
        <f>IF(VLOOKUP([Field],Columns[],3,0)&lt;&gt;"","'"&amp;VLOOKUP([Field],Columns[],3,0)&amp;"'","")</f>
        <v>'section'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-&gt;references('id')</v>
      </c>
      <c r="G301" s="4" t="str">
        <f>IF(VLOOKUP([Field],Columns[],6,0)=0,"","-&gt;"&amp;VLOOKUP([Field],Columns[],6,0))</f>
        <v>-&gt;on('__resource_data_view_sections')</v>
      </c>
      <c r="H301" s="4" t="str">
        <f>IF(VLOOKUP([Field],Columns[],7,0)=0,"","-&gt;"&amp;VLOOKUP([Field],Columns[],7,0))</f>
        <v>-&gt;onUpdate('cascade')</v>
      </c>
      <c r="I301" s="4" t="str">
        <f>IF(VLOOKUP([Field],Columns[],8,0)=0,"","-&gt;"&amp;VLOOKUP([Field],Columns[],8,0))</f>
        <v>-&gt;onDelete('cascade')</v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2" spans="1:11">
      <c r="A302" s="4" t="s">
        <v>603</v>
      </c>
      <c r="B302" s="4" t="s">
        <v>576</v>
      </c>
      <c r="C302" s="4" t="str">
        <f>VLOOKUP([Field],Columns[],2,0)&amp;"("</f>
        <v>foreign(</v>
      </c>
      <c r="D302" s="4" t="str">
        <f>IF(VLOOKUP([Field],Columns[],3,0)&lt;&gt;"","'"&amp;VLOOKUP([Field],Columns[],3,0)&amp;"'","")</f>
        <v>'relation'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-&gt;references('id')</v>
      </c>
      <c r="G302" s="4" t="str">
        <f>IF(VLOOKUP([Field],Columns[],6,0)=0,"","-&gt;"&amp;VLOOKUP([Field],Columns[],6,0))</f>
        <v>-&gt;on('__resource_relations')</v>
      </c>
      <c r="H302" s="4" t="str">
        <f>IF(VLOOKUP([Field],Columns[],7,0)=0,"","-&gt;"&amp;VLOOKUP([Field],Columns[],7,0))</f>
        <v>-&gt;onUpdate('cascade')</v>
      </c>
      <c r="I302" s="4" t="str">
        <f>IF(VLOOKUP([Field],Columns[],8,0)=0,"","-&gt;"&amp;VLOOKUP([Field],Columns[],8,0))</f>
        <v>-&gt;onDelete('set null')</v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3" spans="1:11">
      <c r="A303" s="4" t="s">
        <v>650</v>
      </c>
      <c r="B303" s="4" t="s">
        <v>21</v>
      </c>
      <c r="C303" s="4" t="str">
        <f>VLOOKUP([Field],Columns[],2,0)&amp;"("</f>
        <v>increments(</v>
      </c>
      <c r="D303" s="4" t="str">
        <f>IF(VLOOKUP([Field],Columns[],3,0)&lt;&gt;"","'"&amp;VLOOKUP([Field],Columns[],3,0)&amp;"'","")</f>
        <v>'id'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/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$table-&gt;increments('id');</v>
      </c>
    </row>
    <row r="304" spans="1:11">
      <c r="A304" s="4" t="s">
        <v>650</v>
      </c>
      <c r="B304" s="4" t="s">
        <v>117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'resource_form'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$table-&gt;unsignedInteger('resource_form')-&gt;index();</v>
      </c>
    </row>
    <row r="305" spans="1:11">
      <c r="A305" s="4" t="s">
        <v>650</v>
      </c>
      <c r="B305" s="4" t="s">
        <v>650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'collection_form'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$table-&gt;unsignedInteger('collection_form')-&gt;index();</v>
      </c>
    </row>
    <row r="306" spans="1:11">
      <c r="A306" s="4" t="s">
        <v>650</v>
      </c>
      <c r="B306" s="4" t="s">
        <v>575</v>
      </c>
      <c r="C306" s="4" t="str">
        <f>VLOOKUP([Field],Columns[],2,0)&amp;"("</f>
        <v>unsignedInteger(</v>
      </c>
      <c r="D306" s="4" t="str">
        <f>IF(VLOOKUP([Field],Columns[],3,0)&lt;&gt;"","'"&amp;VLOOKUP([Field],Columns[],3,0)&amp;"'","")</f>
        <v>'relation'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-&gt;index()</v>
      </c>
      <c r="G306" s="4" t="str">
        <f>IF(VLOOKUP([Field],Columns[],6,0)=0,"","-&gt;"&amp;VLOOKUP([Field],Columns[],6,0))</f>
        <v>-&gt;nullable()</v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$table-&gt;unsignedInteger('relation')-&gt;index()-&gt;nullable();</v>
      </c>
    </row>
    <row r="307" spans="1:11">
      <c r="A307" s="4" t="s">
        <v>650</v>
      </c>
      <c r="B307" s="4" t="s">
        <v>40</v>
      </c>
      <c r="C307" s="4" t="str">
        <f>VLOOKUP([Field],Columns[],2,0)&amp;"("</f>
        <v>timestamps(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$table-&gt;timestamps();</v>
      </c>
    </row>
    <row r="308" spans="1:11">
      <c r="A308" s="4" t="s">
        <v>650</v>
      </c>
      <c r="B308" s="4" t="s">
        <v>118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'resource_form'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9" spans="1:11">
      <c r="A309" s="4" t="s">
        <v>650</v>
      </c>
      <c r="B309" s="4" t="s">
        <v>651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'collection_form'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10" spans="1:11">
      <c r="A310" s="4" t="s">
        <v>650</v>
      </c>
      <c r="B310" s="4" t="s">
        <v>576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'relation'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-&gt;on('__resource_relations')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-&gt;onDelete('set null')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10">
      <formula1>AvailableFields</formula1>
    </dataValidation>
    <dataValidation type="list" allowBlank="1" showInputMessage="1" showErrorMessage="1" sqref="A2:A31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5"/>
  <sheetViews>
    <sheetView topLeftCell="B213" workbookViewId="0">
      <selection activeCell="B275" sqref="B275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591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561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561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561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561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561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561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561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561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561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561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561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561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561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640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577</v>
      </c>
      <c r="H104" s="16" t="s">
        <v>578</v>
      </c>
      <c r="I104" s="16" t="s">
        <v>579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561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561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561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561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577</v>
      </c>
      <c r="J169" s="40" t="s">
        <v>578</v>
      </c>
      <c r="K169" s="40" t="s">
        <v>579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561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499</v>
      </c>
      <c r="F175" s="43" t="s">
        <v>500</v>
      </c>
      <c r="G175" s="43" t="s">
        <v>304</v>
      </c>
      <c r="H175" s="7" t="s">
        <v>402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511</v>
      </c>
      <c r="F176" s="43" t="s">
        <v>512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513</v>
      </c>
      <c r="F177" s="40" t="s">
        <v>513</v>
      </c>
      <c r="G177" s="40" t="s">
        <v>514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513</v>
      </c>
      <c r="F178" s="40" t="s">
        <v>513</v>
      </c>
      <c r="G178" s="40" t="s">
        <v>514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513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513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515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516</v>
      </c>
      <c r="F182" s="40" t="s">
        <v>517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515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516</v>
      </c>
      <c r="F184" s="40" t="s">
        <v>517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518</v>
      </c>
      <c r="E185" s="40" t="s">
        <v>519</v>
      </c>
      <c r="F185" s="40" t="s">
        <v>392</v>
      </c>
      <c r="G185" s="15" t="s">
        <v>561</v>
      </c>
      <c r="H185" s="40" t="s">
        <v>520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521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522</v>
      </c>
      <c r="E187" s="43" t="s">
        <v>523</v>
      </c>
      <c r="F187" s="43" t="s">
        <v>524</v>
      </c>
      <c r="G187" s="15" t="s">
        <v>561</v>
      </c>
      <c r="H187" s="43" t="s">
        <v>525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526</v>
      </c>
      <c r="E188" s="43" t="s">
        <v>527</v>
      </c>
      <c r="F188" s="43" t="s">
        <v>439</v>
      </c>
      <c r="G188" s="15" t="s">
        <v>561</v>
      </c>
      <c r="H188" s="43" t="s">
        <v>528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529</v>
      </c>
      <c r="E189" s="40" t="s">
        <v>530</v>
      </c>
      <c r="F189" s="40" t="s">
        <v>531</v>
      </c>
      <c r="G189" s="15" t="s">
        <v>561</v>
      </c>
      <c r="H189" s="40" t="s">
        <v>532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524</v>
      </c>
      <c r="F190" s="43" t="s">
        <v>523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533</v>
      </c>
      <c r="G191" s="43" t="s">
        <v>534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531</v>
      </c>
      <c r="F192" s="40" t="s">
        <v>535</v>
      </c>
      <c r="G192" s="40" t="s">
        <v>534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546</v>
      </c>
      <c r="E193" s="4" t="s">
        <v>574</v>
      </c>
      <c r="F193" s="43" t="s">
        <v>394</v>
      </c>
      <c r="G193" s="15" t="s">
        <v>561</v>
      </c>
      <c r="H193" s="43" t="s">
        <v>547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548</v>
      </c>
      <c r="E194" s="40" t="s">
        <v>549</v>
      </c>
      <c r="F194" s="40" t="s">
        <v>550</v>
      </c>
      <c r="G194" s="15" t="s">
        <v>561</v>
      </c>
      <c r="H194" s="40" t="s">
        <v>551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552</v>
      </c>
      <c r="F195" s="40" t="s">
        <v>553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554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542</v>
      </c>
      <c r="F197" s="40" t="s">
        <v>543</v>
      </c>
      <c r="G197" s="40" t="s">
        <v>544</v>
      </c>
      <c r="H197" s="40" t="s">
        <v>343</v>
      </c>
      <c r="I197" s="40"/>
      <c r="J197" s="40" t="s">
        <v>545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555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555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556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556</v>
      </c>
      <c r="C202" s="22">
        <f>COUNTIF($B$1:$B201,[Table Name])</f>
        <v>1</v>
      </c>
      <c r="D202" s="40">
        <v>1</v>
      </c>
      <c r="E202" s="40" t="s">
        <v>542</v>
      </c>
      <c r="F202" s="40" t="s">
        <v>557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556</v>
      </c>
      <c r="C203" s="22">
        <f>COUNTIF($B$1:$B202,[Table Name])</f>
        <v>2</v>
      </c>
      <c r="D203" s="40">
        <v>1</v>
      </c>
      <c r="E203" s="40" t="s">
        <v>558</v>
      </c>
      <c r="F203" s="40" t="s">
        <v>559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558</v>
      </c>
      <c r="F204" s="40" t="s">
        <v>560</v>
      </c>
      <c r="G204" s="40" t="s">
        <v>544</v>
      </c>
      <c r="H204" s="40" t="s">
        <v>343</v>
      </c>
      <c r="I204" s="40"/>
      <c r="J204" s="40" t="s">
        <v>545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555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564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563</v>
      </c>
      <c r="G207" s="40" t="s">
        <v>56</v>
      </c>
      <c r="H207" s="40" t="s">
        <v>577</v>
      </c>
      <c r="I207" s="40" t="s">
        <v>578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564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564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564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564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565</v>
      </c>
      <c r="E212" s="16" t="s">
        <v>566</v>
      </c>
      <c r="F212" s="16" t="s">
        <v>567</v>
      </c>
      <c r="G212" s="16" t="s">
        <v>561</v>
      </c>
      <c r="H212" s="16" t="s">
        <v>568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567</v>
      </c>
      <c r="F213" s="16" t="s">
        <v>566</v>
      </c>
      <c r="G213" s="16" t="s">
        <v>569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571</v>
      </c>
      <c r="E214" s="40" t="s">
        <v>572</v>
      </c>
      <c r="F214" s="40" t="s">
        <v>442</v>
      </c>
      <c r="G214" s="40" t="s">
        <v>561</v>
      </c>
      <c r="H214" s="40" t="s">
        <v>573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587</v>
      </c>
      <c r="F215" s="40" t="s">
        <v>587</v>
      </c>
      <c r="G215" s="40" t="s">
        <v>588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589</v>
      </c>
      <c r="F216" s="40" t="s">
        <v>590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596</v>
      </c>
      <c r="E217" s="40" t="s">
        <v>597</v>
      </c>
      <c r="F217" s="40" t="s">
        <v>598</v>
      </c>
      <c r="G217" s="40" t="s">
        <v>561</v>
      </c>
      <c r="H217" s="40" t="s">
        <v>599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598</v>
      </c>
      <c r="F218" s="40" t="s">
        <v>600</v>
      </c>
      <c r="G218" s="40" t="s">
        <v>569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598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594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598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598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598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598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598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598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608</v>
      </c>
      <c r="E226" s="40" t="s">
        <v>609</v>
      </c>
      <c r="F226" s="40" t="s">
        <v>610</v>
      </c>
      <c r="G226" s="40" t="s">
        <v>561</v>
      </c>
      <c r="H226" s="40" t="s">
        <v>611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610</v>
      </c>
      <c r="F227" s="40" t="s">
        <v>613</v>
      </c>
      <c r="G227" s="40" t="s">
        <v>612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615</v>
      </c>
      <c r="E228" s="40" t="s">
        <v>616</v>
      </c>
      <c r="F228" s="40" t="s">
        <v>617</v>
      </c>
      <c r="G228" s="40" t="s">
        <v>561</v>
      </c>
      <c r="H228" s="40" t="s">
        <v>618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617</v>
      </c>
      <c r="F229" s="40" t="s">
        <v>616</v>
      </c>
      <c r="G229" s="40" t="s">
        <v>619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552</v>
      </c>
      <c r="F230" s="43" t="s">
        <v>620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621</v>
      </c>
      <c r="F231" s="40" t="s">
        <v>622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610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594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610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610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617</v>
      </c>
      <c r="C235" s="22">
        <f>COUNTIF($B$1:$B234,[Table Name])</f>
        <v>0</v>
      </c>
      <c r="D235" s="40" t="s">
        <v>605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617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617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617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617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623</v>
      </c>
      <c r="F240" s="40" t="s">
        <v>626</v>
      </c>
      <c r="G240" s="40" t="s">
        <v>624</v>
      </c>
      <c r="H240" s="40" t="s">
        <v>625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627</v>
      </c>
      <c r="F241" s="40" t="s">
        <v>628</v>
      </c>
      <c r="G241" s="40" t="s">
        <v>629</v>
      </c>
      <c r="H241" s="40" t="s">
        <v>630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631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632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633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634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631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632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633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634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623</v>
      </c>
      <c r="F262" s="40" t="s">
        <v>635</v>
      </c>
      <c r="G262" s="40" t="s">
        <v>636</v>
      </c>
      <c r="H262" s="40" t="s">
        <v>343</v>
      </c>
      <c r="I262" s="40"/>
      <c r="J262" s="40" t="s">
        <v>637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627</v>
      </c>
      <c r="F263" s="40" t="s">
        <v>638</v>
      </c>
      <c r="G263" s="40" t="s">
        <v>636</v>
      </c>
      <c r="H263" s="40" t="s">
        <v>343</v>
      </c>
      <c r="I263" s="40"/>
      <c r="J263" s="40" t="s">
        <v>637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555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555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639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639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642</v>
      </c>
      <c r="F271" s="40" t="s">
        <v>643</v>
      </c>
      <c r="G271" s="40" t="s">
        <v>644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653</v>
      </c>
      <c r="E272" s="40" t="s">
        <v>654</v>
      </c>
      <c r="F272" s="40" t="s">
        <v>655</v>
      </c>
      <c r="G272" s="40" t="s">
        <v>561</v>
      </c>
      <c r="H272" s="40" t="s">
        <v>656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442</v>
      </c>
      <c r="C273" s="22">
        <f>COUNTIF($B$1:$B272,[Table Name])</f>
        <v>39</v>
      </c>
      <c r="D273" s="40">
        <v>12</v>
      </c>
      <c r="E273" s="40" t="s">
        <v>657</v>
      </c>
      <c r="F273" s="40" t="s">
        <v>658</v>
      </c>
      <c r="G273" s="40" t="s">
        <v>657</v>
      </c>
      <c r="H273" s="40" t="s">
        <v>311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442</v>
      </c>
      <c r="C274" s="22">
        <f>COUNTIF($B$1:$B273,[Table Name])</f>
        <v>40</v>
      </c>
      <c r="D274" s="40">
        <v>30</v>
      </c>
      <c r="E274" s="40" t="s">
        <v>655</v>
      </c>
      <c r="F274" s="40" t="s">
        <v>655</v>
      </c>
      <c r="G274" s="40" t="s">
        <v>350</v>
      </c>
      <c r="H274" s="40" t="s">
        <v>402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442</v>
      </c>
      <c r="C275" s="22">
        <f>COUNTIF($B$1:$B274,[Table Name])</f>
        <v>41</v>
      </c>
      <c r="D275" s="40">
        <v>30</v>
      </c>
      <c r="E275" s="40" t="s">
        <v>304</v>
      </c>
      <c r="F275" s="40" t="s">
        <v>660</v>
      </c>
      <c r="G275" s="40" t="s">
        <v>304</v>
      </c>
      <c r="H275" s="40" t="s">
        <v>402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7"/>
  <sheetViews>
    <sheetView topLeftCell="A16" workbookViewId="0">
      <selection activeCell="B28" sqref="B2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555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556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564</v>
      </c>
      <c r="B21" s="4" t="s">
        <v>562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598</v>
      </c>
      <c r="B22" s="4" t="s">
        <v>592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610</v>
      </c>
      <c r="B23" s="4" t="s">
        <v>602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617</v>
      </c>
      <c r="B24" s="4" t="s">
        <v>603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641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  <row r="27" spans="1:5">
      <c r="A27" s="4" t="s">
        <v>659</v>
      </c>
      <c r="B27" s="4" t="s">
        <v>650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>"truncate"</f>
        <v>truncate</v>
      </c>
    </row>
  </sheetData>
  <dataValidations count="2">
    <dataValidation type="list" allowBlank="1" showInputMessage="1" showErrorMessage="1" sqref="E2:E27">
      <formula1>"truncate,query"</formula1>
    </dataValidation>
    <dataValidation type="list" allowBlank="1" showInputMessage="1" showErrorMessage="1" sqref="B2:B2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518</v>
      </c>
      <c r="C20" s="4" t="s">
        <v>519</v>
      </c>
      <c r="D20" s="4" t="s">
        <v>392</v>
      </c>
      <c r="E20" s="7" t="str">
        <f t="shared" si="1"/>
        <v>Milestone\Appframe\Model</v>
      </c>
      <c r="F20" s="4" t="s">
        <v>520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522</v>
      </c>
      <c r="C21" s="4" t="s">
        <v>523</v>
      </c>
      <c r="D21" s="4" t="s">
        <v>524</v>
      </c>
      <c r="E21" s="7" t="str">
        <f t="shared" si="1"/>
        <v>Milestone\Appframe\Model</v>
      </c>
      <c r="F21" s="4" t="s">
        <v>525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526</v>
      </c>
      <c r="C22" s="4" t="s">
        <v>527</v>
      </c>
      <c r="D22" s="4" t="s">
        <v>439</v>
      </c>
      <c r="E22" s="7" t="str">
        <f t="shared" si="1"/>
        <v>Milestone\Appframe\Model</v>
      </c>
      <c r="F22" s="4" t="s">
        <v>528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529</v>
      </c>
      <c r="C23" s="4" t="s">
        <v>530</v>
      </c>
      <c r="D23" s="4" t="s">
        <v>531</v>
      </c>
      <c r="E23" s="7" t="str">
        <f t="shared" si="1"/>
        <v>Milestone\Appframe\Model</v>
      </c>
      <c r="F23" s="4" t="s">
        <v>532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546</v>
      </c>
      <c r="C24" s="4" t="s">
        <v>574</v>
      </c>
      <c r="D24" s="4" t="s">
        <v>394</v>
      </c>
      <c r="E24" s="7" t="str">
        <f t="shared" si="1"/>
        <v>Milestone\Appframe\Model</v>
      </c>
      <c r="F24" s="4" t="s">
        <v>547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548</v>
      </c>
      <c r="C25" s="4" t="s">
        <v>549</v>
      </c>
      <c r="D25" s="4" t="s">
        <v>550</v>
      </c>
      <c r="E25" s="7" t="str">
        <f t="shared" si="1"/>
        <v>Milestone\Appframe\Model</v>
      </c>
      <c r="F25" s="4" t="s">
        <v>551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565</v>
      </c>
      <c r="C26" s="2" t="s">
        <v>566</v>
      </c>
      <c r="D26" s="2" t="s">
        <v>567</v>
      </c>
      <c r="E26" s="9" t="str">
        <f t="shared" si="1"/>
        <v>Milestone\Appframe\Model</v>
      </c>
      <c r="F26" s="2" t="s">
        <v>568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571</v>
      </c>
      <c r="C27" s="4" t="s">
        <v>572</v>
      </c>
      <c r="D27" s="4" t="s">
        <v>442</v>
      </c>
      <c r="E27" s="7" t="str">
        <f>"Milestone\Appframe\Model"</f>
        <v>Milestone\Appframe\Model</v>
      </c>
      <c r="F27" s="4" t="s">
        <v>573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596</v>
      </c>
      <c r="C28" s="4" t="s">
        <v>597</v>
      </c>
      <c r="D28" s="4" t="s">
        <v>598</v>
      </c>
      <c r="E28" s="7" t="str">
        <f>"Milestone\Appframe\Model"</f>
        <v>Milestone\Appframe\Model</v>
      </c>
      <c r="F28" s="4" t="s">
        <v>599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608</v>
      </c>
      <c r="C29" s="4" t="s">
        <v>609</v>
      </c>
      <c r="D29" s="4" t="s">
        <v>610</v>
      </c>
      <c r="E29" s="7" t="str">
        <f>"Milestone\Appframe\Model"</f>
        <v>Milestone\Appframe\Model</v>
      </c>
      <c r="F29" s="4" t="s">
        <v>611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615</v>
      </c>
      <c r="C30" s="4" t="s">
        <v>616</v>
      </c>
      <c r="D30" s="4" t="s">
        <v>617</v>
      </c>
      <c r="E30" s="7" t="str">
        <f>"Milestone\Appframe\Model"</f>
        <v>Milestone\Appframe\Model</v>
      </c>
      <c r="F30" s="4" t="s">
        <v>618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653</v>
      </c>
      <c r="C31" s="4" t="s">
        <v>654</v>
      </c>
      <c r="D31" s="4" t="s">
        <v>655</v>
      </c>
      <c r="E31" s="7" t="str">
        <f>"Milestone\Appframe\Model"</f>
        <v>Milestone\Appframe\Model</v>
      </c>
      <c r="F31" s="4" t="s">
        <v>656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2"/>
  <sheetViews>
    <sheetView topLeftCell="A22" workbookViewId="0">
      <selection activeCell="D42" sqref="D42:I42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571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208</v>
      </c>
      <c r="D23" s="7">
        <f>VLOOKUP([Resource],CHOOSE({1,2},ResourceTable[Name],ResourceTable[No]),2,0)</f>
        <v>18</v>
      </c>
      <c r="E23" s="7" t="s">
        <v>499</v>
      </c>
      <c r="F23" s="7" t="s">
        <v>500</v>
      </c>
      <c r="G23" s="22" t="s">
        <v>304</v>
      </c>
      <c r="H23" s="7" t="s">
        <v>402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511</v>
      </c>
      <c r="F24" s="7" t="s">
        <v>512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518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521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518</v>
      </c>
      <c r="C26" s="7" t="s">
        <v>522</v>
      </c>
      <c r="D26" s="7">
        <f>VLOOKUP([Resource],CHOOSE({1,2},ResourceTable[Name],ResourceTable[No]),2,0)</f>
        <v>19</v>
      </c>
      <c r="E26" s="7" t="s">
        <v>524</v>
      </c>
      <c r="F26" s="7" t="s">
        <v>523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526</v>
      </c>
      <c r="D27" s="7">
        <f>VLOOKUP([Resource],CHOOSE({1,2},ResourceTable[Name],ResourceTable[No]),2,0)</f>
        <v>4</v>
      </c>
      <c r="E27" s="7" t="s">
        <v>439</v>
      </c>
      <c r="F27" s="7" t="s">
        <v>533</v>
      </c>
      <c r="G27" s="22" t="s">
        <v>534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518</v>
      </c>
      <c r="C28" s="7" t="s">
        <v>526</v>
      </c>
      <c r="D28" s="7">
        <f>VLOOKUP([Resource],CHOOSE({1,2},ResourceTable[Name],ResourceTable[No]),2,0)</f>
        <v>19</v>
      </c>
      <c r="E28" s="7" t="s">
        <v>531</v>
      </c>
      <c r="F28" s="7" t="s">
        <v>535</v>
      </c>
      <c r="G28" s="22" t="s">
        <v>534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546</v>
      </c>
      <c r="C29" s="7" t="s">
        <v>548</v>
      </c>
      <c r="D29" s="7">
        <f>VLOOKUP([Resource],CHOOSE({1,2},ResourceTable[Name],ResourceTable[No]),2,0)</f>
        <v>23</v>
      </c>
      <c r="E29" s="7" t="s">
        <v>552</v>
      </c>
      <c r="F29" s="7" t="s">
        <v>553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546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554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518</v>
      </c>
      <c r="C31" s="9" t="s">
        <v>565</v>
      </c>
      <c r="D31" s="9">
        <f>VLOOKUP([Resource],CHOOSE({1,2},ResourceTable[Name],ResourceTable[No]),2,0)</f>
        <v>19</v>
      </c>
      <c r="E31" s="9" t="s">
        <v>567</v>
      </c>
      <c r="F31" s="9" t="s">
        <v>566</v>
      </c>
      <c r="G31" s="19" t="s">
        <v>569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571</v>
      </c>
      <c r="C32" s="7" t="s">
        <v>571</v>
      </c>
      <c r="D32" s="7">
        <f>VLOOKUP([Resource],CHOOSE({1,2},ResourceTable[Name],ResourceTable[No]),2,0)</f>
        <v>26</v>
      </c>
      <c r="E32" s="7" t="s">
        <v>587</v>
      </c>
      <c r="F32" s="7" t="s">
        <v>587</v>
      </c>
      <c r="G32" s="22" t="s">
        <v>588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571</v>
      </c>
      <c r="C33" s="7" t="s">
        <v>208</v>
      </c>
      <c r="D33" s="7">
        <f>VLOOKUP([Resource],CHOOSE({1,2},ResourceTable[Name],ResourceTable[No]),2,0)</f>
        <v>26</v>
      </c>
      <c r="E33" s="7" t="s">
        <v>589</v>
      </c>
      <c r="F33" s="7" t="s">
        <v>590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571</v>
      </c>
      <c r="C34" s="7" t="s">
        <v>596</v>
      </c>
      <c r="D34" s="7">
        <f>VLOOKUP([Resource],CHOOSE({1,2},ResourceTable[Name],ResourceTable[No]),2,0)</f>
        <v>26</v>
      </c>
      <c r="E34" s="7" t="s">
        <v>598</v>
      </c>
      <c r="F34" s="7" t="s">
        <v>600</v>
      </c>
      <c r="G34" s="22" t="s">
        <v>569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546</v>
      </c>
      <c r="C35" s="7" t="s">
        <v>608</v>
      </c>
      <c r="D35" s="7">
        <f>VLOOKUP([Resource],CHOOSE({1,2},ResourceTable[Name],ResourceTable[No]),2,0)</f>
        <v>23</v>
      </c>
      <c r="E35" s="7" t="s">
        <v>610</v>
      </c>
      <c r="F35" s="7" t="s">
        <v>613</v>
      </c>
      <c r="G35" s="22" t="s">
        <v>612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571</v>
      </c>
      <c r="C36" s="7" t="s">
        <v>615</v>
      </c>
      <c r="D36" s="7">
        <f>VLOOKUP([Resource],CHOOSE({1,2},ResourceTable[Name],ResourceTable[No]),2,0)</f>
        <v>26</v>
      </c>
      <c r="E36" s="7" t="s">
        <v>617</v>
      </c>
      <c r="F36" s="7" t="s">
        <v>616</v>
      </c>
      <c r="G36" s="22" t="s">
        <v>619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608</v>
      </c>
      <c r="C37" s="7" t="s">
        <v>571</v>
      </c>
      <c r="D37" s="7">
        <f>VLOOKUP([Resource],CHOOSE({1,2},ResourceTable[Name],ResourceTable[No]),2,0)</f>
        <v>28</v>
      </c>
      <c r="E37" s="7" t="s">
        <v>552</v>
      </c>
      <c r="F37" s="7" t="s">
        <v>620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615</v>
      </c>
      <c r="C38" s="7" t="s">
        <v>571</v>
      </c>
      <c r="D38" s="7">
        <f>VLOOKUP([Resource],CHOOSE({1,2},ResourceTable[Name],ResourceTable[No]),2,0)</f>
        <v>29</v>
      </c>
      <c r="E38" s="7" t="s">
        <v>621</v>
      </c>
      <c r="F38" s="7" t="s">
        <v>622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>IFERROR($A38+1,1)</f>
        <v>38</v>
      </c>
      <c r="B39" s="7" t="s">
        <v>571</v>
      </c>
      <c r="C39" s="7" t="s">
        <v>208</v>
      </c>
      <c r="D39" s="7">
        <f>VLOOKUP([Resource],CHOOSE({1,2},ResourceTable[Name],ResourceTable[No]),2,0)</f>
        <v>26</v>
      </c>
      <c r="E39" s="7" t="s">
        <v>642</v>
      </c>
      <c r="F39" s="7" t="s">
        <v>643</v>
      </c>
      <c r="G39" s="22" t="s">
        <v>644</v>
      </c>
      <c r="H39" s="7" t="s">
        <v>402</v>
      </c>
      <c r="I39" s="41">
        <f>VLOOKUP([Relate Resource],CHOOSE({1,2},ResourceTable[Name],ResourceTable[No]),2,0)</f>
        <v>4</v>
      </c>
    </row>
    <row r="40" spans="1:9">
      <c r="A40" s="20">
        <f>IFERROR($A39+1,1)</f>
        <v>39</v>
      </c>
      <c r="B40" s="7" t="s">
        <v>403</v>
      </c>
      <c r="C40" s="7" t="s">
        <v>653</v>
      </c>
      <c r="D40" s="7">
        <f>VLOOKUP([Resource],CHOOSE({1,2},ResourceTable[Name],ResourceTable[No]),2,0)</f>
        <v>12</v>
      </c>
      <c r="E40" s="7" t="s">
        <v>657</v>
      </c>
      <c r="F40" s="7" t="s">
        <v>658</v>
      </c>
      <c r="G40" s="22" t="s">
        <v>657</v>
      </c>
      <c r="H40" s="7" t="s">
        <v>311</v>
      </c>
      <c r="I40" s="41">
        <f>VLOOKUP([Relate Resource],CHOOSE({1,2},ResourceTable[Name],ResourceTable[No]),2,0)</f>
        <v>30</v>
      </c>
    </row>
    <row r="41" spans="1:9">
      <c r="A41" s="20">
        <f>IFERROR($A40+1,1)</f>
        <v>40</v>
      </c>
      <c r="B41" s="7" t="s">
        <v>653</v>
      </c>
      <c r="C41" s="7" t="s">
        <v>403</v>
      </c>
      <c r="D41" s="7">
        <f>VLOOKUP([Resource],CHOOSE({1,2},ResourceTable[Name],ResourceTable[No]),2,0)</f>
        <v>30</v>
      </c>
      <c r="E41" s="7" t="s">
        <v>655</v>
      </c>
      <c r="F41" s="7" t="s">
        <v>655</v>
      </c>
      <c r="G41" s="22" t="s">
        <v>350</v>
      </c>
      <c r="H41" s="7" t="s">
        <v>402</v>
      </c>
      <c r="I41" s="41">
        <f>VLOOKUP([Relate Resource],CHOOSE({1,2},ResourceTable[Name],ResourceTable[No]),2,0)</f>
        <v>12</v>
      </c>
    </row>
    <row r="42" spans="1:9">
      <c r="A42" s="20">
        <f>IFERROR($A41+1,1)</f>
        <v>41</v>
      </c>
      <c r="B42" s="7" t="s">
        <v>653</v>
      </c>
      <c r="C42" s="7" t="s">
        <v>571</v>
      </c>
      <c r="D42" s="7">
        <f>VLOOKUP([Resource],CHOOSE({1,2},ResourceTable[Name],ResourceTable[No]),2,0)</f>
        <v>30</v>
      </c>
      <c r="E42" s="7" t="s">
        <v>304</v>
      </c>
      <c r="F42" s="7" t="s">
        <v>660</v>
      </c>
      <c r="G42" s="22" t="s">
        <v>304</v>
      </c>
      <c r="H42" s="7" t="s">
        <v>402</v>
      </c>
      <c r="I42" s="41">
        <f>VLOOKUP([Relate Resource],CHOOSE({1,2},ResourceTable[Name],ResourceTable[No]),2,0)</f>
        <v>26</v>
      </c>
    </row>
  </sheetData>
  <dataValidations count="1">
    <dataValidation type="list" allowBlank="1" showInputMessage="1" showErrorMessage="1" sqref="B2:C42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39" workbookViewId="0">
      <selection activeCell="H45" sqref="H45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442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;</v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>\DB::statement('set foreign_key_checks = ' . $_);</v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623</v>
      </c>
      <c r="E9" s="7" t="s">
        <v>624</v>
      </c>
      <c r="F9" s="7" t="s">
        <v>625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2018-09-23T07:44:44Z</dcterms:modified>
</cp:coreProperties>
</file>