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3" i="21"/>
  <c r="C34"/>
  <c r="C35"/>
  <c r="C36"/>
  <c r="D33"/>
  <c r="D34"/>
  <c r="D35"/>
  <c r="D36"/>
  <c r="E33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K370" s="1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39" i="1"/>
  <c r="C39"/>
  <c r="E39" s="1"/>
  <c r="D39"/>
  <c r="F39"/>
  <c r="H39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8" i="1"/>
  <c r="F38" s="1"/>
  <c r="C38"/>
  <c r="E38" s="1"/>
  <c r="D38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7" i="1"/>
  <c r="F37" s="1"/>
  <c r="C37"/>
  <c r="E37" s="1"/>
  <c r="D37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1"/>
  <c r="C342"/>
  <c r="C343"/>
  <c r="C344"/>
  <c r="C345"/>
  <c r="D341"/>
  <c r="D342"/>
  <c r="D343"/>
  <c r="D344"/>
  <c r="D345"/>
  <c r="E341"/>
  <c r="E342"/>
  <c r="E343"/>
  <c r="E344"/>
  <c r="E345"/>
  <c r="F341"/>
  <c r="F342"/>
  <c r="F343"/>
  <c r="F344"/>
  <c r="F345"/>
  <c r="G341"/>
  <c r="G342"/>
  <c r="G343"/>
  <c r="G344"/>
  <c r="G345"/>
  <c r="H341"/>
  <c r="H342"/>
  <c r="H343"/>
  <c r="H344"/>
  <c r="H345"/>
  <c r="I341"/>
  <c r="I342"/>
  <c r="I343"/>
  <c r="I344"/>
  <c r="I345"/>
  <c r="J341"/>
  <c r="J342"/>
  <c r="J343"/>
  <c r="J344"/>
  <c r="J345"/>
  <c r="C340"/>
  <c r="D340"/>
  <c r="E340"/>
  <c r="F340"/>
  <c r="G340"/>
  <c r="H340"/>
  <c r="I340"/>
  <c r="J340"/>
  <c r="C339"/>
  <c r="D339"/>
  <c r="E339"/>
  <c r="F339"/>
  <c r="G339"/>
  <c r="H339"/>
  <c r="I339"/>
  <c r="J339"/>
  <c r="C338"/>
  <c r="D338"/>
  <c r="E338"/>
  <c r="F338"/>
  <c r="G338"/>
  <c r="H338"/>
  <c r="I338"/>
  <c r="J338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0" i="1"/>
  <c r="H40" s="1"/>
  <c r="C40"/>
  <c r="E40" s="1"/>
  <c r="I40" s="1"/>
  <c r="D40"/>
  <c r="C331" i="3"/>
  <c r="D331"/>
  <c r="E331"/>
  <c r="F331"/>
  <c r="G331"/>
  <c r="H331"/>
  <c r="I331"/>
  <c r="J331"/>
  <c r="C332"/>
  <c r="D332"/>
  <c r="E332"/>
  <c r="F332"/>
  <c r="G332"/>
  <c r="H332"/>
  <c r="I332"/>
  <c r="J332"/>
  <c r="A310" i="24"/>
  <c r="C310"/>
  <c r="C309"/>
  <c r="A309" s="1"/>
  <c r="A46" i="19"/>
  <c r="E33" i="14"/>
  <c r="G33"/>
  <c r="C32" i="21"/>
  <c r="E32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07" i="24"/>
  <c r="A307" s="1"/>
  <c r="A45" i="19"/>
  <c r="C306" i="24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6" i="1"/>
  <c r="H36" s="1"/>
  <c r="C36"/>
  <c r="E36" s="1"/>
  <c r="D27" i="21" s="1"/>
  <c r="D36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5" i="1"/>
  <c r="H35" s="1"/>
  <c r="C35"/>
  <c r="E35" s="1"/>
  <c r="D22" i="21" s="1"/>
  <c r="D35" i="1"/>
  <c r="C22" i="21" s="1"/>
  <c r="K373" i="3" l="1"/>
  <c r="K372"/>
  <c r="K371"/>
  <c r="K369"/>
  <c r="K368"/>
  <c r="K367"/>
  <c r="K366"/>
  <c r="K365"/>
  <c r="K364"/>
  <c r="I39" i="1"/>
  <c r="G39"/>
  <c r="J39"/>
  <c r="H37"/>
  <c r="K363" i="3"/>
  <c r="K362"/>
  <c r="K359"/>
  <c r="K361"/>
  <c r="K360"/>
  <c r="K356"/>
  <c r="K358"/>
  <c r="K354"/>
  <c r="K357"/>
  <c r="H38" i="1"/>
  <c r="G38"/>
  <c r="I38"/>
  <c r="J38"/>
  <c r="K355" i="3"/>
  <c r="K353"/>
  <c r="K352"/>
  <c r="K351"/>
  <c r="K350"/>
  <c r="K346"/>
  <c r="K349"/>
  <c r="G37" i="1"/>
  <c r="J37"/>
  <c r="I37"/>
  <c r="K348" i="3"/>
  <c r="K347"/>
  <c r="K341"/>
  <c r="K342"/>
  <c r="K344"/>
  <c r="K345"/>
  <c r="K343"/>
  <c r="K340"/>
  <c r="K339"/>
  <c r="K338"/>
  <c r="K337"/>
  <c r="K336"/>
  <c r="K335"/>
  <c r="J40" i="1"/>
  <c r="F40"/>
  <c r="G40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6" i="1"/>
  <c r="G36"/>
  <c r="J36"/>
  <c r="F36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5" i="1"/>
  <c r="J35"/>
  <c r="G35"/>
  <c r="F35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1" i="1"/>
  <c r="D42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1"/>
  <c r="H41" s="1"/>
  <c r="B42"/>
  <c r="H42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2" i="1"/>
  <c r="E42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1" i="1"/>
  <c r="E41" s="1"/>
  <c r="G41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1"/>
  <c r="F5"/>
  <c r="H8"/>
  <c r="F25"/>
  <c r="F4"/>
  <c r="F42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2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1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2"/>
  <c r="J42"/>
  <c r="I24"/>
  <c r="J24"/>
  <c r="J11"/>
  <c r="I11"/>
  <c r="J25"/>
  <c r="I25"/>
  <c r="I15"/>
  <c r="J15"/>
  <c r="I26"/>
  <c r="I16"/>
  <c r="J41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E9"/>
  <c r="F9"/>
  <c r="D9"/>
  <c r="G9"/>
  <c r="H9"/>
  <c r="C9"/>
  <c r="B10"/>
  <c r="A8" i="14" l="1"/>
  <c r="I12" i="19"/>
  <c r="A6" i="9"/>
  <c r="C12" i="8"/>
  <c r="Q10" i="25"/>
  <c r="O10"/>
  <c r="M10"/>
  <c r="P10"/>
  <c r="L10"/>
  <c r="R10"/>
  <c r="N10"/>
  <c r="K10"/>
  <c r="J10"/>
  <c r="I10"/>
  <c r="F10"/>
  <c r="D10"/>
  <c r="G10"/>
  <c r="H10"/>
  <c r="B11"/>
  <c r="E10"/>
  <c r="C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J11"/>
  <c r="I11"/>
  <c r="F11"/>
  <c r="D11"/>
  <c r="E11"/>
  <c r="B12"/>
  <c r="H11"/>
  <c r="G11"/>
  <c r="C11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I12"/>
  <c r="J12"/>
  <c r="D12"/>
  <c r="C12"/>
  <c r="B13"/>
  <c r="G12"/>
  <c r="H12"/>
  <c r="E12"/>
  <c r="F12"/>
  <c r="A11" i="14" l="1"/>
  <c r="I10" i="19"/>
  <c r="C33" i="8"/>
  <c r="C27"/>
  <c r="C31"/>
  <c r="C32"/>
  <c r="C24"/>
  <c r="P13" i="25"/>
  <c r="Q13"/>
  <c r="N13"/>
  <c r="R13"/>
  <c r="O13"/>
  <c r="M13"/>
  <c r="K13"/>
  <c r="L13"/>
  <c r="J13"/>
  <c r="I13"/>
  <c r="D13"/>
  <c r="E13"/>
  <c r="F13"/>
  <c r="H13"/>
  <c r="G13"/>
  <c r="B14"/>
  <c r="C13"/>
  <c r="I6" i="19" l="1"/>
  <c r="I11"/>
  <c r="A12" i="14"/>
  <c r="R14" i="25"/>
  <c r="L14"/>
  <c r="O14"/>
  <c r="P14"/>
  <c r="Q14"/>
  <c r="M14"/>
  <c r="K14"/>
  <c r="N14"/>
  <c r="J14"/>
  <c r="I14"/>
  <c r="F14"/>
  <c r="B15"/>
  <c r="G14"/>
  <c r="H14"/>
  <c r="E14"/>
  <c r="C14"/>
  <c r="D14"/>
  <c r="D13" i="19" l="1"/>
  <c r="A13" i="14"/>
  <c r="D20" i="19" s="1"/>
  <c r="K15" i="25"/>
  <c r="N15"/>
  <c r="P15"/>
  <c r="Q15"/>
  <c r="M15"/>
  <c r="R15"/>
  <c r="L15"/>
  <c r="O15"/>
  <c r="J15"/>
  <c r="I15"/>
  <c r="B16"/>
  <c r="F15"/>
  <c r="D15"/>
  <c r="H15"/>
  <c r="G15"/>
  <c r="E15"/>
  <c r="C15"/>
  <c r="I14" i="19" l="1"/>
  <c r="D15"/>
  <c r="A14" i="14"/>
  <c r="I44" i="19"/>
  <c r="D19"/>
  <c r="O16" i="25"/>
  <c r="M16"/>
  <c r="K16"/>
  <c r="L16"/>
  <c r="P16"/>
  <c r="Q16"/>
  <c r="R16"/>
  <c r="N16"/>
  <c r="I16"/>
  <c r="J16"/>
  <c r="C16"/>
  <c r="B17"/>
  <c r="D16"/>
  <c r="H16"/>
  <c r="G16"/>
  <c r="F16"/>
  <c r="E16"/>
  <c r="D46" i="19" l="1"/>
  <c r="D16"/>
  <c r="D17"/>
  <c r="A15" i="14"/>
  <c r="I15" i="19"/>
  <c r="D21"/>
  <c r="D18"/>
  <c r="Q17" i="25"/>
  <c r="M17"/>
  <c r="R17"/>
  <c r="K17"/>
  <c r="O17"/>
  <c r="N17"/>
  <c r="P17"/>
  <c r="L17"/>
  <c r="J17"/>
  <c r="I17"/>
  <c r="C17"/>
  <c r="H17"/>
  <c r="G17"/>
  <c r="E17"/>
  <c r="B18"/>
  <c r="D17"/>
  <c r="F17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46" i="19" s="1"/>
  <c r="I16"/>
  <c r="R18" i="25"/>
  <c r="K18"/>
  <c r="M18"/>
  <c r="L18"/>
  <c r="O18"/>
  <c r="P18"/>
  <c r="Q18"/>
  <c r="N18"/>
  <c r="J18"/>
  <c r="I18"/>
  <c r="F18"/>
  <c r="E18"/>
  <c r="D18"/>
  <c r="G18"/>
  <c r="H18"/>
  <c r="C18"/>
  <c r="B19"/>
  <c r="I45" i="19" l="1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F19"/>
  <c r="H19"/>
  <c r="G19"/>
  <c r="E19"/>
  <c r="C19"/>
  <c r="B20"/>
  <c r="D19"/>
  <c r="L20" l="1"/>
  <c r="O20"/>
  <c r="M20"/>
  <c r="K20"/>
  <c r="N20"/>
  <c r="P20"/>
  <c r="Q20"/>
  <c r="R20"/>
  <c r="J20"/>
  <c r="I20"/>
  <c r="B21"/>
  <c r="C20"/>
  <c r="D20"/>
  <c r="E20"/>
  <c r="F20"/>
  <c r="G20"/>
  <c r="H20"/>
  <c r="O21" l="1"/>
  <c r="M21"/>
  <c r="P21"/>
  <c r="K21"/>
  <c r="N21"/>
  <c r="R21"/>
  <c r="L21"/>
  <c r="Q21"/>
  <c r="I21"/>
  <c r="J21"/>
  <c r="D21"/>
  <c r="G21"/>
  <c r="H21"/>
  <c r="F21"/>
  <c r="C21"/>
  <c r="E21"/>
  <c r="B22"/>
  <c r="P22" l="1"/>
  <c r="O22"/>
  <c r="K22"/>
  <c r="N22"/>
  <c r="M22"/>
  <c r="R22"/>
  <c r="L22"/>
  <c r="Q22"/>
  <c r="I22"/>
  <c r="J22"/>
  <c r="D22"/>
  <c r="H22"/>
  <c r="E22"/>
  <c r="C22"/>
  <c r="F22"/>
  <c r="B23"/>
  <c r="G22"/>
  <c r="L23" l="1"/>
  <c r="P23"/>
  <c r="K23"/>
  <c r="N23"/>
  <c r="Q23"/>
  <c r="M23"/>
  <c r="R23"/>
  <c r="O23"/>
  <c r="J23"/>
  <c r="I23"/>
  <c r="H23"/>
  <c r="F23"/>
  <c r="B24"/>
  <c r="D23"/>
  <c r="E23"/>
  <c r="C23"/>
  <c r="G23"/>
  <c r="R24" l="1"/>
  <c r="L24"/>
  <c r="M24"/>
  <c r="K24"/>
  <c r="N24"/>
  <c r="Q24"/>
  <c r="O24"/>
  <c r="P24"/>
  <c r="J24"/>
  <c r="I24"/>
  <c r="G24"/>
  <c r="H24"/>
  <c r="B25"/>
  <c r="D24"/>
  <c r="E24"/>
  <c r="C24"/>
  <c r="F24"/>
  <c r="R25" l="1"/>
  <c r="P25"/>
  <c r="O25"/>
  <c r="L25"/>
  <c r="M25"/>
  <c r="Q25"/>
  <c r="K25"/>
  <c r="N25"/>
  <c r="I25"/>
  <c r="J25"/>
  <c r="H25"/>
  <c r="E25"/>
  <c r="C25"/>
  <c r="D25"/>
  <c r="B26"/>
  <c r="F25"/>
  <c r="G25"/>
  <c r="Q26" l="1"/>
  <c r="P26"/>
  <c r="M26"/>
  <c r="N26"/>
  <c r="L26"/>
  <c r="O26"/>
  <c r="R26"/>
  <c r="K26"/>
  <c r="I26"/>
  <c r="J26"/>
  <c r="H26"/>
  <c r="C26"/>
  <c r="F26"/>
  <c r="E26"/>
  <c r="B27"/>
  <c r="D26"/>
  <c r="G26"/>
  <c r="R27" l="1"/>
  <c r="M27"/>
  <c r="Q27"/>
  <c r="O27"/>
  <c r="P27"/>
  <c r="N27"/>
  <c r="K27"/>
  <c r="L27"/>
  <c r="J27"/>
  <c r="I27"/>
  <c r="H27"/>
  <c r="F27"/>
  <c r="B28"/>
  <c r="E27"/>
  <c r="D27"/>
  <c r="C27"/>
  <c r="G27"/>
  <c r="O28" l="1"/>
  <c r="P28"/>
  <c r="R28"/>
  <c r="M28"/>
  <c r="L28"/>
  <c r="N28"/>
  <c r="Q28"/>
  <c r="K28"/>
  <c r="J28"/>
  <c r="I28"/>
  <c r="E28"/>
  <c r="B29"/>
  <c r="F28"/>
  <c r="D28"/>
  <c r="C28"/>
  <c r="H28"/>
  <c r="G28"/>
  <c r="R29" l="1"/>
  <c r="N29"/>
  <c r="K29"/>
  <c r="Q29"/>
  <c r="L29"/>
  <c r="M29"/>
  <c r="O29"/>
  <c r="P29"/>
  <c r="J29"/>
  <c r="I29"/>
  <c r="E29"/>
  <c r="F29"/>
  <c r="H29"/>
  <c r="G29"/>
  <c r="D29"/>
  <c r="B30"/>
  <c r="C29"/>
  <c r="Q30" l="1"/>
  <c r="P30"/>
  <c r="L30"/>
  <c r="K30"/>
  <c r="M30"/>
  <c r="N30"/>
  <c r="O30"/>
  <c r="R30"/>
  <c r="I30"/>
  <c r="J30"/>
  <c r="H30"/>
  <c r="F30"/>
  <c r="D30"/>
  <c r="B31"/>
  <c r="C30"/>
  <c r="E30"/>
  <c r="G30"/>
  <c r="Q31" l="1"/>
  <c r="M31"/>
  <c r="N31"/>
  <c r="K31"/>
  <c r="P31"/>
  <c r="L31"/>
  <c r="O31"/>
  <c r="R31"/>
  <c r="J31"/>
  <c r="I31"/>
  <c r="G31"/>
  <c r="F31"/>
  <c r="E31"/>
  <c r="D31"/>
  <c r="C31"/>
  <c r="B32"/>
  <c r="H31"/>
  <c r="M32" l="1"/>
  <c r="K32"/>
  <c r="O32"/>
  <c r="P32"/>
  <c r="L32"/>
  <c r="R32"/>
  <c r="Q32"/>
  <c r="N32"/>
  <c r="I32"/>
  <c r="J32"/>
  <c r="C32"/>
  <c r="D32"/>
  <c r="F32"/>
  <c r="E32"/>
  <c r="B33"/>
  <c r="G32"/>
  <c r="H32"/>
  <c r="P33" l="1"/>
  <c r="L33"/>
  <c r="K33"/>
  <c r="M33"/>
  <c r="Q33"/>
  <c r="O33"/>
  <c r="R33"/>
  <c r="N33"/>
  <c r="J33"/>
  <c r="I33"/>
  <c r="B34"/>
  <c r="D33"/>
  <c r="F33"/>
  <c r="E33"/>
  <c r="C33"/>
  <c r="G33"/>
  <c r="H33"/>
  <c r="N34" l="1"/>
  <c r="L34"/>
  <c r="K34"/>
  <c r="O34"/>
  <c r="P34"/>
  <c r="R34"/>
  <c r="Q34"/>
  <c r="M34"/>
  <c r="I34"/>
  <c r="J34"/>
  <c r="D34"/>
  <c r="E34"/>
  <c r="B35"/>
  <c r="F34"/>
  <c r="C34"/>
  <c r="H34"/>
  <c r="G34"/>
  <c r="K35" l="1"/>
  <c r="R35"/>
  <c r="N35"/>
  <c r="Q35"/>
  <c r="P35"/>
  <c r="M35"/>
  <c r="L35"/>
  <c r="O35"/>
  <c r="I35"/>
  <c r="J35"/>
  <c r="H35"/>
  <c r="B36"/>
  <c r="E35"/>
  <c r="F35"/>
  <c r="D35"/>
  <c r="C35"/>
  <c r="G35"/>
  <c r="M36" l="1"/>
  <c r="P36"/>
  <c r="O36"/>
  <c r="K36"/>
  <c r="N36"/>
  <c r="Q36"/>
  <c r="R36"/>
  <c r="L36"/>
  <c r="I36"/>
  <c r="J36"/>
  <c r="H36"/>
  <c r="B37"/>
  <c r="C36"/>
  <c r="E36"/>
  <c r="G36"/>
  <c r="F36"/>
  <c r="D36"/>
  <c r="K37" l="1"/>
  <c r="N37"/>
  <c r="O37"/>
  <c r="R37"/>
  <c r="M37"/>
  <c r="P37"/>
  <c r="Q37"/>
  <c r="L37"/>
  <c r="I37"/>
  <c r="J37"/>
  <c r="H37"/>
  <c r="D37"/>
  <c r="E37"/>
  <c r="C37"/>
  <c r="B38"/>
  <c r="G37"/>
  <c r="F37"/>
  <c r="Q38" l="1"/>
  <c r="R38"/>
  <c r="K38"/>
  <c r="N38"/>
  <c r="M38"/>
  <c r="L38"/>
  <c r="O38"/>
  <c r="P38"/>
  <c r="J38"/>
  <c r="I38"/>
  <c r="C38"/>
  <c r="H38"/>
  <c r="F38"/>
  <c r="E38"/>
  <c r="D38"/>
  <c r="B39"/>
  <c r="G38"/>
  <c r="K39" l="1"/>
  <c r="R39"/>
  <c r="N39"/>
  <c r="O39"/>
  <c r="P39"/>
  <c r="L39"/>
  <c r="Q39"/>
  <c r="M39"/>
  <c r="I39"/>
  <c r="J39"/>
  <c r="H39"/>
  <c r="E39"/>
  <c r="C39"/>
  <c r="B40"/>
  <c r="G39"/>
  <c r="D39"/>
  <c r="F39"/>
  <c r="L40" l="1"/>
  <c r="N40"/>
  <c r="P40"/>
  <c r="M40"/>
  <c r="K40"/>
  <c r="R40"/>
  <c r="Q40"/>
  <c r="O40"/>
  <c r="J40"/>
  <c r="I40"/>
  <c r="F40"/>
  <c r="G40"/>
  <c r="H40"/>
  <c r="D40"/>
  <c r="C40"/>
  <c r="E40"/>
  <c r="B41"/>
  <c r="N41" l="1"/>
  <c r="O41"/>
  <c r="J41"/>
  <c r="R41"/>
  <c r="L41"/>
  <c r="Q41"/>
  <c r="M41"/>
  <c r="I41"/>
  <c r="P41"/>
  <c r="K41"/>
  <c r="B42"/>
  <c r="F41"/>
  <c r="D41"/>
  <c r="C41"/>
  <c r="G41"/>
  <c r="H41"/>
  <c r="E41"/>
  <c r="Q42" l="1"/>
  <c r="P42"/>
  <c r="I42"/>
  <c r="K42"/>
  <c r="N42"/>
  <c r="L42"/>
  <c r="O42"/>
  <c r="R42"/>
  <c r="J42"/>
  <c r="M42"/>
  <c r="D42"/>
  <c r="E42"/>
  <c r="F42"/>
  <c r="H42"/>
  <c r="C42"/>
  <c r="B43"/>
  <c r="G42"/>
  <c r="J43" l="1"/>
  <c r="O43"/>
  <c r="R43"/>
  <c r="L43"/>
  <c r="I43"/>
  <c r="P43"/>
  <c r="M43"/>
  <c r="N43"/>
  <c r="Q43"/>
  <c r="K43"/>
  <c r="B44"/>
  <c r="E43"/>
  <c r="H43"/>
  <c r="D43"/>
  <c r="C43"/>
  <c r="F43"/>
  <c r="G43"/>
  <c r="O44" l="1"/>
  <c r="P44"/>
  <c r="L44"/>
  <c r="M44"/>
  <c r="Q44"/>
  <c r="K44"/>
  <c r="J44"/>
  <c r="N44"/>
  <c r="R44"/>
  <c r="I44"/>
  <c r="G44"/>
  <c r="F44"/>
  <c r="D44"/>
  <c r="H44"/>
  <c r="C44"/>
  <c r="B45"/>
  <c r="E44"/>
  <c r="J45" l="1"/>
  <c r="I45"/>
  <c r="M45"/>
  <c r="L45"/>
  <c r="Q45"/>
  <c r="K45"/>
  <c r="N45"/>
  <c r="P45"/>
  <c r="R45"/>
  <c r="O45"/>
  <c r="F45"/>
  <c r="H45"/>
  <c r="D45"/>
  <c r="G45"/>
  <c r="B46"/>
  <c r="C45"/>
  <c r="E45"/>
  <c r="K46" l="1"/>
  <c r="I46"/>
  <c r="N46"/>
  <c r="L46"/>
  <c r="J46"/>
  <c r="O46"/>
  <c r="M46"/>
  <c r="P46"/>
  <c r="R46"/>
  <c r="Q46"/>
  <c r="B47"/>
  <c r="D46"/>
  <c r="F46"/>
  <c r="E46"/>
  <c r="C46"/>
  <c r="G46"/>
  <c r="H46"/>
  <c r="L47" l="1"/>
  <c r="K47"/>
  <c r="R47"/>
  <c r="N47"/>
  <c r="Q47"/>
  <c r="P47"/>
  <c r="J47"/>
  <c r="M47"/>
  <c r="I47"/>
  <c r="O47"/>
  <c r="C47"/>
  <c r="E47"/>
  <c r="F47"/>
  <c r="B48"/>
  <c r="G47"/>
  <c r="H47"/>
  <c r="D47"/>
  <c r="I48" l="1"/>
  <c r="Q48"/>
  <c r="M48"/>
  <c r="K48"/>
  <c r="L48"/>
  <c r="J48"/>
  <c r="P48"/>
  <c r="O48"/>
  <c r="N48"/>
  <c r="R48"/>
  <c r="B49"/>
  <c r="F48"/>
  <c r="C48"/>
  <c r="D48"/>
  <c r="H48"/>
  <c r="G48"/>
  <c r="E48"/>
  <c r="O49" l="1"/>
  <c r="J49"/>
  <c r="P49"/>
  <c r="Q49"/>
  <c r="M49"/>
  <c r="N49"/>
  <c r="K49"/>
  <c r="I49"/>
  <c r="R49"/>
  <c r="L49"/>
  <c r="G49"/>
  <c r="C49"/>
  <c r="E49"/>
  <c r="F49"/>
  <c r="H49"/>
  <c r="D49"/>
  <c r="B50"/>
  <c r="O50" l="1"/>
  <c r="L50"/>
  <c r="M50"/>
  <c r="I50"/>
  <c r="J50"/>
  <c r="N50"/>
  <c r="P50"/>
  <c r="Q50"/>
  <c r="R50"/>
  <c r="K50"/>
  <c r="F50"/>
  <c r="G50"/>
  <c r="H50"/>
  <c r="C50"/>
  <c r="B51"/>
  <c r="D50"/>
  <c r="E50"/>
  <c r="L51" l="1"/>
  <c r="K51"/>
  <c r="I51"/>
  <c r="N51"/>
  <c r="R51"/>
  <c r="Q51"/>
  <c r="P51"/>
  <c r="J51"/>
  <c r="O51"/>
  <c r="M51"/>
  <c r="D51"/>
  <c r="G51"/>
  <c r="B52"/>
  <c r="H51"/>
  <c r="F51"/>
  <c r="E51"/>
  <c r="C51"/>
  <c r="P52" l="1"/>
  <c r="O52"/>
  <c r="K52"/>
  <c r="N52"/>
  <c r="J52"/>
  <c r="I52"/>
  <c r="R52"/>
  <c r="M52"/>
  <c r="L52"/>
  <c r="Q52"/>
  <c r="F52"/>
  <c r="H52"/>
  <c r="G52"/>
  <c r="D52"/>
  <c r="B53"/>
  <c r="C52"/>
  <c r="E52"/>
  <c r="L53" l="1"/>
  <c r="P53"/>
  <c r="O53"/>
  <c r="K53"/>
  <c r="J53"/>
  <c r="R53"/>
  <c r="N53"/>
  <c r="Q53"/>
  <c r="I53"/>
  <c r="M53"/>
  <c r="F53"/>
  <c r="C53"/>
  <c r="H53"/>
  <c r="B54"/>
  <c r="E53"/>
  <c r="G53"/>
  <c r="D53"/>
  <c r="C54" l="1"/>
  <c r="O54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<sst xmlns="http://schemas.openxmlformats.org/spreadsheetml/2006/main" count="3617" uniqueCount="748">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</sst>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2" totalsRowShown="0" dataDxfId="129">
  <autoFilter ref="A1:J42"/>
  <tableColumns count="10">
    <tableColumn id="2" name="Name" dataDxfId="128"/>
    <tableColumn id="10" name="Table" dataDxfId="127">
      <calculatedColumnFormula>"__"&amp;[Name]</calculatedColumnFormula>
    </tableColumn>
    <tableColumn id="5" name="Singular Name" dataDxfId="126">
      <calculatedColumnFormula>IF(RIGHT([Name],3)="ies",MID([Name],1,LEN([Name])-3)&amp;"y",IF(RIGHT([Name],1)="s",MID([Name],1,LEN([Name])-1),[Name]))</calculatedColumnFormula>
    </tableColumn>
    <tableColumn id="8" name="Model NS" dataDxfId="125">
      <calculatedColumnFormula>"Milestone\Appframe\Model"</calculatedColumnFormula>
    </tableColumn>
    <tableColumn id="4" name="Class Name" dataDxfId="124">
      <calculatedColumnFormula>SUBSTITUTE(PROPER([Singular Name]),"_","")</calculatedColumnFormula>
    </tableColumn>
    <tableColumn id="1" name="Migration Artisan" dataDxfId="123">
      <calculatedColumnFormula>"php artisan make:migration create_"&amp;[Table]&amp;"_table --create=__"&amp;[Name]</calculatedColumnFormula>
    </tableColumn>
    <tableColumn id="6" name="Model Artisan" dataDxfId="122">
      <calculatedColumnFormula>"php artisan make:model "&amp;[Class Name]</calculatedColumnFormula>
    </tableColumn>
    <tableColumn id="3" name="Model Statement" dataDxfId="121">
      <calculatedColumnFormula>"protected $table = '"&amp;[Table]&amp;"';"</calculatedColumnFormula>
    </tableColumn>
    <tableColumn id="7" name="Seeder Artisan" dataDxfId="120">
      <calculatedColumnFormula>"php artisan make:seed "&amp;[Class Name]&amp;"TableSeeder"</calculatedColumnFormula>
    </tableColumn>
    <tableColumn id="9" name="Seeder Class" dataDxfId="11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35">
  <autoFilter ref="A1:P9"/>
  <tableColumns count="16">
    <tableColumn id="1" name="No" dataDxfId="34">
      <calculatedColumnFormula>IFERROR($A1+1,1)</calculatedColumnFormula>
    </tableColumn>
    <tableColumn id="2" name="Resource" dataDxfId="33"/>
    <tableColumn id="13" name="Resource Id" dataDxfId="32">
      <calculatedColumnFormula>VLOOKUP([Resource],CHOOSE({1,2},ResourceTable[Name],ResourceTable[No]),2,0)</calculatedColumnFormula>
    </tableColumn>
    <tableColumn id="3" name="Action Name" dataDxfId="31"/>
    <tableColumn id="4" name="Description" dataDxfId="30"/>
    <tableColumn id="5" name="Action Title" dataDxfId="29"/>
    <tableColumn id="6" name="Button Type" dataDxfId="28"/>
    <tableColumn id="7" name="Menu" dataDxfId="27"/>
    <tableColumn id="8" name="Icon" dataDxfId="26"/>
    <tableColumn id="9" name="Set" dataDxfId="25"/>
    <tableColumn id="14" name="Action Type" dataDxfId="24"/>
    <tableColumn id="15" name="ID1" dataDxfId="23"/>
    <tableColumn id="16" name="ID2" dataDxfId="22"/>
    <tableColumn id="10" name="On" dataDxfId="21"/>
    <tableColumn id="11" name="Confirm" dataDxfId="20"/>
    <tableColumn id="12" name="handler" dataDxfId="1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57" totalsRowShown="0" dataDxfId="112">
  <autoFilter ref="A1:I157">
    <filterColumn colId="0"/>
  </autoFilter>
  <tableColumns count="9">
    <tableColumn id="1" name="Column" dataDxfId="111"/>
    <tableColumn id="2" name="Type" dataDxfId="110"/>
    <tableColumn id="3" name="Name" dataDxfId="109"/>
    <tableColumn id="4" name="Length/Enum" dataDxfId="108"/>
    <tableColumn id="5" name="Method1" dataDxfId="107"/>
    <tableColumn id="6" name="Method2" dataDxfId="106"/>
    <tableColumn id="7" name="Method3" dataDxfId="105"/>
    <tableColumn id="8" name="Method4" dataDxfId="104"/>
    <tableColumn id="9" name="Method5" dataDxfId="10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73" totalsRowShown="0" dataDxfId="3">
  <autoFilter ref="A1:K373">
    <filterColumn colId="0">
      <filters>
        <filter val="resource_form_field_depends"/>
        <filter val="resource_form_fields"/>
      </filters>
    </filterColumn>
  </autoFilter>
  <tableColumns count="11">
    <tableColumn id="2" name="Table" dataDxfId="14"/>
    <tableColumn id="3" name="Field" dataDxfId="13"/>
    <tableColumn id="5" name="Type" dataDxfId="12">
      <calculatedColumnFormula>VLOOKUP([Field],Columns[],2,0)&amp;"("</calculatedColumnFormula>
    </tableColumn>
    <tableColumn id="4" name="Name" dataDxfId="11">
      <calculatedColumnFormula>IF(VLOOKUP([Field],Columns[],3,0)&lt;&gt;"","'"&amp;VLOOKUP([Field],Columns[],3,0)&amp;"'","")</calculatedColumnFormula>
    </tableColumn>
    <tableColumn id="6" name="Arg2" dataDxfId="10">
      <calculatedColumnFormula>IF(VLOOKUP([Field],Columns[],4,0)&lt;&gt;0,", "&amp;VLOOKUP([Field],Columns[],4,0)&amp;")",")")</calculatedColumnFormula>
    </tableColumn>
    <tableColumn id="7" name="Method1" dataDxfId="9">
      <calculatedColumnFormula>IF(VLOOKUP([Field],Columns[],5,0)=0,"","-&gt;"&amp;VLOOKUP([Field],Columns[],5,0))</calculatedColumnFormula>
    </tableColumn>
    <tableColumn id="8" name="Method2" dataDxfId="8">
      <calculatedColumnFormula>IF(VLOOKUP([Field],Columns[],6,0)=0,"","-&gt;"&amp;VLOOKUP([Field],Columns[],6,0))</calculatedColumnFormula>
    </tableColumn>
    <tableColumn id="9" name="Method3" dataDxfId="7">
      <calculatedColumnFormula>IF(VLOOKUP([Field],Columns[],7,0)=0,"","-&gt;"&amp;VLOOKUP([Field],Columns[],7,0))</calculatedColumnFormula>
    </tableColumn>
    <tableColumn id="10" name="Method4" dataDxfId="6">
      <calculatedColumnFormula>IF(VLOOKUP([Field],Columns[],8,0)=0,"","-&gt;"&amp;VLOOKUP([Field],Columns[],8,0))</calculatedColumnFormula>
    </tableColumn>
    <tableColumn id="11" name="Method5" dataDxfId="5">
      <calculatedColumnFormula>IF(VLOOKUP([Field],Columns[],9,0)=0,"","-&gt;"&amp;VLOOKUP([Field],Columns[],9,0))</calculatedColumnFormula>
    </tableColumn>
    <tableColumn id="12" name="Statement" dataDxfId="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14" totalsRowShown="0" headerRowDxfId="102" dataDxfId="101">
  <autoFilter ref="A1:R314">
    <filterColumn colId="1">
      <filters>
        <filter val="Resource Roles"/>
      </filters>
    </filterColumn>
  </autoFilter>
  <tableColumns count="18">
    <tableColumn id="19" name="TRCode" dataDxfId="100">
      <calculatedColumnFormula>[Table Name]&amp;"-"&amp;[Record No]</calculatedColumnFormula>
    </tableColumn>
    <tableColumn id="1" name="Table Name" dataDxfId="99"/>
    <tableColumn id="2" name="Record No" dataDxfId="98">
      <calculatedColumnFormula>COUNTIF($B$1:$B1,[Table Name])</calculatedColumnFormula>
    </tableColumn>
    <tableColumn id="3" name="1" dataDxfId="97"/>
    <tableColumn id="4" name="2" dataDxfId="96"/>
    <tableColumn id="5" name="3" dataDxfId="95"/>
    <tableColumn id="6" name="4" dataDxfId="94"/>
    <tableColumn id="7" name="5" dataDxfId="93"/>
    <tableColumn id="8" name="6" dataDxfId="92"/>
    <tableColumn id="9" name="7" dataDxfId="91"/>
    <tableColumn id="10" name="8" dataDxfId="90"/>
    <tableColumn id="11" name="9" dataDxfId="89"/>
    <tableColumn id="12" name="10" dataDxfId="88"/>
    <tableColumn id="13" name="11" dataDxfId="87"/>
    <tableColumn id="14" name="12" dataDxfId="86"/>
    <tableColumn id="15" name="13" dataDxfId="85"/>
    <tableColumn id="16" name="14" dataDxfId="84"/>
    <tableColumn id="17" name="15" dataDxfId="8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6" totalsRowShown="0" dataDxfId="82">
  <autoFilter ref="A1:E36"/>
  <tableColumns count="5">
    <tableColumn id="1" name="Name" dataDxfId="81"/>
    <tableColumn id="3" name="FW Table Name" dataDxfId="80"/>
    <tableColumn id="20" name="NS" dataDxfId="79">
      <calculatedColumnFormula>VLOOKUP([FW Table Name],Tables[],4,0)</calculatedColumnFormula>
    </tableColumn>
    <tableColumn id="21" name="Model" dataDxfId="78">
      <calculatedColumnFormula>VLOOKUP([FW Table Name],Tables[],5,0)</calculatedColumnFormula>
    </tableColumn>
    <tableColumn id="4" name="Query Method" dataDxfId="77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3" totalsRowShown="0" dataDxfId="76">
  <autoFilter ref="A1:I33"/>
  <tableColumns count="9">
    <tableColumn id="1" name="No" dataDxfId="75">
      <calculatedColumnFormula>IFERROR($A1+1,1)</calculatedColumnFormula>
    </tableColumn>
    <tableColumn id="2" name="Name" dataDxfId="74"/>
    <tableColumn id="3" name="Description" dataDxfId="73"/>
    <tableColumn id="4" name="Title" dataDxfId="72"/>
    <tableColumn id="5" name="NS" dataDxfId="71">
      <calculatedColumnFormula>"Milestone\Appframe\Model"</calculatedColumnFormula>
    </tableColumn>
    <tableColumn id="6" name="Table" dataDxfId="70"/>
    <tableColumn id="7" name="Key" dataDxfId="69">
      <calculatedColumnFormula>"id"</calculatedColumnFormula>
    </tableColumn>
    <tableColumn id="8" name="Controller" dataDxfId="68"/>
    <tableColumn id="9" name="Controller NS" dataDxfId="67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6" totalsRowShown="0" dataDxfId="66">
  <autoFilter ref="A1:I46"/>
  <tableColumns count="9">
    <tableColumn id="1" name="No" dataDxfId="65">
      <calculatedColumnFormula>IFERROR($A1+1,1)</calculatedColumnFormula>
    </tableColumn>
    <tableColumn id="3" name="Resource" dataDxfId="64"/>
    <tableColumn id="4" name="Relate Resource" dataDxfId="63"/>
    <tableColumn id="2" name="Resource Id" dataDxfId="62">
      <calculatedColumnFormula>VLOOKUP([Resource],CHOOSE({1,2},ResourceTable[Name],ResourceTable[No]),2,0)</calculatedColumnFormula>
    </tableColumn>
    <tableColumn id="5" name="Name" dataDxfId="61"/>
    <tableColumn id="6" name="Description" dataDxfId="60"/>
    <tableColumn id="7" name="Method" dataDxfId="59"/>
    <tableColumn id="8" name="Type" dataDxfId="58"/>
    <tableColumn id="10" name="Relate Id" dataDxfId="57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56">
  <autoFilter ref="A1:G9"/>
  <tableColumns count="7">
    <tableColumn id="1" name="No" dataDxfId="55">
      <calculatedColumnFormula>IFERROR($A1+1,1)</calculatedColumnFormula>
    </tableColumn>
    <tableColumn id="2" name="Resource ID" dataDxfId="54"/>
    <tableColumn id="3" name="Resource Name" dataDxfId="53">
      <calculatedColumnFormula>VLOOKUP([Resource ID],ResourceTable[],2,0)</calculatedColumnFormula>
    </tableColumn>
    <tableColumn id="4" name="Form Name" dataDxfId="52"/>
    <tableColumn id="6" name="Title" dataDxfId="51"/>
    <tableColumn id="7" name="Action Text" dataDxfId="50"/>
    <tableColumn id="8" name="Description" dataDxfId="49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48">
  <autoFilter ref="A1:L33"/>
  <tableColumns count="12">
    <tableColumn id="9" name="No" dataDxfId="47">
      <calculatedColumnFormula>IFERROR($A1+1,1)</calculatedColumnFormula>
    </tableColumn>
    <tableColumn id="1" name="Form Id" dataDxfId="46"/>
    <tableColumn id="7" name="Form Name" dataDxfId="45">
      <calculatedColumnFormula>VLOOKUP([Form Id],ResourceForms[],4,0)</calculatedColumnFormula>
    </tableColumn>
    <tableColumn id="4" name="Name" dataDxfId="44"/>
    <tableColumn id="2" name="Type" dataDxfId="43"/>
    <tableColumn id="5" name="Label" dataDxfId="42"/>
    <tableColumn id="6" name="Collection" dataDxfId="41"/>
    <tableColumn id="14" name="Attribute" dataDxfId="40">
      <calculatedColumnFormula>[Name]</calculatedColumnFormula>
    </tableColumn>
    <tableColumn id="10" name="Relation" dataDxfId="39"/>
    <tableColumn id="11" name="Deep 1" dataDxfId="38"/>
    <tableColumn id="12" name="Deep 2" dataDxfId="37"/>
    <tableColumn id="13" name="Deep 3" dataDxfId="3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G1" workbookViewId="0">
      <selection activeCell="J11" sqref="J11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2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671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679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589</v>
      </c>
      <c r="B35" s="7" t="str">
        <f>"__"&amp;[Name]</f>
        <v>__resource_form_layout</v>
      </c>
      <c r="C35" s="7" t="str">
        <f>IF(RIGHT([Name],3)="ies",MID([Name],1,LEN([Name])-3)&amp;"y",IF(RIGHT([Name],1)="s",MID([Name],1,LEN([Name])-1),[Name]))</f>
        <v>resource_form_layout</v>
      </c>
      <c r="D35" s="7" t="str">
        <f>"Milestone\Appframe\Model"</f>
        <v>Milestone\Appframe\Model</v>
      </c>
      <c r="E35" s="8" t="str">
        <f>SUBSTITUTE(PROPER([Singular Name]),"_","")</f>
        <v>ResourceFormLayout</v>
      </c>
      <c r="F35" s="8" t="str">
        <f>"php artisan make:migration create_"&amp;[Table]&amp;"_table --create=__"&amp;[Name]</f>
        <v>php artisan make:migration create___resource_form_layout_table --create=__resource_form_layout</v>
      </c>
      <c r="G35" s="8" t="str">
        <f>"php artisan make:model "&amp;[Class Name]</f>
        <v>php artisan make:model ResourceFormLayout</v>
      </c>
      <c r="H35" s="8" t="str">
        <f>"protected $table = '"&amp;[Table]&amp;"';"</f>
        <v>protected $table = '__resource_form_layout';</v>
      </c>
      <c r="I35" s="8" t="str">
        <f>"php artisan make:seed "&amp;[Class Name]&amp;"TableSeeder"</f>
        <v>php artisan make:seed ResourceFormLayoutTableSeeder</v>
      </c>
      <c r="J35" s="8" t="str">
        <f>[Class Name]&amp;"TableSeeder"&amp;"::class,"</f>
        <v>ResourceFormLayoutTableSeeder::class,</v>
      </c>
    </row>
    <row r="36" spans="1:10">
      <c r="A36" s="2" t="s">
        <v>647</v>
      </c>
      <c r="B36" s="7" t="str">
        <f>"__"&amp;[Name]</f>
        <v>__resource_form_collection</v>
      </c>
      <c r="C36" s="7" t="str">
        <f>IF(RIGHT([Name],3)="ies",MID([Name],1,LEN([Name])-3)&amp;"y",IF(RIGHT([Name],1)="s",MID([Name],1,LEN([Name])-1),[Name]))</f>
        <v>resource_form_collection</v>
      </c>
      <c r="D36" s="7" t="str">
        <f>"Milestone\Appframe\Model"</f>
        <v>Milestone\Appframe\Model</v>
      </c>
      <c r="E36" s="8" t="str">
        <f>SUBSTITUTE(PROPER([Singular Name]),"_","")</f>
        <v>ResourceFormCollection</v>
      </c>
      <c r="F36" s="8" t="str">
        <f>"php artisan make:migration create_"&amp;[Table]&amp;"_table --create=__"&amp;[Name]</f>
        <v>php artisan make:migration create___resource_form_collection_table --create=__resource_form_collection</v>
      </c>
      <c r="G36" s="8" t="str">
        <f>"php artisan make:model "&amp;[Class Name]</f>
        <v>php artisan make:model ResourceFormCollection</v>
      </c>
      <c r="H36" s="8" t="str">
        <f>"protected $table = '"&amp;[Table]&amp;"';"</f>
        <v>protected $table = '__resource_form_collection';</v>
      </c>
      <c r="I36" s="8" t="str">
        <f>"php artisan make:seed "&amp;[Class Name]&amp;"TableSeeder"</f>
        <v>php artisan make:seed ResourceFormCollectionTableSeeder</v>
      </c>
      <c r="J36" s="8" t="str">
        <f>[Class Name]&amp;"TableSeeder"&amp;"::class,"</f>
        <v>ResourceFormCollectionTableSeeder::class,</v>
      </c>
    </row>
    <row r="37" spans="1:10">
      <c r="A37" s="4" t="s">
        <v>725</v>
      </c>
      <c r="B37" s="7" t="str">
        <f>"__"&amp;[Name]</f>
        <v>__resource_dashboard</v>
      </c>
      <c r="C37" s="7" t="str">
        <f>IF(RIGHT([Name],3)="ies",MID([Name],1,LEN([Name])-3)&amp;"y",IF(RIGHT([Name],1)="s",MID([Name],1,LEN([Name])-1),[Name]))</f>
        <v>resource_dashboard</v>
      </c>
      <c r="D37" s="7" t="str">
        <f>"Milestone\Appframe\Model"</f>
        <v>Milestone\Appframe\Model</v>
      </c>
      <c r="E37" s="8" t="str">
        <f>SUBSTITUTE(PROPER([Singular Name]),"_","")</f>
        <v>ResourceDashboard</v>
      </c>
      <c r="F37" s="8" t="str">
        <f>"php artisan make:migration create_"&amp;[Table]&amp;"_table --create=__"&amp;[Name]</f>
        <v>php artisan make:migration create___resource_dashboard_table --create=__resource_dashboard</v>
      </c>
      <c r="G37" s="8" t="str">
        <f>"php artisan make:model "&amp;[Class Name]</f>
        <v>php artisan make:model ResourceDashboard</v>
      </c>
      <c r="H37" s="8" t="str">
        <f>"protected $table = '"&amp;[Table]&amp;"';"</f>
        <v>protected $table = '__resource_dashboard';</v>
      </c>
      <c r="I37" s="8" t="str">
        <f>"php artisan make:seed "&amp;[Class Name]&amp;"TableSeeder"</f>
        <v>php artisan make:seed ResourceDashboardTableSeeder</v>
      </c>
      <c r="J37" s="8" t="str">
        <f>[Class Name]&amp;"TableSeeder"&amp;"::class,"</f>
        <v>ResourceDashboardTableSeeder::class,</v>
      </c>
    </row>
    <row r="38" spans="1:10">
      <c r="A38" s="4" t="s">
        <v>726</v>
      </c>
      <c r="B38" s="7" t="str">
        <f>"__"&amp;[Name]</f>
        <v>__resource_dashboard_sections</v>
      </c>
      <c r="C38" s="7" t="str">
        <f>IF(RIGHT([Name],3)="ies",MID([Name],1,LEN([Name])-3)&amp;"y",IF(RIGHT([Name],1)="s",MID([Name],1,LEN([Name])-1),[Name]))</f>
        <v>resource_dashboard_section</v>
      </c>
      <c r="D38" s="7" t="str">
        <f>"Milestone\Appframe\Model"</f>
        <v>Milestone\Appframe\Model</v>
      </c>
      <c r="E38" s="8" t="str">
        <f>SUBSTITUTE(PROPER([Singular Name]),"_","")</f>
        <v>ResourceDashboardSection</v>
      </c>
      <c r="F38" s="8" t="str">
        <f>"php artisan make:migration create_"&amp;[Table]&amp;"_table --create=__"&amp;[Name]</f>
        <v>php artisan make:migration create___resource_dashboard_sections_table --create=__resource_dashboard_sections</v>
      </c>
      <c r="G38" s="8" t="str">
        <f>"php artisan make:model "&amp;[Class Name]</f>
        <v>php artisan make:model ResourceDashboardSection</v>
      </c>
      <c r="H38" s="8" t="str">
        <f>"protected $table = '"&amp;[Table]&amp;"';"</f>
        <v>protected $table = '__resource_dashboard_sections';</v>
      </c>
      <c r="I38" s="8" t="str">
        <f>"php artisan make:seed "&amp;[Class Name]&amp;"TableSeeder"</f>
        <v>php artisan make:seed ResourceDashboardSectionTableSeeder</v>
      </c>
      <c r="J38" s="8" t="str">
        <f>[Class Name]&amp;"TableSeeder"&amp;"::class,"</f>
        <v>ResourceDashboardSectionTableSeeder::class,</v>
      </c>
    </row>
    <row r="39" spans="1:10">
      <c r="A39" s="4" t="s">
        <v>732</v>
      </c>
      <c r="B39" s="7" t="str">
        <f>"__"&amp;[Name]</f>
        <v>__resource_dashboard_section_items</v>
      </c>
      <c r="C39" s="7" t="str">
        <f>IF(RIGHT([Name],3)="ies",MID([Name],1,LEN([Name])-3)&amp;"y",IF(RIGHT([Name],1)="s",MID([Name],1,LEN([Name])-1),[Name]))</f>
        <v>resource_dashboard_section_item</v>
      </c>
      <c r="D39" s="7" t="str">
        <f>"Milestone\Appframe\Model"</f>
        <v>Milestone\Appframe\Model</v>
      </c>
      <c r="E39" s="8" t="str">
        <f>SUBSTITUTE(PROPER([Singular Name]),"_","")</f>
        <v>ResourceDashboardSectionItem</v>
      </c>
      <c r="F39" s="8" t="str">
        <f>"php artisan make:migration create_"&amp;[Table]&amp;"_table --create=__"&amp;[Name]</f>
        <v>php artisan make:migration create___resource_dashboard_section_items_table --create=__resource_dashboard_section_items</v>
      </c>
      <c r="G39" s="8" t="str">
        <f>"php artisan make:model "&amp;[Class Name]</f>
        <v>php artisan make:model ResourceDashboardSectionItem</v>
      </c>
      <c r="H39" s="8" t="str">
        <f>"protected $table = '"&amp;[Table]&amp;"';"</f>
        <v>protected $table = '__resource_dashboard_section_items';</v>
      </c>
      <c r="I39" s="8" t="str">
        <f>"php artisan make:seed "&amp;[Class Name]&amp;"TableSeeder"</f>
        <v>php artisan make:seed ResourceDashboardSectionItemTableSeeder</v>
      </c>
      <c r="J39" s="8" t="str">
        <f>[Class Name]&amp;"TableSeeder"&amp;"::class,"</f>
        <v>ResourceDashboardSectionItemTableSeeder::class,</v>
      </c>
    </row>
    <row r="40" spans="1:10">
      <c r="A40" s="4" t="s">
        <v>702</v>
      </c>
      <c r="B40" s="7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>"Milestone\Appframe\Model"</f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2" t="s">
        <v>188</v>
      </c>
      <c r="B41" s="9" t="str">
        <f>"__"&amp;[Name]</f>
        <v>__organisation</v>
      </c>
      <c r="C41" s="9" t="str">
        <f>IF(RIGHT([Name],3)="ies",MID([Name],1,LEN([Name])-3)&amp;"y",IF(RIGHT([Name],1)="s",MID([Name],1,LEN([Name])-1),[Name]))</f>
        <v>organisation</v>
      </c>
      <c r="D41" s="9" t="str">
        <f t="shared" si="0"/>
        <v>Milestone\Appframe\Model</v>
      </c>
      <c r="E41" s="9" t="str">
        <f>SUBSTITUTE(PROPER([Singular Name]),"_","")</f>
        <v>Organisation</v>
      </c>
      <c r="F41" s="9" t="str">
        <f>"php artisan make:migration create_"&amp;[Table]&amp;"_table --create=__"&amp;[Name]</f>
        <v>php artisan make:migration create___organisation_table --create=__organisation</v>
      </c>
      <c r="G41" s="9" t="str">
        <f>"php artisan make:model "&amp;[Class Name]</f>
        <v>php artisan make:model Organisation</v>
      </c>
      <c r="H41" s="9" t="str">
        <f>"protected $table = '"&amp;[Table]&amp;"';"</f>
        <v>protected $table = '__organisation';</v>
      </c>
      <c r="I41" s="9" t="str">
        <f>"php artisan make:seed "&amp;[Class Name]&amp;"TableSeeder"</f>
        <v>php artisan make:seed OrganisationTableSeeder</v>
      </c>
      <c r="J41" s="9" t="str">
        <f>[Class Name]&amp;"TableSeeder"&amp;"::class,"</f>
        <v>OrganisationTableSeeder::class,</v>
      </c>
    </row>
    <row r="42" spans="1:10">
      <c r="A42" s="2" t="s">
        <v>193</v>
      </c>
      <c r="B42" s="9" t="str">
        <f>"__"&amp;[Name]</f>
        <v>__organisation_contacts</v>
      </c>
      <c r="C42" s="9" t="str">
        <f>IF(RIGHT([Name],3)="ies",MID([Name],1,LEN([Name])-3)&amp;"y",IF(RIGHT([Name],1)="s",MID([Name],1,LEN([Name])-1),[Name]))</f>
        <v>organisation_contact</v>
      </c>
      <c r="D42" s="9" t="str">
        <f t="shared" si="0"/>
        <v>Milestone\Appframe\Model</v>
      </c>
      <c r="E42" s="9" t="str">
        <f>SUBSTITUTE(PROPER([Singular Name]),"_","")</f>
        <v>OrganisationContact</v>
      </c>
      <c r="F42" s="9" t="str">
        <f>"php artisan make:migration create_"&amp;[Table]&amp;"_table --create=__"&amp;[Name]</f>
        <v>php artisan make:migration create___organisation_contacts_table --create=__organisation_contacts</v>
      </c>
      <c r="G42" s="9" t="str">
        <f>"php artisan make:model "&amp;[Class Name]</f>
        <v>php artisan make:model OrganisationContact</v>
      </c>
      <c r="H42" s="9" t="str">
        <f>"protected $table = '"&amp;[Table]&amp;"';"</f>
        <v>protected $table = '__organisation_contacts';</v>
      </c>
      <c r="I42" s="9" t="str">
        <f>"php artisan make:seed "&amp;[Class Name]&amp;"TableSeeder"</f>
        <v>php artisan make:seed OrganisationContactTableSeeder</v>
      </c>
      <c r="J42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7"/>
  <sheetViews>
    <sheetView topLeftCell="A130" workbookViewId="0">
      <selection activeCell="D156" sqref="D15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669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642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643</v>
      </c>
      <c r="B108" s="4" t="s">
        <v>48</v>
      </c>
      <c r="C108" s="4" t="s">
        <v>48</v>
      </c>
      <c r="D108" s="4" t="s">
        <v>460</v>
      </c>
      <c r="E108" s="4" t="s">
        <v>644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645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646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647</v>
      </c>
      <c r="B130" s="5" t="s">
        <v>24</v>
      </c>
      <c r="C130" s="5" t="s">
        <v>649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648</v>
      </c>
      <c r="B131" s="4" t="s">
        <v>42</v>
      </c>
      <c r="C131" s="4" t="s">
        <v>649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662</v>
      </c>
      <c r="B132" s="4" t="s">
        <v>48</v>
      </c>
      <c r="C132" s="4" t="s">
        <v>49</v>
      </c>
      <c r="D132" s="4" t="s">
        <v>663</v>
      </c>
      <c r="E132" s="4" t="s">
        <v>664</v>
      </c>
      <c r="F132" s="4"/>
      <c r="G132" s="4"/>
      <c r="H132" s="4"/>
      <c r="I132" s="4"/>
    </row>
    <row r="133" spans="1:9">
      <c r="A133" s="4" t="s">
        <v>665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666</v>
      </c>
      <c r="B134" s="4" t="s">
        <v>24</v>
      </c>
      <c r="C134" s="4" t="s">
        <v>667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668</v>
      </c>
      <c r="B135" s="4" t="s">
        <v>42</v>
      </c>
      <c r="C135" s="4" t="s">
        <v>667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680</v>
      </c>
      <c r="B136" s="4" t="s">
        <v>27</v>
      </c>
      <c r="C136" s="4" t="s">
        <v>681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682</v>
      </c>
      <c r="B137" s="4" t="s">
        <v>27</v>
      </c>
      <c r="C137" s="4" t="s">
        <v>683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684</v>
      </c>
      <c r="B138" s="4" t="s">
        <v>48</v>
      </c>
      <c r="C138" s="4" t="s">
        <v>685</v>
      </c>
      <c r="D138" s="4" t="s">
        <v>686</v>
      </c>
      <c r="E138" s="4" t="s">
        <v>687</v>
      </c>
      <c r="F138" s="4"/>
      <c r="G138" s="4"/>
      <c r="H138" s="4"/>
      <c r="I138" s="4"/>
    </row>
    <row r="139" spans="1:9">
      <c r="A139" s="4" t="s">
        <v>688</v>
      </c>
      <c r="B139" s="4" t="s">
        <v>27</v>
      </c>
      <c r="C139" s="4" t="s">
        <v>689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698</v>
      </c>
      <c r="B140" s="4" t="s">
        <v>48</v>
      </c>
      <c r="C140" s="4" t="s">
        <v>699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700</v>
      </c>
      <c r="B141" s="4" t="s">
        <v>27</v>
      </c>
      <c r="C141" s="4" t="s">
        <v>701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703</v>
      </c>
      <c r="B142" s="4" t="s">
        <v>48</v>
      </c>
      <c r="C142" s="4" t="s">
        <v>704</v>
      </c>
      <c r="D142" s="4" t="s">
        <v>706</v>
      </c>
      <c r="E142" s="4" t="s">
        <v>705</v>
      </c>
      <c r="F142" s="4"/>
      <c r="G142" s="4"/>
      <c r="H142" s="4"/>
      <c r="I142" s="4"/>
    </row>
    <row r="143" spans="1:9">
      <c r="A143" s="4" t="s">
        <v>708</v>
      </c>
      <c r="B143" s="4" t="s">
        <v>27</v>
      </c>
      <c r="C143" s="4" t="s">
        <v>707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709</v>
      </c>
      <c r="B144" s="4" t="s">
        <v>48</v>
      </c>
      <c r="C144" s="4" t="s">
        <v>710</v>
      </c>
      <c r="D144" s="4" t="s">
        <v>711</v>
      </c>
      <c r="E144" s="4" t="s">
        <v>644</v>
      </c>
      <c r="F144" s="4"/>
      <c r="G144" s="4"/>
      <c r="H144" s="4"/>
      <c r="I144" s="4"/>
    </row>
    <row r="145" spans="1:9">
      <c r="A145" s="4" t="s">
        <v>712</v>
      </c>
      <c r="B145" s="4" t="s">
        <v>48</v>
      </c>
      <c r="C145" s="4" t="s">
        <v>713</v>
      </c>
      <c r="D145" s="4" t="s">
        <v>714</v>
      </c>
      <c r="E145" s="4" t="s">
        <v>715</v>
      </c>
      <c r="F145" s="4"/>
      <c r="G145" s="4"/>
      <c r="H145" s="4"/>
      <c r="I145" s="4"/>
    </row>
    <row r="146" spans="1:9">
      <c r="A146" s="4" t="s">
        <v>716</v>
      </c>
      <c r="B146" s="4" t="s">
        <v>48</v>
      </c>
      <c r="C146" s="4" t="s">
        <v>717</v>
      </c>
      <c r="D146" s="4" t="s">
        <v>718</v>
      </c>
      <c r="E146" s="4" t="s">
        <v>719</v>
      </c>
      <c r="F146" s="4"/>
      <c r="G146" s="4"/>
      <c r="H146" s="4"/>
      <c r="I146" s="4"/>
    </row>
    <row r="147" spans="1:9">
      <c r="A147" s="4" t="s">
        <v>720</v>
      </c>
      <c r="B147" s="4" t="s">
        <v>590</v>
      </c>
      <c r="C147" s="4" t="s">
        <v>721</v>
      </c>
      <c r="D147" s="4"/>
      <c r="E147" s="4" t="s">
        <v>722</v>
      </c>
      <c r="F147" s="4"/>
      <c r="G147" s="4"/>
      <c r="H147" s="4"/>
      <c r="I147" s="4"/>
    </row>
    <row r="148" spans="1:9">
      <c r="A148" s="4" t="s">
        <v>723</v>
      </c>
      <c r="B148" s="4" t="s">
        <v>27</v>
      </c>
      <c r="C148" s="4" t="s">
        <v>724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728</v>
      </c>
      <c r="B149" s="4" t="s">
        <v>63</v>
      </c>
      <c r="C149" s="4" t="s">
        <v>728</v>
      </c>
      <c r="D149" s="4"/>
      <c r="E149" s="4" t="s">
        <v>729</v>
      </c>
      <c r="F149" s="4"/>
      <c r="G149" s="4"/>
      <c r="H149" s="4"/>
      <c r="I149" s="4"/>
    </row>
    <row r="150" spans="1:9">
      <c r="A150" s="4" t="s">
        <v>725</v>
      </c>
      <c r="B150" s="4" t="s">
        <v>24</v>
      </c>
      <c r="C150" s="4" t="s">
        <v>725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730</v>
      </c>
      <c r="B151" s="4" t="s">
        <v>42</v>
      </c>
      <c r="C151" s="4" t="s">
        <v>725</v>
      </c>
      <c r="D151" s="4"/>
      <c r="E151" s="4" t="s">
        <v>43</v>
      </c>
      <c r="F151" s="4" t="s">
        <v>731</v>
      </c>
      <c r="G151" s="4" t="s">
        <v>45</v>
      </c>
      <c r="H151" s="4" t="s">
        <v>46</v>
      </c>
      <c r="I151" s="4"/>
    </row>
    <row r="152" spans="1:9">
      <c r="A152" s="4" t="s">
        <v>727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733</v>
      </c>
      <c r="B153" s="4" t="s">
        <v>42</v>
      </c>
      <c r="C153" s="5" t="s">
        <v>602</v>
      </c>
      <c r="D153" s="4"/>
      <c r="E153" s="4" t="s">
        <v>43</v>
      </c>
      <c r="F153" s="4" t="s">
        <v>734</v>
      </c>
      <c r="G153" s="4" t="s">
        <v>45</v>
      </c>
      <c r="H153" s="4" t="s">
        <v>46</v>
      </c>
      <c r="I153" s="4"/>
    </row>
    <row r="154" spans="1:9">
      <c r="A154" s="4" t="s">
        <v>735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737</v>
      </c>
      <c r="B155" s="4" t="s">
        <v>48</v>
      </c>
      <c r="C155" s="4" t="s">
        <v>736</v>
      </c>
      <c r="D155" s="4" t="s">
        <v>743</v>
      </c>
      <c r="E155" s="4" t="s">
        <v>742</v>
      </c>
      <c r="F155" s="4"/>
      <c r="G155" s="4"/>
      <c r="H155" s="4"/>
      <c r="I155" s="4"/>
    </row>
    <row r="156" spans="1:9">
      <c r="A156" s="4" t="s">
        <v>738</v>
      </c>
      <c r="B156" s="4" t="s">
        <v>27</v>
      </c>
      <c r="C156" s="4" t="s">
        <v>740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739</v>
      </c>
      <c r="B157" s="4" t="s">
        <v>27</v>
      </c>
      <c r="C157" s="4" t="s">
        <v>741</v>
      </c>
      <c r="D157" s="4">
        <v>64</v>
      </c>
      <c r="E157" s="4" t="s">
        <v>29</v>
      </c>
      <c r="F157" s="4"/>
      <c r="G157" s="4"/>
      <c r="H157" s="4"/>
      <c r="I157" s="4"/>
    </row>
  </sheetData>
  <conditionalFormatting sqref="A43:A46">
    <cfRule type="duplicateValues" dxfId="118" priority="6"/>
  </conditionalFormatting>
  <conditionalFormatting sqref="A56:A59">
    <cfRule type="duplicateValues" dxfId="117" priority="5"/>
  </conditionalFormatting>
  <conditionalFormatting sqref="A2:A157">
    <cfRule type="duplicateValues" dxfId="116" priority="25"/>
  </conditionalFormatting>
  <conditionalFormatting sqref="A128:A129">
    <cfRule type="duplicateValues" dxfId="115" priority="4"/>
  </conditionalFormatting>
  <conditionalFormatting sqref="A128:A129">
    <cfRule type="duplicateValues" dxfId="114" priority="3"/>
  </conditionalFormatting>
  <conditionalFormatting sqref="A130:A131">
    <cfRule type="duplicateValues" dxfId="113" priority="2"/>
  </conditionalFormatting>
  <conditionalFormatting sqref="A152:A153">
    <cfRule type="duplicateValues" dxfId="18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73"/>
  <sheetViews>
    <sheetView topLeftCell="A327" workbookViewId="0">
      <selection activeCell="B336" sqref="B336:B34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662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665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647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647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647</v>
      </c>
      <c r="B303" s="4" t="s">
        <v>647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647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647</v>
      </c>
      <c r="B305" s="4" t="s">
        <v>666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647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647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647</v>
      </c>
      <c r="B308" s="4" t="s">
        <v>648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647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647</v>
      </c>
      <c r="B310" s="4" t="s">
        <v>668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671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671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671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671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671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671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671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671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671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671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671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671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671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679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679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679</v>
      </c>
      <c r="B326" s="4" t="s">
        <v>680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679</v>
      </c>
      <c r="B327" s="4" t="s">
        <v>682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679</v>
      </c>
      <c r="B328" s="4" t="s">
        <v>684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679</v>
      </c>
      <c r="B329" s="4" t="s">
        <v>688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679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679</v>
      </c>
      <c r="B331" s="4" t="s">
        <v>700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679</v>
      </c>
      <c r="B332" s="4" t="s">
        <v>698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679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679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702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702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702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>
      <c r="A338" s="4" t="s">
        <v>702</v>
      </c>
      <c r="B338" s="4" t="s">
        <v>94</v>
      </c>
      <c r="C338" s="4" t="str">
        <f>VLOOKUP([Field],Columns[],2,0)&amp;"("</f>
        <v>unsignedInteger(</v>
      </c>
      <c r="D338" s="4" t="str">
        <f>IF(VLOOKUP([Field],Columns[],3,0)&lt;&gt;"","'"&amp;VLOOKUP([Field],Columns[],3,0)&amp;"'","")</f>
        <v>'resource_list'</v>
      </c>
      <c r="E338" s="7" t="str">
        <f>IF(VLOOKUP([Field],Columns[],4,0)&lt;&gt;0,", "&amp;VLOOKUP([Field],Columns[],4,0)&amp;")",")")</f>
        <v>)</v>
      </c>
      <c r="F338" s="4" t="str">
        <f>IF(VLOOKUP([Field],Columns[],5,0)=0,"","-&gt;"&amp;VLOOKUP([Field],Columns[],5,0))</f>
        <v>-&gt;index()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$table-&gt;unsignedInteger('resource_list')-&gt;index();</v>
      </c>
    </row>
    <row r="339" spans="1:11">
      <c r="A339" s="4" t="s">
        <v>702</v>
      </c>
      <c r="B339" s="4" t="s">
        <v>703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'aggregates'</v>
      </c>
      <c r="E339" s="7" t="str">
        <f>IF(VLOOKUP([Field],Columns[],4,0)&lt;&gt;0,", "&amp;VLOOKUP([Field],Columns[],4,0)&amp;")",")")</f>
        <v>, ['COUNT','SUM','AVG','MAX','MIN'])</v>
      </c>
      <c r="F339" s="4" t="str">
        <f>IF(VLOOKUP([Field],Columns[],5,0)=0,"","-&gt;"&amp;VLOOKUP([Field],Columns[],5,0))</f>
        <v>-&gt;default('COUNT')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$table-&gt;enum('aggregates', ['COUNT','SUM','AVG','MAX','MIN'])-&gt;default('COUNT');</v>
      </c>
    </row>
    <row r="340" spans="1:11">
      <c r="A340" s="4" t="s">
        <v>702</v>
      </c>
      <c r="B340" s="4" t="s">
        <v>708</v>
      </c>
      <c r="C340" s="4" t="str">
        <f>VLOOKUP([Field],Columns[],2,0)&amp;"("</f>
        <v>string(</v>
      </c>
      <c r="D340" s="4" t="str">
        <f>IF(VLOOKUP([Field],Columns[],3,0)&lt;&gt;"","'"&amp;VLOOKUP([Field],Columns[],3,0)&amp;"'","")</f>
        <v>'aggregate_field'</v>
      </c>
      <c r="E340" s="7" t="str">
        <f>IF(VLOOKUP([Field],Columns[],4,0)&lt;&gt;0,", "&amp;VLOOKUP([Field],Columns[],4,0)&amp;")",")")</f>
        <v>, 64)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$table-&gt;string('aggregate_field', 64)-&gt;nullable();</v>
      </c>
    </row>
    <row r="341" spans="1:11">
      <c r="A341" s="4" t="s">
        <v>702</v>
      </c>
      <c r="B341" s="5" t="s">
        <v>709</v>
      </c>
      <c r="C341" s="5" t="str">
        <f>VLOOKUP([Field],Columns[],2,0)&amp;"("</f>
        <v>enum(</v>
      </c>
      <c r="D341" s="5" t="str">
        <f>IF(VLOOKUP([Field],Columns[],3,0)&lt;&gt;"","'"&amp;VLOOKUP([Field],Columns[],3,0)&amp;"'","")</f>
        <v>'aggregate_distinct'</v>
      </c>
      <c r="E341" s="8" t="str">
        <f>IF(VLOOKUP([Field],Columns[],4,0)&lt;&gt;0,", "&amp;VLOOKUP([Field],Columns[],4,0)&amp;")",")")</f>
        <v>, ['No','Yes'])</v>
      </c>
      <c r="F341" s="5" t="str">
        <f>IF(VLOOKUP([Field],Columns[],5,0)=0,"","-&gt;"&amp;VLOOKUP([Field],Columns[],5,0))</f>
        <v>-&gt;default('No')</v>
      </c>
      <c r="G341" s="5" t="str">
        <f>IF(VLOOKUP([Field],Columns[],6,0)=0,"","-&gt;"&amp;VLOOKUP([Field],Columns[],6,0))</f>
        <v/>
      </c>
      <c r="H341" s="5" t="str">
        <f>IF(VLOOKUP([Field],Columns[],7,0)=0,"","-&gt;"&amp;VLOOKUP([Field],Columns[],7,0))</f>
        <v/>
      </c>
      <c r="I341" s="5" t="str">
        <f>IF(VLOOKUP([Field],Columns[],8,0)=0,"","-&gt;"&amp;VLOOKUP([Field],Columns[],8,0))</f>
        <v/>
      </c>
      <c r="J341" s="5" t="str">
        <f>IF(VLOOKUP([Field],Columns[],9,0)=0,"","-&gt;"&amp;VLOOKUP([Field],Columns[],9,0))</f>
        <v/>
      </c>
      <c r="K341" s="5" t="str">
        <f>"$table-&gt;"&amp;[Type]&amp;[Name]&amp;[Arg2]&amp;[Method1]&amp;[Method2]&amp;[Method3]&amp;[Method4]&amp;[Method5]&amp;";"</f>
        <v>$table-&gt;enum('aggregate_distinct', ['No','Yes'])-&gt;default('No');</v>
      </c>
    </row>
    <row r="342" spans="1:11">
      <c r="A342" s="4" t="s">
        <v>702</v>
      </c>
      <c r="B342" s="5" t="s">
        <v>712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'date_field'</v>
      </c>
      <c r="E342" s="8" t="str">
        <f>IF(VLOOKUP([Field],Columns[],4,0)&lt;&gt;0,", "&amp;VLOOKUP([Field],Columns[],4,0)&amp;")",")")</f>
        <v>, ['created_at','updated_at'])</v>
      </c>
      <c r="F342" s="5" t="str">
        <f>IF(VLOOKUP([Field],Columns[],5,0)=0,"","-&gt;"&amp;VLOOKUP([Field],Columns[],5,0))</f>
        <v>-&gt;default('created_at')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$table-&gt;enum('date_field', ['created_at','updated_at'])-&gt;default('created_at');</v>
      </c>
    </row>
    <row r="343" spans="1:11">
      <c r="A343" s="4" t="s">
        <v>702</v>
      </c>
      <c r="B343" s="5" t="s">
        <v>716</v>
      </c>
      <c r="C343" s="5" t="str">
        <f>VLOOKUP([Field],Columns[],2,0)&amp;"("</f>
        <v>enum(</v>
      </c>
      <c r="D343" s="5" t="str">
        <f>IF(VLOOKUP([Field],Columns[],3,0)&lt;&gt;"","'"&amp;VLOOKUP([Field],Columns[],3,0)&amp;"'","")</f>
        <v>'range_unit'</v>
      </c>
      <c r="E343" s="8" t="str">
        <f>IF(VLOOKUP([Field],Columns[],4,0)&lt;&gt;0,", "&amp;VLOOKUP([Field],Columns[],4,0)&amp;")",")")</f>
        <v>, ['DAY','WEEK','MONTH','YEAR','MINUTE','HOUR','WTD','WTD2','MTD','QTD','HTD','YTD'])</v>
      </c>
      <c r="F343" s="5" t="str">
        <f>IF(VLOOKUP([Field],Columns[],5,0)=0,"","-&gt;"&amp;VLOOKUP([Field],Columns[],5,0))</f>
        <v>-&gt;default('DAY')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$table-&gt;enum('range_unit', ['DAY','WEEK','MONTH','YEAR','MINUTE','HOUR','WTD','WTD2','MTD','QTD','HTD','YTD'])-&gt;default('DAY');</v>
      </c>
    </row>
    <row r="344" spans="1:11">
      <c r="A344" s="4" t="s">
        <v>702</v>
      </c>
      <c r="B344" s="5" t="s">
        <v>720</v>
      </c>
      <c r="C344" s="5" t="str">
        <f>VLOOKUP([Field],Columns[],2,0)&amp;"("</f>
        <v>unsignedTinyInteger(</v>
      </c>
      <c r="D344" s="5" t="str">
        <f>IF(VLOOKUP([Field],Columns[],3,0)&lt;&gt;"","'"&amp;VLOOKUP([Field],Columns[],3,0)&amp;"'","")</f>
        <v>'range'</v>
      </c>
      <c r="E344" s="8" t="str">
        <f>IF(VLOOKUP([Field],Columns[],4,0)&lt;&gt;0,", "&amp;VLOOKUP([Field],Columns[],4,0)&amp;")",")")</f>
        <v>)</v>
      </c>
      <c r="F344" s="5" t="str">
        <f>IF(VLOOKUP([Field],Columns[],5,0)=0,"","-&gt;"&amp;VLOOKUP([Field],Columns[],5,0))</f>
        <v>-&gt;default(2)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$table-&gt;unsignedTinyInteger('range')-&gt;default(2);</v>
      </c>
    </row>
    <row r="345" spans="1:11">
      <c r="A345" s="4" t="s">
        <v>702</v>
      </c>
      <c r="B345" s="4" t="s">
        <v>723</v>
      </c>
      <c r="C345" s="4" t="str">
        <f>VLOOKUP([Field],Columns[],2,0)&amp;"("</f>
        <v>string(</v>
      </c>
      <c r="D345" s="4" t="str">
        <f>IF(VLOOKUP([Field],Columns[],3,0)&lt;&gt;"","'"&amp;VLOOKUP([Field],Columns[],3,0)&amp;"'","")</f>
        <v>'groupby'</v>
      </c>
      <c r="E345" s="7" t="str">
        <f>IF(VLOOKUP([Field],Columns[],4,0)&lt;&gt;0,", "&amp;VLOOKUP([Field],Columns[],4,0)&amp;")",")")</f>
        <v>, 64)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$table-&gt;string('groupby', 64)-&gt;nullable();</v>
      </c>
    </row>
    <row r="346" spans="1:11" s="26" customFormat="1">
      <c r="A346" s="4" t="s">
        <v>702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702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702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702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725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725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725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725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725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725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725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725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726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726</v>
      </c>
      <c r="B359" s="4" t="s">
        <v>725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726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726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726</v>
      </c>
      <c r="B362" s="4" t="s">
        <v>728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726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726</v>
      </c>
      <c r="B364" s="4" t="s">
        <v>730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732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732</v>
      </c>
      <c r="B366" s="4" t="s">
        <v>727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732</v>
      </c>
      <c r="B367" s="4" t="s">
        <v>735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732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732</v>
      </c>
      <c r="B369" s="4" t="s">
        <v>737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732</v>
      </c>
      <c r="B370" s="4" t="s">
        <v>738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732</v>
      </c>
      <c r="B371" s="4" t="s">
        <v>739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732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732</v>
      </c>
      <c r="B373" s="4" t="s">
        <v>733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</sheetData>
  <dataConsolidate/>
  <dataValidations count="2">
    <dataValidation type="list" allowBlank="1" showInputMessage="1" showErrorMessage="1" sqref="B2:B373">
      <formula1>AvailableFields</formula1>
    </dataValidation>
    <dataValidation type="list" allowBlank="1" showInputMessage="1" showErrorMessage="1" sqref="A2:A37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14"/>
  <sheetViews>
    <sheetView topLeftCell="B297" workbookViewId="0">
      <selection activeCell="B311" sqref="B311:B314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660</v>
      </c>
      <c r="F175" s="43" t="s">
        <v>661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650</v>
      </c>
      <c r="E272" s="40" t="s">
        <v>651</v>
      </c>
      <c r="F272" s="40" t="s">
        <v>652</v>
      </c>
      <c r="G272" s="40" t="s">
        <v>558</v>
      </c>
      <c r="H272" s="40" t="s">
        <v>653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654</v>
      </c>
      <c r="F273" s="40" t="s">
        <v>655</v>
      </c>
      <c r="G273" s="40" t="s">
        <v>654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652</v>
      </c>
      <c r="F274" s="40" t="s">
        <v>652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657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658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659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656</v>
      </c>
      <c r="C280" s="22">
        <f>COUNTIF($B$1:$B279,[Table Name])</f>
        <v>0</v>
      </c>
      <c r="D280" s="40" t="s">
        <v>117</v>
      </c>
      <c r="E280" s="40" t="s">
        <v>649</v>
      </c>
      <c r="F280" s="40" t="s">
        <v>56</v>
      </c>
      <c r="G280" s="40" t="s">
        <v>667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670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672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673</v>
      </c>
      <c r="E306" s="40" t="s">
        <v>674</v>
      </c>
      <c r="F306" s="40" t="s">
        <v>675</v>
      </c>
      <c r="G306" s="40" t="s">
        <v>558</v>
      </c>
      <c r="H306" s="40" t="s">
        <v>676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675</v>
      </c>
      <c r="F307" s="40" t="s">
        <v>678</v>
      </c>
      <c r="G307" s="40" t="s">
        <v>677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690</v>
      </c>
      <c r="C308" s="22">
        <f>COUNTIF($B$1:$B307,[Table Name])</f>
        <v>0</v>
      </c>
      <c r="D308" s="40" t="s">
        <v>122</v>
      </c>
      <c r="E308" s="40" t="s">
        <v>681</v>
      </c>
      <c r="F308" s="40" t="s">
        <v>683</v>
      </c>
      <c r="G308" s="40" t="s">
        <v>685</v>
      </c>
      <c r="H308" s="40" t="s">
        <v>689</v>
      </c>
      <c r="I308" s="40" t="s">
        <v>36</v>
      </c>
      <c r="J308" s="40" t="s">
        <v>701</v>
      </c>
      <c r="K308" s="40" t="s">
        <v>699</v>
      </c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691</v>
      </c>
      <c r="E309" s="40" t="s">
        <v>692</v>
      </c>
      <c r="F309" s="40" t="s">
        <v>693</v>
      </c>
      <c r="G309" s="40" t="s">
        <v>558</v>
      </c>
      <c r="H309" s="40" t="s">
        <v>694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695</v>
      </c>
      <c r="F310" s="40" t="s">
        <v>696</v>
      </c>
      <c r="G310" s="40" t="s">
        <v>697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>
      <c r="A311" s="42" t="str">
        <f>[Table Name]&amp;"-"&amp;[Record No]</f>
        <v>Dashboard-0</v>
      </c>
      <c r="B311" s="43" t="s">
        <v>744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>
      <c r="A312" s="42" t="str">
        <f>[Table Name]&amp;"-"&amp;[Record No]</f>
        <v>Dashboard Sections-0</v>
      </c>
      <c r="B312" s="43" t="s">
        <v>745</v>
      </c>
      <c r="C312" s="42">
        <f>COUNTIF($B$1:$B311,[Table Name])</f>
        <v>0</v>
      </c>
      <c r="D312" s="43" t="s">
        <v>725</v>
      </c>
      <c r="E312" s="43" t="s">
        <v>26</v>
      </c>
      <c r="F312" s="43" t="s">
        <v>30</v>
      </c>
      <c r="G312" s="43" t="s">
        <v>728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>
      <c r="A313" s="42" t="str">
        <f>[Table Name]&amp;"-"&amp;[Record No]</f>
        <v>Dashboard Section Items-0</v>
      </c>
      <c r="B313" s="43" t="s">
        <v>746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736</v>
      </c>
      <c r="H313" s="43" t="s">
        <v>740</v>
      </c>
      <c r="I313" s="43" t="s">
        <v>741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>
      <c r="A314" s="22" t="str">
        <f>[Table Name]&amp;"-"&amp;[Record No]</f>
        <v>Resource Metrics-0</v>
      </c>
      <c r="B314" s="40" t="s">
        <v>747</v>
      </c>
      <c r="C314" s="22">
        <f>COUNTIF($B$1:$B313,[Table Name])</f>
        <v>0</v>
      </c>
      <c r="D314" s="40" t="s">
        <v>23</v>
      </c>
      <c r="E314" s="40" t="s">
        <v>26</v>
      </c>
      <c r="F314" s="40" t="s">
        <v>94</v>
      </c>
      <c r="G314" s="40" t="s">
        <v>704</v>
      </c>
      <c r="H314" s="40" t="s">
        <v>707</v>
      </c>
      <c r="I314" s="40" t="s">
        <v>710</v>
      </c>
      <c r="J314" s="40" t="s">
        <v>713</v>
      </c>
      <c r="K314" s="40" t="s">
        <v>717</v>
      </c>
      <c r="L314" s="40" t="s">
        <v>721</v>
      </c>
      <c r="M314" s="40" t="s">
        <v>724</v>
      </c>
      <c r="N314" s="40" t="s">
        <v>36</v>
      </c>
      <c r="O314" s="40"/>
      <c r="P314" s="40"/>
      <c r="Q314" s="40"/>
      <c r="R314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6"/>
  <sheetViews>
    <sheetView topLeftCell="A19" workbookViewId="0">
      <selection activeCell="C39" sqref="C3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656</v>
      </c>
      <c r="B27" s="4" t="s">
        <v>647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670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672</v>
      </c>
      <c r="B31" s="4" t="s">
        <v>671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>"truncate"</f>
        <v>truncate</v>
      </c>
    </row>
    <row r="32" spans="1:5">
      <c r="A32" s="4" t="s">
        <v>690</v>
      </c>
      <c r="B32" s="4" t="s">
        <v>679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>"truncate"</f>
        <v>truncate</v>
      </c>
    </row>
    <row r="33" spans="1:5">
      <c r="A33" s="5" t="s">
        <v>744</v>
      </c>
      <c r="B33" s="5" t="s">
        <v>725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>"truncate"</f>
        <v>truncate</v>
      </c>
    </row>
    <row r="34" spans="1:5">
      <c r="A34" s="5" t="s">
        <v>745</v>
      </c>
      <c r="B34" s="5" t="s">
        <v>726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>"truncate"</f>
        <v>truncate</v>
      </c>
    </row>
    <row r="35" spans="1:5">
      <c r="A35" s="5" t="s">
        <v>746</v>
      </c>
      <c r="B35" s="5" t="s">
        <v>732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>"truncate"</f>
        <v>truncate</v>
      </c>
    </row>
    <row r="36" spans="1:5">
      <c r="A36" s="4" t="s">
        <v>747</v>
      </c>
      <c r="B36" s="4" t="s">
        <v>702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>"truncate"</f>
        <v>truncate</v>
      </c>
    </row>
  </sheetData>
  <dataValidations count="2">
    <dataValidation type="list" allowBlank="1" showInputMessage="1" showErrorMessage="1" sqref="E2:E36">
      <formula1>"truncate,query"</formula1>
    </dataValidation>
    <dataValidation type="list" allowBlank="1" showInputMessage="1" showErrorMessage="1" sqref="B2:B3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3"/>
  <sheetViews>
    <sheetView topLeftCell="A19" workbookViewId="0">
      <selection activeCell="C32" sqref="C32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>IFERROR($A30+1,1)</f>
        <v>30</v>
      </c>
      <c r="B31" s="2" t="s">
        <v>650</v>
      </c>
      <c r="C31" s="4" t="s">
        <v>651</v>
      </c>
      <c r="D31" s="4" t="s">
        <v>652</v>
      </c>
      <c r="E31" s="7" t="str">
        <f t="shared" si="9"/>
        <v>Milestone\Appframe\Model</v>
      </c>
      <c r="F31" s="4" t="s">
        <v>653</v>
      </c>
      <c r="G31" s="21" t="str">
        <f t="shared" si="10"/>
        <v>id</v>
      </c>
      <c r="H31" s="4"/>
      <c r="I31" s="4"/>
    </row>
    <row r="32" spans="1:9">
      <c r="A32" s="20">
        <f>IFERROR($A31+1,1)</f>
        <v>31</v>
      </c>
      <c r="B32" s="4" t="s">
        <v>673</v>
      </c>
      <c r="C32" s="4" t="s">
        <v>674</v>
      </c>
      <c r="D32" s="4" t="s">
        <v>675</v>
      </c>
      <c r="E32" s="7" t="str">
        <f t="shared" si="9"/>
        <v>Milestone\Appframe\Model</v>
      </c>
      <c r="F32" s="4" t="s">
        <v>676</v>
      </c>
      <c r="G32" s="21" t="str">
        <f t="shared" si="10"/>
        <v>id</v>
      </c>
      <c r="H32" s="4"/>
      <c r="I32" s="4"/>
    </row>
    <row r="33" spans="1:9">
      <c r="A33" s="20">
        <f>IFERROR($A32+1,1)</f>
        <v>32</v>
      </c>
      <c r="B33" s="4" t="s">
        <v>691</v>
      </c>
      <c r="C33" s="4" t="s">
        <v>692</v>
      </c>
      <c r="D33" s="4" t="s">
        <v>693</v>
      </c>
      <c r="E33" s="7" t="str">
        <f>"Milestone\Appframe\Model"</f>
        <v>Milestone\Appframe\Model</v>
      </c>
      <c r="F33" s="4" t="s">
        <v>694</v>
      </c>
      <c r="G33" s="21" t="str">
        <f>"id"</f>
        <v>id</v>
      </c>
      <c r="H33" s="4"/>
      <c r="I33" s="4"/>
    </row>
  </sheetData>
  <dataValidations count="1">
    <dataValidation type="list" allowBlank="1" showInputMessage="1" showErrorMessage="1" sqref="F2:F33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6"/>
  <sheetViews>
    <sheetView topLeftCell="A29" workbookViewId="0">
      <selection activeCell="D46" sqref="D46:I46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660</v>
      </c>
      <c r="F23" s="7" t="s">
        <v>661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650</v>
      </c>
      <c r="D40" s="7">
        <f>VLOOKUP([Resource],CHOOSE({1,2},ResourceTable[Name],ResourceTable[No]),2,0)</f>
        <v>12</v>
      </c>
      <c r="E40" s="7" t="s">
        <v>654</v>
      </c>
      <c r="F40" s="7" t="s">
        <v>655</v>
      </c>
      <c r="G40" s="22" t="s">
        <v>654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650</v>
      </c>
      <c r="C41" s="7" t="s">
        <v>402</v>
      </c>
      <c r="D41" s="7">
        <f>VLOOKUP([Resource],CHOOSE({1,2},ResourceTable[Name],ResourceTable[No]),2,0)</f>
        <v>30</v>
      </c>
      <c r="E41" s="7" t="s">
        <v>652</v>
      </c>
      <c r="F41" s="7" t="s">
        <v>652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650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657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658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659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>IFERROR($A44+1,1)</f>
        <v>44</v>
      </c>
      <c r="B45" s="7" t="s">
        <v>515</v>
      </c>
      <c r="C45" s="7" t="s">
        <v>673</v>
      </c>
      <c r="D45" s="7">
        <f>VLOOKUP([Resource],CHOOSE({1,2},ResourceTable[Name],ResourceTable[No]),2,0)</f>
        <v>19</v>
      </c>
      <c r="E45" s="7" t="s">
        <v>675</v>
      </c>
      <c r="F45" s="7" t="s">
        <v>678</v>
      </c>
      <c r="G45" s="22" t="s">
        <v>677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>IFERROR($A45+1,1)</f>
        <v>45</v>
      </c>
      <c r="B46" s="7" t="s">
        <v>406</v>
      </c>
      <c r="C46" s="7" t="s">
        <v>691</v>
      </c>
      <c r="D46" s="7">
        <f>VLOOKUP([Resource],CHOOSE({1,2},ResourceTable[Name],ResourceTable[No]),2,0)</f>
        <v>13</v>
      </c>
      <c r="E46" s="7" t="s">
        <v>695</v>
      </c>
      <c r="F46" s="7" t="s">
        <v>696</v>
      </c>
      <c r="G46" s="22" t="s">
        <v>697</v>
      </c>
      <c r="H46" s="7" t="s">
        <v>310</v>
      </c>
      <c r="I46" s="41">
        <f>VLOOKUP([Relate Resource],CHOOSE({1,2},ResourceTable[Name],ResourceTable[No]),2,0)</f>
        <v>32</v>
      </c>
    </row>
  </sheetData>
  <dataValidations count="1">
    <dataValidation type="list" allowBlank="1" showInputMessage="1" showErrorMessage="1" sqref="B2:C46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activeCell="B6" sqref="B6:R10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747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\Milestone\Appframe\Model\ResourceMetric::truncate()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436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430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resource_list</v>
      </c>
      <c r="F5" s="34" t="str">
        <f>IF(VLOOKUP($A$1&amp;"-0",TableData[[TRCode]:[15]],F$4+$B$4,0)=0,"",VLOOKUP($A$1&amp;"-0",TableData[[TRCode]:[15]],F$4+$B$4,0))</f>
        <v>aggregates</v>
      </c>
      <c r="G5" s="34" t="str">
        <f>IF(VLOOKUP($A$1&amp;"-0",TableData[[TRCode]:[15]],G$4+$B$4,0)=0,"",VLOOKUP($A$1&amp;"-0",TableData[[TRCode]:[15]],G$4+$B$4,0))</f>
        <v>aggregate_field</v>
      </c>
      <c r="H5" s="34" t="str">
        <f>IF(VLOOKUP($A$1&amp;"-0",TableData[[TRCode]:[15]],H$4+$B$4,0)=0,"",VLOOKUP($A$1&amp;"-0",TableData[[TRCode]:[15]],H$4+$B$4,0))</f>
        <v>aggregate_distinct</v>
      </c>
      <c r="I5" s="34" t="str">
        <f>IF(VLOOKUP($A$1&amp;"-0",TableData[[TRCode]:[15]],I$4+$B$4,0)=0,"",VLOOKUP($A$1&amp;"-0",TableData[[TRCode]:[15]],I$4+$B$4,0))</f>
        <v>date_field</v>
      </c>
      <c r="J5" s="34" t="str">
        <f>IF(VLOOKUP($A$1&amp;"-0",TableData[[TRCode]:[15]],J$4+$B$4,0)=0,"",VLOOKUP($A$1&amp;"-0",TableData[[TRCode]:[15]],J$4+$B$4,0))</f>
        <v>range_unit</v>
      </c>
      <c r="K5" s="34" t="str">
        <f>IF(VLOOKUP($A$1&amp;"-0",TableData[[TRCode]:[15]],K$4+$B$4,0)=0,"",VLOOKUP($A$1&amp;"-0",TableData[[TRCode]:[15]],K$4+$B$4,0))</f>
        <v>range</v>
      </c>
      <c r="L5" s="34" t="str">
        <f>IF(VLOOKUP($A$1&amp;"-0",TableData[[TRCode]:[15]],L$4+$B$4,0)=0,"",VLOOKUP($A$1&amp;"-0",TableData[[TRCode]:[15]],L$4+$B$4,0))</f>
        <v>groupby</v>
      </c>
      <c r="M5" s="34" t="str">
        <f>IF(VLOOKUP($A$1&amp;"-0",TableData[[TRCode]:[15]],M$4+$B$4,0)=0,"",VLOOKUP($A$1&amp;"-0",TableData[[TRCode]:[15]],M$4+$B$4,0))</f>
        <v>method</v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\Milestone\Appframe\Model\ResourceMetric::truncate()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2018-10-15T18:08:56Z</dcterms:modified>
</cp:coreProperties>
</file>