
<file path=[Content_Types].xml><?xml version="1.0" encoding="utf-8"?>
<Types xmlns="http://schemas.openxmlformats.org/package/2006/content-types">
  <Override PartName="/xl/tables/table4.xml" ContentType="application/vnd.openxmlformats-officedocument.spreadsheetml.table+xml"/>
  <Override PartName="/xl/tables/table16.xml" ContentType="application/vnd.openxmlformats-officedocument.spreadsheetml.table+xml"/>
  <Override PartName="/xl/tables/table25.xml" ContentType="application/vnd.openxmlformats-officedocument.spreadsheetml.table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2.xml" ContentType="application/vnd.openxmlformats-officedocument.spreadsheetml.table+xml"/>
  <Override PartName="/xl/tables/table14.xml" ContentType="application/vnd.openxmlformats-officedocument.spreadsheetml.table+xml"/>
  <Override PartName="/xl/tables/table23.xml" ContentType="application/vnd.openxmlformats-officedocument.spreadsheetml.table+xml"/>
  <Override PartName="/xl/tables/table3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tables/table10.xml" ContentType="application/vnd.openxmlformats-officedocument.spreadsheetml.tab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19.xml" ContentType="application/vnd.openxmlformats-officedocument.spreadsheetml.table+xml"/>
  <Override PartName="/xl/tables/table29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docProps/core.xml" ContentType="application/vnd.openxmlformats-package.core-properties+xml"/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15.xml" ContentType="application/vnd.openxmlformats-officedocument.spreadsheetml.table+xml"/>
  <Override PartName="/xl/tables/table24.xml" ContentType="application/vnd.openxmlformats-officedocument.spreadsheetml.table+xml"/>
  <Override PartName="/xl/worksheets/sheet14.xml" ContentType="application/vnd.openxmlformats-officedocument.spreadsheetml.worksheet+xml"/>
  <Override PartName="/xl/tables/table1.xml" ContentType="application/vnd.openxmlformats-officedocument.spreadsheetml.table+xml"/>
  <Override PartName="/xl/tables/table13.xml" ContentType="application/vnd.openxmlformats-officedocument.spreadsheetml.table+xml"/>
  <Override PartName="/xl/tables/table22.xml" ContentType="application/vnd.openxmlformats-officedocument.spreadsheetml.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 tabRatio="912" activeTab="9"/>
  </bookViews>
  <sheets>
    <sheet name="Tables" sheetId="1" r:id="rId1"/>
    <sheet name="Fields" sheetId="2" state="hidden" r:id="rId2"/>
    <sheet name="Table Fields" sheetId="3" r:id="rId3"/>
    <sheet name="Table Data" sheetId="24" state="hidden" r:id="rId4"/>
    <sheet name="Table Seed Map" sheetId="21" state="hidden" r:id="rId5"/>
    <sheet name="Seed Statement" sheetId="25" state="hidden" r:id="rId6"/>
    <sheet name="Helper-Resources" sheetId="14" r:id="rId7"/>
    <sheet name="Helper-Relation" sheetId="19" r:id="rId8"/>
    <sheet name="Helper-ResourceAction" sheetId="27" state="hidden" r:id="rId9"/>
    <sheet name="Helper-ResourceForm" sheetId="9" r:id="rId10"/>
    <sheet name="Migration Renamer" sheetId="26" state="hidden" r:id="rId11"/>
    <sheet name="Helper-ResourceList" sheetId="28" state="hidden" r:id="rId12"/>
    <sheet name="Helper-ResourceData" sheetId="29" state="hidden" r:id="rId13"/>
    <sheet name="IDN Maps" sheetId="31" state="hidden" r:id="rId14"/>
  </sheets>
  <definedNames>
    <definedName name="ActionNames">ResourceAction[Name]</definedName>
    <definedName name="ActionsName">ResourceAction[Display]</definedName>
    <definedName name="ActualTableNames">Tables[Table]</definedName>
    <definedName name="asasd">'Helper-Relation'!$F$2:$F$2,'Helper-Relation'!#REF!,'Helper-Relation'!#REF!</definedName>
    <definedName name="AvailableFieldNames">Columns[Name]</definedName>
    <definedName name="AvailableFields">Columns[Column]</definedName>
    <definedName name="AvailableSeeders">SeedMap[Name]</definedName>
    <definedName name="DataNames">ResourceData[DataDisplayName]</definedName>
    <definedName name="DataSections">DataViewSection[DataSectionDisplayName]</definedName>
    <definedName name="DC">FormCollection[No]</definedName>
    <definedName name="FieldDisplayNames">FormFields[Field Name]</definedName>
    <definedName name="FormNames">ResourceForms[FormName]</definedName>
    <definedName name="IDNs">IDNMaps[Display]</definedName>
    <definedName name="ListNames">ResourceList[ListDisplayName]</definedName>
    <definedName name="Page" localSheetId="7">'Table Seed Map'!$A$10</definedName>
    <definedName name="Page" localSheetId="6">'Table Seed Map'!$A$7</definedName>
    <definedName name="Relations">RelationTable[Display]</definedName>
    <definedName name="Resources">ResourceTable[Name]</definedName>
    <definedName name="Scopes">ResourceScopes[ScopesDisplayNames]</definedName>
    <definedName name="TableNames">Tables[Name]</definedName>
  </definedNames>
  <calcPr calcId="124519"/>
</workbook>
</file>

<file path=xl/calcChain.xml><?xml version="1.0" encoding="utf-8"?>
<calcChain xmlns="http://schemas.openxmlformats.org/spreadsheetml/2006/main">
  <c r="DD2" i="9"/>
  <c r="EC2"/>
  <c r="EB2"/>
  <c r="AH2" i="29"/>
  <c r="AE2"/>
  <c r="BL2" i="9"/>
  <c r="BK2"/>
  <c r="BM2" s="1"/>
  <c r="CF2"/>
  <c r="CG2" s="1"/>
  <c r="BE2"/>
  <c r="BD2"/>
  <c r="S2" i="19"/>
  <c r="K2" i="21"/>
  <c r="K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J2"/>
  <c r="C4"/>
  <c r="D4"/>
  <c r="J4"/>
  <c r="J3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AH2" i="28"/>
  <c r="H2" i="26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AR2" i="29"/>
  <c r="AP2"/>
  <c r="V2" i="14"/>
  <c r="AJ2" i="27"/>
  <c r="AI2"/>
  <c r="AF2"/>
  <c r="AE2"/>
  <c r="O2" i="9"/>
  <c r="M2" s="1"/>
  <c r="J2" i="2"/>
  <c r="J3"/>
  <c r="J4"/>
  <c r="D46" i="1"/>
  <c r="B46"/>
  <c r="H46" s="1"/>
  <c r="C46"/>
  <c r="E46" s="1"/>
  <c r="D2" i="27"/>
  <c r="L2" s="1"/>
  <c r="U2" i="14"/>
  <c r="T2"/>
  <c r="C39" i="21"/>
  <c r="Z2" i="14"/>
  <c r="Y2"/>
  <c r="X2"/>
  <c r="W2"/>
  <c r="D20" i="21"/>
  <c r="D2" i="26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C43"/>
  <c r="C44"/>
  <c r="C2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EM2" i="9"/>
  <c r="EL2"/>
  <c r="EK2"/>
  <c r="EJ2"/>
  <c r="EI2"/>
  <c r="EH2"/>
  <c r="EF2"/>
  <c r="EE2"/>
  <c r="ED2"/>
  <c r="DP2"/>
  <c r="C20" i="21"/>
  <c r="B2" i="19"/>
  <c r="A2"/>
  <c r="AV2" i="28"/>
  <c r="D2"/>
  <c r="DO2" i="9"/>
  <c r="DC2"/>
  <c r="S2" i="27"/>
  <c r="R2"/>
  <c r="Q2"/>
  <c r="P2"/>
  <c r="O2"/>
  <c r="J2" i="31"/>
  <c r="J3" s="1"/>
  <c r="J4" s="1"/>
  <c r="E6"/>
  <c r="CI2" i="9" l="1"/>
  <c r="AE2"/>
  <c r="AB2" s="1"/>
  <c r="AA2" s="1"/>
  <c r="M2" i="27"/>
  <c r="Q2" i="9"/>
  <c r="I46" i="1"/>
  <c r="J46"/>
  <c r="F46"/>
  <c r="G46"/>
  <c r="H2" i="19"/>
  <c r="G2"/>
  <c r="J5" i="31"/>
  <c r="AL2" i="27"/>
  <c r="AH2"/>
  <c r="AQ2"/>
  <c r="AP2"/>
  <c r="AO2"/>
  <c r="AS2" i="29"/>
  <c r="X2"/>
  <c r="Y2"/>
  <c r="U2"/>
  <c r="T2"/>
  <c r="AV2"/>
  <c r="C2"/>
  <c r="AI2" s="1"/>
  <c r="AG2" s="1"/>
  <c r="BB2" i="28"/>
  <c r="BA2"/>
  <c r="AZ2"/>
  <c r="AN2"/>
  <c r="AM2"/>
  <c r="AL2"/>
  <c r="AK2"/>
  <c r="Y2"/>
  <c r="Z2"/>
  <c r="U2"/>
  <c r="V2"/>
  <c r="R2" i="19"/>
  <c r="A2" i="28"/>
  <c r="C2"/>
  <c r="BU2" i="9"/>
  <c r="BZ2"/>
  <c r="P2" i="19"/>
  <c r="AG2" i="27"/>
  <c r="AK2"/>
  <c r="B2"/>
  <c r="AT2" i="9"/>
  <c r="AV2" s="1"/>
  <c r="AU2" s="1"/>
  <c r="AJ2"/>
  <c r="AL2" s="1"/>
  <c r="AK2" s="1"/>
  <c r="P2"/>
  <c r="BF2" s="1"/>
  <c r="B2"/>
  <c r="R2" s="1"/>
  <c r="AX2" s="1"/>
  <c r="C2" i="19"/>
  <c r="A2" i="14"/>
  <c r="B2"/>
  <c r="D4" i="25"/>
  <c r="E4" s="1"/>
  <c r="F4" s="1"/>
  <c r="G4" s="1"/>
  <c r="H4" s="1"/>
  <c r="I4" s="1"/>
  <c r="J4" s="1"/>
  <c r="K4" s="1"/>
  <c r="L4" s="1"/>
  <c r="M4" s="1"/>
  <c r="N4" s="1"/>
  <c r="O4" s="1"/>
  <c r="P4" s="1"/>
  <c r="Q4" s="1"/>
  <c r="E3" i="31"/>
  <c r="AF2" i="9" l="1"/>
  <c r="AH2"/>
  <c r="AI2"/>
  <c r="AG2"/>
  <c r="AY2"/>
  <c r="BA2"/>
  <c r="AW2"/>
  <c r="AM2"/>
  <c r="E2" i="27"/>
  <c r="E2" i="28"/>
  <c r="E2" i="29"/>
  <c r="F2" i="9"/>
  <c r="A2" s="1"/>
  <c r="C2" s="1"/>
  <c r="E2" s="1"/>
  <c r="K2" s="1"/>
  <c r="AD2"/>
  <c r="AN2"/>
  <c r="C2" i="14"/>
  <c r="DQ2" i="9"/>
  <c r="DE2"/>
  <c r="J6" i="31"/>
  <c r="Y2" i="27"/>
  <c r="AA2" i="28"/>
  <c r="AD2"/>
  <c r="AC2"/>
  <c r="AB2"/>
  <c r="K2"/>
  <c r="CA2" i="9"/>
  <c r="CB2"/>
  <c r="V2" i="29"/>
  <c r="Z2"/>
  <c r="AC2"/>
  <c r="AB2"/>
  <c r="AA2"/>
  <c r="AT2" i="28"/>
  <c r="AW2"/>
  <c r="AF2"/>
  <c r="AI2"/>
  <c r="W2"/>
  <c r="CJ2" i="9"/>
  <c r="D2" i="19"/>
  <c r="N2" s="1"/>
  <c r="B4" i="25"/>
  <c r="E3"/>
  <c r="E2"/>
  <c r="K2" i="27" l="1"/>
  <c r="A2"/>
  <c r="A2" i="29"/>
  <c r="D2"/>
  <c r="J2" s="1"/>
  <c r="Z2" i="9"/>
  <c r="AC2"/>
  <c r="D2" i="14"/>
  <c r="X2" i="28"/>
  <c r="T2"/>
  <c r="J7" i="31"/>
  <c r="S2" i="29"/>
  <c r="W2"/>
  <c r="D9" i="21"/>
  <c r="C9"/>
  <c r="D19"/>
  <c r="D22"/>
  <c r="C19"/>
  <c r="C22"/>
  <c r="C23"/>
  <c r="D15"/>
  <c r="D13"/>
  <c r="D17"/>
  <c r="D14"/>
  <c r="D18"/>
  <c r="C12"/>
  <c r="C15"/>
  <c r="C13"/>
  <c r="C17"/>
  <c r="C14"/>
  <c r="C18"/>
  <c r="C16"/>
  <c r="C11"/>
  <c r="E4" i="31"/>
  <c r="M2" i="14" l="1"/>
  <c r="T2" i="19"/>
  <c r="D12" i="21"/>
  <c r="D16"/>
  <c r="D23"/>
  <c r="D11"/>
  <c r="J8" i="31"/>
  <c r="J9" l="1"/>
  <c r="J10" l="1"/>
  <c r="J11" l="1"/>
  <c r="A2" i="26"/>
  <c r="J12" i="31" l="1"/>
  <c r="A3" i="26"/>
  <c r="A4" s="1"/>
  <c r="A5" s="1"/>
  <c r="J13" i="31" l="1"/>
  <c r="A6" i="26"/>
  <c r="J14" i="31" l="1"/>
  <c r="A7" i="26"/>
  <c r="D33" i="21"/>
  <c r="C33"/>
  <c r="D32"/>
  <c r="C32"/>
  <c r="J15" i="31" l="1"/>
  <c r="A8" i="26"/>
  <c r="D30" i="21"/>
  <c r="C30"/>
  <c r="D37"/>
  <c r="C37"/>
  <c r="C2"/>
  <c r="C21"/>
  <c r="C29"/>
  <c r="C31"/>
  <c r="C34"/>
  <c r="C36"/>
  <c r="C35"/>
  <c r="C42"/>
  <c r="T4" i="25"/>
  <c r="S4"/>
  <c r="B7"/>
  <c r="B6"/>
  <c r="S3"/>
  <c r="S2"/>
  <c r="S1"/>
  <c r="J16" i="31" l="1"/>
  <c r="C43" i="21"/>
  <c r="A9" i="26"/>
  <c r="C8" i="21"/>
  <c r="D8"/>
  <c r="D2"/>
  <c r="C3"/>
  <c r="C5"/>
  <c r="C6"/>
  <c r="C7"/>
  <c r="C10"/>
  <c r="C24"/>
  <c r="C25"/>
  <c r="C26"/>
  <c r="C38"/>
  <c r="C40"/>
  <c r="C27"/>
  <c r="C41"/>
  <c r="C28"/>
  <c r="D21"/>
  <c r="D29"/>
  <c r="D34"/>
  <c r="D36"/>
  <c r="D35"/>
  <c r="D27"/>
  <c r="D28"/>
  <c r="D26" l="1"/>
  <c r="D39"/>
  <c r="E18" i="26"/>
  <c r="E2"/>
  <c r="E35"/>
  <c r="E34"/>
  <c r="E26"/>
  <c r="E42"/>
  <c r="E19"/>
  <c r="E29"/>
  <c r="E30"/>
  <c r="E7"/>
  <c r="F7" s="1"/>
  <c r="E43"/>
  <c r="F43" s="1"/>
  <c r="G43" s="1"/>
  <c r="E24"/>
  <c r="E14"/>
  <c r="E37"/>
  <c r="E38"/>
  <c r="E15"/>
  <c r="E9"/>
  <c r="E4"/>
  <c r="E6"/>
  <c r="E32"/>
  <c r="E22"/>
  <c r="E40"/>
  <c r="E11"/>
  <c r="E3"/>
  <c r="E23"/>
  <c r="E33"/>
  <c r="E12"/>
  <c r="E36"/>
  <c r="E13"/>
  <c r="E27"/>
  <c r="E10"/>
  <c r="E44"/>
  <c r="F44" s="1"/>
  <c r="G44" s="1"/>
  <c r="E25"/>
  <c r="E31"/>
  <c r="E8"/>
  <c r="F8" s="1"/>
  <c r="E20"/>
  <c r="E17"/>
  <c r="E41"/>
  <c r="E39"/>
  <c r="E16"/>
  <c r="E28"/>
  <c r="E5"/>
  <c r="E21"/>
  <c r="D31" i="21"/>
  <c r="J17" i="31"/>
  <c r="A10" i="26"/>
  <c r="D42" i="21"/>
  <c r="D43"/>
  <c r="D25"/>
  <c r="D41"/>
  <c r="D7"/>
  <c r="D10"/>
  <c r="D6"/>
  <c r="D40"/>
  <c r="D24"/>
  <c r="E1" i="25" s="1"/>
  <c r="D3" i="21"/>
  <c r="D38"/>
  <c r="D5"/>
  <c r="F5" i="26" l="1"/>
  <c r="G5" s="1"/>
  <c r="F4"/>
  <c r="G4" s="1"/>
  <c r="F6"/>
  <c r="G6" s="1"/>
  <c r="F3"/>
  <c r="G3" s="1"/>
  <c r="F2"/>
  <c r="G2" s="1"/>
  <c r="G7"/>
  <c r="G8"/>
  <c r="J18" i="31"/>
  <c r="F9" i="26"/>
  <c r="A11"/>
  <c r="B8" i="25"/>
  <c r="G9" i="26" l="1"/>
  <c r="J19" i="31"/>
  <c r="F10" i="26"/>
  <c r="A12"/>
  <c r="G10" l="1"/>
  <c r="J20" i="31"/>
  <c r="F11" i="26"/>
  <c r="A13"/>
  <c r="G11" l="1"/>
  <c r="J21" i="31"/>
  <c r="F12" i="26"/>
  <c r="A14"/>
  <c r="G12" l="1"/>
  <c r="J22" i="31"/>
  <c r="F13" i="26"/>
  <c r="A15"/>
  <c r="G13" l="1"/>
  <c r="J23" i="31"/>
  <c r="F14" i="26"/>
  <c r="A16"/>
  <c r="G14" l="1"/>
  <c r="J24" i="31"/>
  <c r="F15" i="26"/>
  <c r="A17"/>
  <c r="G15" l="1"/>
  <c r="J25" i="31"/>
  <c r="F16" i="26"/>
  <c r="A18"/>
  <c r="G16" l="1"/>
  <c r="J26" i="31"/>
  <c r="F17" i="26"/>
  <c r="A19"/>
  <c r="G17" l="1"/>
  <c r="J27" i="31"/>
  <c r="F18" i="26"/>
  <c r="A20"/>
  <c r="G18" l="1"/>
  <c r="J28" i="31"/>
  <c r="F19" i="26"/>
  <c r="A21"/>
  <c r="G19" l="1"/>
  <c r="J29" i="31"/>
  <c r="F20" i="26"/>
  <c r="A22"/>
  <c r="G20" l="1"/>
  <c r="J30" i="31"/>
  <c r="F21" i="26"/>
  <c r="A23"/>
  <c r="G21" l="1"/>
  <c r="J31" i="31"/>
  <c r="F22" i="26"/>
  <c r="A24"/>
  <c r="E2" i="31"/>
  <c r="G22" i="26" l="1"/>
  <c r="J32" i="31"/>
  <c r="F23" i="26"/>
  <c r="A25"/>
  <c r="G23" l="1"/>
  <c r="J33" i="31"/>
  <c r="F24" i="26"/>
  <c r="A26"/>
  <c r="G24" l="1"/>
  <c r="J34" i="31"/>
  <c r="F25" i="26"/>
  <c r="A27"/>
  <c r="G25" l="1"/>
  <c r="J35" i="31"/>
  <c r="F26" i="26"/>
  <c r="A28"/>
  <c r="G26" l="1"/>
  <c r="J36" i="31"/>
  <c r="F27" i="26"/>
  <c r="A29"/>
  <c r="G27" l="1"/>
  <c r="J37" i="31"/>
  <c r="F28" i="26"/>
  <c r="A30"/>
  <c r="G28" l="1"/>
  <c r="J38" i="31"/>
  <c r="F29" i="26"/>
  <c r="A31"/>
  <c r="G29" l="1"/>
  <c r="J39" i="31"/>
  <c r="F30" i="26"/>
  <c r="A32"/>
  <c r="G30" l="1"/>
  <c r="J40" i="31"/>
  <c r="F31" i="26"/>
  <c r="A33"/>
  <c r="G31" l="1"/>
  <c r="J41" i="31"/>
  <c r="F32" i="26"/>
  <c r="A34"/>
  <c r="G32" l="1"/>
  <c r="J42" i="31"/>
  <c r="F33" i="26"/>
  <c r="A35"/>
  <c r="G33" l="1"/>
  <c r="J43" i="31"/>
  <c r="F34" i="26"/>
  <c r="A36"/>
  <c r="G34" l="1"/>
  <c r="J44" i="31"/>
  <c r="F35" i="26"/>
  <c r="A37"/>
  <c r="G35" l="1"/>
  <c r="J45" i="31"/>
  <c r="F36" i="26"/>
  <c r="A38"/>
  <c r="G36" l="1"/>
  <c r="J46" i="31"/>
  <c r="F37" i="26"/>
  <c r="A39"/>
  <c r="G37" l="1"/>
  <c r="J47" i="31"/>
  <c r="F38" i="26"/>
  <c r="A40"/>
  <c r="G38" l="1"/>
  <c r="J48" i="31"/>
  <c r="F39" i="26"/>
  <c r="A41"/>
  <c r="G39" l="1"/>
  <c r="J49" i="31"/>
  <c r="F40" i="26"/>
  <c r="A42"/>
  <c r="A43" s="1"/>
  <c r="A44" s="1"/>
  <c r="G40" l="1"/>
  <c r="J50" i="31"/>
  <c r="F42" i="26"/>
  <c r="F41"/>
  <c r="G42" l="1"/>
  <c r="G41"/>
  <c r="J51" i="31"/>
  <c r="J52" l="1"/>
  <c r="J53" l="1"/>
  <c r="J54" l="1"/>
  <c r="J55" l="1"/>
  <c r="J56" l="1"/>
  <c r="J57" l="1"/>
  <c r="J58" l="1"/>
  <c r="J59" l="1"/>
  <c r="J60" l="1"/>
  <c r="J61" l="1"/>
  <c r="Q5" i="25"/>
  <c r="O5"/>
  <c r="J5"/>
  <c r="B9"/>
  <c r="K5"/>
  <c r="M5"/>
  <c r="H5"/>
  <c r="L5"/>
  <c r="C5"/>
  <c r="E5"/>
  <c r="P5"/>
  <c r="I5"/>
  <c r="G5"/>
  <c r="N5"/>
  <c r="D5"/>
  <c r="F5"/>
  <c r="E5" i="31"/>
  <c r="K65" l="1"/>
  <c r="K62"/>
  <c r="K24"/>
  <c r="K39"/>
  <c r="K58"/>
  <c r="K22"/>
  <c r="K45"/>
  <c r="K44"/>
  <c r="K46"/>
  <c r="K51"/>
  <c r="K34"/>
  <c r="K33"/>
  <c r="K28"/>
  <c r="K26"/>
  <c r="K54"/>
  <c r="K57"/>
  <c r="K14"/>
  <c r="L14" s="1"/>
  <c r="M14" s="1"/>
  <c r="K37"/>
  <c r="K60"/>
  <c r="K43"/>
  <c r="K16"/>
  <c r="L16" s="1"/>
  <c r="M16" s="1"/>
  <c r="K31"/>
  <c r="K50"/>
  <c r="K13"/>
  <c r="L13" s="1"/>
  <c r="M13" s="1"/>
  <c r="K12"/>
  <c r="L12" s="1"/>
  <c r="M12" s="1"/>
  <c r="K35"/>
  <c r="K41"/>
  <c r="K52"/>
  <c r="K56"/>
  <c r="K21"/>
  <c r="K7"/>
  <c r="L7" s="1"/>
  <c r="M7" s="1"/>
  <c r="K49"/>
  <c r="K5"/>
  <c r="L5" s="1"/>
  <c r="M5" s="1"/>
  <c r="K20"/>
  <c r="K11"/>
  <c r="L11" s="1"/>
  <c r="M11" s="1"/>
  <c r="K8"/>
  <c r="L8" s="1"/>
  <c r="M8" s="1"/>
  <c r="K23"/>
  <c r="K42"/>
  <c r="K3"/>
  <c r="K64"/>
  <c r="K53"/>
  <c r="K15"/>
  <c r="L15" s="1"/>
  <c r="M15" s="1"/>
  <c r="K6"/>
  <c r="L6" s="1"/>
  <c r="M6" s="1"/>
  <c r="K19"/>
  <c r="K25"/>
  <c r="K48"/>
  <c r="K63"/>
  <c r="K38"/>
  <c r="K61"/>
  <c r="K18"/>
  <c r="K17"/>
  <c r="L17" s="1"/>
  <c r="M17" s="1"/>
  <c r="K40"/>
  <c r="K55"/>
  <c r="K30"/>
  <c r="K29"/>
  <c r="K36"/>
  <c r="K59"/>
  <c r="K10"/>
  <c r="L10" s="1"/>
  <c r="M10" s="1"/>
  <c r="K32"/>
  <c r="K47"/>
  <c r="K27"/>
  <c r="K9"/>
  <c r="L9" s="1"/>
  <c r="M9" s="1"/>
  <c r="K4"/>
  <c r="K2"/>
  <c r="L2" s="1"/>
  <c r="M2" s="1"/>
  <c r="L3"/>
  <c r="M3" s="1"/>
  <c r="L4"/>
  <c r="M4" s="1"/>
  <c r="R9" i="25"/>
  <c r="J62" i="31"/>
  <c r="O9" i="25"/>
  <c r="N9"/>
  <c r="L9"/>
  <c r="J9"/>
  <c r="M9"/>
  <c r="Q9"/>
  <c r="P9"/>
  <c r="K9"/>
  <c r="G9"/>
  <c r="D9"/>
  <c r="E9"/>
  <c r="B10"/>
  <c r="H9"/>
  <c r="I9"/>
  <c r="P5" i="31"/>
  <c r="N12"/>
  <c r="N3"/>
  <c r="N2"/>
  <c r="P13"/>
  <c r="P9"/>
  <c r="P2"/>
  <c r="P6"/>
  <c r="P14"/>
  <c r="P7"/>
  <c r="N15"/>
  <c r="P11"/>
  <c r="P16"/>
  <c r="N6"/>
  <c r="P4"/>
  <c r="P8"/>
  <c r="N17"/>
  <c r="P10"/>
  <c r="O15" l="1"/>
  <c r="O12"/>
  <c r="O6"/>
  <c r="O17"/>
  <c r="O3"/>
  <c r="O2"/>
  <c r="R10" i="25"/>
  <c r="L61" i="31"/>
  <c r="M61" s="1"/>
  <c r="L34"/>
  <c r="M34" s="1"/>
  <c r="L51"/>
  <c r="M51" s="1"/>
  <c r="L43"/>
  <c r="M43" s="1"/>
  <c r="L35"/>
  <c r="M35" s="1"/>
  <c r="L27"/>
  <c r="M27" s="1"/>
  <c r="L19"/>
  <c r="M19" s="1"/>
  <c r="L52"/>
  <c r="M52" s="1"/>
  <c r="L44"/>
  <c r="M44" s="1"/>
  <c r="L36"/>
  <c r="M36" s="1"/>
  <c r="L28"/>
  <c r="M28" s="1"/>
  <c r="L20"/>
  <c r="M20" s="1"/>
  <c r="L60"/>
  <c r="M60" s="1"/>
  <c r="L50"/>
  <c r="M50" s="1"/>
  <c r="L18"/>
  <c r="M18" s="1"/>
  <c r="L53"/>
  <c r="M53" s="1"/>
  <c r="L29"/>
  <c r="M29" s="1"/>
  <c r="L46"/>
  <c r="M46" s="1"/>
  <c r="L22"/>
  <c r="M22" s="1"/>
  <c r="L55"/>
  <c r="M55" s="1"/>
  <c r="L47"/>
  <c r="M47" s="1"/>
  <c r="L39"/>
  <c r="M39" s="1"/>
  <c r="L31"/>
  <c r="M31" s="1"/>
  <c r="L23"/>
  <c r="M23" s="1"/>
  <c r="L58"/>
  <c r="M58" s="1"/>
  <c r="L26"/>
  <c r="M26" s="1"/>
  <c r="L45"/>
  <c r="M45" s="1"/>
  <c r="L21"/>
  <c r="M21" s="1"/>
  <c r="L30"/>
  <c r="M30" s="1"/>
  <c r="L56"/>
  <c r="M56" s="1"/>
  <c r="L48"/>
  <c r="M48" s="1"/>
  <c r="L40"/>
  <c r="M40" s="1"/>
  <c r="L32"/>
  <c r="M32" s="1"/>
  <c r="L24"/>
  <c r="M24" s="1"/>
  <c r="L42"/>
  <c r="M42" s="1"/>
  <c r="L59"/>
  <c r="M59" s="1"/>
  <c r="L37"/>
  <c r="M37" s="1"/>
  <c r="L54"/>
  <c r="M54" s="1"/>
  <c r="L38"/>
  <c r="M38" s="1"/>
  <c r="L57"/>
  <c r="M57" s="1"/>
  <c r="L49"/>
  <c r="M49" s="1"/>
  <c r="L41"/>
  <c r="M41" s="1"/>
  <c r="L33"/>
  <c r="M33" s="1"/>
  <c r="L25"/>
  <c r="M25" s="1"/>
  <c r="L62"/>
  <c r="J63"/>
  <c r="Q10" i="25"/>
  <c r="J10"/>
  <c r="N10"/>
  <c r="O10"/>
  <c r="P10"/>
  <c r="K10"/>
  <c r="M10"/>
  <c r="L10"/>
  <c r="H10"/>
  <c r="G10"/>
  <c r="E10"/>
  <c r="D10"/>
  <c r="I10"/>
  <c r="B11"/>
  <c r="C10"/>
  <c r="N29" i="31"/>
  <c r="P17"/>
  <c r="N14"/>
  <c r="N4"/>
  <c r="P41"/>
  <c r="P12"/>
  <c r="N16"/>
  <c r="N23"/>
  <c r="P54"/>
  <c r="N48"/>
  <c r="P19"/>
  <c r="P27"/>
  <c r="N61"/>
  <c r="N11"/>
  <c r="P49"/>
  <c r="N10"/>
  <c r="N13"/>
  <c r="P53"/>
  <c r="N32"/>
  <c r="P36"/>
  <c r="N5"/>
  <c r="N30"/>
  <c r="P35"/>
  <c r="P22"/>
  <c r="P25"/>
  <c r="N9"/>
  <c r="P18"/>
  <c r="P3"/>
  <c r="P40"/>
  <c r="P24"/>
  <c r="P58"/>
  <c r="N46"/>
  <c r="N52"/>
  <c r="N7"/>
  <c r="P44"/>
  <c r="N34"/>
  <c r="N8"/>
  <c r="P57"/>
  <c r="P31"/>
  <c r="P38"/>
  <c r="P15"/>
  <c r="P60"/>
  <c r="N42"/>
  <c r="N26"/>
  <c r="P50"/>
  <c r="P20"/>
  <c r="N59"/>
  <c r="P51"/>
  <c r="N39"/>
  <c r="N37"/>
  <c r="N55"/>
  <c r="N45"/>
  <c r="N56"/>
  <c r="P43"/>
  <c r="P21"/>
  <c r="N28"/>
  <c r="P47"/>
  <c r="P33"/>
  <c r="O10" l="1"/>
  <c r="O16"/>
  <c r="O8"/>
  <c r="O14"/>
  <c r="O4"/>
  <c r="O7"/>
  <c r="O5"/>
  <c r="O9"/>
  <c r="O13"/>
  <c r="O11"/>
  <c r="R11" i="25"/>
  <c r="O42" i="31"/>
  <c r="O55"/>
  <c r="O52"/>
  <c r="O34"/>
  <c r="O56"/>
  <c r="O48"/>
  <c r="O45"/>
  <c r="O23"/>
  <c r="O26"/>
  <c r="O32"/>
  <c r="O37"/>
  <c r="O39"/>
  <c r="O59"/>
  <c r="O29"/>
  <c r="O30"/>
  <c r="O46"/>
  <c r="O28"/>
  <c r="O61"/>
  <c r="M62"/>
  <c r="L63"/>
  <c r="J64"/>
  <c r="N11" i="25"/>
  <c r="O11"/>
  <c r="M11"/>
  <c r="P11"/>
  <c r="L11"/>
  <c r="K11"/>
  <c r="Q11"/>
  <c r="J11"/>
  <c r="I11"/>
  <c r="E11"/>
  <c r="C11"/>
  <c r="B12"/>
  <c r="D11"/>
  <c r="H11"/>
  <c r="P59" i="31"/>
  <c r="N25"/>
  <c r="N33"/>
  <c r="N27"/>
  <c r="N19"/>
  <c r="P32"/>
  <c r="N31"/>
  <c r="N41"/>
  <c r="N62"/>
  <c r="P42"/>
  <c r="P46"/>
  <c r="N36"/>
  <c r="P30"/>
  <c r="N53"/>
  <c r="N54"/>
  <c r="P23"/>
  <c r="P28"/>
  <c r="P48"/>
  <c r="N40"/>
  <c r="P26"/>
  <c r="N43"/>
  <c r="N60"/>
  <c r="N58"/>
  <c r="P55"/>
  <c r="N38"/>
  <c r="P39"/>
  <c r="P61"/>
  <c r="P29"/>
  <c r="N51"/>
  <c r="N18"/>
  <c r="N22"/>
  <c r="P45"/>
  <c r="P56"/>
  <c r="N21"/>
  <c r="N50"/>
  <c r="N44"/>
  <c r="N35"/>
  <c r="N20"/>
  <c r="N49"/>
  <c r="P37"/>
  <c r="P34"/>
  <c r="N47"/>
  <c r="P52"/>
  <c r="N24"/>
  <c r="N57"/>
  <c r="O21" l="1"/>
  <c r="O60"/>
  <c r="O35"/>
  <c r="O19"/>
  <c r="O18"/>
  <c r="O27"/>
  <c r="O31"/>
  <c r="O50"/>
  <c r="O25"/>
  <c r="O54"/>
  <c r="O53"/>
  <c r="O51"/>
  <c r="O49"/>
  <c r="O22"/>
  <c r="R12" i="25"/>
  <c r="O24" i="31"/>
  <c r="O40"/>
  <c r="O36"/>
  <c r="O47"/>
  <c r="O58"/>
  <c r="O38"/>
  <c r="O57"/>
  <c r="O41"/>
  <c r="O44"/>
  <c r="O33"/>
  <c r="O43"/>
  <c r="O20"/>
  <c r="O62"/>
  <c r="M63"/>
  <c r="L64"/>
  <c r="J65"/>
  <c r="L12" i="25"/>
  <c r="K12"/>
  <c r="N12"/>
  <c r="J12"/>
  <c r="M12"/>
  <c r="O12"/>
  <c r="P12"/>
  <c r="Q12"/>
  <c r="D12"/>
  <c r="E12"/>
  <c r="H12"/>
  <c r="C12"/>
  <c r="I12"/>
  <c r="B13"/>
  <c r="P62" i="31"/>
  <c r="N63"/>
  <c r="R13" i="25" l="1"/>
  <c r="O63" i="31"/>
  <c r="M64"/>
  <c r="L65"/>
  <c r="J66"/>
  <c r="K66" s="1"/>
  <c r="K13" i="25"/>
  <c r="M13"/>
  <c r="N13"/>
  <c r="Q13"/>
  <c r="P13"/>
  <c r="J13"/>
  <c r="O13"/>
  <c r="L13"/>
  <c r="D13"/>
  <c r="H13"/>
  <c r="E13"/>
  <c r="B14"/>
  <c r="C13"/>
  <c r="I13"/>
  <c r="P63" i="31"/>
  <c r="P64"/>
  <c r="R14" i="25" l="1"/>
  <c r="M65" i="31"/>
  <c r="L66"/>
  <c r="J67"/>
  <c r="K67" s="1"/>
  <c r="J14" i="25"/>
  <c r="M14"/>
  <c r="K14"/>
  <c r="N14"/>
  <c r="P14"/>
  <c r="L14"/>
  <c r="Q14"/>
  <c r="O14"/>
  <c r="D14"/>
  <c r="I14"/>
  <c r="B15"/>
  <c r="C14"/>
  <c r="E14"/>
  <c r="H14"/>
  <c r="N64" i="31"/>
  <c r="N65"/>
  <c r="R15" i="25" l="1"/>
  <c r="O64" i="31"/>
  <c r="O65"/>
  <c r="M66"/>
  <c r="L67"/>
  <c r="J68"/>
  <c r="K68" s="1"/>
  <c r="N15" i="25"/>
  <c r="M15"/>
  <c r="K15"/>
  <c r="Q15"/>
  <c r="J15"/>
  <c r="L15"/>
  <c r="P15"/>
  <c r="O15"/>
  <c r="D15"/>
  <c r="B16"/>
  <c r="C15"/>
  <c r="H15"/>
  <c r="I15"/>
  <c r="E15"/>
  <c r="P65" i="31"/>
  <c r="N66"/>
  <c r="R16" i="25" l="1"/>
  <c r="O66" i="31"/>
  <c r="M67"/>
  <c r="L68"/>
  <c r="J69"/>
  <c r="K69" s="1"/>
  <c r="M16" i="25"/>
  <c r="O16"/>
  <c r="Q16"/>
  <c r="K16"/>
  <c r="L16"/>
  <c r="N16"/>
  <c r="P16"/>
  <c r="J16"/>
  <c r="D16"/>
  <c r="I16"/>
  <c r="C16"/>
  <c r="H16"/>
  <c r="G16"/>
  <c r="B17"/>
  <c r="E16"/>
  <c r="P66" i="31"/>
  <c r="N67"/>
  <c r="R17" i="25" l="1"/>
  <c r="O67" i="31"/>
  <c r="M68"/>
  <c r="L69"/>
  <c r="J70"/>
  <c r="K70" s="1"/>
  <c r="M17" i="25"/>
  <c r="N17"/>
  <c r="O17"/>
  <c r="J17"/>
  <c r="P17"/>
  <c r="L17"/>
  <c r="Q17"/>
  <c r="K17"/>
  <c r="H17"/>
  <c r="B18"/>
  <c r="C17"/>
  <c r="I17"/>
  <c r="E17"/>
  <c r="D17"/>
  <c r="P67" i="31"/>
  <c r="N68"/>
  <c r="R18" i="25" l="1"/>
  <c r="O68" i="31"/>
  <c r="M69"/>
  <c r="L70"/>
  <c r="J71"/>
  <c r="K71" s="1"/>
  <c r="O18" i="25"/>
  <c r="K18"/>
  <c r="J18"/>
  <c r="N18"/>
  <c r="Q18"/>
  <c r="L18"/>
  <c r="P18"/>
  <c r="M18"/>
  <c r="D18"/>
  <c r="H18"/>
  <c r="E18"/>
  <c r="G18"/>
  <c r="I18"/>
  <c r="B19"/>
  <c r="C18"/>
  <c r="P68" i="31"/>
  <c r="N69"/>
  <c r="R19" i="25" l="1"/>
  <c r="O69" i="31"/>
  <c r="M70"/>
  <c r="L71"/>
  <c r="J72"/>
  <c r="K72" s="1"/>
  <c r="L19" i="25"/>
  <c r="M19"/>
  <c r="K19"/>
  <c r="N19"/>
  <c r="J19"/>
  <c r="P19"/>
  <c r="Q19"/>
  <c r="O19"/>
  <c r="D19"/>
  <c r="I19"/>
  <c r="E19"/>
  <c r="C19"/>
  <c r="B20"/>
  <c r="H19"/>
  <c r="P69" i="31"/>
  <c r="N70"/>
  <c r="R20" i="25" l="1"/>
  <c r="O70" i="31"/>
  <c r="M71"/>
  <c r="L72"/>
  <c r="J73"/>
  <c r="K73" s="1"/>
  <c r="J20" i="25"/>
  <c r="Q20"/>
  <c r="L20"/>
  <c r="O20"/>
  <c r="N20"/>
  <c r="M20"/>
  <c r="K20"/>
  <c r="P20"/>
  <c r="H20"/>
  <c r="C20"/>
  <c r="E20"/>
  <c r="G20"/>
  <c r="I20"/>
  <c r="D20"/>
  <c r="B21"/>
  <c r="P70" i="31"/>
  <c r="N71"/>
  <c r="R21" i="25" l="1"/>
  <c r="O71" i="31"/>
  <c r="M72"/>
  <c r="L73"/>
  <c r="J74"/>
  <c r="K74" s="1"/>
  <c r="J21" i="25"/>
  <c r="P21"/>
  <c r="M21"/>
  <c r="Q21"/>
  <c r="O21"/>
  <c r="K21"/>
  <c r="N21"/>
  <c r="L21"/>
  <c r="C21"/>
  <c r="H21"/>
  <c r="I21"/>
  <c r="B22"/>
  <c r="E21"/>
  <c r="D21"/>
  <c r="P71" i="31"/>
  <c r="N72"/>
  <c r="R22" i="25" l="1"/>
  <c r="O72" i="31"/>
  <c r="M73"/>
  <c r="L74"/>
  <c r="J75"/>
  <c r="K75" s="1"/>
  <c r="P22" i="25"/>
  <c r="L22"/>
  <c r="O22"/>
  <c r="N22"/>
  <c r="K22"/>
  <c r="J22"/>
  <c r="M22"/>
  <c r="Q22"/>
  <c r="C22"/>
  <c r="G22"/>
  <c r="D22"/>
  <c r="B23"/>
  <c r="E22"/>
  <c r="H22"/>
  <c r="I22"/>
  <c r="P72" i="31"/>
  <c r="N73"/>
  <c r="R23" i="25" l="1"/>
  <c r="O73" i="31"/>
  <c r="M74"/>
  <c r="L75"/>
  <c r="J76"/>
  <c r="K76" s="1"/>
  <c r="N23" i="25"/>
  <c r="Q23"/>
  <c r="O23"/>
  <c r="K23"/>
  <c r="M23"/>
  <c r="L23"/>
  <c r="J23"/>
  <c r="P23"/>
  <c r="C23"/>
  <c r="B24"/>
  <c r="E23"/>
  <c r="I23"/>
  <c r="H23"/>
  <c r="D23"/>
  <c r="P73" i="31"/>
  <c r="N74"/>
  <c r="R24" i="25" l="1"/>
  <c r="O74" i="31"/>
  <c r="M75"/>
  <c r="L76"/>
  <c r="J77"/>
  <c r="K77" s="1"/>
  <c r="N24" i="25"/>
  <c r="Q24"/>
  <c r="K24"/>
  <c r="P24"/>
  <c r="M24"/>
  <c r="J24"/>
  <c r="L24"/>
  <c r="O24"/>
  <c r="D24"/>
  <c r="I24"/>
  <c r="B25"/>
  <c r="E24"/>
  <c r="H24"/>
  <c r="C24"/>
  <c r="P74" i="31"/>
  <c r="N75"/>
  <c r="R25" i="25" l="1"/>
  <c r="O75" i="31"/>
  <c r="M76"/>
  <c r="L77"/>
  <c r="J78"/>
  <c r="K78" s="1"/>
  <c r="M25" i="25"/>
  <c r="O25"/>
  <c r="N25"/>
  <c r="L25"/>
  <c r="K25"/>
  <c r="Q25"/>
  <c r="J25"/>
  <c r="P25"/>
  <c r="B26"/>
  <c r="E25"/>
  <c r="D25"/>
  <c r="H25"/>
  <c r="I25"/>
  <c r="G25"/>
  <c r="P75" i="31"/>
  <c r="N76"/>
  <c r="R26" i="25" l="1"/>
  <c r="O76" i="31"/>
  <c r="M77"/>
  <c r="L78"/>
  <c r="J79"/>
  <c r="K79" s="1"/>
  <c r="K26" i="25"/>
  <c r="Q26"/>
  <c r="M26"/>
  <c r="L26"/>
  <c r="P26"/>
  <c r="J26"/>
  <c r="N26"/>
  <c r="O26"/>
  <c r="H26"/>
  <c r="B27"/>
  <c r="E26"/>
  <c r="D26"/>
  <c r="I26"/>
  <c r="P76" i="31"/>
  <c r="N77"/>
  <c r="R27" i="25" l="1"/>
  <c r="O77" i="31"/>
  <c r="M78"/>
  <c r="L79"/>
  <c r="J80"/>
  <c r="K80" s="1"/>
  <c r="J27" i="25"/>
  <c r="Q27"/>
  <c r="K27"/>
  <c r="N27"/>
  <c r="M27"/>
  <c r="O27"/>
  <c r="P27"/>
  <c r="L27"/>
  <c r="B28"/>
  <c r="E27"/>
  <c r="H27"/>
  <c r="I27"/>
  <c r="D27"/>
  <c r="P77" i="31"/>
  <c r="N78"/>
  <c r="R28" i="25" l="1"/>
  <c r="O78" i="31"/>
  <c r="M79"/>
  <c r="L80"/>
  <c r="J81"/>
  <c r="K81" s="1"/>
  <c r="O28" i="25"/>
  <c r="P28"/>
  <c r="K28"/>
  <c r="N28"/>
  <c r="J28"/>
  <c r="L28"/>
  <c r="Q28"/>
  <c r="M28"/>
  <c r="E28"/>
  <c r="B29"/>
  <c r="H28"/>
  <c r="I28"/>
  <c r="D28"/>
  <c r="P78" i="31"/>
  <c r="N79"/>
  <c r="R29" i="25" l="1"/>
  <c r="O79" i="31"/>
  <c r="M80"/>
  <c r="L81"/>
  <c r="J82"/>
  <c r="K82" s="1"/>
  <c r="H29" i="25"/>
  <c r="P29"/>
  <c r="L29"/>
  <c r="O29"/>
  <c r="E29"/>
  <c r="M29"/>
  <c r="D29"/>
  <c r="J29"/>
  <c r="B30"/>
  <c r="C29"/>
  <c r="K29"/>
  <c r="I29"/>
  <c r="N29"/>
  <c r="Q29"/>
  <c r="P79" i="31"/>
  <c r="N80"/>
  <c r="R30" i="25" l="1"/>
  <c r="O80" i="31"/>
  <c r="M81"/>
  <c r="L82"/>
  <c r="J83"/>
  <c r="K83" s="1"/>
  <c r="I30" i="25"/>
  <c r="B31"/>
  <c r="N30"/>
  <c r="P30"/>
  <c r="E30"/>
  <c r="H30"/>
  <c r="D30"/>
  <c r="M30"/>
  <c r="L30"/>
  <c r="Q30"/>
  <c r="C30"/>
  <c r="O30"/>
  <c r="K30"/>
  <c r="J30"/>
  <c r="P80" i="31"/>
  <c r="N81"/>
  <c r="R31" i="25" l="1"/>
  <c r="O81" i="31"/>
  <c r="M82"/>
  <c r="L83"/>
  <c r="J84"/>
  <c r="K84" s="1"/>
  <c r="M31" i="25"/>
  <c r="B32"/>
  <c r="E31"/>
  <c r="L31"/>
  <c r="C31"/>
  <c r="N31"/>
  <c r="H31"/>
  <c r="I31"/>
  <c r="K31"/>
  <c r="Q31"/>
  <c r="P31"/>
  <c r="J31"/>
  <c r="D31"/>
  <c r="O31"/>
  <c r="P81" i="31"/>
  <c r="N82"/>
  <c r="R32" i="25" l="1"/>
  <c r="O82" i="31"/>
  <c r="M83"/>
  <c r="L84"/>
  <c r="J85"/>
  <c r="K85" s="1"/>
  <c r="B33" i="25"/>
  <c r="I32"/>
  <c r="N32"/>
  <c r="J32"/>
  <c r="L32"/>
  <c r="P32"/>
  <c r="E32"/>
  <c r="D32"/>
  <c r="M32"/>
  <c r="K32"/>
  <c r="O32"/>
  <c r="Q32"/>
  <c r="H32"/>
  <c r="C32"/>
  <c r="P82" i="31"/>
  <c r="N83"/>
  <c r="R33" i="25" l="1"/>
  <c r="O83" i="31"/>
  <c r="M84"/>
  <c r="L85"/>
  <c r="J86"/>
  <c r="K86" s="1"/>
  <c r="D33" i="25"/>
  <c r="B34"/>
  <c r="L33"/>
  <c r="P33"/>
  <c r="O33"/>
  <c r="C33"/>
  <c r="M33"/>
  <c r="H33"/>
  <c r="E33"/>
  <c r="I33"/>
  <c r="K33"/>
  <c r="Q33"/>
  <c r="N33"/>
  <c r="J33"/>
  <c r="C25"/>
  <c r="P83" i="31"/>
  <c r="N84"/>
  <c r="R34" i="25" l="1"/>
  <c r="O84" i="31"/>
  <c r="M85"/>
  <c r="L86"/>
  <c r="J87"/>
  <c r="K87" s="1"/>
  <c r="J34" i="25"/>
  <c r="N34"/>
  <c r="L34"/>
  <c r="M34"/>
  <c r="E34"/>
  <c r="Q34"/>
  <c r="O34"/>
  <c r="K34"/>
  <c r="C34"/>
  <c r="B35"/>
  <c r="P34"/>
  <c r="H34"/>
  <c r="D34"/>
  <c r="I34"/>
  <c r="C26"/>
  <c r="P84" i="31"/>
  <c r="N85"/>
  <c r="R35" i="25" l="1"/>
  <c r="O85" i="31"/>
  <c r="M86"/>
  <c r="L87"/>
  <c r="J88"/>
  <c r="K88" s="1"/>
  <c r="P35" i="25"/>
  <c r="M35"/>
  <c r="I35"/>
  <c r="H35"/>
  <c r="D35"/>
  <c r="B36"/>
  <c r="C35"/>
  <c r="L35"/>
  <c r="J35"/>
  <c r="E35"/>
  <c r="N35"/>
  <c r="Q35"/>
  <c r="O35"/>
  <c r="K35"/>
  <c r="C27"/>
  <c r="C28"/>
  <c r="P85" i="31"/>
  <c r="N86"/>
  <c r="R36" i="25" l="1"/>
  <c r="O86" i="31"/>
  <c r="M87"/>
  <c r="L88"/>
  <c r="J89"/>
  <c r="K89" s="1"/>
  <c r="D36" i="25"/>
  <c r="O36"/>
  <c r="C36"/>
  <c r="K36"/>
  <c r="N36"/>
  <c r="L36"/>
  <c r="B37"/>
  <c r="H36"/>
  <c r="P36"/>
  <c r="Q36"/>
  <c r="I36"/>
  <c r="M36"/>
  <c r="J36"/>
  <c r="E36"/>
  <c r="P86" i="31"/>
  <c r="N87"/>
  <c r="R37" i="25" l="1"/>
  <c r="O87" i="31"/>
  <c r="M88"/>
  <c r="L89"/>
  <c r="J90"/>
  <c r="K90" s="1"/>
  <c r="H37" i="25"/>
  <c r="Q37"/>
  <c r="N37"/>
  <c r="O37"/>
  <c r="L37"/>
  <c r="J37"/>
  <c r="M37"/>
  <c r="D37"/>
  <c r="E37"/>
  <c r="I37"/>
  <c r="K37"/>
  <c r="C37"/>
  <c r="B38"/>
  <c r="P37"/>
  <c r="P87" i="31"/>
  <c r="N88"/>
  <c r="R38" i="25" l="1"/>
  <c r="O88" i="31"/>
  <c r="M89"/>
  <c r="L90"/>
  <c r="J91"/>
  <c r="K91" s="1"/>
  <c r="H38" i="25"/>
  <c r="D38"/>
  <c r="N38"/>
  <c r="J38"/>
  <c r="Q38"/>
  <c r="K38"/>
  <c r="P38"/>
  <c r="B39"/>
  <c r="O38"/>
  <c r="I38"/>
  <c r="E38"/>
  <c r="M38"/>
  <c r="C38"/>
  <c r="L38"/>
  <c r="P88" i="31"/>
  <c r="N89"/>
  <c r="R39" i="25" l="1"/>
  <c r="O89" i="31"/>
  <c r="M90"/>
  <c r="L91"/>
  <c r="J92"/>
  <c r="K92" s="1"/>
  <c r="D39" i="25"/>
  <c r="N39"/>
  <c r="B40"/>
  <c r="C39"/>
  <c r="P39"/>
  <c r="Q39"/>
  <c r="O39"/>
  <c r="H39"/>
  <c r="L39"/>
  <c r="I39"/>
  <c r="E39"/>
  <c r="M39"/>
  <c r="K39"/>
  <c r="J39"/>
  <c r="P89" i="31"/>
  <c r="N90"/>
  <c r="R40" i="25" l="1"/>
  <c r="O90" i="31"/>
  <c r="M91"/>
  <c r="L92"/>
  <c r="J93"/>
  <c r="K93" s="1"/>
  <c r="E40" i="25"/>
  <c r="D40"/>
  <c r="Q40"/>
  <c r="H40"/>
  <c r="K40"/>
  <c r="L40"/>
  <c r="B41"/>
  <c r="P40"/>
  <c r="O40"/>
  <c r="M40"/>
  <c r="J40"/>
  <c r="C40"/>
  <c r="N40"/>
  <c r="I40"/>
  <c r="P90" i="31"/>
  <c r="N91"/>
  <c r="R41" i="25" l="1"/>
  <c r="O91" i="31"/>
  <c r="M92"/>
  <c r="L93"/>
  <c r="J94"/>
  <c r="K94" s="1"/>
  <c r="N41" i="25"/>
  <c r="I41"/>
  <c r="C41"/>
  <c r="E41"/>
  <c r="P41"/>
  <c r="J41"/>
  <c r="L41"/>
  <c r="Q41"/>
  <c r="H41"/>
  <c r="M41"/>
  <c r="D41"/>
  <c r="K41"/>
  <c r="O41"/>
  <c r="B42"/>
  <c r="P91" i="31"/>
  <c r="N92"/>
  <c r="R42" i="25" l="1"/>
  <c r="O92" i="31"/>
  <c r="M93"/>
  <c r="L94"/>
  <c r="J95"/>
  <c r="K95" s="1"/>
  <c r="E42" i="25"/>
  <c r="L42"/>
  <c r="C42"/>
  <c r="B43"/>
  <c r="K42"/>
  <c r="Q42"/>
  <c r="H42"/>
  <c r="M42"/>
  <c r="J42"/>
  <c r="I42"/>
  <c r="O42"/>
  <c r="N42"/>
  <c r="D42"/>
  <c r="P42"/>
  <c r="P92" i="31"/>
  <c r="N93"/>
  <c r="R43" i="25" l="1"/>
  <c r="O93" i="31"/>
  <c r="M94"/>
  <c r="L95"/>
  <c r="J96"/>
  <c r="K96" s="1"/>
  <c r="J43" i="25"/>
  <c r="N43"/>
  <c r="P43"/>
  <c r="O43"/>
  <c r="B44"/>
  <c r="K43"/>
  <c r="C43"/>
  <c r="H43"/>
  <c r="E43"/>
  <c r="M43"/>
  <c r="Q43"/>
  <c r="D43"/>
  <c r="I43"/>
  <c r="L43"/>
  <c r="P93" i="31"/>
  <c r="N94"/>
  <c r="R44" i="25" l="1"/>
  <c r="O94" i="31"/>
  <c r="M95"/>
  <c r="L96"/>
  <c r="J97"/>
  <c r="K97" s="1"/>
  <c r="O44" i="25"/>
  <c r="P44"/>
  <c r="L44"/>
  <c r="N44"/>
  <c r="D44"/>
  <c r="J44"/>
  <c r="E44"/>
  <c r="M44"/>
  <c r="H44"/>
  <c r="C44"/>
  <c r="K44"/>
  <c r="Q44"/>
  <c r="I44"/>
  <c r="B45"/>
  <c r="P94" i="31"/>
  <c r="N95"/>
  <c r="R45" i="25" l="1"/>
  <c r="O95" i="31"/>
  <c r="M96"/>
  <c r="L97"/>
  <c r="J98"/>
  <c r="K98" s="1"/>
  <c r="C45" i="25"/>
  <c r="K45"/>
  <c r="N45"/>
  <c r="M45"/>
  <c r="E45"/>
  <c r="H45"/>
  <c r="I45"/>
  <c r="B46"/>
  <c r="P45"/>
  <c r="L45"/>
  <c r="O45"/>
  <c r="J45"/>
  <c r="D45"/>
  <c r="Q45"/>
  <c r="P95" i="31"/>
  <c r="N96"/>
  <c r="R46" i="25" l="1"/>
  <c r="O96" i="31"/>
  <c r="M97"/>
  <c r="L98"/>
  <c r="J99"/>
  <c r="K99" s="1"/>
  <c r="C46" i="25"/>
  <c r="Q46"/>
  <c r="N46"/>
  <c r="L46"/>
  <c r="M46"/>
  <c r="I46"/>
  <c r="O46"/>
  <c r="P46"/>
  <c r="D46"/>
  <c r="K46"/>
  <c r="B47"/>
  <c r="J46"/>
  <c r="E46"/>
  <c r="H46"/>
  <c r="P96" i="31"/>
  <c r="N97"/>
  <c r="R47" i="25" l="1"/>
  <c r="O97" i="31"/>
  <c r="M98"/>
  <c r="L99"/>
  <c r="J100"/>
  <c r="K100" s="1"/>
  <c r="N47" i="25"/>
  <c r="J47"/>
  <c r="K47"/>
  <c r="Q47"/>
  <c r="O47"/>
  <c r="M47"/>
  <c r="D47"/>
  <c r="L47"/>
  <c r="B48"/>
  <c r="E47"/>
  <c r="P47"/>
  <c r="C47"/>
  <c r="I47"/>
  <c r="H47"/>
  <c r="P97" i="31"/>
  <c r="N98"/>
  <c r="R48" i="25" l="1"/>
  <c r="O98" i="31"/>
  <c r="M99"/>
  <c r="L100"/>
  <c r="J101"/>
  <c r="K101" s="1"/>
  <c r="D48" i="25"/>
  <c r="E48"/>
  <c r="K48"/>
  <c r="M48"/>
  <c r="N48"/>
  <c r="J48"/>
  <c r="Q48"/>
  <c r="H48"/>
  <c r="L48"/>
  <c r="P48"/>
  <c r="O48"/>
  <c r="I48"/>
  <c r="C48"/>
  <c r="B49"/>
  <c r="P98" i="31"/>
  <c r="N99"/>
  <c r="R49" i="25" l="1"/>
  <c r="O99" i="31"/>
  <c r="M100"/>
  <c r="L101"/>
  <c r="J102"/>
  <c r="K102" s="1"/>
  <c r="P49" i="25"/>
  <c r="N49"/>
  <c r="Q49"/>
  <c r="O49"/>
  <c r="J49"/>
  <c r="L49"/>
  <c r="M49"/>
  <c r="K49"/>
  <c r="I49"/>
  <c r="H49"/>
  <c r="E49"/>
  <c r="D49"/>
  <c r="B50"/>
  <c r="C49"/>
  <c r="P99" i="31"/>
  <c r="N100"/>
  <c r="K50" i="25" l="1"/>
  <c r="R50"/>
  <c r="M50"/>
  <c r="P50"/>
  <c r="N50"/>
  <c r="O50"/>
  <c r="Q50"/>
  <c r="J50"/>
  <c r="L50"/>
  <c r="O100" i="31"/>
  <c r="M101"/>
  <c r="L102"/>
  <c r="J103"/>
  <c r="K103" s="1"/>
  <c r="I50" i="25"/>
  <c r="H50"/>
  <c r="B51"/>
  <c r="E50"/>
  <c r="D50"/>
  <c r="C50"/>
  <c r="P100" i="31"/>
  <c r="N101"/>
  <c r="L51" i="25" l="1"/>
  <c r="O51"/>
  <c r="M51"/>
  <c r="Q51"/>
  <c r="J51"/>
  <c r="P51"/>
  <c r="K51"/>
  <c r="N51"/>
  <c r="R51"/>
  <c r="O101" i="31"/>
  <c r="M102"/>
  <c r="L103"/>
  <c r="J104"/>
  <c r="K104" s="1"/>
  <c r="I51" i="25"/>
  <c r="H51"/>
  <c r="B52"/>
  <c r="D51"/>
  <c r="E51"/>
  <c r="C51"/>
  <c r="P101" i="31"/>
  <c r="N102"/>
  <c r="K52" i="25" l="1"/>
  <c r="L52"/>
  <c r="J52"/>
  <c r="Q52"/>
  <c r="M52"/>
  <c r="P52"/>
  <c r="O52"/>
  <c r="N52"/>
  <c r="R52"/>
  <c r="O102" i="31"/>
  <c r="M103"/>
  <c r="L104"/>
  <c r="J105"/>
  <c r="K105" s="1"/>
  <c r="I52" i="25"/>
  <c r="H52"/>
  <c r="E52"/>
  <c r="C52"/>
  <c r="D52"/>
  <c r="B53"/>
  <c r="P102" i="31"/>
  <c r="N103"/>
  <c r="O53" i="25" l="1"/>
  <c r="P53"/>
  <c r="Q53"/>
  <c r="J53"/>
  <c r="L53"/>
  <c r="K53"/>
  <c r="N53"/>
  <c r="M53"/>
  <c r="R53"/>
  <c r="O103" i="31"/>
  <c r="M104"/>
  <c r="L105"/>
  <c r="J106"/>
  <c r="K106" s="1"/>
  <c r="H53" i="25"/>
  <c r="I53"/>
  <c r="B54"/>
  <c r="C53"/>
  <c r="D53"/>
  <c r="E53"/>
  <c r="P103" i="31"/>
  <c r="N104"/>
  <c r="P54" i="25" l="1"/>
  <c r="N54"/>
  <c r="K54"/>
  <c r="M54"/>
  <c r="O54"/>
  <c r="J54"/>
  <c r="Q54"/>
  <c r="L54"/>
  <c r="R54"/>
  <c r="O104" i="31"/>
  <c r="M105"/>
  <c r="L106"/>
  <c r="J107"/>
  <c r="K107" s="1"/>
  <c r="I54" i="25"/>
  <c r="H54"/>
  <c r="C54"/>
  <c r="G54"/>
  <c r="E54"/>
  <c r="D54"/>
  <c r="B55"/>
  <c r="P104" i="31"/>
  <c r="N105"/>
  <c r="N55" i="25" l="1"/>
  <c r="J55"/>
  <c r="P55"/>
  <c r="L55"/>
  <c r="Q55"/>
  <c r="O55"/>
  <c r="M55"/>
  <c r="K55"/>
  <c r="R55"/>
  <c r="O105" i="31"/>
  <c r="M106"/>
  <c r="L107"/>
  <c r="J108"/>
  <c r="K108" s="1"/>
  <c r="H55" i="25"/>
  <c r="I55"/>
  <c r="C55"/>
  <c r="E55"/>
  <c r="D55"/>
  <c r="B56"/>
  <c r="P105" i="31"/>
  <c r="N106"/>
  <c r="Q56" i="25" l="1"/>
  <c r="P56"/>
  <c r="O56"/>
  <c r="N56"/>
  <c r="M56"/>
  <c r="K56"/>
  <c r="L56"/>
  <c r="J56"/>
  <c r="R56"/>
  <c r="O106" i="31"/>
  <c r="M107"/>
  <c r="L108"/>
  <c r="J109"/>
  <c r="K109" s="1"/>
  <c r="I56" i="25"/>
  <c r="H56"/>
  <c r="C56"/>
  <c r="D56"/>
  <c r="E56"/>
  <c r="B57"/>
  <c r="P106" i="31"/>
  <c r="N107"/>
  <c r="K57" i="25" l="1"/>
  <c r="O57"/>
  <c r="J57"/>
  <c r="Q57"/>
  <c r="P57"/>
  <c r="M57"/>
  <c r="L57"/>
  <c r="N57"/>
  <c r="R57"/>
  <c r="O107" i="31"/>
  <c r="M108"/>
  <c r="L109"/>
  <c r="J110"/>
  <c r="K110" s="1"/>
  <c r="I57" i="25"/>
  <c r="H57"/>
  <c r="C57"/>
  <c r="E57"/>
  <c r="D57"/>
  <c r="B58"/>
  <c r="P107" i="31"/>
  <c r="N108"/>
  <c r="J58" i="25" l="1"/>
  <c r="K58"/>
  <c r="P58"/>
  <c r="O58"/>
  <c r="N58"/>
  <c r="L58"/>
  <c r="M58"/>
  <c r="Q58"/>
  <c r="R58"/>
  <c r="O108" i="31"/>
  <c r="M109"/>
  <c r="L110"/>
  <c r="J111"/>
  <c r="K111" s="1"/>
  <c r="H58" i="25"/>
  <c r="I58"/>
  <c r="B59"/>
  <c r="D58"/>
  <c r="E58"/>
  <c r="C58"/>
  <c r="P108" i="31"/>
  <c r="N109"/>
  <c r="N59" i="25" l="1"/>
  <c r="K59"/>
  <c r="L59"/>
  <c r="J59"/>
  <c r="Q59"/>
  <c r="O59"/>
  <c r="M59"/>
  <c r="P59"/>
  <c r="R59"/>
  <c r="O109" i="31"/>
  <c r="M110"/>
  <c r="L111"/>
  <c r="J112"/>
  <c r="K112" s="1"/>
  <c r="I59" i="25"/>
  <c r="H59"/>
  <c r="B60"/>
  <c r="E59"/>
  <c r="D59"/>
  <c r="C59"/>
  <c r="P109" i="31"/>
  <c r="N110"/>
  <c r="N60" i="25" l="1"/>
  <c r="M60"/>
  <c r="L60"/>
  <c r="Q60"/>
  <c r="P60"/>
  <c r="J60"/>
  <c r="K60"/>
  <c r="O60"/>
  <c r="R60"/>
  <c r="O110" i="31"/>
  <c r="M111"/>
  <c r="L112"/>
  <c r="J113"/>
  <c r="K113" s="1"/>
  <c r="H60" i="25"/>
  <c r="I60"/>
  <c r="E60"/>
  <c r="D60"/>
  <c r="C60"/>
  <c r="B61"/>
  <c r="P110" i="31"/>
  <c r="N111"/>
  <c r="M61" i="25" l="1"/>
  <c r="O61"/>
  <c r="K61"/>
  <c r="P61"/>
  <c r="L61"/>
  <c r="J61"/>
  <c r="N61"/>
  <c r="Q61"/>
  <c r="R61"/>
  <c r="O111" i="31"/>
  <c r="M112"/>
  <c r="L113"/>
  <c r="J114"/>
  <c r="K114" s="1"/>
  <c r="I61" i="25"/>
  <c r="H61"/>
  <c r="F61"/>
  <c r="D61"/>
  <c r="B62"/>
  <c r="E61"/>
  <c r="C61"/>
  <c r="P111" i="31"/>
  <c r="N112"/>
  <c r="M62" i="25" l="1"/>
  <c r="K62"/>
  <c r="P62"/>
  <c r="N62"/>
  <c r="Q62"/>
  <c r="L62"/>
  <c r="J62"/>
  <c r="O62"/>
  <c r="R62"/>
  <c r="O112" i="31"/>
  <c r="M113"/>
  <c r="L114"/>
  <c r="J115"/>
  <c r="K115" s="1"/>
  <c r="I62" i="25"/>
  <c r="H62"/>
  <c r="G62"/>
  <c r="E62"/>
  <c r="F62"/>
  <c r="C62"/>
  <c r="D62"/>
  <c r="B63"/>
  <c r="P112" i="31"/>
  <c r="N113"/>
  <c r="M63" i="25" l="1"/>
  <c r="L63"/>
  <c r="K63"/>
  <c r="J63"/>
  <c r="P63"/>
  <c r="N63"/>
  <c r="Q63"/>
  <c r="O63"/>
  <c r="R63"/>
  <c r="O113" i="31"/>
  <c r="M114"/>
  <c r="L115"/>
  <c r="J116"/>
  <c r="K116" s="1"/>
  <c r="I63" i="25"/>
  <c r="H63"/>
  <c r="F63"/>
  <c r="D63"/>
  <c r="E63"/>
  <c r="B64"/>
  <c r="C63"/>
  <c r="G63"/>
  <c r="P113" i="31"/>
  <c r="N114"/>
  <c r="L64" i="25" l="1"/>
  <c r="P64"/>
  <c r="K64"/>
  <c r="J64"/>
  <c r="Q64"/>
  <c r="N64"/>
  <c r="M64"/>
  <c r="O64"/>
  <c r="R64"/>
  <c r="O114" i="31"/>
  <c r="M115"/>
  <c r="L116"/>
  <c r="J117"/>
  <c r="K117" s="1"/>
  <c r="I64" i="25"/>
  <c r="H64"/>
  <c r="C64"/>
  <c r="D64"/>
  <c r="B65"/>
  <c r="G64"/>
  <c r="F64"/>
  <c r="E64"/>
  <c r="P114" i="31"/>
  <c r="N115"/>
  <c r="M65" i="25" l="1"/>
  <c r="J65"/>
  <c r="L65"/>
  <c r="N65"/>
  <c r="K65"/>
  <c r="Q65"/>
  <c r="P65"/>
  <c r="O65"/>
  <c r="R65"/>
  <c r="O115" i="31"/>
  <c r="M116"/>
  <c r="L117"/>
  <c r="J118"/>
  <c r="K118" s="1"/>
  <c r="H65" i="25"/>
  <c r="I65"/>
  <c r="D65"/>
  <c r="E65"/>
  <c r="G65"/>
  <c r="B66"/>
  <c r="C65"/>
  <c r="F65"/>
  <c r="P115" i="31"/>
  <c r="N116"/>
  <c r="O66" i="25" l="1"/>
  <c r="P66"/>
  <c r="N66"/>
  <c r="K66"/>
  <c r="L66"/>
  <c r="Q66"/>
  <c r="M66"/>
  <c r="J66"/>
  <c r="R66"/>
  <c r="O116" i="31"/>
  <c r="M117"/>
  <c r="L118"/>
  <c r="J119"/>
  <c r="K119" s="1"/>
  <c r="I66" i="25"/>
  <c r="H66"/>
  <c r="E66"/>
  <c r="C66"/>
  <c r="D66"/>
  <c r="B67"/>
  <c r="G66"/>
  <c r="F66"/>
  <c r="P116" i="31"/>
  <c r="N117"/>
  <c r="L67" i="25" l="1"/>
  <c r="J67"/>
  <c r="P67"/>
  <c r="K67"/>
  <c r="Q67"/>
  <c r="N67"/>
  <c r="O67"/>
  <c r="M67"/>
  <c r="R67"/>
  <c r="O117" i="31"/>
  <c r="M118"/>
  <c r="L119"/>
  <c r="J120"/>
  <c r="K120" s="1"/>
  <c r="I67" i="25"/>
  <c r="H67"/>
  <c r="D67"/>
  <c r="F67"/>
  <c r="C67"/>
  <c r="B68"/>
  <c r="E67"/>
  <c r="G67"/>
  <c r="P117" i="31"/>
  <c r="N118"/>
  <c r="O68" i="25" l="1"/>
  <c r="N68"/>
  <c r="K68"/>
  <c r="Q68"/>
  <c r="M68"/>
  <c r="J68"/>
  <c r="L68"/>
  <c r="P68"/>
  <c r="R68"/>
  <c r="O118" i="31"/>
  <c r="M119"/>
  <c r="L120"/>
  <c r="J121"/>
  <c r="K121" s="1"/>
  <c r="I68" i="25"/>
  <c r="H68"/>
  <c r="E68"/>
  <c r="G68"/>
  <c r="D68"/>
  <c r="C68"/>
  <c r="B69"/>
  <c r="F68"/>
  <c r="P118" i="31"/>
  <c r="N119"/>
  <c r="J69" i="25" l="1"/>
  <c r="O69"/>
  <c r="N69"/>
  <c r="Q69"/>
  <c r="P69"/>
  <c r="M69"/>
  <c r="K69"/>
  <c r="L69"/>
  <c r="R69"/>
  <c r="O119" i="31"/>
  <c r="M120"/>
  <c r="L121"/>
  <c r="J122"/>
  <c r="K122" s="1"/>
  <c r="H69" i="25"/>
  <c r="I69"/>
  <c r="G69"/>
  <c r="B70"/>
  <c r="D69"/>
  <c r="F69"/>
  <c r="C69"/>
  <c r="E69"/>
  <c r="P119" i="31"/>
  <c r="N120"/>
  <c r="N70" i="25" l="1"/>
  <c r="M70"/>
  <c r="P70"/>
  <c r="Q70"/>
  <c r="J70"/>
  <c r="L70"/>
  <c r="K70"/>
  <c r="O70"/>
  <c r="R70"/>
  <c r="O120" i="31"/>
  <c r="M121"/>
  <c r="L122"/>
  <c r="J123"/>
  <c r="K123" s="1"/>
  <c r="I70" i="25"/>
  <c r="H70"/>
  <c r="G70"/>
  <c r="D70"/>
  <c r="B71"/>
  <c r="F70"/>
  <c r="E70"/>
  <c r="C70"/>
  <c r="P120" i="31"/>
  <c r="N121"/>
  <c r="P71" i="25" l="1"/>
  <c r="J71"/>
  <c r="N71"/>
  <c r="L71"/>
  <c r="O71"/>
  <c r="K71"/>
  <c r="M71"/>
  <c r="Q71"/>
  <c r="R71"/>
  <c r="O121" i="31"/>
  <c r="M122"/>
  <c r="L123"/>
  <c r="J124"/>
  <c r="K124" s="1"/>
  <c r="H71" i="25"/>
  <c r="I71"/>
  <c r="C71"/>
  <c r="D71"/>
  <c r="B72"/>
  <c r="G71"/>
  <c r="E71"/>
  <c r="F71"/>
  <c r="P121" i="31"/>
  <c r="N122"/>
  <c r="N72" i="25" l="1"/>
  <c r="L72"/>
  <c r="K72"/>
  <c r="J72"/>
  <c r="Q72"/>
  <c r="P72"/>
  <c r="O72"/>
  <c r="M72"/>
  <c r="R72"/>
  <c r="O122" i="31"/>
  <c r="M123"/>
  <c r="L124"/>
  <c r="J125"/>
  <c r="K125" s="1"/>
  <c r="I72" i="25"/>
  <c r="H72"/>
  <c r="D72"/>
  <c r="C72"/>
  <c r="B73"/>
  <c r="E72"/>
  <c r="G72"/>
  <c r="F72"/>
  <c r="P122" i="31"/>
  <c r="N123"/>
  <c r="L73" i="25" l="1"/>
  <c r="K73"/>
  <c r="J73"/>
  <c r="Q73"/>
  <c r="P73"/>
  <c r="O73"/>
  <c r="N73"/>
  <c r="M73"/>
  <c r="R73"/>
  <c r="O123" i="31"/>
  <c r="M124"/>
  <c r="L125"/>
  <c r="J126"/>
  <c r="K126" s="1"/>
  <c r="H73" i="25"/>
  <c r="I73"/>
  <c r="D73"/>
  <c r="C73"/>
  <c r="E73"/>
  <c r="G73"/>
  <c r="B74"/>
  <c r="F73"/>
  <c r="P123" i="31"/>
  <c r="N124"/>
  <c r="N74" i="25" l="1"/>
  <c r="M74"/>
  <c r="Q74"/>
  <c r="L74"/>
  <c r="P74"/>
  <c r="O74"/>
  <c r="J74"/>
  <c r="K74"/>
  <c r="R74"/>
  <c r="O124" i="31"/>
  <c r="M125"/>
  <c r="L126"/>
  <c r="J127"/>
  <c r="K127" s="1"/>
  <c r="H74" i="25"/>
  <c r="I74"/>
  <c r="G74"/>
  <c r="F74"/>
  <c r="B75"/>
  <c r="D74"/>
  <c r="E74"/>
  <c r="C74"/>
  <c r="P124" i="31"/>
  <c r="N125"/>
  <c r="P75" i="25" l="1"/>
  <c r="N75"/>
  <c r="L75"/>
  <c r="J75"/>
  <c r="K75"/>
  <c r="Q75"/>
  <c r="O75"/>
  <c r="M75"/>
  <c r="R75"/>
  <c r="O125" i="31"/>
  <c r="M126"/>
  <c r="L127"/>
  <c r="J128"/>
  <c r="K128" s="1"/>
  <c r="I75" i="25"/>
  <c r="H75"/>
  <c r="B76"/>
  <c r="D75"/>
  <c r="F75"/>
  <c r="G75"/>
  <c r="C75"/>
  <c r="E75"/>
  <c r="P125" i="31"/>
  <c r="N126"/>
  <c r="O76" i="25" l="1"/>
  <c r="N76"/>
  <c r="M76"/>
  <c r="L76"/>
  <c r="J76"/>
  <c r="K76"/>
  <c r="Q76"/>
  <c r="P76"/>
  <c r="R76"/>
  <c r="O126" i="31"/>
  <c r="M127"/>
  <c r="L128"/>
  <c r="J129"/>
  <c r="K129" s="1"/>
  <c r="H76" i="25"/>
  <c r="I76"/>
  <c r="B77"/>
  <c r="D76"/>
  <c r="E76"/>
  <c r="G76"/>
  <c r="C76"/>
  <c r="F76"/>
  <c r="P126" i="31"/>
  <c r="N127"/>
  <c r="J77" i="25" l="1"/>
  <c r="K77"/>
  <c r="P77"/>
  <c r="Q77"/>
  <c r="L77"/>
  <c r="O77"/>
  <c r="M77"/>
  <c r="N77"/>
  <c r="R77"/>
  <c r="O127" i="31"/>
  <c r="M128"/>
  <c r="L129"/>
  <c r="J130"/>
  <c r="K130" s="1"/>
  <c r="H77" i="25"/>
  <c r="I77"/>
  <c r="G77"/>
  <c r="E77"/>
  <c r="F77"/>
  <c r="B78"/>
  <c r="C77"/>
  <c r="D77"/>
  <c r="P127" i="31"/>
  <c r="N128"/>
  <c r="N78" i="25" l="1"/>
  <c r="Q78"/>
  <c r="M78"/>
  <c r="K78"/>
  <c r="L78"/>
  <c r="J78"/>
  <c r="O78"/>
  <c r="P78"/>
  <c r="R78"/>
  <c r="O128" i="31"/>
  <c r="M129"/>
  <c r="L130"/>
  <c r="J131"/>
  <c r="K131" s="1"/>
  <c r="H78" i="25"/>
  <c r="I78"/>
  <c r="D78"/>
  <c r="B79"/>
  <c r="C78"/>
  <c r="F78"/>
  <c r="E78"/>
  <c r="G78"/>
  <c r="P128" i="31"/>
  <c r="N129"/>
  <c r="M79" i="25" l="1"/>
  <c r="K79"/>
  <c r="N79"/>
  <c r="L79"/>
  <c r="O79"/>
  <c r="J79"/>
  <c r="P79"/>
  <c r="Q79"/>
  <c r="R79"/>
  <c r="O129" i="31"/>
  <c r="M130"/>
  <c r="L131"/>
  <c r="J132"/>
  <c r="K132" s="1"/>
  <c r="H79" i="25"/>
  <c r="I79"/>
  <c r="B80"/>
  <c r="D79"/>
  <c r="F79"/>
  <c r="G79"/>
  <c r="C79"/>
  <c r="E79"/>
  <c r="P129" i="31"/>
  <c r="N130"/>
  <c r="M80" i="25" l="1"/>
  <c r="J80"/>
  <c r="Q80"/>
  <c r="L80"/>
  <c r="K80"/>
  <c r="P80"/>
  <c r="O80"/>
  <c r="N80"/>
  <c r="R80"/>
  <c r="O130" i="31"/>
  <c r="M131"/>
  <c r="L132"/>
  <c r="J133"/>
  <c r="K133" s="1"/>
  <c r="I80" i="25"/>
  <c r="H80"/>
  <c r="D80"/>
  <c r="F80"/>
  <c r="C80"/>
  <c r="E80"/>
  <c r="B81"/>
  <c r="G80"/>
  <c r="P130" i="31"/>
  <c r="N131"/>
  <c r="N81" i="25" l="1"/>
  <c r="P81"/>
  <c r="M81"/>
  <c r="O81"/>
  <c r="L81"/>
  <c r="K81"/>
  <c r="J81"/>
  <c r="Q81"/>
  <c r="R81"/>
  <c r="O131" i="31"/>
  <c r="M132"/>
  <c r="L133"/>
  <c r="J134"/>
  <c r="K134" s="1"/>
  <c r="H81" i="25"/>
  <c r="I81"/>
  <c r="G81"/>
  <c r="F81"/>
  <c r="C81"/>
  <c r="E81"/>
  <c r="B82"/>
  <c r="D81"/>
  <c r="P131" i="31"/>
  <c r="N132"/>
  <c r="P82" i="25" l="1"/>
  <c r="Q82"/>
  <c r="J82"/>
  <c r="O82"/>
  <c r="N82"/>
  <c r="M82"/>
  <c r="K82"/>
  <c r="L82"/>
  <c r="R82"/>
  <c r="O132" i="31"/>
  <c r="M133"/>
  <c r="L134"/>
  <c r="J135"/>
  <c r="K135" s="1"/>
  <c r="I82" i="25"/>
  <c r="H82"/>
  <c r="G82"/>
  <c r="F82"/>
  <c r="E82"/>
  <c r="B83"/>
  <c r="C82"/>
  <c r="D82"/>
  <c r="P132" i="31"/>
  <c r="N133"/>
  <c r="M83" i="25" l="1"/>
  <c r="J83"/>
  <c r="P83"/>
  <c r="N83"/>
  <c r="L83"/>
  <c r="K83"/>
  <c r="Q83"/>
  <c r="O83"/>
  <c r="R83"/>
  <c r="O133" i="31"/>
  <c r="M134"/>
  <c r="L135"/>
  <c r="J136"/>
  <c r="K136" s="1"/>
  <c r="I83" i="25"/>
  <c r="H83"/>
  <c r="C83"/>
  <c r="E83"/>
  <c r="F83"/>
  <c r="D83"/>
  <c r="B84"/>
  <c r="G83"/>
  <c r="P133" i="31"/>
  <c r="N134"/>
  <c r="P84" i="25" l="1"/>
  <c r="K84"/>
  <c r="O84"/>
  <c r="N84"/>
  <c r="J84"/>
  <c r="Q84"/>
  <c r="M84"/>
  <c r="L84"/>
  <c r="R84"/>
  <c r="O134" i="31"/>
  <c r="M135"/>
  <c r="L136"/>
  <c r="J137"/>
  <c r="K137" s="1"/>
  <c r="H84" i="25"/>
  <c r="I84"/>
  <c r="D84"/>
  <c r="G84"/>
  <c r="C84"/>
  <c r="F84"/>
  <c r="B85"/>
  <c r="E84"/>
  <c r="P134" i="31"/>
  <c r="N135"/>
  <c r="K85" i="25" l="1"/>
  <c r="L85"/>
  <c r="J85"/>
  <c r="Q85"/>
  <c r="M85"/>
  <c r="P85"/>
  <c r="N85"/>
  <c r="O85"/>
  <c r="R85"/>
  <c r="O135" i="31"/>
  <c r="M136"/>
  <c r="L137"/>
  <c r="J138"/>
  <c r="K138" s="1"/>
  <c r="I85" i="25"/>
  <c r="H85"/>
  <c r="B86"/>
  <c r="E85"/>
  <c r="D85"/>
  <c r="G85"/>
  <c r="F85"/>
  <c r="C85"/>
  <c r="P135" i="31"/>
  <c r="N136"/>
  <c r="Q86" i="25" l="1"/>
  <c r="O86"/>
  <c r="M86"/>
  <c r="K86"/>
  <c r="N86"/>
  <c r="L86"/>
  <c r="P86"/>
  <c r="J86"/>
  <c r="R86"/>
  <c r="O136" i="31"/>
  <c r="M137"/>
  <c r="L138"/>
  <c r="J139"/>
  <c r="K139" s="1"/>
  <c r="H86" i="25"/>
  <c r="I86"/>
  <c r="G86"/>
  <c r="C86"/>
  <c r="D86"/>
  <c r="B87"/>
  <c r="E86"/>
  <c r="F86"/>
  <c r="P136" i="31"/>
  <c r="N137"/>
  <c r="M87" i="25" l="1"/>
  <c r="N87"/>
  <c r="Q87"/>
  <c r="P87"/>
  <c r="J87"/>
  <c r="L87"/>
  <c r="K87"/>
  <c r="O87"/>
  <c r="R87"/>
  <c r="O137" i="31"/>
  <c r="M138"/>
  <c r="L139"/>
  <c r="J140"/>
  <c r="K140" s="1"/>
  <c r="I87" i="25"/>
  <c r="H87"/>
  <c r="B88"/>
  <c r="G87"/>
  <c r="C87"/>
  <c r="E87"/>
  <c r="F87"/>
  <c r="D87"/>
  <c r="P137" i="31"/>
  <c r="N138"/>
  <c r="N88" i="25" l="1"/>
  <c r="M88"/>
  <c r="Q88"/>
  <c r="L88"/>
  <c r="O88"/>
  <c r="K88"/>
  <c r="J88"/>
  <c r="P88"/>
  <c r="R88"/>
  <c r="O138" i="31"/>
  <c r="M139"/>
  <c r="L140"/>
  <c r="J141"/>
  <c r="K141" s="1"/>
  <c r="H88" i="25"/>
  <c r="I88"/>
  <c r="F88"/>
  <c r="E88"/>
  <c r="G88"/>
  <c r="C88"/>
  <c r="B89"/>
  <c r="D88"/>
  <c r="P138" i="31"/>
  <c r="N139"/>
  <c r="N89" i="25" l="1"/>
  <c r="Q89"/>
  <c r="M89"/>
  <c r="L89"/>
  <c r="O89"/>
  <c r="K89"/>
  <c r="J89"/>
  <c r="P89"/>
  <c r="R89"/>
  <c r="O139" i="31"/>
  <c r="M140"/>
  <c r="L141"/>
  <c r="J142"/>
  <c r="K142" s="1"/>
  <c r="I89" i="25"/>
  <c r="H89"/>
  <c r="B90"/>
  <c r="C89"/>
  <c r="E89"/>
  <c r="D89"/>
  <c r="F89"/>
  <c r="G89"/>
  <c r="P139" i="31"/>
  <c r="N140"/>
  <c r="O90" i="25" l="1"/>
  <c r="M90"/>
  <c r="N90"/>
  <c r="L90"/>
  <c r="J90"/>
  <c r="K90"/>
  <c r="Q90"/>
  <c r="P90"/>
  <c r="R90"/>
  <c r="O140" i="31"/>
  <c r="M141"/>
  <c r="L142"/>
  <c r="J143"/>
  <c r="K143" s="1"/>
  <c r="I90" i="25"/>
  <c r="H90"/>
  <c r="C90"/>
  <c r="G90"/>
  <c r="B91"/>
  <c r="D90"/>
  <c r="E90"/>
  <c r="F90"/>
  <c r="P140" i="31"/>
  <c r="N141"/>
  <c r="N91" i="25" l="1"/>
  <c r="Q91"/>
  <c r="O91"/>
  <c r="L91"/>
  <c r="M91"/>
  <c r="K91"/>
  <c r="J91"/>
  <c r="P91"/>
  <c r="R91"/>
  <c r="O141" i="31"/>
  <c r="M142"/>
  <c r="L143"/>
  <c r="J144"/>
  <c r="K144" s="1"/>
  <c r="H91" i="25"/>
  <c r="I91"/>
  <c r="C91"/>
  <c r="G91"/>
  <c r="E91"/>
  <c r="B92"/>
  <c r="F91"/>
  <c r="D91"/>
  <c r="P141" i="31"/>
  <c r="N142"/>
  <c r="O92" i="25" l="1"/>
  <c r="L92"/>
  <c r="P92"/>
  <c r="N92"/>
  <c r="M92"/>
  <c r="K92"/>
  <c r="Q92"/>
  <c r="J92"/>
  <c r="R92"/>
  <c r="O142" i="31"/>
  <c r="M143"/>
  <c r="L144"/>
  <c r="J145"/>
  <c r="K145" s="1"/>
  <c r="H92" i="25"/>
  <c r="I92"/>
  <c r="F92"/>
  <c r="D92"/>
  <c r="B93"/>
  <c r="C92"/>
  <c r="G92"/>
  <c r="E92"/>
  <c r="P142" i="31"/>
  <c r="N143"/>
  <c r="O93" i="25" l="1"/>
  <c r="N93"/>
  <c r="M93"/>
  <c r="P93"/>
  <c r="K93"/>
  <c r="Q93"/>
  <c r="L93"/>
  <c r="J93"/>
  <c r="R93"/>
  <c r="O143" i="31"/>
  <c r="M144"/>
  <c r="L145"/>
  <c r="J146"/>
  <c r="K146" s="1"/>
  <c r="I93" i="25"/>
  <c r="H93"/>
  <c r="D93"/>
  <c r="G93"/>
  <c r="C93"/>
  <c r="B94"/>
  <c r="F93"/>
  <c r="E93"/>
  <c r="P143" i="31"/>
  <c r="N144"/>
  <c r="K94" i="25" l="1"/>
  <c r="J94"/>
  <c r="Q94"/>
  <c r="N94"/>
  <c r="O94"/>
  <c r="M94"/>
  <c r="P94"/>
  <c r="L94"/>
  <c r="R94"/>
  <c r="O144" i="31"/>
  <c r="M145"/>
  <c r="L146"/>
  <c r="J147"/>
  <c r="K147" s="1"/>
  <c r="I94" i="25"/>
  <c r="H94"/>
  <c r="G94"/>
  <c r="B95"/>
  <c r="C94"/>
  <c r="F94"/>
  <c r="E94"/>
  <c r="D94"/>
  <c r="P144" i="31"/>
  <c r="N145"/>
  <c r="Q95" i="25" l="1"/>
  <c r="L95"/>
  <c r="K95"/>
  <c r="J95"/>
  <c r="N95"/>
  <c r="P95"/>
  <c r="O95"/>
  <c r="M95"/>
  <c r="R95"/>
  <c r="O145" i="31"/>
  <c r="M146"/>
  <c r="L147"/>
  <c r="J148"/>
  <c r="K148" s="1"/>
  <c r="C95" i="25"/>
  <c r="H95"/>
  <c r="I95"/>
  <c r="F95"/>
  <c r="B96"/>
  <c r="G95"/>
  <c r="D95"/>
  <c r="E95"/>
  <c r="P145" i="31"/>
  <c r="N146"/>
  <c r="M96" i="25" l="1"/>
  <c r="L96"/>
  <c r="J96"/>
  <c r="O96"/>
  <c r="N96"/>
  <c r="K96"/>
  <c r="Q96"/>
  <c r="P96"/>
  <c r="R96"/>
  <c r="O146" i="31"/>
  <c r="M147"/>
  <c r="L148"/>
  <c r="J149"/>
  <c r="K149" s="1"/>
  <c r="D96" i="25"/>
  <c r="C96"/>
  <c r="I96"/>
  <c r="G96"/>
  <c r="B97"/>
  <c r="E96"/>
  <c r="F96"/>
  <c r="H96"/>
  <c r="P146" i="31"/>
  <c r="P147"/>
  <c r="M97" i="25" l="1"/>
  <c r="L97"/>
  <c r="K97"/>
  <c r="J97"/>
  <c r="O97"/>
  <c r="N97"/>
  <c r="Q97"/>
  <c r="P97"/>
  <c r="R97"/>
  <c r="M148" i="31"/>
  <c r="L149"/>
  <c r="J150"/>
  <c r="K150" s="1"/>
  <c r="E97" i="25"/>
  <c r="H97"/>
  <c r="I97"/>
  <c r="G97"/>
  <c r="B98"/>
  <c r="F97"/>
  <c r="C97"/>
  <c r="D97"/>
  <c r="N147" i="31"/>
  <c r="N148"/>
  <c r="L98" i="25" l="1"/>
  <c r="Q98"/>
  <c r="K98"/>
  <c r="P98"/>
  <c r="O98"/>
  <c r="N98"/>
  <c r="M98"/>
  <c r="J98"/>
  <c r="R98"/>
  <c r="O147" i="31"/>
  <c r="O148"/>
  <c r="M149"/>
  <c r="L150"/>
  <c r="J151"/>
  <c r="K151" s="1"/>
  <c r="D98" i="25"/>
  <c r="G98"/>
  <c r="F98"/>
  <c r="I98"/>
  <c r="B99"/>
  <c r="E98"/>
  <c r="C98"/>
  <c r="H98"/>
  <c r="P148" i="31"/>
  <c r="N149"/>
  <c r="Q99" i="25" l="1"/>
  <c r="L99"/>
  <c r="J99"/>
  <c r="P99"/>
  <c r="M99"/>
  <c r="K99"/>
  <c r="N99"/>
  <c r="O99"/>
  <c r="R99"/>
  <c r="O149" i="31"/>
  <c r="M150"/>
  <c r="L151"/>
  <c r="J152"/>
  <c r="K152" s="1"/>
  <c r="G99" i="25"/>
  <c r="D99"/>
  <c r="C99"/>
  <c r="E99"/>
  <c r="H99"/>
  <c r="F99"/>
  <c r="B100"/>
  <c r="I99"/>
  <c r="P149" i="31"/>
  <c r="N150"/>
  <c r="O100" i="25" l="1"/>
  <c r="J100"/>
  <c r="K100"/>
  <c r="Q100"/>
  <c r="P100"/>
  <c r="N100"/>
  <c r="M100"/>
  <c r="L100"/>
  <c r="R100"/>
  <c r="O150" i="31"/>
  <c r="M151"/>
  <c r="L152"/>
  <c r="J153"/>
  <c r="K153" s="1"/>
  <c r="H100" i="25"/>
  <c r="F100"/>
  <c r="G100"/>
  <c r="C100"/>
  <c r="E100"/>
  <c r="I100"/>
  <c r="D100"/>
  <c r="B101"/>
  <c r="P150" i="31"/>
  <c r="N151"/>
  <c r="O101" i="25" l="1"/>
  <c r="N101"/>
  <c r="L101"/>
  <c r="Q101"/>
  <c r="M101"/>
  <c r="P101"/>
  <c r="K101"/>
  <c r="J101"/>
  <c r="R101"/>
  <c r="O151" i="31"/>
  <c r="M152"/>
  <c r="L153"/>
  <c r="J154"/>
  <c r="K154" s="1"/>
  <c r="C101" i="25"/>
  <c r="I101"/>
  <c r="H101"/>
  <c r="F101"/>
  <c r="B102"/>
  <c r="D101"/>
  <c r="E101"/>
  <c r="G101"/>
  <c r="P151" i="31"/>
  <c r="N152"/>
  <c r="O102" i="25" l="1"/>
  <c r="J102"/>
  <c r="M102"/>
  <c r="L102"/>
  <c r="P102"/>
  <c r="N102"/>
  <c r="K102"/>
  <c r="Q102"/>
  <c r="R102"/>
  <c r="O152" i="31"/>
  <c r="M153"/>
  <c r="L154"/>
  <c r="J155"/>
  <c r="K155" s="1"/>
  <c r="D102" i="25"/>
  <c r="H102"/>
  <c r="B103"/>
  <c r="G102"/>
  <c r="F102"/>
  <c r="E102"/>
  <c r="I102"/>
  <c r="C102"/>
  <c r="P152" i="31"/>
  <c r="N153"/>
  <c r="O103" i="25" l="1"/>
  <c r="J103"/>
  <c r="N103"/>
  <c r="L103"/>
  <c r="Q103"/>
  <c r="K103"/>
  <c r="P103"/>
  <c r="M103"/>
  <c r="R103"/>
  <c r="O153" i="31"/>
  <c r="M154"/>
  <c r="L155"/>
  <c r="J156"/>
  <c r="K156" s="1"/>
  <c r="F103" i="25"/>
  <c r="G103"/>
  <c r="E103"/>
  <c r="C103"/>
  <c r="D103"/>
  <c r="H103"/>
  <c r="I103"/>
  <c r="B104"/>
  <c r="P153" i="31"/>
  <c r="N154"/>
  <c r="M104" i="25" l="1"/>
  <c r="L104"/>
  <c r="K104"/>
  <c r="J104"/>
  <c r="Q104"/>
  <c r="P104"/>
  <c r="O104"/>
  <c r="N104"/>
  <c r="R104"/>
  <c r="O154" i="31"/>
  <c r="M155"/>
  <c r="L156"/>
  <c r="J157"/>
  <c r="K157" s="1"/>
  <c r="G104" i="25"/>
  <c r="E104"/>
  <c r="I104"/>
  <c r="F104"/>
  <c r="B105"/>
  <c r="D104"/>
  <c r="H104"/>
  <c r="C104"/>
  <c r="P154" i="31"/>
  <c r="N155"/>
  <c r="M105" i="25" l="1"/>
  <c r="L105"/>
  <c r="K105"/>
  <c r="J105"/>
  <c r="Q105"/>
  <c r="P105"/>
  <c r="N105"/>
  <c r="O105"/>
  <c r="R105"/>
  <c r="O155" i="31"/>
  <c r="M156"/>
  <c r="L157"/>
  <c r="J158"/>
  <c r="K158" s="1"/>
  <c r="B106" i="25"/>
  <c r="H105"/>
  <c r="E105"/>
  <c r="G105"/>
  <c r="I105"/>
  <c r="C105"/>
  <c r="F105"/>
  <c r="D105"/>
  <c r="P155" i="31"/>
  <c r="N156"/>
  <c r="P106" i="25" l="1"/>
  <c r="O106"/>
  <c r="M106"/>
  <c r="Q106"/>
  <c r="K106"/>
  <c r="L106"/>
  <c r="N106"/>
  <c r="J106"/>
  <c r="R106"/>
  <c r="O156" i="31"/>
  <c r="M157"/>
  <c r="L158"/>
  <c r="J159"/>
  <c r="K159" s="1"/>
  <c r="E106" i="25"/>
  <c r="H106"/>
  <c r="D106"/>
  <c r="C106"/>
  <c r="F106"/>
  <c r="I106"/>
  <c r="G106"/>
  <c r="B107"/>
  <c r="P156" i="31"/>
  <c r="N157"/>
  <c r="F107" i="25" l="1"/>
  <c r="N107"/>
  <c r="L107"/>
  <c r="B108"/>
  <c r="K107"/>
  <c r="I107"/>
  <c r="E107"/>
  <c r="C107"/>
  <c r="D107"/>
  <c r="H107"/>
  <c r="M107"/>
  <c r="J107"/>
  <c r="Q107"/>
  <c r="O107"/>
  <c r="G107"/>
  <c r="P107"/>
  <c r="R107"/>
  <c r="O157" i="31"/>
  <c r="M158"/>
  <c r="L159"/>
  <c r="J160"/>
  <c r="K160" s="1"/>
  <c r="P157"/>
  <c r="N158"/>
  <c r="F108" i="25" l="1"/>
  <c r="Q108"/>
  <c r="C108"/>
  <c r="O108"/>
  <c r="B109"/>
  <c r="N108"/>
  <c r="M108"/>
  <c r="D108"/>
  <c r="P108"/>
  <c r="L108"/>
  <c r="K108"/>
  <c r="J108"/>
  <c r="E108"/>
  <c r="H108"/>
  <c r="I108"/>
  <c r="G108"/>
  <c r="R108"/>
  <c r="O158" i="31"/>
  <c r="M159"/>
  <c r="L160"/>
  <c r="J161"/>
  <c r="K161" s="1"/>
  <c r="P158"/>
  <c r="N159"/>
  <c r="H109" i="25" l="1"/>
  <c r="O109"/>
  <c r="G109"/>
  <c r="D109"/>
  <c r="M109"/>
  <c r="I109"/>
  <c r="E109"/>
  <c r="K109"/>
  <c r="N109"/>
  <c r="J109"/>
  <c r="P109"/>
  <c r="C109"/>
  <c r="Q109"/>
  <c r="F109"/>
  <c r="L109"/>
  <c r="B110"/>
  <c r="R109"/>
  <c r="O159" i="31"/>
  <c r="M160"/>
  <c r="L161"/>
  <c r="J162"/>
  <c r="K162" s="1"/>
  <c r="P159"/>
  <c r="N160"/>
  <c r="H110" i="25" l="1"/>
  <c r="C110"/>
  <c r="N110"/>
  <c r="D110"/>
  <c r="K110"/>
  <c r="B111"/>
  <c r="F110"/>
  <c r="E110"/>
  <c r="O110"/>
  <c r="Q110"/>
  <c r="L110"/>
  <c r="M110"/>
  <c r="J110"/>
  <c r="P110"/>
  <c r="I110"/>
  <c r="G110"/>
  <c r="R110"/>
  <c r="O160" i="31"/>
  <c r="M161"/>
  <c r="L162"/>
  <c r="J163"/>
  <c r="K163" s="1"/>
  <c r="P160"/>
  <c r="N161"/>
  <c r="F111" i="25" l="1"/>
  <c r="M111"/>
  <c r="L111"/>
  <c r="K111"/>
  <c r="E111"/>
  <c r="C111"/>
  <c r="I111"/>
  <c r="P111"/>
  <c r="J111"/>
  <c r="Q111"/>
  <c r="H111"/>
  <c r="N111"/>
  <c r="G111"/>
  <c r="O111"/>
  <c r="D111"/>
  <c r="B112"/>
  <c r="R111"/>
  <c r="O161" i="31"/>
  <c r="M162"/>
  <c r="L163"/>
  <c r="J164"/>
  <c r="K164" s="1"/>
  <c r="P161"/>
  <c r="N162"/>
  <c r="F112" i="25" l="1"/>
  <c r="M112"/>
  <c r="K112"/>
  <c r="Q112"/>
  <c r="I112"/>
  <c r="P112"/>
  <c r="J112"/>
  <c r="H112"/>
  <c r="O112"/>
  <c r="G112"/>
  <c r="N112"/>
  <c r="E112"/>
  <c r="C112"/>
  <c r="D112"/>
  <c r="L112"/>
  <c r="B113"/>
  <c r="R112"/>
  <c r="O162" i="31"/>
  <c r="M163"/>
  <c r="L164"/>
  <c r="J165"/>
  <c r="K165" s="1"/>
  <c r="P162"/>
  <c r="N163"/>
  <c r="E113" i="25" l="1"/>
  <c r="M113"/>
  <c r="H113"/>
  <c r="D113"/>
  <c r="L113"/>
  <c r="P113"/>
  <c r="G113"/>
  <c r="O113"/>
  <c r="I113"/>
  <c r="F113"/>
  <c r="N113"/>
  <c r="C113"/>
  <c r="K113"/>
  <c r="B114"/>
  <c r="J113"/>
  <c r="Q113"/>
  <c r="R113"/>
  <c r="O163" i="31"/>
  <c r="M164"/>
  <c r="L165"/>
  <c r="J166"/>
  <c r="K166" s="1"/>
  <c r="P163"/>
  <c r="N164"/>
  <c r="G114" i="25" l="1"/>
  <c r="F114"/>
  <c r="E114"/>
  <c r="D114"/>
  <c r="N114"/>
  <c r="L114"/>
  <c r="M114"/>
  <c r="Q114"/>
  <c r="K114"/>
  <c r="J114"/>
  <c r="C114"/>
  <c r="P114"/>
  <c r="B115"/>
  <c r="O114"/>
  <c r="I114"/>
  <c r="H114"/>
  <c r="R114"/>
  <c r="O164" i="31"/>
  <c r="M165"/>
  <c r="L166"/>
  <c r="J167"/>
  <c r="K167" s="1"/>
  <c r="P164"/>
  <c r="N165"/>
  <c r="F115" i="25" l="1"/>
  <c r="M115"/>
  <c r="D115"/>
  <c r="L115"/>
  <c r="B116"/>
  <c r="J115"/>
  <c r="Q115"/>
  <c r="G115"/>
  <c r="E115"/>
  <c r="C115"/>
  <c r="K115"/>
  <c r="I115"/>
  <c r="P115"/>
  <c r="N115"/>
  <c r="H115"/>
  <c r="O115"/>
  <c r="R115"/>
  <c r="O165" i="31"/>
  <c r="M166"/>
  <c r="L167"/>
  <c r="J168"/>
  <c r="K168" s="1"/>
  <c r="P165"/>
  <c r="N166"/>
  <c r="G116" i="25" l="1"/>
  <c r="D116"/>
  <c r="C116"/>
  <c r="P116"/>
  <c r="B117"/>
  <c r="E116"/>
  <c r="Q116"/>
  <c r="M116"/>
  <c r="L116"/>
  <c r="N116"/>
  <c r="K116"/>
  <c r="F116"/>
  <c r="I116"/>
  <c r="J116"/>
  <c r="O116"/>
  <c r="H116"/>
  <c r="R116"/>
  <c r="O166" i="31"/>
  <c r="M167"/>
  <c r="L168"/>
  <c r="J169"/>
  <c r="K169" s="1"/>
  <c r="P166"/>
  <c r="N167"/>
  <c r="E117" i="25" l="1"/>
  <c r="N117"/>
  <c r="G117"/>
  <c r="B118"/>
  <c r="K117"/>
  <c r="C117"/>
  <c r="J117"/>
  <c r="H117"/>
  <c r="M117"/>
  <c r="D117"/>
  <c r="O117"/>
  <c r="Q117"/>
  <c r="L117"/>
  <c r="F117"/>
  <c r="I117"/>
  <c r="P117"/>
  <c r="R117"/>
  <c r="O167" i="31"/>
  <c r="M168"/>
  <c r="L169"/>
  <c r="J170"/>
  <c r="K170" s="1"/>
  <c r="P167"/>
  <c r="N168"/>
  <c r="I118" i="25" l="1"/>
  <c r="M118"/>
  <c r="E118"/>
  <c r="B119"/>
  <c r="G118"/>
  <c r="C118"/>
  <c r="Q118"/>
  <c r="L118"/>
  <c r="J118"/>
  <c r="F118"/>
  <c r="O118"/>
  <c r="D118"/>
  <c r="P118"/>
  <c r="K118"/>
  <c r="N118"/>
  <c r="H118"/>
  <c r="R118"/>
  <c r="O168" i="31"/>
  <c r="M169"/>
  <c r="L170"/>
  <c r="J171"/>
  <c r="K171" s="1"/>
  <c r="P168"/>
  <c r="N169"/>
  <c r="F119" i="25" l="1"/>
  <c r="N119"/>
  <c r="Q119"/>
  <c r="E119"/>
  <c r="C119"/>
  <c r="D119"/>
  <c r="L119"/>
  <c r="B120"/>
  <c r="K119"/>
  <c r="J119"/>
  <c r="I119"/>
  <c r="O119"/>
  <c r="H119"/>
  <c r="P119"/>
  <c r="G119"/>
  <c r="M119"/>
  <c r="R119"/>
  <c r="O169" i="31"/>
  <c r="M170"/>
  <c r="L171"/>
  <c r="J172"/>
  <c r="K172" s="1"/>
  <c r="P169"/>
  <c r="N170"/>
  <c r="F120" i="25" l="1"/>
  <c r="M120"/>
  <c r="L120"/>
  <c r="B121"/>
  <c r="P120"/>
  <c r="H120"/>
  <c r="N120"/>
  <c r="E120"/>
  <c r="C120"/>
  <c r="J120"/>
  <c r="Q120"/>
  <c r="O120"/>
  <c r="G120"/>
  <c r="D120"/>
  <c r="K120"/>
  <c r="I120"/>
  <c r="R120"/>
  <c r="O170" i="31"/>
  <c r="M171"/>
  <c r="L172"/>
  <c r="J173"/>
  <c r="K173" s="1"/>
  <c r="P170"/>
  <c r="N171"/>
  <c r="E121" i="25" l="1"/>
  <c r="J121"/>
  <c r="H121"/>
  <c r="D121"/>
  <c r="L121"/>
  <c r="Q121"/>
  <c r="C121"/>
  <c r="K121"/>
  <c r="B122"/>
  <c r="I121"/>
  <c r="P121"/>
  <c r="G121"/>
  <c r="O121"/>
  <c r="F121"/>
  <c r="N121"/>
  <c r="M121"/>
  <c r="R121"/>
  <c r="O171" i="31"/>
  <c r="M172"/>
  <c r="L173"/>
  <c r="J174"/>
  <c r="K174" s="1"/>
  <c r="P171"/>
  <c r="N172"/>
  <c r="F122" i="25" l="1"/>
  <c r="P122"/>
  <c r="M122"/>
  <c r="Q122"/>
  <c r="D122"/>
  <c r="O122"/>
  <c r="K122"/>
  <c r="H122"/>
  <c r="E122"/>
  <c r="C122"/>
  <c r="N122"/>
  <c r="B123"/>
  <c r="L122"/>
  <c r="I122"/>
  <c r="J122"/>
  <c r="G122"/>
  <c r="R122"/>
  <c r="O172" i="31"/>
  <c r="M173"/>
  <c r="L174"/>
  <c r="J175"/>
  <c r="K175" s="1"/>
  <c r="P172"/>
  <c r="N173"/>
  <c r="E123" i="25" l="1"/>
  <c r="C123"/>
  <c r="D123"/>
  <c r="L123"/>
  <c r="B124"/>
  <c r="Q123"/>
  <c r="I123"/>
  <c r="M123"/>
  <c r="K123"/>
  <c r="J123"/>
  <c r="O123"/>
  <c r="H123"/>
  <c r="G123"/>
  <c r="P123"/>
  <c r="N123"/>
  <c r="F123"/>
  <c r="R123"/>
  <c r="O173" i="31"/>
  <c r="M174"/>
  <c r="L175"/>
  <c r="J176"/>
  <c r="K176" s="1"/>
  <c r="P173"/>
  <c r="N174"/>
  <c r="D124" i="25" l="1"/>
  <c r="P124"/>
  <c r="C124"/>
  <c r="O124"/>
  <c r="B125"/>
  <c r="I124"/>
  <c r="L124"/>
  <c r="J124"/>
  <c r="K124"/>
  <c r="H124"/>
  <c r="N124"/>
  <c r="M124"/>
  <c r="G124"/>
  <c r="E124"/>
  <c r="F124"/>
  <c r="Q124"/>
  <c r="R124"/>
  <c r="O174" i="31"/>
  <c r="M175"/>
  <c r="L176"/>
  <c r="J177"/>
  <c r="K177" s="1"/>
  <c r="P174"/>
  <c r="N175"/>
  <c r="D125" i="25" l="1"/>
  <c r="Q125"/>
  <c r="H125"/>
  <c r="O125"/>
  <c r="B126"/>
  <c r="I125"/>
  <c r="N125"/>
  <c r="L125"/>
  <c r="E125"/>
  <c r="J125"/>
  <c r="F125"/>
  <c r="M125"/>
  <c r="P125"/>
  <c r="C125"/>
  <c r="K125"/>
  <c r="G125"/>
  <c r="R125"/>
  <c r="O175" i="31"/>
  <c r="M176"/>
  <c r="L177"/>
  <c r="J178"/>
  <c r="K178" s="1"/>
  <c r="P175"/>
  <c r="N176"/>
  <c r="F126" i="25" l="1"/>
  <c r="C126"/>
  <c r="D126"/>
  <c r="K126"/>
  <c r="B127"/>
  <c r="I126"/>
  <c r="G126"/>
  <c r="E126"/>
  <c r="N126"/>
  <c r="J126"/>
  <c r="O126"/>
  <c r="P126"/>
  <c r="L126"/>
  <c r="Q126"/>
  <c r="H126"/>
  <c r="M126"/>
  <c r="R126"/>
  <c r="O176" i="31"/>
  <c r="M177"/>
  <c r="L178"/>
  <c r="J179"/>
  <c r="K179" s="1"/>
  <c r="P176"/>
  <c r="N177"/>
  <c r="F127" i="25" l="1"/>
  <c r="N127"/>
  <c r="E127"/>
  <c r="C127"/>
  <c r="D127"/>
  <c r="L127"/>
  <c r="B128"/>
  <c r="J127"/>
  <c r="P127"/>
  <c r="Q127"/>
  <c r="K127"/>
  <c r="I127"/>
  <c r="H127"/>
  <c r="O127"/>
  <c r="G127"/>
  <c r="M127"/>
  <c r="R127"/>
  <c r="O177" i="31"/>
  <c r="M178"/>
  <c r="L179"/>
  <c r="J180"/>
  <c r="K180" s="1"/>
  <c r="P177"/>
  <c r="N178"/>
  <c r="E128" i="25" l="1"/>
  <c r="C128"/>
  <c r="D128"/>
  <c r="L128"/>
  <c r="B129"/>
  <c r="J128"/>
  <c r="P128"/>
  <c r="H128"/>
  <c r="N128"/>
  <c r="K128"/>
  <c r="Q128"/>
  <c r="I128"/>
  <c r="F128"/>
  <c r="M128"/>
  <c r="O128"/>
  <c r="G128"/>
  <c r="R128"/>
  <c r="O178" i="31"/>
  <c r="M179"/>
  <c r="L180"/>
  <c r="J181"/>
  <c r="K181" s="1"/>
  <c r="P178"/>
  <c r="N179"/>
  <c r="E129" i="25" l="1"/>
  <c r="M129"/>
  <c r="J129"/>
  <c r="Q129"/>
  <c r="H129"/>
  <c r="G129"/>
  <c r="F129"/>
  <c r="N129"/>
  <c r="D129"/>
  <c r="L129"/>
  <c r="P129"/>
  <c r="O129"/>
  <c r="C129"/>
  <c r="K129"/>
  <c r="B130"/>
  <c r="I129"/>
  <c r="R129"/>
  <c r="O179" i="31"/>
  <c r="M180"/>
  <c r="L181"/>
  <c r="J182"/>
  <c r="K182" s="1"/>
  <c r="P179"/>
  <c r="N180"/>
  <c r="G130" i="25" l="1"/>
  <c r="D130"/>
  <c r="O130"/>
  <c r="E130"/>
  <c r="Q130"/>
  <c r="C130"/>
  <c r="P130"/>
  <c r="B131"/>
  <c r="N130"/>
  <c r="L130"/>
  <c r="M130"/>
  <c r="J130"/>
  <c r="K130"/>
  <c r="H130"/>
  <c r="I130"/>
  <c r="F130"/>
  <c r="R130"/>
  <c r="O180" i="31"/>
  <c r="M181"/>
  <c r="L182"/>
  <c r="J183"/>
  <c r="K183" s="1"/>
  <c r="P180"/>
  <c r="N181"/>
  <c r="F131" i="25" l="1"/>
  <c r="M131"/>
  <c r="I131"/>
  <c r="E131"/>
  <c r="C131"/>
  <c r="D131"/>
  <c r="L131"/>
  <c r="B132"/>
  <c r="N131"/>
  <c r="Q131"/>
  <c r="G131"/>
  <c r="O131"/>
  <c r="K131"/>
  <c r="J131"/>
  <c r="P131"/>
  <c r="H131"/>
  <c r="R131"/>
  <c r="O181" i="31"/>
  <c r="M182"/>
  <c r="L183"/>
  <c r="J184"/>
  <c r="K184" s="1"/>
  <c r="P181"/>
  <c r="N182"/>
  <c r="G132" i="25" l="1"/>
  <c r="F132"/>
  <c r="Q132"/>
  <c r="E132"/>
  <c r="C132"/>
  <c r="P132"/>
  <c r="B133"/>
  <c r="M132"/>
  <c r="D132"/>
  <c r="K132"/>
  <c r="J132"/>
  <c r="I132"/>
  <c r="H132"/>
  <c r="O132"/>
  <c r="N132"/>
  <c r="L132"/>
  <c r="R132"/>
  <c r="O182" i="31"/>
  <c r="M183"/>
  <c r="L184"/>
  <c r="J185"/>
  <c r="K185" s="1"/>
  <c r="P182"/>
  <c r="N183"/>
  <c r="E133" i="25" l="1"/>
  <c r="L133"/>
  <c r="I133"/>
  <c r="N133"/>
  <c r="B134"/>
  <c r="C133"/>
  <c r="P133"/>
  <c r="M133"/>
  <c r="J133"/>
  <c r="K133"/>
  <c r="F133"/>
  <c r="D133"/>
  <c r="G133"/>
  <c r="H133"/>
  <c r="Q133"/>
  <c r="O133"/>
  <c r="R133"/>
  <c r="O183" i="31"/>
  <c r="M184"/>
  <c r="L185"/>
  <c r="J186"/>
  <c r="K186" s="1"/>
  <c r="P183"/>
  <c r="N184"/>
  <c r="I134" i="25" l="1"/>
  <c r="Q134"/>
  <c r="H134"/>
  <c r="P134"/>
  <c r="G134"/>
  <c r="C134"/>
  <c r="J134"/>
  <c r="D134"/>
  <c r="N134"/>
  <c r="M134"/>
  <c r="F134"/>
  <c r="K134"/>
  <c r="O134"/>
  <c r="E134"/>
  <c r="L134"/>
  <c r="B135"/>
  <c r="R134"/>
  <c r="O184" i="31"/>
  <c r="M185"/>
  <c r="L186"/>
  <c r="J187"/>
  <c r="K187" s="1"/>
  <c r="P184"/>
  <c r="N185"/>
  <c r="E135" i="25" l="1"/>
  <c r="C135"/>
  <c r="D135"/>
  <c r="L135"/>
  <c r="B136"/>
  <c r="I135"/>
  <c r="N135"/>
  <c r="H135"/>
  <c r="Q135"/>
  <c r="G135"/>
  <c r="O135"/>
  <c r="F135"/>
  <c r="P135"/>
  <c r="K135"/>
  <c r="J135"/>
  <c r="M135"/>
  <c r="R135"/>
  <c r="O185" i="31"/>
  <c r="M186"/>
  <c r="L187"/>
  <c r="J188"/>
  <c r="K188" s="1"/>
  <c r="P185"/>
  <c r="N186"/>
  <c r="F136" i="25" l="1"/>
  <c r="M136"/>
  <c r="D136"/>
  <c r="L136"/>
  <c r="B137"/>
  <c r="J136"/>
  <c r="E136"/>
  <c r="C136"/>
  <c r="K136"/>
  <c r="Q136"/>
  <c r="I136"/>
  <c r="P136"/>
  <c r="H136"/>
  <c r="O136"/>
  <c r="G136"/>
  <c r="N136"/>
  <c r="R136"/>
  <c r="O186" i="31"/>
  <c r="M187"/>
  <c r="L188"/>
  <c r="J189"/>
  <c r="K189" s="1"/>
  <c r="P186"/>
  <c r="N187"/>
  <c r="E137" i="25" l="1"/>
  <c r="M137"/>
  <c r="B138"/>
  <c r="D137"/>
  <c r="L137"/>
  <c r="C137"/>
  <c r="K137"/>
  <c r="G137"/>
  <c r="O137"/>
  <c r="F137"/>
  <c r="N137"/>
  <c r="J137"/>
  <c r="I137"/>
  <c r="Q137"/>
  <c r="H137"/>
  <c r="P137"/>
  <c r="R137"/>
  <c r="O187" i="31"/>
  <c r="M188"/>
  <c r="L189"/>
  <c r="J190"/>
  <c r="K190" s="1"/>
  <c r="P187"/>
  <c r="N188"/>
  <c r="F138" i="25" l="1"/>
  <c r="E138"/>
  <c r="D138"/>
  <c r="P138"/>
  <c r="C138"/>
  <c r="O138"/>
  <c r="B139"/>
  <c r="J138"/>
  <c r="I138"/>
  <c r="N138"/>
  <c r="M138"/>
  <c r="Q138"/>
  <c r="L138"/>
  <c r="K138"/>
  <c r="H138"/>
  <c r="G138"/>
  <c r="R138"/>
  <c r="O188" i="31"/>
  <c r="M189"/>
  <c r="L190"/>
  <c r="J191"/>
  <c r="K191" s="1"/>
  <c r="P188"/>
  <c r="N189"/>
  <c r="F139" i="25" l="1"/>
  <c r="D139"/>
  <c r="B140"/>
  <c r="E139"/>
  <c r="C139"/>
  <c r="K139"/>
  <c r="I139"/>
  <c r="O139"/>
  <c r="L139"/>
  <c r="J139"/>
  <c r="Q139"/>
  <c r="H139"/>
  <c r="M139"/>
  <c r="G139"/>
  <c r="P139"/>
  <c r="N139"/>
  <c r="R139"/>
  <c r="O189" i="31"/>
  <c r="M190"/>
  <c r="L191"/>
  <c r="J192"/>
  <c r="K192" s="1"/>
  <c r="P189"/>
  <c r="N190"/>
  <c r="H140" i="25" l="1"/>
  <c r="G140"/>
  <c r="Q140"/>
  <c r="D140"/>
  <c r="P140"/>
  <c r="C140"/>
  <c r="O140"/>
  <c r="B141"/>
  <c r="M140"/>
  <c r="K140"/>
  <c r="I140"/>
  <c r="F140"/>
  <c r="N140"/>
  <c r="L140"/>
  <c r="E140"/>
  <c r="J140"/>
  <c r="R140"/>
  <c r="O190" i="31"/>
  <c r="M191"/>
  <c r="L192"/>
  <c r="J193"/>
  <c r="K193" s="1"/>
  <c r="P190"/>
  <c r="N191"/>
  <c r="D141" i="25" l="1"/>
  <c r="M141"/>
  <c r="F141"/>
  <c r="L141"/>
  <c r="B142"/>
  <c r="K141"/>
  <c r="N141"/>
  <c r="P141"/>
  <c r="C141"/>
  <c r="E141"/>
  <c r="G141"/>
  <c r="I141"/>
  <c r="Q141"/>
  <c r="H141"/>
  <c r="O141"/>
  <c r="J141"/>
  <c r="R141"/>
  <c r="O191" i="31"/>
  <c r="M192"/>
  <c r="L193"/>
  <c r="J194"/>
  <c r="K194" s="1"/>
  <c r="P191"/>
  <c r="N192"/>
  <c r="H142" i="25" l="1"/>
  <c r="N142"/>
  <c r="D142"/>
  <c r="B143"/>
  <c r="I142"/>
  <c r="G142"/>
  <c r="E142"/>
  <c r="O142"/>
  <c r="Q142"/>
  <c r="L142"/>
  <c r="M142"/>
  <c r="K142"/>
  <c r="J142"/>
  <c r="C142"/>
  <c r="F142"/>
  <c r="P142"/>
  <c r="R142"/>
  <c r="O192" i="31"/>
  <c r="M193"/>
  <c r="L194"/>
  <c r="J195"/>
  <c r="K195" s="1"/>
  <c r="P192"/>
  <c r="N193"/>
  <c r="F143" i="25" l="1"/>
  <c r="Q143"/>
  <c r="D143"/>
  <c r="L143"/>
  <c r="B144"/>
  <c r="E143"/>
  <c r="C143"/>
  <c r="I143"/>
  <c r="M143"/>
  <c r="K143"/>
  <c r="J143"/>
  <c r="H143"/>
  <c r="P143"/>
  <c r="G143"/>
  <c r="N143"/>
  <c r="O143"/>
  <c r="R143"/>
  <c r="O193" i="31"/>
  <c r="M194"/>
  <c r="L195"/>
  <c r="J196"/>
  <c r="K196" s="1"/>
  <c r="P193"/>
  <c r="N194"/>
  <c r="F144" i="25" l="1"/>
  <c r="M144"/>
  <c r="D144"/>
  <c r="L144"/>
  <c r="B145"/>
  <c r="K144"/>
  <c r="J144"/>
  <c r="G144"/>
  <c r="E144"/>
  <c r="C144"/>
  <c r="Q144"/>
  <c r="I144"/>
  <c r="P144"/>
  <c r="H144"/>
  <c r="O144"/>
  <c r="N144"/>
  <c r="R144"/>
  <c r="O194" i="31"/>
  <c r="M195"/>
  <c r="L196"/>
  <c r="J197"/>
  <c r="K197" s="1"/>
  <c r="P194"/>
  <c r="N195"/>
  <c r="E145" i="25" l="1"/>
  <c r="M145"/>
  <c r="G145"/>
  <c r="D145"/>
  <c r="L145"/>
  <c r="H145"/>
  <c r="P145"/>
  <c r="F145"/>
  <c r="N145"/>
  <c r="C145"/>
  <c r="K145"/>
  <c r="B146"/>
  <c r="J145"/>
  <c r="I145"/>
  <c r="Q145"/>
  <c r="O145"/>
  <c r="R145"/>
  <c r="O195" i="31"/>
  <c r="M196"/>
  <c r="L197"/>
  <c r="J198"/>
  <c r="K198" s="1"/>
  <c r="P195"/>
  <c r="N196"/>
  <c r="G146" i="25" l="1"/>
  <c r="D146"/>
  <c r="P146"/>
  <c r="C146"/>
  <c r="O146"/>
  <c r="B147"/>
  <c r="M146"/>
  <c r="J146"/>
  <c r="E146"/>
  <c r="K146"/>
  <c r="H146"/>
  <c r="I146"/>
  <c r="F146"/>
  <c r="N146"/>
  <c r="L146"/>
  <c r="Q146"/>
  <c r="R146"/>
  <c r="O196" i="31"/>
  <c r="M197"/>
  <c r="L198"/>
  <c r="J199"/>
  <c r="K199" s="1"/>
  <c r="P196"/>
  <c r="N197"/>
  <c r="F147" i="25" l="1"/>
  <c r="Q147"/>
  <c r="E147"/>
  <c r="C147"/>
  <c r="J147"/>
  <c r="P147"/>
  <c r="I147"/>
  <c r="N147"/>
  <c r="D147"/>
  <c r="L147"/>
  <c r="B148"/>
  <c r="G147"/>
  <c r="M147"/>
  <c r="K147"/>
  <c r="H147"/>
  <c r="O147"/>
  <c r="R147"/>
  <c r="O197" i="31"/>
  <c r="M198"/>
  <c r="L199"/>
  <c r="J200"/>
  <c r="K200" s="1"/>
  <c r="P197"/>
  <c r="N198"/>
  <c r="G148" i="25" l="1"/>
  <c r="L148"/>
  <c r="O148"/>
  <c r="E148"/>
  <c r="Q148"/>
  <c r="C148"/>
  <c r="P148"/>
  <c r="B149"/>
  <c r="N148"/>
  <c r="D148"/>
  <c r="J148"/>
  <c r="M148"/>
  <c r="K148"/>
  <c r="F148"/>
  <c r="I148"/>
  <c r="H148"/>
  <c r="R148"/>
  <c r="O198" i="31"/>
  <c r="M199"/>
  <c r="L200"/>
  <c r="J201"/>
  <c r="K201" s="1"/>
  <c r="P198"/>
  <c r="N199"/>
  <c r="G149" i="25" l="1"/>
  <c r="N149"/>
  <c r="C149"/>
  <c r="K149"/>
  <c r="E149"/>
  <c r="D149"/>
  <c r="B150"/>
  <c r="H149"/>
  <c r="L149"/>
  <c r="Q149"/>
  <c r="M149"/>
  <c r="I149"/>
  <c r="P149"/>
  <c r="J149"/>
  <c r="F149"/>
  <c r="O149"/>
  <c r="R149"/>
  <c r="O199" i="31"/>
  <c r="M200"/>
  <c r="L201"/>
  <c r="J202"/>
  <c r="K202" s="1"/>
  <c r="P199"/>
  <c r="N200"/>
  <c r="I150" i="25" l="1"/>
  <c r="O150"/>
  <c r="G150"/>
  <c r="C150"/>
  <c r="E150"/>
  <c r="L150"/>
  <c r="B151"/>
  <c r="J150"/>
  <c r="P150"/>
  <c r="N150"/>
  <c r="D150"/>
  <c r="Q150"/>
  <c r="H150"/>
  <c r="F150"/>
  <c r="K150"/>
  <c r="M150"/>
  <c r="R150"/>
  <c r="O200" i="31"/>
  <c r="M201"/>
  <c r="L202"/>
  <c r="J203"/>
  <c r="K203" s="1"/>
  <c r="P200"/>
  <c r="N201"/>
  <c r="F151" i="25" l="1"/>
  <c r="M151"/>
  <c r="D151"/>
  <c r="L151"/>
  <c r="B152"/>
  <c r="K151"/>
  <c r="J151"/>
  <c r="O151"/>
  <c r="H151"/>
  <c r="P151"/>
  <c r="Q151"/>
  <c r="I151"/>
  <c r="G151"/>
  <c r="N151"/>
  <c r="E151"/>
  <c r="C151"/>
  <c r="R151"/>
  <c r="O201" i="31"/>
  <c r="M202"/>
  <c r="L203"/>
  <c r="J204"/>
  <c r="K204" s="1"/>
  <c r="P201"/>
  <c r="N202"/>
  <c r="E152" i="25" l="1"/>
  <c r="C152"/>
  <c r="J152"/>
  <c r="P152"/>
  <c r="D152"/>
  <c r="L152"/>
  <c r="B153"/>
  <c r="K152"/>
  <c r="H152"/>
  <c r="O152"/>
  <c r="F152"/>
  <c r="G152"/>
  <c r="N152"/>
  <c r="M152"/>
  <c r="Q152"/>
  <c r="I152"/>
  <c r="R152"/>
  <c r="O202" i="31"/>
  <c r="M203"/>
  <c r="L204"/>
  <c r="J205"/>
  <c r="K205" s="1"/>
  <c r="P202"/>
  <c r="N203"/>
  <c r="E153" i="25" l="1"/>
  <c r="M153"/>
  <c r="D153"/>
  <c r="L153"/>
  <c r="C153"/>
  <c r="K153"/>
  <c r="B154"/>
  <c r="J153"/>
  <c r="I153"/>
  <c r="P153"/>
  <c r="Q153"/>
  <c r="G153"/>
  <c r="O153"/>
  <c r="H153"/>
  <c r="F153"/>
  <c r="N153"/>
  <c r="R153"/>
  <c r="O203" i="31"/>
  <c r="M204"/>
  <c r="L205"/>
  <c r="J206"/>
  <c r="K206" s="1"/>
  <c r="P203"/>
  <c r="N204"/>
  <c r="F154" i="25" l="1"/>
  <c r="E154"/>
  <c r="D154"/>
  <c r="P154"/>
  <c r="L154"/>
  <c r="C154"/>
  <c r="O154"/>
  <c r="B155"/>
  <c r="J154"/>
  <c r="I154"/>
  <c r="M154"/>
  <c r="Q154"/>
  <c r="K154"/>
  <c r="H154"/>
  <c r="G154"/>
  <c r="N154"/>
  <c r="R154"/>
  <c r="O204" i="31"/>
  <c r="M205"/>
  <c r="L206"/>
  <c r="J207"/>
  <c r="K207" s="1"/>
  <c r="P204"/>
  <c r="N205"/>
  <c r="F155" i="25" l="1"/>
  <c r="N155"/>
  <c r="L155"/>
  <c r="B156"/>
  <c r="K155"/>
  <c r="E155"/>
  <c r="C155"/>
  <c r="D155"/>
  <c r="I155"/>
  <c r="H155"/>
  <c r="M155"/>
  <c r="J155"/>
  <c r="Q155"/>
  <c r="O155"/>
  <c r="G155"/>
  <c r="P155"/>
  <c r="R155"/>
  <c r="O205" i="31"/>
  <c r="M206"/>
  <c r="L207"/>
  <c r="J208"/>
  <c r="K208" s="1"/>
  <c r="P205"/>
  <c r="N206"/>
  <c r="F156" i="25" l="1"/>
  <c r="Q156"/>
  <c r="P156"/>
  <c r="N156"/>
  <c r="D156"/>
  <c r="M156"/>
  <c r="G156"/>
  <c r="C156"/>
  <c r="O156"/>
  <c r="B157"/>
  <c r="E156"/>
  <c r="J156"/>
  <c r="I156"/>
  <c r="H156"/>
  <c r="K156"/>
  <c r="L156"/>
  <c r="R156"/>
  <c r="O206" i="31"/>
  <c r="M207"/>
  <c r="L208"/>
  <c r="J209"/>
  <c r="K209" s="1"/>
  <c r="P206"/>
  <c r="N207"/>
  <c r="H157" i="25" l="1"/>
  <c r="O157"/>
  <c r="J157"/>
  <c r="L157"/>
  <c r="P157"/>
  <c r="F157"/>
  <c r="M157"/>
  <c r="D157"/>
  <c r="C157"/>
  <c r="B158"/>
  <c r="I157"/>
  <c r="N157"/>
  <c r="E157"/>
  <c r="K157"/>
  <c r="Q157"/>
  <c r="G157"/>
  <c r="R157"/>
  <c r="O207" i="31"/>
  <c r="M208"/>
  <c r="L209"/>
  <c r="J210"/>
  <c r="K210" s="1"/>
  <c r="P207"/>
  <c r="N208"/>
  <c r="H158" i="25" l="1"/>
  <c r="C158"/>
  <c r="B159"/>
  <c r="I158"/>
  <c r="G158"/>
  <c r="Q158"/>
  <c r="F158"/>
  <c r="P158"/>
  <c r="D158"/>
  <c r="K158"/>
  <c r="N158"/>
  <c r="E158"/>
  <c r="J158"/>
  <c r="M158"/>
  <c r="L158"/>
  <c r="O158"/>
  <c r="R158"/>
  <c r="O208" i="31"/>
  <c r="M209"/>
  <c r="L210"/>
  <c r="J211"/>
  <c r="K211" s="1"/>
  <c r="P208"/>
  <c r="N209"/>
  <c r="F159" i="25" l="1"/>
  <c r="O159"/>
  <c r="E159"/>
  <c r="C159"/>
  <c r="D159"/>
  <c r="L159"/>
  <c r="B160"/>
  <c r="J159"/>
  <c r="P159"/>
  <c r="N159"/>
  <c r="H159"/>
  <c r="Q159"/>
  <c r="G159"/>
  <c r="M159"/>
  <c r="K159"/>
  <c r="I159"/>
  <c r="R159"/>
  <c r="O209" i="31"/>
  <c r="M210"/>
  <c r="L211"/>
  <c r="J212"/>
  <c r="K212" s="1"/>
  <c r="P209"/>
  <c r="N210"/>
  <c r="F160" i="25" l="1"/>
  <c r="M160"/>
  <c r="E160"/>
  <c r="J160"/>
  <c r="I160"/>
  <c r="C160"/>
  <c r="Q160"/>
  <c r="D160"/>
  <c r="L160"/>
  <c r="B161"/>
  <c r="K160"/>
  <c r="H160"/>
  <c r="O160"/>
  <c r="G160"/>
  <c r="N160"/>
  <c r="P160"/>
  <c r="R160"/>
  <c r="O210" i="31"/>
  <c r="M211"/>
  <c r="L212"/>
  <c r="J213"/>
  <c r="K213" s="1"/>
  <c r="P210"/>
  <c r="N211"/>
  <c r="E161" i="25" l="1"/>
  <c r="M161"/>
  <c r="C161"/>
  <c r="K161"/>
  <c r="B162"/>
  <c r="D161"/>
  <c r="L161"/>
  <c r="J161"/>
  <c r="I161"/>
  <c r="H161"/>
  <c r="G161"/>
  <c r="O161"/>
  <c r="F161"/>
  <c r="N161"/>
  <c r="Q161"/>
  <c r="P161"/>
  <c r="R161"/>
  <c r="O211" i="31"/>
  <c r="M212"/>
  <c r="L213"/>
  <c r="J214"/>
  <c r="K214" s="1"/>
  <c r="P211"/>
  <c r="N212"/>
  <c r="G162" i="25" l="1"/>
  <c r="D162"/>
  <c r="E162"/>
  <c r="Q162"/>
  <c r="M162"/>
  <c r="J162"/>
  <c r="C162"/>
  <c r="P162"/>
  <c r="B163"/>
  <c r="K162"/>
  <c r="H162"/>
  <c r="L162"/>
  <c r="I162"/>
  <c r="F162"/>
  <c r="O162"/>
  <c r="N162"/>
  <c r="R162"/>
  <c r="O212" i="31"/>
  <c r="M213"/>
  <c r="L214"/>
  <c r="J215"/>
  <c r="K215" s="1"/>
  <c r="P212"/>
  <c r="N213"/>
  <c r="F163" i="25" l="1"/>
  <c r="C163"/>
  <c r="D163"/>
  <c r="B164"/>
  <c r="K163"/>
  <c r="E163"/>
  <c r="M163"/>
  <c r="J163"/>
  <c r="I163"/>
  <c r="L163"/>
  <c r="H163"/>
  <c r="Q163"/>
  <c r="G163"/>
  <c r="O163"/>
  <c r="P163"/>
  <c r="N163"/>
  <c r="R163"/>
  <c r="O213" i="31"/>
  <c r="M214"/>
  <c r="L215"/>
  <c r="J216"/>
  <c r="K216" s="1"/>
  <c r="P213"/>
  <c r="N214"/>
  <c r="G164" i="25" l="1"/>
  <c r="D164"/>
  <c r="O164"/>
  <c r="E164"/>
  <c r="Q164"/>
  <c r="M164"/>
  <c r="C164"/>
  <c r="P164"/>
  <c r="B165"/>
  <c r="H164"/>
  <c r="K164"/>
  <c r="F164"/>
  <c r="N164"/>
  <c r="L164"/>
  <c r="I164"/>
  <c r="J164"/>
  <c r="R164"/>
  <c r="O214" i="31"/>
  <c r="M215"/>
  <c r="L216"/>
  <c r="J217"/>
  <c r="K217" s="1"/>
  <c r="P214"/>
  <c r="P215"/>
  <c r="E165" i="25" l="1"/>
  <c r="D165"/>
  <c r="F165"/>
  <c r="H165"/>
  <c r="M165"/>
  <c r="Q165"/>
  <c r="C165"/>
  <c r="P165"/>
  <c r="L165"/>
  <c r="G165"/>
  <c r="N165"/>
  <c r="B166"/>
  <c r="K165"/>
  <c r="O165"/>
  <c r="I165"/>
  <c r="J165"/>
  <c r="R165"/>
  <c r="M216" i="31"/>
  <c r="L217"/>
  <c r="J218"/>
  <c r="K218" s="1"/>
  <c r="N215"/>
  <c r="N216"/>
  <c r="I166" i="25" l="1"/>
  <c r="C166"/>
  <c r="H166"/>
  <c r="O166"/>
  <c r="M166"/>
  <c r="G166"/>
  <c r="L166"/>
  <c r="F166"/>
  <c r="D166"/>
  <c r="N166"/>
  <c r="E166"/>
  <c r="J166"/>
  <c r="B167"/>
  <c r="P166"/>
  <c r="K166"/>
  <c r="Q166"/>
  <c r="R166"/>
  <c r="O215" i="31"/>
  <c r="O216"/>
  <c r="M217"/>
  <c r="L218"/>
  <c r="J219"/>
  <c r="K219" s="1"/>
  <c r="P216"/>
  <c r="N217"/>
  <c r="F167" i="25" l="1"/>
  <c r="C167"/>
  <c r="J167"/>
  <c r="I167"/>
  <c r="O167"/>
  <c r="E167"/>
  <c r="M167"/>
  <c r="D167"/>
  <c r="L167"/>
  <c r="B168"/>
  <c r="K167"/>
  <c r="P167"/>
  <c r="G167"/>
  <c r="N167"/>
  <c r="Q167"/>
  <c r="H167"/>
  <c r="R167"/>
  <c r="O217" i="31"/>
  <c r="M218"/>
  <c r="L219"/>
  <c r="J220"/>
  <c r="K220" s="1"/>
  <c r="C9" i="25"/>
  <c r="P217" i="31"/>
  <c r="N218"/>
  <c r="F168" i="25" l="1"/>
  <c r="C168"/>
  <c r="H168"/>
  <c r="N168"/>
  <c r="E168"/>
  <c r="M168"/>
  <c r="O168"/>
  <c r="G168"/>
  <c r="D168"/>
  <c r="L168"/>
  <c r="B169"/>
  <c r="K168"/>
  <c r="J168"/>
  <c r="Q168"/>
  <c r="I168"/>
  <c r="P168"/>
  <c r="R168"/>
  <c r="O218" i="31"/>
  <c r="M219"/>
  <c r="L220"/>
  <c r="J221"/>
  <c r="K221" s="1"/>
  <c r="P218"/>
  <c r="N219"/>
  <c r="E169" i="25" l="1"/>
  <c r="M169"/>
  <c r="Q169"/>
  <c r="P169"/>
  <c r="G169"/>
  <c r="O169"/>
  <c r="N169"/>
  <c r="D169"/>
  <c r="L169"/>
  <c r="C169"/>
  <c r="K169"/>
  <c r="B170"/>
  <c r="J169"/>
  <c r="I169"/>
  <c r="H169"/>
  <c r="F169"/>
  <c r="R169"/>
  <c r="O219" i="31"/>
  <c r="M220"/>
  <c r="L221"/>
  <c r="J222"/>
  <c r="K222" s="1"/>
  <c r="P219"/>
  <c r="N220"/>
  <c r="F170" i="25" l="1"/>
  <c r="G170"/>
  <c r="O170"/>
  <c r="N170"/>
  <c r="Q170"/>
  <c r="D170"/>
  <c r="E170"/>
  <c r="J170"/>
  <c r="K170"/>
  <c r="C170"/>
  <c r="B171"/>
  <c r="M170"/>
  <c r="L170"/>
  <c r="H170"/>
  <c r="I170"/>
  <c r="P170"/>
  <c r="R170"/>
  <c r="O220" i="31"/>
  <c r="M221"/>
  <c r="L222"/>
  <c r="J223"/>
  <c r="K223" s="1"/>
  <c r="P220"/>
  <c r="N221"/>
  <c r="F171" i="25" l="1"/>
  <c r="C171"/>
  <c r="M171"/>
  <c r="E171"/>
  <c r="Q171"/>
  <c r="O171"/>
  <c r="G171"/>
  <c r="N171"/>
  <c r="D171"/>
  <c r="L171"/>
  <c r="B172"/>
  <c r="K171"/>
  <c r="J171"/>
  <c r="I171"/>
  <c r="H171"/>
  <c r="P171"/>
  <c r="R171"/>
  <c r="O221" i="31"/>
  <c r="M222"/>
  <c r="L223"/>
  <c r="J224"/>
  <c r="K224" s="1"/>
  <c r="P221"/>
  <c r="N222"/>
  <c r="F172" i="25" l="1"/>
  <c r="K172"/>
  <c r="L172"/>
  <c r="M172"/>
  <c r="E172"/>
  <c r="D172"/>
  <c r="Q172"/>
  <c r="C172"/>
  <c r="P172"/>
  <c r="B173"/>
  <c r="O172"/>
  <c r="N172"/>
  <c r="G172"/>
  <c r="J172"/>
  <c r="I172"/>
  <c r="H172"/>
  <c r="R172"/>
  <c r="O222" i="31"/>
  <c r="M223"/>
  <c r="L224"/>
  <c r="J225"/>
  <c r="K225" s="1"/>
  <c r="P222"/>
  <c r="N223"/>
  <c r="F173" i="25" l="1"/>
  <c r="O173"/>
  <c r="M173"/>
  <c r="I173"/>
  <c r="K173"/>
  <c r="J173"/>
  <c r="N173"/>
  <c r="C173"/>
  <c r="D173"/>
  <c r="L173"/>
  <c r="H173"/>
  <c r="G173"/>
  <c r="B174"/>
  <c r="P173"/>
  <c r="E173"/>
  <c r="Q173"/>
  <c r="R173"/>
  <c r="O223" i="31"/>
  <c r="M224"/>
  <c r="L225"/>
  <c r="J226"/>
  <c r="K226" s="1"/>
  <c r="P223"/>
  <c r="N224"/>
  <c r="H174" i="25" l="1"/>
  <c r="N174"/>
  <c r="B175"/>
  <c r="O174"/>
  <c r="J174"/>
  <c r="F174"/>
  <c r="M174"/>
  <c r="Q174"/>
  <c r="L174"/>
  <c r="C174"/>
  <c r="D174"/>
  <c r="K174"/>
  <c r="I174"/>
  <c r="G174"/>
  <c r="E174"/>
  <c r="P174"/>
  <c r="R174"/>
  <c r="O224" i="31"/>
  <c r="M225"/>
  <c r="L226"/>
  <c r="J227"/>
  <c r="K227" s="1"/>
  <c r="P224"/>
  <c r="N225"/>
  <c r="F175" i="25" l="1"/>
  <c r="C175"/>
  <c r="L175"/>
  <c r="I175"/>
  <c r="E175"/>
  <c r="M175"/>
  <c r="J175"/>
  <c r="D175"/>
  <c r="B176"/>
  <c r="K175"/>
  <c r="Q175"/>
  <c r="O175"/>
  <c r="H175"/>
  <c r="P175"/>
  <c r="G175"/>
  <c r="N175"/>
  <c r="R175"/>
  <c r="O225" i="31"/>
  <c r="M226"/>
  <c r="L227"/>
  <c r="J228"/>
  <c r="K228" s="1"/>
  <c r="P225"/>
  <c r="N226"/>
  <c r="F176" i="25" l="1"/>
  <c r="C176"/>
  <c r="K176"/>
  <c r="J176"/>
  <c r="I176"/>
  <c r="E176"/>
  <c r="M176"/>
  <c r="G176"/>
  <c r="D176"/>
  <c r="L176"/>
  <c r="B177"/>
  <c r="Q176"/>
  <c r="P176"/>
  <c r="H176"/>
  <c r="O176"/>
  <c r="N176"/>
  <c r="R176"/>
  <c r="O226" i="31"/>
  <c r="M227"/>
  <c r="L228"/>
  <c r="J229"/>
  <c r="K229" s="1"/>
  <c r="P226"/>
  <c r="N227"/>
  <c r="E177" i="25" l="1"/>
  <c r="M177"/>
  <c r="J177"/>
  <c r="I177"/>
  <c r="Q177"/>
  <c r="P177"/>
  <c r="N177"/>
  <c r="D177"/>
  <c r="L177"/>
  <c r="C177"/>
  <c r="K177"/>
  <c r="B178"/>
  <c r="H177"/>
  <c r="F177"/>
  <c r="G177"/>
  <c r="O177"/>
  <c r="R177"/>
  <c r="O227" i="31"/>
  <c r="M228"/>
  <c r="L229"/>
  <c r="J230"/>
  <c r="K230" s="1"/>
  <c r="P227"/>
  <c r="N228"/>
  <c r="G178" i="25" l="1"/>
  <c r="D178"/>
  <c r="M178"/>
  <c r="J178"/>
  <c r="K178"/>
  <c r="H178"/>
  <c r="C178"/>
  <c r="O178"/>
  <c r="B179"/>
  <c r="I178"/>
  <c r="F178"/>
  <c r="E178"/>
  <c r="P178"/>
  <c r="N178"/>
  <c r="Q178"/>
  <c r="L178"/>
  <c r="R178"/>
  <c r="O228" i="31"/>
  <c r="M229"/>
  <c r="L230"/>
  <c r="J231"/>
  <c r="K231" s="1"/>
  <c r="P228"/>
  <c r="N229"/>
  <c r="F179" i="25" l="1"/>
  <c r="C179"/>
  <c r="E179"/>
  <c r="I179"/>
  <c r="P179"/>
  <c r="H179"/>
  <c r="N179"/>
  <c r="D179"/>
  <c r="L179"/>
  <c r="B180"/>
  <c r="J179"/>
  <c r="G179"/>
  <c r="O179"/>
  <c r="M179"/>
  <c r="K179"/>
  <c r="Q179"/>
  <c r="R179"/>
  <c r="O229" i="31"/>
  <c r="M230"/>
  <c r="L231"/>
  <c r="J232"/>
  <c r="K232" s="1"/>
  <c r="P229"/>
  <c r="N230"/>
  <c r="G180" i="25" l="1"/>
  <c r="J180"/>
  <c r="D180"/>
  <c r="H180"/>
  <c r="E180"/>
  <c r="Q180"/>
  <c r="I180"/>
  <c r="C180"/>
  <c r="P180"/>
  <c r="B181"/>
  <c r="O180"/>
  <c r="N180"/>
  <c r="M180"/>
  <c r="K180"/>
  <c r="L180"/>
  <c r="F180"/>
  <c r="R180"/>
  <c r="O230" i="31"/>
  <c r="M231"/>
  <c r="L232"/>
  <c r="J233"/>
  <c r="K233" s="1"/>
  <c r="P230"/>
  <c r="N231"/>
  <c r="E181" i="25" l="1"/>
  <c r="F181"/>
  <c r="I181"/>
  <c r="N181"/>
  <c r="B182"/>
  <c r="C181"/>
  <c r="P181"/>
  <c r="D181"/>
  <c r="Q181"/>
  <c r="O181"/>
  <c r="J181"/>
  <c r="H181"/>
  <c r="K181"/>
  <c r="G181"/>
  <c r="L181"/>
  <c r="M181"/>
  <c r="R181"/>
  <c r="O231" i="31"/>
  <c r="M232"/>
  <c r="L233"/>
  <c r="J234"/>
  <c r="K234" s="1"/>
  <c r="P231"/>
  <c r="N232"/>
  <c r="I182" i="25" l="1"/>
  <c r="C182"/>
  <c r="E182"/>
  <c r="B183"/>
  <c r="G182"/>
  <c r="L182"/>
  <c r="J182"/>
  <c r="D182"/>
  <c r="P182"/>
  <c r="K182"/>
  <c r="O182"/>
  <c r="H182"/>
  <c r="F182"/>
  <c r="M182"/>
  <c r="N182"/>
  <c r="Q182"/>
  <c r="R182"/>
  <c r="O232" i="31"/>
  <c r="M233"/>
  <c r="L234"/>
  <c r="J235"/>
  <c r="K235" s="1"/>
  <c r="P232"/>
  <c r="P233"/>
  <c r="F183" i="25" l="1"/>
  <c r="C183"/>
  <c r="B184"/>
  <c r="Q183"/>
  <c r="E183"/>
  <c r="M183"/>
  <c r="J183"/>
  <c r="H183"/>
  <c r="N183"/>
  <c r="I183"/>
  <c r="G183"/>
  <c r="P183"/>
  <c r="D183"/>
  <c r="L183"/>
  <c r="K183"/>
  <c r="O183"/>
  <c r="R183"/>
  <c r="M234" i="31"/>
  <c r="L235"/>
  <c r="J236"/>
  <c r="K236" s="1"/>
  <c r="N233"/>
  <c r="N234"/>
  <c r="F184" i="25" l="1"/>
  <c r="C184"/>
  <c r="D184"/>
  <c r="L184"/>
  <c r="B185"/>
  <c r="E184"/>
  <c r="M184"/>
  <c r="I184"/>
  <c r="P184"/>
  <c r="H184"/>
  <c r="O184"/>
  <c r="G184"/>
  <c r="N184"/>
  <c r="K184"/>
  <c r="J184"/>
  <c r="Q184"/>
  <c r="R184"/>
  <c r="O233" i="31"/>
  <c r="O234"/>
  <c r="M235"/>
  <c r="L236"/>
  <c r="J237"/>
  <c r="K237" s="1"/>
  <c r="P234"/>
  <c r="N235"/>
  <c r="E185" i="25" l="1"/>
  <c r="M185"/>
  <c r="C185"/>
  <c r="K185"/>
  <c r="D185"/>
  <c r="L185"/>
  <c r="H185"/>
  <c r="P185"/>
  <c r="G185"/>
  <c r="O185"/>
  <c r="J185"/>
  <c r="I185"/>
  <c r="Q185"/>
  <c r="F185"/>
  <c r="N185"/>
  <c r="B186"/>
  <c r="R185"/>
  <c r="O235" i="31"/>
  <c r="M236"/>
  <c r="L237"/>
  <c r="J238"/>
  <c r="K238" s="1"/>
  <c r="P235"/>
  <c r="N236"/>
  <c r="F186" i="25" l="1"/>
  <c r="E186"/>
  <c r="M186"/>
  <c r="J186"/>
  <c r="I186"/>
  <c r="D186"/>
  <c r="Q186"/>
  <c r="O186"/>
  <c r="N186"/>
  <c r="L186"/>
  <c r="K186"/>
  <c r="H186"/>
  <c r="G186"/>
  <c r="C186"/>
  <c r="P186"/>
  <c r="B187"/>
  <c r="R186"/>
  <c r="O236" i="31"/>
  <c r="M237"/>
  <c r="L238"/>
  <c r="J239"/>
  <c r="K239" s="1"/>
  <c r="P236"/>
  <c r="N237"/>
  <c r="F187" i="25" l="1"/>
  <c r="C187"/>
  <c r="D187"/>
  <c r="B188"/>
  <c r="O187"/>
  <c r="E187"/>
  <c r="M187"/>
  <c r="J187"/>
  <c r="K187"/>
  <c r="I187"/>
  <c r="H187"/>
  <c r="P187"/>
  <c r="G187"/>
  <c r="N187"/>
  <c r="L187"/>
  <c r="Q187"/>
  <c r="R187"/>
  <c r="O237" i="31"/>
  <c r="M238"/>
  <c r="L239"/>
  <c r="J240"/>
  <c r="K240" s="1"/>
  <c r="P237"/>
  <c r="N238"/>
  <c r="F188" i="25" l="1"/>
  <c r="E188"/>
  <c r="C188"/>
  <c r="P188"/>
  <c r="B189"/>
  <c r="N188"/>
  <c r="M188"/>
  <c r="D188"/>
  <c r="Q188"/>
  <c r="O188"/>
  <c r="L188"/>
  <c r="J188"/>
  <c r="G188"/>
  <c r="H188"/>
  <c r="K188"/>
  <c r="I188"/>
  <c r="R188"/>
  <c r="O238" i="31"/>
  <c r="M239"/>
  <c r="L240"/>
  <c r="J241"/>
  <c r="K241" s="1"/>
  <c r="P238"/>
  <c r="N239"/>
  <c r="H189" i="25" l="1"/>
  <c r="G189"/>
  <c r="F189"/>
  <c r="Q189"/>
  <c r="C189"/>
  <c r="K189"/>
  <c r="P189"/>
  <c r="N189"/>
  <c r="E189"/>
  <c r="M189"/>
  <c r="L189"/>
  <c r="D189"/>
  <c r="O189"/>
  <c r="B190"/>
  <c r="I189"/>
  <c r="J189"/>
  <c r="R189"/>
  <c r="O239" i="31"/>
  <c r="M240"/>
  <c r="L241"/>
  <c r="J242"/>
  <c r="K242" s="1"/>
  <c r="P239"/>
  <c r="N240"/>
  <c r="H190" i="25" l="1"/>
  <c r="C190"/>
  <c r="D190"/>
  <c r="K190"/>
  <c r="F190"/>
  <c r="M190"/>
  <c r="I190"/>
  <c r="G190"/>
  <c r="E190"/>
  <c r="N190"/>
  <c r="J190"/>
  <c r="O190"/>
  <c r="B191"/>
  <c r="P190"/>
  <c r="L190"/>
  <c r="Q190"/>
  <c r="R190"/>
  <c r="O240" i="31"/>
  <c r="M241"/>
  <c r="L242"/>
  <c r="J243"/>
  <c r="K243" s="1"/>
  <c r="P240"/>
  <c r="N241"/>
  <c r="F191" i="25" l="1"/>
  <c r="C191"/>
  <c r="K191"/>
  <c r="J191"/>
  <c r="P191"/>
  <c r="H191"/>
  <c r="O191"/>
  <c r="E191"/>
  <c r="M191"/>
  <c r="I191"/>
  <c r="N191"/>
  <c r="G191"/>
  <c r="Q191"/>
  <c r="D191"/>
  <c r="L191"/>
  <c r="B192"/>
  <c r="R191"/>
  <c r="O241" i="31"/>
  <c r="M242"/>
  <c r="L243"/>
  <c r="J244"/>
  <c r="K244" s="1"/>
  <c r="P241"/>
  <c r="N242"/>
  <c r="F192" i="25" l="1"/>
  <c r="C192"/>
  <c r="L192"/>
  <c r="K192"/>
  <c r="J192"/>
  <c r="E192"/>
  <c r="M192"/>
  <c r="D192"/>
  <c r="B193"/>
  <c r="I192"/>
  <c r="P192"/>
  <c r="Q192"/>
  <c r="H192"/>
  <c r="O192"/>
  <c r="G192"/>
  <c r="N192"/>
  <c r="R192"/>
  <c r="O242" i="31"/>
  <c r="M243"/>
  <c r="L244"/>
  <c r="J245"/>
  <c r="K245" s="1"/>
  <c r="P242"/>
  <c r="N243"/>
  <c r="E193" i="25" l="1"/>
  <c r="M193"/>
  <c r="J193"/>
  <c r="H193"/>
  <c r="P193"/>
  <c r="I193"/>
  <c r="Q193"/>
  <c r="G193"/>
  <c r="O193"/>
  <c r="C193"/>
  <c r="K193"/>
  <c r="B194"/>
  <c r="F193"/>
  <c r="N193"/>
  <c r="D193"/>
  <c r="L193"/>
  <c r="R193"/>
  <c r="O243" i="31"/>
  <c r="M244"/>
  <c r="L245"/>
  <c r="J246"/>
  <c r="K246" s="1"/>
  <c r="P243"/>
  <c r="N244"/>
  <c r="N194" i="25" l="1"/>
  <c r="Q194"/>
  <c r="E194"/>
  <c r="D194"/>
  <c r="O194"/>
  <c r="M194"/>
  <c r="L194"/>
  <c r="K194"/>
  <c r="J194"/>
  <c r="G194"/>
  <c r="F194"/>
  <c r="I194"/>
  <c r="H194"/>
  <c r="C194"/>
  <c r="P194"/>
  <c r="B195"/>
  <c r="R194"/>
  <c r="O244" i="31"/>
  <c r="M245"/>
  <c r="L246"/>
  <c r="J247"/>
  <c r="K247" s="1"/>
  <c r="P244"/>
  <c r="N245"/>
  <c r="F195" i="25" l="1"/>
  <c r="C195"/>
  <c r="M195"/>
  <c r="E195"/>
  <c r="D195"/>
  <c r="L195"/>
  <c r="B196"/>
  <c r="K195"/>
  <c r="J195"/>
  <c r="I195"/>
  <c r="N195"/>
  <c r="H195"/>
  <c r="Q195"/>
  <c r="G195"/>
  <c r="O195"/>
  <c r="P195"/>
  <c r="R195"/>
  <c r="O245" i="31"/>
  <c r="M246"/>
  <c r="L247"/>
  <c r="J248"/>
  <c r="K248" s="1"/>
  <c r="P245"/>
  <c r="N246"/>
  <c r="G196" i="25" l="1"/>
  <c r="F196"/>
  <c r="E196"/>
  <c r="Q196"/>
  <c r="J196"/>
  <c r="M196"/>
  <c r="D196"/>
  <c r="N196"/>
  <c r="K196"/>
  <c r="H196"/>
  <c r="I196"/>
  <c r="L196"/>
  <c r="C196"/>
  <c r="P196"/>
  <c r="B197"/>
  <c r="O196"/>
  <c r="R196"/>
  <c r="O246" i="31"/>
  <c r="M247"/>
  <c r="L248"/>
  <c r="J249"/>
  <c r="K249" s="1"/>
  <c r="P246"/>
  <c r="N247"/>
  <c r="G197" i="25" l="1"/>
  <c r="H197"/>
  <c r="F197"/>
  <c r="Q197"/>
  <c r="L197"/>
  <c r="O197"/>
  <c r="E197"/>
  <c r="M197"/>
  <c r="I197"/>
  <c r="K197"/>
  <c r="P197"/>
  <c r="C197"/>
  <c r="N197"/>
  <c r="B198"/>
  <c r="J197"/>
  <c r="D197"/>
  <c r="R197"/>
  <c r="O247" i="31"/>
  <c r="M248"/>
  <c r="L249"/>
  <c r="J250"/>
  <c r="K250" s="1"/>
  <c r="P247"/>
  <c r="N248"/>
  <c r="G198" i="25" l="1"/>
  <c r="L198"/>
  <c r="C198"/>
  <c r="H198"/>
  <c r="B199"/>
  <c r="P198"/>
  <c r="E198"/>
  <c r="J198"/>
  <c r="M198"/>
  <c r="N198"/>
  <c r="K198"/>
  <c r="Q198"/>
  <c r="I198"/>
  <c r="O198"/>
  <c r="F198"/>
  <c r="D198"/>
  <c r="R198"/>
  <c r="O248" i="31"/>
  <c r="M249"/>
  <c r="L250"/>
  <c r="J251"/>
  <c r="K251" s="1"/>
  <c r="P248"/>
  <c r="P249"/>
  <c r="F199" i="25" l="1"/>
  <c r="C199"/>
  <c r="E199"/>
  <c r="M199"/>
  <c r="D199"/>
  <c r="L199"/>
  <c r="B200"/>
  <c r="I199"/>
  <c r="N199"/>
  <c r="O199"/>
  <c r="P199"/>
  <c r="H199"/>
  <c r="Q199"/>
  <c r="G199"/>
  <c r="K199"/>
  <c r="J199"/>
  <c r="R199"/>
  <c r="M250" i="31"/>
  <c r="L251"/>
  <c r="J252"/>
  <c r="K252" s="1"/>
  <c r="N249"/>
  <c r="N250"/>
  <c r="F200" i="25" l="1"/>
  <c r="C200"/>
  <c r="D200"/>
  <c r="L200"/>
  <c r="B201"/>
  <c r="Q200"/>
  <c r="E200"/>
  <c r="M200"/>
  <c r="K200"/>
  <c r="J200"/>
  <c r="I200"/>
  <c r="P200"/>
  <c r="H200"/>
  <c r="O200"/>
  <c r="G200"/>
  <c r="N200"/>
  <c r="R200"/>
  <c r="O249" i="31"/>
  <c r="O250"/>
  <c r="M251"/>
  <c r="L252"/>
  <c r="J253"/>
  <c r="K253" s="1"/>
  <c r="P250"/>
  <c r="N251"/>
  <c r="E201" i="25" l="1"/>
  <c r="M201"/>
  <c r="K201"/>
  <c r="B202"/>
  <c r="H201"/>
  <c r="G201"/>
  <c r="F201"/>
  <c r="D201"/>
  <c r="L201"/>
  <c r="I201"/>
  <c r="O201"/>
  <c r="N201"/>
  <c r="C201"/>
  <c r="J201"/>
  <c r="Q201"/>
  <c r="P201"/>
  <c r="R201"/>
  <c r="O251" i="31"/>
  <c r="M252"/>
  <c r="L253"/>
  <c r="J254"/>
  <c r="K254" s="1"/>
  <c r="P251"/>
  <c r="N252"/>
  <c r="F202" i="25" l="1"/>
  <c r="E202"/>
  <c r="O202"/>
  <c r="N202"/>
  <c r="M202"/>
  <c r="K202"/>
  <c r="J202"/>
  <c r="H202"/>
  <c r="G202"/>
  <c r="D202"/>
  <c r="Q202"/>
  <c r="I202"/>
  <c r="C202"/>
  <c r="P202"/>
  <c r="B203"/>
  <c r="L202"/>
  <c r="R202"/>
  <c r="O252" i="31"/>
  <c r="M253"/>
  <c r="L254"/>
  <c r="J255"/>
  <c r="K255" s="1"/>
  <c r="P252"/>
  <c r="N253"/>
  <c r="F203" i="25" l="1"/>
  <c r="C203"/>
  <c r="B204"/>
  <c r="K203"/>
  <c r="J203"/>
  <c r="Q203"/>
  <c r="G203"/>
  <c r="E203"/>
  <c r="M203"/>
  <c r="O203"/>
  <c r="D203"/>
  <c r="L203"/>
  <c r="I203"/>
  <c r="N203"/>
  <c r="H203"/>
  <c r="P203"/>
  <c r="R203"/>
  <c r="O253" i="31"/>
  <c r="M254"/>
  <c r="L255"/>
  <c r="J256"/>
  <c r="K256" s="1"/>
  <c r="P253"/>
  <c r="N254"/>
  <c r="F204" i="25" l="1"/>
  <c r="G204"/>
  <c r="O204"/>
  <c r="N204"/>
  <c r="L204"/>
  <c r="I204"/>
  <c r="D204"/>
  <c r="Q204"/>
  <c r="K204"/>
  <c r="C204"/>
  <c r="P204"/>
  <c r="B205"/>
  <c r="E204"/>
  <c r="J204"/>
  <c r="H204"/>
  <c r="M204"/>
  <c r="R204"/>
  <c r="O254" i="31"/>
  <c r="M255"/>
  <c r="L256"/>
  <c r="J257"/>
  <c r="K257" s="1"/>
  <c r="P254"/>
  <c r="N255"/>
  <c r="D205" i="25" l="1"/>
  <c r="I205"/>
  <c r="L205"/>
  <c r="N205"/>
  <c r="M205"/>
  <c r="K205"/>
  <c r="C205"/>
  <c r="G205"/>
  <c r="E205"/>
  <c r="H205"/>
  <c r="Q205"/>
  <c r="F205"/>
  <c r="O205"/>
  <c r="B206"/>
  <c r="J205"/>
  <c r="P205"/>
  <c r="R205"/>
  <c r="O255" i="31"/>
  <c r="M256"/>
  <c r="L257"/>
  <c r="J258"/>
  <c r="K258" s="1"/>
  <c r="P255"/>
  <c r="N256"/>
  <c r="H206" i="25" l="1"/>
  <c r="N206"/>
  <c r="E206"/>
  <c r="L206"/>
  <c r="C206"/>
  <c r="F206"/>
  <c r="M206"/>
  <c r="J206"/>
  <c r="P206"/>
  <c r="D206"/>
  <c r="K206"/>
  <c r="B207"/>
  <c r="I206"/>
  <c r="G206"/>
  <c r="Q206"/>
  <c r="O206"/>
  <c r="R206"/>
  <c r="O256" i="31"/>
  <c r="M257"/>
  <c r="L258"/>
  <c r="J259"/>
  <c r="K259" s="1"/>
  <c r="P256"/>
  <c r="N257"/>
  <c r="F207" i="25" l="1"/>
  <c r="C207"/>
  <c r="M207"/>
  <c r="P207"/>
  <c r="E207"/>
  <c r="D207"/>
  <c r="L207"/>
  <c r="B208"/>
  <c r="K207"/>
  <c r="J207"/>
  <c r="I207"/>
  <c r="H207"/>
  <c r="N207"/>
  <c r="G207"/>
  <c r="O207"/>
  <c r="Q207"/>
  <c r="R207"/>
  <c r="O257" i="31"/>
  <c r="M258"/>
  <c r="L259"/>
  <c r="J260"/>
  <c r="K260" s="1"/>
  <c r="P257"/>
  <c r="N258"/>
  <c r="G208" i="25" l="1"/>
  <c r="N208"/>
  <c r="C208"/>
  <c r="K208"/>
  <c r="F208"/>
  <c r="D208"/>
  <c r="L208"/>
  <c r="J208"/>
  <c r="Q208"/>
  <c r="E208"/>
  <c r="M208"/>
  <c r="I208"/>
  <c r="P208"/>
  <c r="H208"/>
  <c r="O208"/>
  <c r="R208"/>
  <c r="O258" i="31"/>
  <c r="M259"/>
  <c r="L260"/>
  <c r="J261"/>
  <c r="K261" s="1"/>
  <c r="P258"/>
  <c r="N259"/>
  <c r="O259" l="1"/>
  <c r="M260"/>
  <c r="L261"/>
  <c r="J262"/>
  <c r="K262" s="1"/>
  <c r="P259"/>
  <c r="N260"/>
  <c r="O260" l="1"/>
  <c r="M261"/>
  <c r="L262"/>
  <c r="J263"/>
  <c r="K263" s="1"/>
  <c r="P260"/>
  <c r="N261"/>
  <c r="O261" l="1"/>
  <c r="M262"/>
  <c r="L263"/>
  <c r="J264"/>
  <c r="K264" s="1"/>
  <c r="P261"/>
  <c r="N262"/>
  <c r="O262" l="1"/>
  <c r="M263"/>
  <c r="L264"/>
  <c r="J265"/>
  <c r="K265" s="1"/>
  <c r="P262"/>
  <c r="N263"/>
  <c r="O263" l="1"/>
  <c r="M264"/>
  <c r="L265"/>
  <c r="J266"/>
  <c r="K266" s="1"/>
  <c r="P263"/>
  <c r="N264"/>
  <c r="O264" l="1"/>
  <c r="M265"/>
  <c r="L266"/>
  <c r="J267"/>
  <c r="K267" s="1"/>
  <c r="P264"/>
  <c r="N265"/>
  <c r="O265" l="1"/>
  <c r="M266"/>
  <c r="L267"/>
  <c r="J268"/>
  <c r="K268" s="1"/>
  <c r="P265"/>
  <c r="N266"/>
  <c r="O266" l="1"/>
  <c r="M267"/>
  <c r="L268"/>
  <c r="J269"/>
  <c r="K269" s="1"/>
  <c r="P266"/>
  <c r="N267"/>
  <c r="O267" l="1"/>
  <c r="M268"/>
  <c r="L269"/>
  <c r="J270"/>
  <c r="K270" s="1"/>
  <c r="P267"/>
  <c r="N268"/>
  <c r="O268" l="1"/>
  <c r="M269"/>
  <c r="L270"/>
  <c r="J271"/>
  <c r="K271" s="1"/>
  <c r="P268"/>
  <c r="N269"/>
  <c r="O269" l="1"/>
  <c r="M270"/>
  <c r="L271"/>
  <c r="J272"/>
  <c r="K272" s="1"/>
  <c r="P269"/>
  <c r="N270"/>
  <c r="O270" l="1"/>
  <c r="M271"/>
  <c r="L272"/>
  <c r="J273"/>
  <c r="K273" s="1"/>
  <c r="P270"/>
  <c r="N271"/>
  <c r="O271" l="1"/>
  <c r="M272"/>
  <c r="L273"/>
  <c r="J274"/>
  <c r="K274" s="1"/>
  <c r="P271"/>
  <c r="N272"/>
  <c r="O272" l="1"/>
  <c r="M273"/>
  <c r="L274"/>
  <c r="J275"/>
  <c r="K275" s="1"/>
  <c r="P272"/>
  <c r="N273"/>
  <c r="O273" l="1"/>
  <c r="M274"/>
  <c r="L275"/>
  <c r="J276"/>
  <c r="K276" s="1"/>
  <c r="P273"/>
  <c r="N274"/>
  <c r="O274" l="1"/>
  <c r="M275"/>
  <c r="L276"/>
  <c r="J277"/>
  <c r="K277" s="1"/>
  <c r="P274"/>
  <c r="N275"/>
  <c r="O275" l="1"/>
  <c r="M276"/>
  <c r="L277"/>
  <c r="J278"/>
  <c r="K278" s="1"/>
  <c r="P275"/>
  <c r="N276"/>
  <c r="O276" l="1"/>
  <c r="M277"/>
  <c r="L278"/>
  <c r="J279"/>
  <c r="K279" s="1"/>
  <c r="P276"/>
  <c r="N277"/>
  <c r="O277" l="1"/>
  <c r="M278"/>
  <c r="L279"/>
  <c r="J280"/>
  <c r="K280" s="1"/>
  <c r="P277"/>
  <c r="N278"/>
  <c r="O278" l="1"/>
  <c r="M279"/>
  <c r="L280"/>
  <c r="J281"/>
  <c r="K281" s="1"/>
  <c r="P278"/>
  <c r="N279"/>
  <c r="O279" l="1"/>
  <c r="M280"/>
  <c r="L281"/>
  <c r="J282"/>
  <c r="K282" s="1"/>
  <c r="P279"/>
  <c r="N280"/>
  <c r="O280" l="1"/>
  <c r="M281"/>
  <c r="L282"/>
  <c r="J283"/>
  <c r="K283" s="1"/>
  <c r="P280"/>
  <c r="N281"/>
  <c r="O281" l="1"/>
  <c r="M282"/>
  <c r="L283"/>
  <c r="J284"/>
  <c r="K284" s="1"/>
  <c r="P281"/>
  <c r="N282"/>
  <c r="O282" l="1"/>
  <c r="M283"/>
  <c r="L284"/>
  <c r="J285"/>
  <c r="K285" s="1"/>
  <c r="P282"/>
  <c r="N283"/>
  <c r="O283" l="1"/>
  <c r="M284"/>
  <c r="L285"/>
  <c r="J286"/>
  <c r="K286" s="1"/>
  <c r="P283"/>
  <c r="N284"/>
  <c r="O284" l="1"/>
  <c r="M285"/>
  <c r="L286"/>
  <c r="J287"/>
  <c r="K287" s="1"/>
  <c r="P284"/>
  <c r="N285"/>
  <c r="O285" l="1"/>
  <c r="M286"/>
  <c r="L287"/>
  <c r="J288"/>
  <c r="K288" s="1"/>
  <c r="P285"/>
  <c r="N286"/>
  <c r="O286" l="1"/>
  <c r="M287"/>
  <c r="L288"/>
  <c r="J289"/>
  <c r="K289" s="1"/>
  <c r="P286"/>
  <c r="N287"/>
  <c r="O287" l="1"/>
  <c r="M288"/>
  <c r="L289"/>
  <c r="J290"/>
  <c r="K290" s="1"/>
  <c r="P287"/>
  <c r="N288"/>
  <c r="O288" l="1"/>
  <c r="M289"/>
  <c r="L290"/>
  <c r="J291"/>
  <c r="K291" s="1"/>
  <c r="P288"/>
  <c r="N289"/>
  <c r="O289" l="1"/>
  <c r="M290"/>
  <c r="L291"/>
  <c r="J292"/>
  <c r="K292" s="1"/>
  <c r="P289"/>
  <c r="N290"/>
  <c r="O290" l="1"/>
  <c r="M291"/>
  <c r="L292"/>
  <c r="J293"/>
  <c r="K293" s="1"/>
  <c r="P290"/>
  <c r="N291"/>
  <c r="O291" l="1"/>
  <c r="M292"/>
  <c r="L293"/>
  <c r="J294"/>
  <c r="K294" s="1"/>
  <c r="P291"/>
  <c r="N292"/>
  <c r="O292" l="1"/>
  <c r="M293"/>
  <c r="L294"/>
  <c r="J295"/>
  <c r="K295" s="1"/>
  <c r="P292"/>
  <c r="N293"/>
  <c r="O293" l="1"/>
  <c r="M294"/>
  <c r="L295"/>
  <c r="J296"/>
  <c r="K296" s="1"/>
  <c r="P293"/>
  <c r="N294"/>
  <c r="O294" l="1"/>
  <c r="M295"/>
  <c r="L296"/>
  <c r="J297"/>
  <c r="K297" s="1"/>
  <c r="P294"/>
  <c r="N295"/>
  <c r="O295" l="1"/>
  <c r="M296"/>
  <c r="L297"/>
  <c r="J298"/>
  <c r="K298" s="1"/>
  <c r="P295"/>
  <c r="N296"/>
  <c r="O296" l="1"/>
  <c r="M297"/>
  <c r="L298"/>
  <c r="J299"/>
  <c r="K299" s="1"/>
  <c r="P296"/>
  <c r="N297"/>
  <c r="O297" l="1"/>
  <c r="M298"/>
  <c r="L299"/>
  <c r="J300"/>
  <c r="K300" s="1"/>
  <c r="P297"/>
  <c r="N298"/>
  <c r="O298" l="1"/>
  <c r="M299"/>
  <c r="L300"/>
  <c r="J301"/>
  <c r="K301" s="1"/>
  <c r="P298"/>
  <c r="N299"/>
  <c r="O299" l="1"/>
  <c r="M300"/>
  <c r="L301"/>
  <c r="J302"/>
  <c r="K302" s="1"/>
  <c r="P299"/>
  <c r="N300"/>
  <c r="O300" l="1"/>
  <c r="M301"/>
  <c r="L302"/>
  <c r="J303"/>
  <c r="K303" s="1"/>
  <c r="P300"/>
  <c r="N301"/>
  <c r="O301" l="1"/>
  <c r="M302"/>
  <c r="L303"/>
  <c r="J304"/>
  <c r="K304" s="1"/>
  <c r="P301"/>
  <c r="N302"/>
  <c r="O302" l="1"/>
  <c r="M303"/>
  <c r="L304"/>
  <c r="J305"/>
  <c r="K305" s="1"/>
  <c r="P302"/>
  <c r="N303"/>
  <c r="O303" l="1"/>
  <c r="M304"/>
  <c r="L305"/>
  <c r="J306"/>
  <c r="K306" s="1"/>
  <c r="P303"/>
  <c r="N304"/>
  <c r="O304" l="1"/>
  <c r="M305"/>
  <c r="L306"/>
  <c r="J307"/>
  <c r="K307" s="1"/>
  <c r="P304"/>
  <c r="N305"/>
  <c r="O305" l="1"/>
  <c r="M306"/>
  <c r="L307"/>
  <c r="J308"/>
  <c r="K308" s="1"/>
  <c r="P305"/>
  <c r="N306"/>
  <c r="O306" l="1"/>
  <c r="M307"/>
  <c r="L308"/>
  <c r="J309"/>
  <c r="K309" s="1"/>
  <c r="P306"/>
  <c r="N307"/>
  <c r="O307" l="1"/>
  <c r="M308"/>
  <c r="L309"/>
  <c r="J310"/>
  <c r="K310" s="1"/>
  <c r="P307"/>
  <c r="N308"/>
  <c r="O308" l="1"/>
  <c r="M309"/>
  <c r="L310"/>
  <c r="J311"/>
  <c r="K311" s="1"/>
  <c r="P308"/>
  <c r="N309"/>
  <c r="O309" l="1"/>
  <c r="M310"/>
  <c r="L311"/>
  <c r="J312"/>
  <c r="K312" s="1"/>
  <c r="P309"/>
  <c r="N310"/>
  <c r="O310" l="1"/>
  <c r="M311"/>
  <c r="L312"/>
  <c r="J313"/>
  <c r="K313" s="1"/>
  <c r="P310"/>
  <c r="N311"/>
  <c r="O311" l="1"/>
  <c r="M312"/>
  <c r="L313"/>
  <c r="J314"/>
  <c r="K314" s="1"/>
  <c r="P311"/>
  <c r="N312"/>
  <c r="O312" l="1"/>
  <c r="M313"/>
  <c r="L314"/>
  <c r="J315"/>
  <c r="K315" s="1"/>
  <c r="P312"/>
  <c r="N313"/>
  <c r="O313" l="1"/>
  <c r="M314"/>
  <c r="L315"/>
  <c r="J316"/>
  <c r="K316" s="1"/>
  <c r="P313"/>
  <c r="N314"/>
  <c r="O314" l="1"/>
  <c r="M315"/>
  <c r="L316"/>
  <c r="J317"/>
  <c r="K317" s="1"/>
  <c r="P314"/>
  <c r="N315"/>
  <c r="O315" l="1"/>
  <c r="M316"/>
  <c r="L317"/>
  <c r="J318"/>
  <c r="K318" s="1"/>
  <c r="P315"/>
  <c r="N316"/>
  <c r="O316" l="1"/>
  <c r="M317"/>
  <c r="L318"/>
  <c r="J319"/>
  <c r="K319" s="1"/>
  <c r="P316"/>
  <c r="N317"/>
  <c r="O317" l="1"/>
  <c r="M318"/>
  <c r="L319"/>
  <c r="J320"/>
  <c r="K320" s="1"/>
  <c r="P317"/>
  <c r="N318"/>
  <c r="O318" l="1"/>
  <c r="M319"/>
  <c r="L320"/>
  <c r="J321"/>
  <c r="K321" s="1"/>
  <c r="P318"/>
  <c r="N319"/>
  <c r="O319" l="1"/>
  <c r="M320"/>
  <c r="L321"/>
  <c r="J322"/>
  <c r="K322" s="1"/>
  <c r="P319"/>
  <c r="N320"/>
  <c r="O320" l="1"/>
  <c r="M321"/>
  <c r="L322"/>
  <c r="J323"/>
  <c r="K323" s="1"/>
  <c r="P320"/>
  <c r="N321"/>
  <c r="O321" l="1"/>
  <c r="M322"/>
  <c r="L323"/>
  <c r="J324"/>
  <c r="K324" s="1"/>
  <c r="P321"/>
  <c r="N322"/>
  <c r="O322" l="1"/>
  <c r="M323"/>
  <c r="L324"/>
  <c r="J325"/>
  <c r="K325" s="1"/>
  <c r="P322"/>
  <c r="N323"/>
  <c r="O323" l="1"/>
  <c r="M324"/>
  <c r="L325"/>
  <c r="J326"/>
  <c r="K326" s="1"/>
  <c r="P323"/>
  <c r="N324"/>
  <c r="O324" l="1"/>
  <c r="M325"/>
  <c r="L326"/>
  <c r="J327"/>
  <c r="K327" s="1"/>
  <c r="P324"/>
  <c r="N325"/>
  <c r="O325" l="1"/>
  <c r="M326"/>
  <c r="L327"/>
  <c r="J328"/>
  <c r="K328" s="1"/>
  <c r="P325"/>
  <c r="N326"/>
  <c r="O326" l="1"/>
  <c r="M327"/>
  <c r="L328"/>
  <c r="J329"/>
  <c r="K329" s="1"/>
  <c r="P326"/>
  <c r="N327"/>
  <c r="O327" l="1"/>
  <c r="M328"/>
  <c r="L329"/>
  <c r="J330"/>
  <c r="K330" s="1"/>
  <c r="P327"/>
  <c r="N328"/>
  <c r="O328" l="1"/>
  <c r="M329"/>
  <c r="L330"/>
  <c r="J331"/>
  <c r="K331" s="1"/>
  <c r="P328"/>
  <c r="N329"/>
  <c r="O329" l="1"/>
  <c r="M330"/>
  <c r="L331"/>
  <c r="J332"/>
  <c r="K332" s="1"/>
  <c r="P329"/>
  <c r="N330"/>
  <c r="O330" l="1"/>
  <c r="M331"/>
  <c r="L332"/>
  <c r="J333"/>
  <c r="K333" s="1"/>
  <c r="P330"/>
  <c r="N331"/>
  <c r="O331" l="1"/>
  <c r="M332"/>
  <c r="L333"/>
  <c r="J334"/>
  <c r="K334" s="1"/>
  <c r="P331"/>
  <c r="N332"/>
  <c r="O332" l="1"/>
  <c r="M333"/>
  <c r="L334"/>
  <c r="J335"/>
  <c r="K335" s="1"/>
  <c r="P332"/>
  <c r="N333"/>
  <c r="O333" l="1"/>
  <c r="M334"/>
  <c r="L335"/>
  <c r="J336"/>
  <c r="K336" s="1"/>
  <c r="P333"/>
  <c r="N334"/>
  <c r="O334" l="1"/>
  <c r="M335"/>
  <c r="L336"/>
  <c r="J337"/>
  <c r="K337" s="1"/>
  <c r="P334"/>
  <c r="N335"/>
  <c r="O335" l="1"/>
  <c r="M336"/>
  <c r="L337"/>
  <c r="J338"/>
  <c r="K338" s="1"/>
  <c r="P335"/>
  <c r="N336"/>
  <c r="O336" l="1"/>
  <c r="M337"/>
  <c r="L338"/>
  <c r="J339"/>
  <c r="K339" s="1"/>
  <c r="P336"/>
  <c r="N337"/>
  <c r="O337" l="1"/>
  <c r="M338"/>
  <c r="L339"/>
  <c r="J340"/>
  <c r="K340" s="1"/>
  <c r="P337"/>
  <c r="N338"/>
  <c r="O338" l="1"/>
  <c r="M339"/>
  <c r="L340"/>
  <c r="J341"/>
  <c r="K341" s="1"/>
  <c r="P338"/>
  <c r="N339"/>
  <c r="O339" l="1"/>
  <c r="M340"/>
  <c r="L341"/>
  <c r="J342"/>
  <c r="K342" s="1"/>
  <c r="P339"/>
  <c r="N340"/>
  <c r="O340" l="1"/>
  <c r="M341"/>
  <c r="L342"/>
  <c r="J343"/>
  <c r="K343" s="1"/>
  <c r="P340"/>
  <c r="N341"/>
  <c r="O341" l="1"/>
  <c r="M342"/>
  <c r="L343"/>
  <c r="J344"/>
  <c r="K344" s="1"/>
  <c r="P341"/>
  <c r="N342"/>
  <c r="O342" l="1"/>
  <c r="M343"/>
  <c r="L344"/>
  <c r="J345"/>
  <c r="K345" s="1"/>
  <c r="P342"/>
  <c r="N343"/>
  <c r="O343" l="1"/>
  <c r="M344"/>
  <c r="L345"/>
  <c r="J346"/>
  <c r="K346" s="1"/>
  <c r="P343"/>
  <c r="N344"/>
  <c r="O344" l="1"/>
  <c r="M345"/>
  <c r="L346"/>
  <c r="J347"/>
  <c r="K347" s="1"/>
  <c r="P344"/>
  <c r="N345"/>
  <c r="O345" l="1"/>
  <c r="M346"/>
  <c r="L347"/>
  <c r="J348"/>
  <c r="K348" s="1"/>
  <c r="P345"/>
  <c r="N346"/>
  <c r="O346" l="1"/>
  <c r="M347"/>
  <c r="L348"/>
  <c r="J349"/>
  <c r="K349" s="1"/>
  <c r="P346"/>
  <c r="N347"/>
  <c r="O347" l="1"/>
  <c r="M348"/>
  <c r="L349"/>
  <c r="J350"/>
  <c r="K350" s="1"/>
  <c r="P347"/>
  <c r="N348"/>
  <c r="O348" l="1"/>
  <c r="M349"/>
  <c r="L350"/>
  <c r="J351"/>
  <c r="K351" s="1"/>
  <c r="P348"/>
  <c r="N349"/>
  <c r="O349" l="1"/>
  <c r="M350"/>
  <c r="L351"/>
  <c r="J352"/>
  <c r="K352" s="1"/>
  <c r="P349"/>
  <c r="N350"/>
  <c r="O350" l="1"/>
  <c r="M351"/>
  <c r="L352"/>
  <c r="J353"/>
  <c r="K353" s="1"/>
  <c r="P350"/>
  <c r="N351"/>
  <c r="O351" l="1"/>
  <c r="M352"/>
  <c r="L353"/>
  <c r="J354"/>
  <c r="K354" s="1"/>
  <c r="P351"/>
  <c r="N352"/>
  <c r="O352" l="1"/>
  <c r="M353"/>
  <c r="L354"/>
  <c r="J355"/>
  <c r="K355" s="1"/>
  <c r="P352"/>
  <c r="N353"/>
  <c r="O353" l="1"/>
  <c r="M354"/>
  <c r="L355"/>
  <c r="J356"/>
  <c r="K356" s="1"/>
  <c r="P353"/>
  <c r="N354"/>
  <c r="O354" l="1"/>
  <c r="M355"/>
  <c r="L356"/>
  <c r="J357"/>
  <c r="K357" s="1"/>
  <c r="P354"/>
  <c r="N355"/>
  <c r="O355" l="1"/>
  <c r="M356"/>
  <c r="L357"/>
  <c r="J358"/>
  <c r="K358" s="1"/>
  <c r="P355"/>
  <c r="N356"/>
  <c r="O356" l="1"/>
  <c r="M357"/>
  <c r="L358"/>
  <c r="J359"/>
  <c r="K359" s="1"/>
  <c r="P356"/>
  <c r="N357"/>
  <c r="O357" l="1"/>
  <c r="M358"/>
  <c r="L359"/>
  <c r="J360"/>
  <c r="K360" s="1"/>
  <c r="P357"/>
  <c r="N358"/>
  <c r="O358" l="1"/>
  <c r="M359"/>
  <c r="L360"/>
  <c r="J361"/>
  <c r="K361" s="1"/>
  <c r="P358"/>
  <c r="N359"/>
  <c r="O359" l="1"/>
  <c r="M360"/>
  <c r="L361"/>
  <c r="J362"/>
  <c r="K362" s="1"/>
  <c r="P359"/>
  <c r="N360"/>
  <c r="O360" l="1"/>
  <c r="M361"/>
  <c r="L362"/>
  <c r="J363"/>
  <c r="K363" s="1"/>
  <c r="P360"/>
  <c r="N361"/>
  <c r="O361" l="1"/>
  <c r="M362"/>
  <c r="L363"/>
  <c r="J364"/>
  <c r="K364" s="1"/>
  <c r="P361"/>
  <c r="N362"/>
  <c r="O362" l="1"/>
  <c r="M363"/>
  <c r="L364"/>
  <c r="J365"/>
  <c r="K365" s="1"/>
  <c r="P362"/>
  <c r="N363"/>
  <c r="O363" l="1"/>
  <c r="M364"/>
  <c r="L365"/>
  <c r="J366"/>
  <c r="K366" s="1"/>
  <c r="P363"/>
  <c r="N364"/>
  <c r="O364" l="1"/>
  <c r="M365"/>
  <c r="L366"/>
  <c r="J367"/>
  <c r="K367" s="1"/>
  <c r="P364"/>
  <c r="N365"/>
  <c r="O365" l="1"/>
  <c r="M366"/>
  <c r="L367"/>
  <c r="J368"/>
  <c r="K368" s="1"/>
  <c r="P365"/>
  <c r="N366"/>
  <c r="O366" l="1"/>
  <c r="M367"/>
  <c r="L368"/>
  <c r="J369"/>
  <c r="K369" s="1"/>
  <c r="P366"/>
  <c r="N367"/>
  <c r="O367" l="1"/>
  <c r="M368"/>
  <c r="L369"/>
  <c r="J370"/>
  <c r="K370" s="1"/>
  <c r="P367"/>
  <c r="N368"/>
  <c r="O368" l="1"/>
  <c r="M369"/>
  <c r="L370"/>
  <c r="J371"/>
  <c r="K371" s="1"/>
  <c r="P368"/>
  <c r="N369"/>
  <c r="O369" l="1"/>
  <c r="M370"/>
  <c r="L371"/>
  <c r="J372"/>
  <c r="K372" s="1"/>
  <c r="P369"/>
  <c r="N370"/>
  <c r="O370" l="1"/>
  <c r="M371"/>
  <c r="L372"/>
  <c r="J373"/>
  <c r="K373" s="1"/>
  <c r="P370"/>
  <c r="N371"/>
  <c r="O371" l="1"/>
  <c r="M372"/>
  <c r="L373"/>
  <c r="J374"/>
  <c r="K374" s="1"/>
  <c r="P371"/>
  <c r="N372"/>
  <c r="O372" l="1"/>
  <c r="M373"/>
  <c r="L374"/>
  <c r="J375"/>
  <c r="K375" s="1"/>
  <c r="P372"/>
  <c r="N373"/>
  <c r="O373" l="1"/>
  <c r="M374"/>
  <c r="L375"/>
  <c r="J376"/>
  <c r="K376" s="1"/>
  <c r="P373"/>
  <c r="N374"/>
  <c r="O374" l="1"/>
  <c r="M375"/>
  <c r="L376"/>
  <c r="J377"/>
  <c r="K377" s="1"/>
  <c r="P374"/>
  <c r="N375"/>
  <c r="O375" l="1"/>
  <c r="M376"/>
  <c r="L377"/>
  <c r="J378"/>
  <c r="K378" s="1"/>
  <c r="P375"/>
  <c r="N376"/>
  <c r="O376" l="1"/>
  <c r="M377"/>
  <c r="L378"/>
  <c r="J379"/>
  <c r="K379" s="1"/>
  <c r="P376"/>
  <c r="N377"/>
  <c r="O377" l="1"/>
  <c r="M378"/>
  <c r="L379"/>
  <c r="J380"/>
  <c r="K380" s="1"/>
  <c r="P377"/>
  <c r="N378"/>
  <c r="O378" l="1"/>
  <c r="M379"/>
  <c r="L380"/>
  <c r="J381"/>
  <c r="K381" s="1"/>
  <c r="P378"/>
  <c r="N379"/>
  <c r="O379" l="1"/>
  <c r="M380"/>
  <c r="L381"/>
  <c r="J382"/>
  <c r="K382" s="1"/>
  <c r="P379"/>
  <c r="N380"/>
  <c r="O380" l="1"/>
  <c r="M381"/>
  <c r="L382"/>
  <c r="J383"/>
  <c r="K383" s="1"/>
  <c r="P380"/>
  <c r="N381"/>
  <c r="O381" l="1"/>
  <c r="M382"/>
  <c r="L383"/>
  <c r="J384"/>
  <c r="K384" s="1"/>
  <c r="P381"/>
  <c r="N382"/>
  <c r="O382" l="1"/>
  <c r="M383"/>
  <c r="L384"/>
  <c r="J385"/>
  <c r="K385" s="1"/>
  <c r="P382"/>
  <c r="N383"/>
  <c r="O383" l="1"/>
  <c r="M384"/>
  <c r="L385"/>
  <c r="J386"/>
  <c r="K386" s="1"/>
  <c r="P383"/>
  <c r="N384"/>
  <c r="O384" l="1"/>
  <c r="M385"/>
  <c r="L386"/>
  <c r="J387"/>
  <c r="K387" s="1"/>
  <c r="P384"/>
  <c r="N385"/>
  <c r="O385" l="1"/>
  <c r="M386"/>
  <c r="L387"/>
  <c r="J388"/>
  <c r="K388" s="1"/>
  <c r="P385"/>
  <c r="N386"/>
  <c r="O386" l="1"/>
  <c r="M387"/>
  <c r="L388"/>
  <c r="J389"/>
  <c r="K389" s="1"/>
  <c r="P386"/>
  <c r="N387"/>
  <c r="O387" l="1"/>
  <c r="M388"/>
  <c r="L389"/>
  <c r="J390"/>
  <c r="K390" s="1"/>
  <c r="P387"/>
  <c r="N388"/>
  <c r="O388" l="1"/>
  <c r="M389"/>
  <c r="L390"/>
  <c r="J391"/>
  <c r="K391" s="1"/>
  <c r="P388"/>
  <c r="N389"/>
  <c r="O389" l="1"/>
  <c r="M390"/>
  <c r="L391"/>
  <c r="J392"/>
  <c r="K392" s="1"/>
  <c r="P389"/>
  <c r="N390"/>
  <c r="O390" l="1"/>
  <c r="M391"/>
  <c r="L392"/>
  <c r="J393"/>
  <c r="K393" s="1"/>
  <c r="P390"/>
  <c r="N391"/>
  <c r="O391" l="1"/>
  <c r="M392"/>
  <c r="L393"/>
  <c r="J394"/>
  <c r="K394" s="1"/>
  <c r="P391"/>
  <c r="N392"/>
  <c r="O392" l="1"/>
  <c r="M393"/>
  <c r="L394"/>
  <c r="J395"/>
  <c r="K395" s="1"/>
  <c r="P392"/>
  <c r="N393"/>
  <c r="O393" l="1"/>
  <c r="M394"/>
  <c r="L395"/>
  <c r="J396"/>
  <c r="K396" s="1"/>
  <c r="P393"/>
  <c r="N394"/>
  <c r="O394" l="1"/>
  <c r="M395"/>
  <c r="L396"/>
  <c r="J397"/>
  <c r="K397" s="1"/>
  <c r="P394"/>
  <c r="N395"/>
  <c r="O395" l="1"/>
  <c r="M396"/>
  <c r="L397"/>
  <c r="J398"/>
  <c r="K398" s="1"/>
  <c r="P395"/>
  <c r="N396"/>
  <c r="O396" l="1"/>
  <c r="M397"/>
  <c r="L398"/>
  <c r="J399"/>
  <c r="K399" s="1"/>
  <c r="P396"/>
  <c r="N397"/>
  <c r="O397" l="1"/>
  <c r="M398"/>
  <c r="L399"/>
  <c r="J400"/>
  <c r="K400" s="1"/>
  <c r="P397"/>
  <c r="N398"/>
  <c r="O398" l="1"/>
  <c r="M399"/>
  <c r="L400"/>
  <c r="J401"/>
  <c r="K401" s="1"/>
  <c r="P398"/>
  <c r="N399"/>
  <c r="O399" l="1"/>
  <c r="M400"/>
  <c r="L401"/>
  <c r="J402"/>
  <c r="K402" s="1"/>
  <c r="P399"/>
  <c r="P400"/>
  <c r="M401" l="1"/>
  <c r="L402"/>
  <c r="J403"/>
  <c r="K403" s="1"/>
  <c r="N400"/>
  <c r="N401"/>
  <c r="O400" l="1"/>
  <c r="O401"/>
  <c r="M402"/>
  <c r="L403"/>
  <c r="J404"/>
  <c r="K404" s="1"/>
  <c r="P401"/>
  <c r="N402"/>
  <c r="O402" l="1"/>
  <c r="M403"/>
  <c r="L404"/>
  <c r="J405"/>
  <c r="K405" s="1"/>
  <c r="P402"/>
  <c r="N403"/>
  <c r="O403" l="1"/>
  <c r="M404"/>
  <c r="L405"/>
  <c r="J406"/>
  <c r="K406" s="1"/>
  <c r="P403"/>
  <c r="N404"/>
  <c r="O404" l="1"/>
  <c r="M405"/>
  <c r="L406"/>
  <c r="J407"/>
  <c r="K407" s="1"/>
  <c r="P404"/>
  <c r="N405"/>
  <c r="O405" l="1"/>
  <c r="M406"/>
  <c r="L407"/>
  <c r="J408"/>
  <c r="K408" s="1"/>
  <c r="P405"/>
  <c r="N406"/>
  <c r="O406" l="1"/>
  <c r="M407"/>
  <c r="L408"/>
  <c r="J409"/>
  <c r="K409" s="1"/>
  <c r="P406"/>
  <c r="N407"/>
  <c r="O407" l="1"/>
  <c r="M408"/>
  <c r="L409"/>
  <c r="J410"/>
  <c r="K410" s="1"/>
  <c r="P407"/>
  <c r="N408"/>
  <c r="O408" l="1"/>
  <c r="M409"/>
  <c r="L410"/>
  <c r="J411"/>
  <c r="K411" s="1"/>
  <c r="P408"/>
  <c r="N409"/>
  <c r="O409" l="1"/>
  <c r="M410"/>
  <c r="L411"/>
  <c r="J412"/>
  <c r="K412" s="1"/>
  <c r="P409"/>
  <c r="N410"/>
  <c r="O410" l="1"/>
  <c r="M411"/>
  <c r="L412"/>
  <c r="J413"/>
  <c r="K413" s="1"/>
  <c r="P410"/>
  <c r="N411"/>
  <c r="O411" l="1"/>
  <c r="M412"/>
  <c r="L413"/>
  <c r="J414"/>
  <c r="K414" s="1"/>
  <c r="P411"/>
  <c r="N412"/>
  <c r="O412" l="1"/>
  <c r="M413"/>
  <c r="L414"/>
  <c r="J415"/>
  <c r="K415" s="1"/>
  <c r="P412"/>
  <c r="N413"/>
  <c r="O413" l="1"/>
  <c r="M414"/>
  <c r="L415"/>
  <c r="J416"/>
  <c r="K416" s="1"/>
  <c r="P413"/>
  <c r="N414"/>
  <c r="O414" l="1"/>
  <c r="M415"/>
  <c r="L416"/>
  <c r="J417"/>
  <c r="K417" s="1"/>
  <c r="P414"/>
  <c r="N415"/>
  <c r="O415" l="1"/>
  <c r="M416"/>
  <c r="L417"/>
  <c r="J418"/>
  <c r="K418" s="1"/>
  <c r="P415"/>
  <c r="N416"/>
  <c r="O416" l="1"/>
  <c r="M417"/>
  <c r="L418"/>
  <c r="J419"/>
  <c r="K419" s="1"/>
  <c r="P416"/>
  <c r="N417"/>
  <c r="O417" l="1"/>
  <c r="M418"/>
  <c r="L419"/>
  <c r="J420"/>
  <c r="K420" s="1"/>
  <c r="P417"/>
  <c r="N418"/>
  <c r="O418" l="1"/>
  <c r="M419"/>
  <c r="L420"/>
  <c r="J421"/>
  <c r="K421" s="1"/>
  <c r="P418"/>
  <c r="N419"/>
  <c r="O419" l="1"/>
  <c r="M420"/>
  <c r="L421"/>
  <c r="J422"/>
  <c r="K422" s="1"/>
  <c r="P419"/>
  <c r="N420"/>
  <c r="O420" l="1"/>
  <c r="M421"/>
  <c r="L422"/>
  <c r="J423"/>
  <c r="K423" s="1"/>
  <c r="P420"/>
  <c r="N421"/>
  <c r="O421" l="1"/>
  <c r="M422"/>
  <c r="L423"/>
  <c r="J424"/>
  <c r="K424" s="1"/>
  <c r="P421"/>
  <c r="N422"/>
  <c r="O422" l="1"/>
  <c r="M423"/>
  <c r="L424"/>
  <c r="J425"/>
  <c r="K425" s="1"/>
  <c r="P422"/>
  <c r="N423"/>
  <c r="O423" l="1"/>
  <c r="M424"/>
  <c r="L425"/>
  <c r="J426"/>
  <c r="K426" s="1"/>
  <c r="P423"/>
  <c r="N424"/>
  <c r="O424" l="1"/>
  <c r="M425"/>
  <c r="L426"/>
  <c r="J427"/>
  <c r="K427" s="1"/>
  <c r="P424"/>
  <c r="N425"/>
  <c r="O425" l="1"/>
  <c r="M426"/>
  <c r="L427"/>
  <c r="J428"/>
  <c r="K428" s="1"/>
  <c r="P425"/>
  <c r="N426"/>
  <c r="O426" l="1"/>
  <c r="M427"/>
  <c r="L428"/>
  <c r="J429"/>
  <c r="K429" s="1"/>
  <c r="P426"/>
  <c r="N427"/>
  <c r="O427" l="1"/>
  <c r="M428"/>
  <c r="L429"/>
  <c r="J430"/>
  <c r="K430" s="1"/>
  <c r="P427"/>
  <c r="N428"/>
  <c r="O428" l="1"/>
  <c r="M429"/>
  <c r="L430"/>
  <c r="J431"/>
  <c r="K431" s="1"/>
  <c r="P428"/>
  <c r="N429"/>
  <c r="O429" l="1"/>
  <c r="M430"/>
  <c r="L431"/>
  <c r="J432"/>
  <c r="K432" s="1"/>
  <c r="P429"/>
  <c r="N430"/>
  <c r="O430" l="1"/>
  <c r="M431"/>
  <c r="L432"/>
  <c r="J433"/>
  <c r="K433" s="1"/>
  <c r="P430"/>
  <c r="N431"/>
  <c r="O431" l="1"/>
  <c r="M432"/>
  <c r="L433"/>
  <c r="J434"/>
  <c r="K434" s="1"/>
  <c r="P431"/>
  <c r="N432"/>
  <c r="O432" l="1"/>
  <c r="M433"/>
  <c r="L434"/>
  <c r="J435"/>
  <c r="K435" s="1"/>
  <c r="P432"/>
  <c r="N433"/>
  <c r="O433" l="1"/>
  <c r="M434"/>
  <c r="L435"/>
  <c r="J436"/>
  <c r="K436" s="1"/>
  <c r="P433"/>
  <c r="N434"/>
  <c r="O434" l="1"/>
  <c r="M435"/>
  <c r="L436"/>
  <c r="J437"/>
  <c r="K437" s="1"/>
  <c r="P434"/>
  <c r="N435"/>
  <c r="O435" l="1"/>
  <c r="M436"/>
  <c r="L437"/>
  <c r="J438"/>
  <c r="K438" s="1"/>
  <c r="P435"/>
  <c r="N436"/>
  <c r="O436" l="1"/>
  <c r="M437"/>
  <c r="L438"/>
  <c r="J439"/>
  <c r="K439" s="1"/>
  <c r="P436"/>
  <c r="N437"/>
  <c r="O437" l="1"/>
  <c r="M438"/>
  <c r="L439"/>
  <c r="J440"/>
  <c r="K440" s="1"/>
  <c r="P437"/>
  <c r="N438"/>
  <c r="O438" l="1"/>
  <c r="M439"/>
  <c r="L440"/>
  <c r="J441"/>
  <c r="K441" s="1"/>
  <c r="P438"/>
  <c r="N439"/>
  <c r="O439" l="1"/>
  <c r="M440"/>
  <c r="L441"/>
  <c r="J442"/>
  <c r="K442" s="1"/>
  <c r="P439"/>
  <c r="N440"/>
  <c r="O440" l="1"/>
  <c r="M441"/>
  <c r="L442"/>
  <c r="J443"/>
  <c r="K443" s="1"/>
  <c r="P440"/>
  <c r="N441"/>
  <c r="O441" l="1"/>
  <c r="M442"/>
  <c r="L443"/>
  <c r="J444"/>
  <c r="K444" s="1"/>
  <c r="P441"/>
  <c r="N442"/>
  <c r="O442" l="1"/>
  <c r="M443"/>
  <c r="L444"/>
  <c r="J445"/>
  <c r="K445" s="1"/>
  <c r="P442"/>
  <c r="N443"/>
  <c r="O443" l="1"/>
  <c r="M444"/>
  <c r="L445"/>
  <c r="J446"/>
  <c r="K446" s="1"/>
  <c r="P443"/>
  <c r="N444"/>
  <c r="O444" l="1"/>
  <c r="M445"/>
  <c r="L446"/>
  <c r="J447"/>
  <c r="K447" s="1"/>
  <c r="P444"/>
  <c r="N445"/>
  <c r="O445" l="1"/>
  <c r="M446"/>
  <c r="L447"/>
  <c r="J448"/>
  <c r="K448" s="1"/>
  <c r="P445"/>
  <c r="N446"/>
  <c r="O446" l="1"/>
  <c r="M447"/>
  <c r="L448"/>
  <c r="J449"/>
  <c r="K449" s="1"/>
  <c r="P446"/>
  <c r="N447"/>
  <c r="O447" l="1"/>
  <c r="M448"/>
  <c r="L449"/>
  <c r="J450"/>
  <c r="K450" s="1"/>
  <c r="P447"/>
  <c r="N448"/>
  <c r="O448" l="1"/>
  <c r="M449"/>
  <c r="L450"/>
  <c r="J451"/>
  <c r="K451" s="1"/>
  <c r="P448"/>
  <c r="N449"/>
  <c r="O449" l="1"/>
  <c r="M450"/>
  <c r="L451"/>
  <c r="J452"/>
  <c r="K452" s="1"/>
  <c r="P449"/>
  <c r="N450"/>
  <c r="O450" l="1"/>
  <c r="M451"/>
  <c r="L452"/>
  <c r="J453"/>
  <c r="K453" s="1"/>
  <c r="P450"/>
  <c r="N451"/>
  <c r="O451" l="1"/>
  <c r="M452"/>
  <c r="L453"/>
  <c r="J454"/>
  <c r="K454" s="1"/>
  <c r="P451"/>
  <c r="N452"/>
  <c r="O452" l="1"/>
  <c r="M453"/>
  <c r="L454"/>
  <c r="J455"/>
  <c r="K455" s="1"/>
  <c r="P452"/>
  <c r="N453"/>
  <c r="O453" l="1"/>
  <c r="M454"/>
  <c r="L455"/>
  <c r="J456"/>
  <c r="K456" s="1"/>
  <c r="P453"/>
  <c r="N454"/>
  <c r="O454" l="1"/>
  <c r="M455"/>
  <c r="L456"/>
  <c r="J457"/>
  <c r="K457" s="1"/>
  <c r="P454"/>
  <c r="N455"/>
  <c r="O455" l="1"/>
  <c r="M456"/>
  <c r="L457"/>
  <c r="J458"/>
  <c r="K458" s="1"/>
  <c r="P455"/>
  <c r="N456"/>
  <c r="O456" l="1"/>
  <c r="M457"/>
  <c r="L458"/>
  <c r="J459"/>
  <c r="K459" s="1"/>
  <c r="P456"/>
  <c r="N457"/>
  <c r="O457" l="1"/>
  <c r="M458"/>
  <c r="L459"/>
  <c r="J460"/>
  <c r="K460" s="1"/>
  <c r="P457"/>
  <c r="N458"/>
  <c r="O458" l="1"/>
  <c r="M459"/>
  <c r="L460"/>
  <c r="J461"/>
  <c r="K461" s="1"/>
  <c r="P458"/>
  <c r="N459"/>
  <c r="O459" l="1"/>
  <c r="M460"/>
  <c r="L461"/>
  <c r="J462"/>
  <c r="K462" s="1"/>
  <c r="P459"/>
  <c r="N460"/>
  <c r="O460" l="1"/>
  <c r="M461"/>
  <c r="L462"/>
  <c r="J463"/>
  <c r="K463" s="1"/>
  <c r="P460"/>
  <c r="N461"/>
  <c r="O461" l="1"/>
  <c r="M462"/>
  <c r="L463"/>
  <c r="J464"/>
  <c r="K464" s="1"/>
  <c r="P461"/>
  <c r="N462"/>
  <c r="O462" l="1"/>
  <c r="M463"/>
  <c r="L464"/>
  <c r="J465"/>
  <c r="K465" s="1"/>
  <c r="P462"/>
  <c r="N463"/>
  <c r="O463" l="1"/>
  <c r="M464"/>
  <c r="L465"/>
  <c r="J466"/>
  <c r="K466" s="1"/>
  <c r="P463"/>
  <c r="N464"/>
  <c r="O464" l="1"/>
  <c r="M465"/>
  <c r="L466"/>
  <c r="J467"/>
  <c r="K467" s="1"/>
  <c r="P464"/>
  <c r="N465"/>
  <c r="O465" l="1"/>
  <c r="M466"/>
  <c r="L467"/>
  <c r="J468"/>
  <c r="K468" s="1"/>
  <c r="P465"/>
  <c r="N466"/>
  <c r="O466" l="1"/>
  <c r="M467"/>
  <c r="L468"/>
  <c r="J469"/>
  <c r="K469" s="1"/>
  <c r="P466"/>
  <c r="N467"/>
  <c r="O467" l="1"/>
  <c r="M468"/>
  <c r="L469"/>
  <c r="J470"/>
  <c r="K470" s="1"/>
  <c r="P467"/>
  <c r="N468"/>
  <c r="O468" l="1"/>
  <c r="M469"/>
  <c r="L470"/>
  <c r="J471"/>
  <c r="K471" s="1"/>
  <c r="P468"/>
  <c r="N469"/>
  <c r="O469" l="1"/>
  <c r="M470"/>
  <c r="L471"/>
  <c r="J472"/>
  <c r="K472" s="1"/>
  <c r="P469"/>
  <c r="N470"/>
  <c r="O470" l="1"/>
  <c r="M471"/>
  <c r="L472"/>
  <c r="J473"/>
  <c r="K473" s="1"/>
  <c r="P470"/>
  <c r="N471"/>
  <c r="O471" l="1"/>
  <c r="M472"/>
  <c r="L473"/>
  <c r="J474"/>
  <c r="K474" s="1"/>
  <c r="P471"/>
  <c r="N472"/>
  <c r="O472" l="1"/>
  <c r="M473"/>
  <c r="L474"/>
  <c r="J475"/>
  <c r="K475" s="1"/>
  <c r="P472"/>
  <c r="N473"/>
  <c r="O473" l="1"/>
  <c r="M474"/>
  <c r="L475"/>
  <c r="J476"/>
  <c r="K476" s="1"/>
  <c r="P473"/>
  <c r="N474"/>
  <c r="O474" l="1"/>
  <c r="M475"/>
  <c r="L476"/>
  <c r="J477"/>
  <c r="K477" s="1"/>
  <c r="P474"/>
  <c r="N475"/>
  <c r="O475" l="1"/>
  <c r="M476"/>
  <c r="L477"/>
  <c r="J478"/>
  <c r="K478" s="1"/>
  <c r="P475"/>
  <c r="N476"/>
  <c r="O476" l="1"/>
  <c r="M477"/>
  <c r="L478"/>
  <c r="J479"/>
  <c r="K479" s="1"/>
  <c r="P476"/>
  <c r="N477"/>
  <c r="O477" l="1"/>
  <c r="M478"/>
  <c r="L479"/>
  <c r="J480"/>
  <c r="K480" s="1"/>
  <c r="P477"/>
  <c r="N478"/>
  <c r="O478" l="1"/>
  <c r="M479"/>
  <c r="L480"/>
  <c r="J481"/>
  <c r="K481" s="1"/>
  <c r="P478"/>
  <c r="N479"/>
  <c r="O479" l="1"/>
  <c r="M480"/>
  <c r="L481"/>
  <c r="J482"/>
  <c r="K482" s="1"/>
  <c r="P479"/>
  <c r="N480"/>
  <c r="O480" l="1"/>
  <c r="M481"/>
  <c r="L482"/>
  <c r="J483"/>
  <c r="K483" s="1"/>
  <c r="P480"/>
  <c r="N481"/>
  <c r="O481" l="1"/>
  <c r="M482"/>
  <c r="L483"/>
  <c r="J484"/>
  <c r="K484" s="1"/>
  <c r="P481"/>
  <c r="N482"/>
  <c r="O482" l="1"/>
  <c r="M483"/>
  <c r="L484"/>
  <c r="J485"/>
  <c r="K485" s="1"/>
  <c r="P482"/>
  <c r="N483"/>
  <c r="O483" l="1"/>
  <c r="M484"/>
  <c r="L485"/>
  <c r="J486"/>
  <c r="K486" s="1"/>
  <c r="P483"/>
  <c r="N484"/>
  <c r="O484" l="1"/>
  <c r="M485"/>
  <c r="L486"/>
  <c r="J487"/>
  <c r="K487" s="1"/>
  <c r="P484"/>
  <c r="N485"/>
  <c r="O485" l="1"/>
  <c r="M486"/>
  <c r="L487"/>
  <c r="J488"/>
  <c r="K488" s="1"/>
  <c r="P485"/>
  <c r="N486"/>
  <c r="O486" l="1"/>
  <c r="M487"/>
  <c r="L488"/>
  <c r="J489"/>
  <c r="K489" s="1"/>
  <c r="P486"/>
  <c r="N487"/>
  <c r="O487" l="1"/>
  <c r="M488"/>
  <c r="L489"/>
  <c r="J490"/>
  <c r="K490" s="1"/>
  <c r="P487"/>
  <c r="N488"/>
  <c r="O488" l="1"/>
  <c r="M489"/>
  <c r="L490"/>
  <c r="J491"/>
  <c r="K491" s="1"/>
  <c r="P488"/>
  <c r="N489"/>
  <c r="O489" l="1"/>
  <c r="M490"/>
  <c r="L491"/>
  <c r="J492"/>
  <c r="K492" s="1"/>
  <c r="P489"/>
  <c r="N490"/>
  <c r="O490" l="1"/>
  <c r="M491"/>
  <c r="L492"/>
  <c r="J493"/>
  <c r="K493" s="1"/>
  <c r="P490"/>
  <c r="N491"/>
  <c r="O491" l="1"/>
  <c r="M492"/>
  <c r="L493"/>
  <c r="J494"/>
  <c r="K494" s="1"/>
  <c r="P491"/>
  <c r="N492"/>
  <c r="O492" l="1"/>
  <c r="M493"/>
  <c r="L494"/>
  <c r="J495"/>
  <c r="K495" s="1"/>
  <c r="P492"/>
  <c r="N493"/>
  <c r="O493" l="1"/>
  <c r="M494"/>
  <c r="L495"/>
  <c r="J496"/>
  <c r="K496" s="1"/>
  <c r="P493"/>
  <c r="N494"/>
  <c r="O494" l="1"/>
  <c r="M495"/>
  <c r="L496"/>
  <c r="J497"/>
  <c r="K497" s="1"/>
  <c r="P494"/>
  <c r="N495"/>
  <c r="O495" l="1"/>
  <c r="M496"/>
  <c r="L497"/>
  <c r="J498"/>
  <c r="K498" s="1"/>
  <c r="P495"/>
  <c r="N496"/>
  <c r="O496" l="1"/>
  <c r="M497"/>
  <c r="L498"/>
  <c r="J499"/>
  <c r="K499" s="1"/>
  <c r="P496"/>
  <c r="N497"/>
  <c r="O497" l="1"/>
  <c r="M498"/>
  <c r="L499"/>
  <c r="J500"/>
  <c r="K500" s="1"/>
  <c r="P497"/>
  <c r="N498"/>
  <c r="O498" l="1"/>
  <c r="M499"/>
  <c r="L500"/>
  <c r="J501"/>
  <c r="P498"/>
  <c r="N499"/>
  <c r="K501" l="1"/>
  <c r="O499"/>
  <c r="M500"/>
  <c r="P499"/>
  <c r="N500"/>
  <c r="L501" l="1"/>
  <c r="M501" s="1"/>
  <c r="O500"/>
  <c r="G13" i="25"/>
  <c r="G12"/>
  <c r="G11"/>
  <c r="G15"/>
  <c r="G14"/>
  <c r="F11"/>
  <c r="P500" i="31"/>
  <c r="N501"/>
  <c r="O501" l="1"/>
  <c r="F49" i="25"/>
  <c r="F51"/>
  <c r="G58"/>
  <c r="G60"/>
  <c r="G51"/>
  <c r="F56"/>
  <c r="F57"/>
  <c r="F59"/>
  <c r="G61"/>
  <c r="F54"/>
  <c r="G50"/>
  <c r="F52"/>
  <c r="G57"/>
  <c r="F53"/>
  <c r="G56"/>
  <c r="F58"/>
  <c r="F55"/>
  <c r="G59"/>
  <c r="F60"/>
  <c r="F50"/>
  <c r="G52"/>
  <c r="G55"/>
  <c r="G53"/>
  <c r="G49"/>
  <c r="G32"/>
  <c r="F35"/>
  <c r="G33"/>
  <c r="G30"/>
  <c r="G40"/>
  <c r="F44"/>
  <c r="F38"/>
  <c r="G44"/>
  <c r="G35"/>
  <c r="G46"/>
  <c r="G45"/>
  <c r="F46"/>
  <c r="G31"/>
  <c r="F45"/>
  <c r="F31"/>
  <c r="G37"/>
  <c r="F32"/>
  <c r="F33"/>
  <c r="F29"/>
  <c r="F47"/>
  <c r="G36"/>
  <c r="G41"/>
  <c r="G39"/>
  <c r="F48"/>
  <c r="F30"/>
  <c r="F43"/>
  <c r="F39"/>
  <c r="G29"/>
  <c r="G38"/>
  <c r="F36"/>
  <c r="G42"/>
  <c r="F42"/>
  <c r="G48"/>
  <c r="F41"/>
  <c r="F34"/>
  <c r="G34"/>
  <c r="F40"/>
  <c r="G47"/>
  <c r="F37"/>
  <c r="G43"/>
  <c r="F25"/>
  <c r="F16"/>
  <c r="F22"/>
  <c r="G28"/>
  <c r="G27"/>
  <c r="G21"/>
  <c r="F18"/>
  <c r="F28"/>
  <c r="F21"/>
  <c r="F13"/>
  <c r="F20"/>
  <c r="F24"/>
  <c r="G17"/>
  <c r="F27"/>
  <c r="G24"/>
  <c r="F9"/>
  <c r="F26"/>
  <c r="F23"/>
  <c r="F15"/>
  <c r="F12"/>
  <c r="F19"/>
  <c r="G19"/>
  <c r="G23"/>
  <c r="G26"/>
  <c r="F14"/>
  <c r="F17"/>
  <c r="F10"/>
  <c r="P501" i="31"/>
</calcChain>
</file>

<file path=xl/sharedStrings.xml><?xml version="1.0" encoding="utf-8"?>
<sst xmlns="http://schemas.openxmlformats.org/spreadsheetml/2006/main" count="1230" uniqueCount="804">
  <si>
    <t>resource_scopes</t>
  </si>
  <si>
    <t>Name</t>
  </si>
  <si>
    <t>resources</t>
  </si>
  <si>
    <t>resource_relations</t>
  </si>
  <si>
    <t>resource_data</t>
  </si>
  <si>
    <t>resource_lists</t>
  </si>
  <si>
    <t>resource_forms</t>
  </si>
  <si>
    <t>resource_defaults</t>
  </si>
  <si>
    <t>resource_actions</t>
  </si>
  <si>
    <t>resource_data_relations</t>
  </si>
  <si>
    <t>resource_list_relations</t>
  </si>
  <si>
    <t>resource_list_scopes</t>
  </si>
  <si>
    <t>Table</t>
  </si>
  <si>
    <t>Field</t>
  </si>
  <si>
    <t>Type</t>
  </si>
  <si>
    <t>Arg2</t>
  </si>
  <si>
    <t>Method1</t>
  </si>
  <si>
    <t>Method2</t>
  </si>
  <si>
    <t>Method3</t>
  </si>
  <si>
    <t>Method4</t>
  </si>
  <si>
    <t>Method5</t>
  </si>
  <si>
    <t>id</t>
  </si>
  <si>
    <t>increments</t>
  </si>
  <si>
    <t>resource</t>
  </si>
  <si>
    <t>name</t>
  </si>
  <si>
    <t>description</t>
  </si>
  <si>
    <t>title</t>
  </si>
  <si>
    <t>namespace</t>
  </si>
  <si>
    <t>table</t>
  </si>
  <si>
    <t>controller</t>
  </si>
  <si>
    <t>controller_namespace</t>
  </si>
  <si>
    <t>method</t>
  </si>
  <si>
    <t>arg1</t>
  </si>
  <si>
    <t>arg2</t>
  </si>
  <si>
    <t>arg3</t>
  </si>
  <si>
    <t>timestamps</t>
  </si>
  <si>
    <t>type</t>
  </si>
  <si>
    <t>relate_resource</t>
  </si>
  <si>
    <t>title_field</t>
  </si>
  <si>
    <t>relation</t>
  </si>
  <si>
    <t>items_per_page</t>
  </si>
  <si>
    <t>action_text</t>
  </si>
  <si>
    <t>Statement</t>
  </si>
  <si>
    <t>Column</t>
  </si>
  <si>
    <t>resource_list</t>
  </si>
  <si>
    <t>value</t>
  </si>
  <si>
    <t>resource_action</t>
  </si>
  <si>
    <t>resource_action_attrs</t>
  </si>
  <si>
    <t>resource_action_methods</t>
  </si>
  <si>
    <t>resource_form_fields</t>
  </si>
  <si>
    <t>resource_form_field_attrs</t>
  </si>
  <si>
    <t>resource_form_field_data</t>
  </si>
  <si>
    <t>resource_form_field_validations</t>
  </si>
  <si>
    <t>resource_form</t>
  </si>
  <si>
    <t>form_field</t>
  </si>
  <si>
    <t>attribute</t>
  </si>
  <si>
    <t>rule</t>
  </si>
  <si>
    <t>message</t>
  </si>
  <si>
    <t>resource_action_lists</t>
  </si>
  <si>
    <t>resource_action_data</t>
  </si>
  <si>
    <t>groups</t>
  </si>
  <si>
    <t>group_users</t>
  </si>
  <si>
    <t>roles</t>
  </si>
  <si>
    <t>group_roles</t>
  </si>
  <si>
    <t>group</t>
  </si>
  <si>
    <t>user</t>
  </si>
  <si>
    <t>role</t>
  </si>
  <si>
    <t>resource_form_defaults</t>
  </si>
  <si>
    <t>Class Name</t>
  </si>
  <si>
    <t>Singular Name</t>
  </si>
  <si>
    <t>Model Artisan</t>
  </si>
  <si>
    <t>Seeder Artisan</t>
  </si>
  <si>
    <t>Record No</t>
  </si>
  <si>
    <t>\DB::statement('set foreign_key_checks = 0');</t>
  </si>
  <si>
    <t>$_ = \DB::statement('SELECT @@GLOBAL.foreign_key_checks');</t>
  </si>
  <si>
    <t>User</t>
  </si>
  <si>
    <t>users</t>
  </si>
  <si>
    <t>Groups</t>
  </si>
  <si>
    <t>__groups</t>
  </si>
  <si>
    <t>Users</t>
  </si>
  <si>
    <t>Roles</t>
  </si>
  <si>
    <t>__roles</t>
  </si>
  <si>
    <t>organisation</t>
  </si>
  <si>
    <t>organisation_contacts</t>
  </si>
  <si>
    <t>detail</t>
  </si>
  <si>
    <t>Organisation</t>
  </si>
  <si>
    <t>__organisation</t>
  </si>
  <si>
    <t>Resource</t>
  </si>
  <si>
    <t>__resources</t>
  </si>
  <si>
    <t>Migration Artisan</t>
  </si>
  <si>
    <t>resource_roles</t>
  </si>
  <si>
    <t>Model Statement</t>
  </si>
  <si>
    <t>Seeder Class</t>
  </si>
  <si>
    <t>Resources</t>
  </si>
  <si>
    <t>Group Roles</t>
  </si>
  <si>
    <t>Resource Roles</t>
  </si>
  <si>
    <t>label</t>
  </si>
  <si>
    <t>Group</t>
  </si>
  <si>
    <t>Title</t>
  </si>
  <si>
    <t>Detail</t>
  </si>
  <si>
    <t>No</t>
  </si>
  <si>
    <t>Resource Name</t>
  </si>
  <si>
    <t>Form Name</t>
  </si>
  <si>
    <t>Description</t>
  </si>
  <si>
    <t>Action Text</t>
  </si>
  <si>
    <t>Label</t>
  </si>
  <si>
    <t>Relation</t>
  </si>
  <si>
    <t>Attribute</t>
  </si>
  <si>
    <t>__organisation_contacts</t>
  </si>
  <si>
    <t>Model NS</t>
  </si>
  <si>
    <t>Resource Actions</t>
  </si>
  <si>
    <t>ResourceAction</t>
  </si>
  <si>
    <t>__resource_actions</t>
  </si>
  <si>
    <t>Role</t>
  </si>
  <si>
    <t>OrganisationContact</t>
  </si>
  <si>
    <t>menu</t>
  </si>
  <si>
    <t>Menu</t>
  </si>
  <si>
    <t>NS</t>
  </si>
  <si>
    <t>Controller</t>
  </si>
  <si>
    <t>Controller NS</t>
  </si>
  <si>
    <t>Resource Id</t>
  </si>
  <si>
    <t>Method</t>
  </si>
  <si>
    <t>Form</t>
  </si>
  <si>
    <t>List</t>
  </si>
  <si>
    <t>ResourceActionMethod</t>
  </si>
  <si>
    <t>__resource_action_methods</t>
  </si>
  <si>
    <t>ResourceActionList</t>
  </si>
  <si>
    <t>__resource_action_lists</t>
  </si>
  <si>
    <t>__resource_action_data</t>
  </si>
  <si>
    <t>ResourceActionData</t>
  </si>
  <si>
    <t>Lists</t>
  </si>
  <si>
    <t>Data</t>
  </si>
  <si>
    <t>ResourceRole</t>
  </si>
  <si>
    <t>__resource_roles</t>
  </si>
  <si>
    <t>ResourceForm</t>
  </si>
  <si>
    <t>Forms</t>
  </si>
  <si>
    <t>__resource_forms</t>
  </si>
  <si>
    <t>ResourceFormField</t>
  </si>
  <si>
    <t>Form Fields</t>
  </si>
  <si>
    <t>__resource_form_fields</t>
  </si>
  <si>
    <t>Relate Resource</t>
  </si>
  <si>
    <t>Relate Id</t>
  </si>
  <si>
    <t>Query Method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</si>
  <si>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</si>
  <si>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</si>
  <si>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</si>
  <si>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</si>
  <si>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</si>
  <si>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</si>
  <si>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</si>
  <si>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</si>
  <si>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</si>
  <si>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</si>
  <si>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</si>
  <si>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</si>
  <si>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</si>
  <si>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</si>
  <si>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</si>
  <si>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Model</t>
  </si>
  <si>
    <t>\DB::statement('set foreign_key_checks = ' . $_);</t>
  </si>
  <si>
    <t>Resource Forms</t>
  </si>
  <si>
    <t>Table Name</t>
  </si>
  <si>
    <t>TableData</t>
  </si>
  <si>
    <t>TRCode</t>
  </si>
  <si>
    <t>Resource Scopes</t>
  </si>
  <si>
    <t>Resource Lists</t>
  </si>
  <si>
    <t>Resource Relations</t>
  </si>
  <si>
    <t>ResourceFormFieldAttr</t>
  </si>
  <si>
    <t>__resource_form_field_attrs</t>
  </si>
  <si>
    <t>resource_form_field_options</t>
  </si>
  <si>
    <t>value_attr</t>
  </si>
  <si>
    <t>label_attr</t>
  </si>
  <si>
    <t>preload</t>
  </si>
  <si>
    <t>ResourceFormFieldOption</t>
  </si>
  <si>
    <t>Field Options</t>
  </si>
  <si>
    <t>__resource_form_field_options</t>
  </si>
  <si>
    <t>ResourceFormFieldValidation</t>
  </si>
  <si>
    <t>__resource_form_field_validations</t>
  </si>
  <si>
    <t>Field Validations</t>
  </si>
  <si>
    <t>ResourceFormDefault</t>
  </si>
  <si>
    <t>Form Defaults</t>
  </si>
  <si>
    <t>__resource_form_defaults</t>
  </si>
  <si>
    <t>ResourceFormFieldData</t>
  </si>
  <si>
    <t>Field Data</t>
  </si>
  <si>
    <t>__resource_form_field_data</t>
  </si>
  <si>
    <t>resource_relation</t>
  </si>
  <si>
    <t>ResourceList</t>
  </si>
  <si>
    <t>__resource_lists</t>
  </si>
  <si>
    <t>ResourceListRelation</t>
  </si>
  <si>
    <t>__resource_list_relations</t>
  </si>
  <si>
    <t>ResourceScope</t>
  </si>
  <si>
    <t>__resource_scopes</t>
  </si>
  <si>
    <t>ResourceListScope</t>
  </si>
  <si>
    <t>List Scopes</t>
  </si>
  <si>
    <t>__resource_list_scopes</t>
  </si>
  <si>
    <t>ResourceData</t>
  </si>
  <si>
    <t>__resource_data</t>
  </si>
  <si>
    <t>ResourceDataRelation</t>
  </si>
  <si>
    <t>Data Relations</t>
  </si>
  <si>
    <t>__resource_data_relations</t>
  </si>
  <si>
    <t>Resource Data</t>
  </si>
  <si>
    <t>resource_list_layout</t>
  </si>
  <si>
    <t>field</t>
  </si>
  <si>
    <t>ResourceListLayout</t>
  </si>
  <si>
    <t>List Layout</t>
  </si>
  <si>
    <t>__resource_list_layout</t>
  </si>
  <si>
    <t>resource_data_scopes</t>
  </si>
  <si>
    <t>ResourceRelation</t>
  </si>
  <si>
    <t>__resource_relations</t>
  </si>
  <si>
    <t>nest_relation1</t>
  </si>
  <si>
    <t>nest_relation2</t>
  </si>
  <si>
    <t>nest_relation3</t>
  </si>
  <si>
    <t>resource_form_layout</t>
  </si>
  <si>
    <t>colspan</t>
  </si>
  <si>
    <t>ResourceFormLayout</t>
  </si>
  <si>
    <t>Form Layout</t>
  </si>
  <si>
    <t>__resource_form_layout</t>
  </si>
  <si>
    <t>resource_data_view_sections</t>
  </si>
  <si>
    <t>resource_data_view_section_items</t>
  </si>
  <si>
    <t>ResourceDataViewSection</t>
  </si>
  <si>
    <t>Data View Section</t>
  </si>
  <si>
    <t>__resource_data_view_sections</t>
  </si>
  <si>
    <t>ResourceDataViewSectionItem</t>
  </si>
  <si>
    <t>Data View Section Items</t>
  </si>
  <si>
    <t>__resource_data_view_section_items</t>
  </si>
  <si>
    <t>FormWithData</t>
  </si>
  <si>
    <t>resource_form_collection</t>
  </si>
  <si>
    <t>ResourceFormCollection</t>
  </si>
  <si>
    <t>Collection Form</t>
  </si>
  <si>
    <t>__resource_form_collection</t>
  </si>
  <si>
    <t>Form Collection</t>
  </si>
  <si>
    <t>foreign_field</t>
  </si>
  <si>
    <t>Length/Enum</t>
  </si>
  <si>
    <t>Data Scopes</t>
  </si>
  <si>
    <t>resource_list_search</t>
  </si>
  <si>
    <t>ResourceListSearch</t>
  </si>
  <si>
    <t>List Search</t>
  </si>
  <si>
    <t>__resource_list_search</t>
  </si>
  <si>
    <t>resource_form_field_depends</t>
  </si>
  <si>
    <t>depend_field</t>
  </si>
  <si>
    <t>db_field</t>
  </si>
  <si>
    <t>operator</t>
  </si>
  <si>
    <t>compare_method</t>
  </si>
  <si>
    <t>Field Depends</t>
  </si>
  <si>
    <t>ResourceFormFieldDepend</t>
  </si>
  <si>
    <t>__resource_form_field_depends</t>
  </si>
  <si>
    <t>ignore_null</t>
  </si>
  <si>
    <t>value_db_field</t>
  </si>
  <si>
    <t>resource_metrics</t>
  </si>
  <si>
    <t>resource_dashboard</t>
  </si>
  <si>
    <t>resource_dashboard_sections</t>
  </si>
  <si>
    <t>resource_dashboard_section</t>
  </si>
  <si>
    <t>resource_dashboard_section_items</t>
  </si>
  <si>
    <t>resource_dashboard_section_item</t>
  </si>
  <si>
    <t>Dashboard Sections</t>
  </si>
  <si>
    <t>Dashboard Section Items</t>
  </si>
  <si>
    <t>Resource Metrics</t>
  </si>
  <si>
    <t>ResourceDashboard</t>
  </si>
  <si>
    <t>ResourceDashboardSection</t>
  </si>
  <si>
    <t>ResourceDashboardSectionItem</t>
  </si>
  <si>
    <t>ResourceMetric</t>
  </si>
  <si>
    <t>Resource Dashboard</t>
  </si>
  <si>
    <t>__resource_dashboard</t>
  </si>
  <si>
    <t>__resource_dashboard_sections</t>
  </si>
  <si>
    <t>__resource_dashboard_section_items</t>
  </si>
  <si>
    <t>__resource_metrics</t>
  </si>
  <si>
    <t>resource_form_field_dynamic</t>
  </si>
  <si>
    <t>alter_on</t>
  </si>
  <si>
    <t>Field Dynamic</t>
  </si>
  <si>
    <t>ResourceFormFieldDynamic</t>
  </si>
  <si>
    <t>__resource_form_field_dynamic</t>
  </si>
  <si>
    <t>values</t>
  </si>
  <si>
    <t>Method Type</t>
  </si>
  <si>
    <t>Preload</t>
  </si>
  <si>
    <t>Rule</t>
  </si>
  <si>
    <t>Message</t>
  </si>
  <si>
    <t>Compare Method</t>
  </si>
  <si>
    <t>Value</t>
  </si>
  <si>
    <t>Values</t>
  </si>
  <si>
    <t>Foreign</t>
  </si>
  <si>
    <t>Filename</t>
  </si>
  <si>
    <t>Date Part</t>
  </si>
  <si>
    <t>Sequence</t>
  </si>
  <si>
    <t>Name Part</t>
  </si>
  <si>
    <t>New Name</t>
  </si>
  <si>
    <t>CMD</t>
  </si>
  <si>
    <t>resource_form_upload</t>
  </si>
  <si>
    <t>Last ID</t>
  </si>
  <si>
    <t>AI Change Query</t>
  </si>
  <si>
    <t>audit</t>
  </si>
  <si>
    <t>development</t>
  </si>
  <si>
    <t>ResourceDataScope</t>
  </si>
  <si>
    <t>ResourceFormUpload</t>
  </si>
  <si>
    <t>Form Upload</t>
  </si>
  <si>
    <t>__resource_form_upload</t>
  </si>
  <si>
    <t>ResourceActionAttr</t>
  </si>
  <si>
    <t>__resource_action_attrs</t>
  </si>
  <si>
    <t>ResourceDefault</t>
  </si>
  <si>
    <t>__resource_defaults</t>
  </si>
  <si>
    <t>Development</t>
  </si>
  <si>
    <t>RID</t>
  </si>
  <si>
    <t>R1</t>
  </si>
  <si>
    <t>R2</t>
  </si>
  <si>
    <t>R3</t>
  </si>
  <si>
    <t>Rel</t>
  </si>
  <si>
    <t>Rel1</t>
  </si>
  <si>
    <t>Rel2</t>
  </si>
  <si>
    <t>Rel3</t>
  </si>
  <si>
    <t>ID</t>
  </si>
  <si>
    <t>RELID</t>
  </si>
  <si>
    <t>Option Type</t>
  </si>
  <si>
    <t>Value Attr</t>
  </si>
  <si>
    <t>Label Attr</t>
  </si>
  <si>
    <t>Option Field ID</t>
  </si>
  <si>
    <t>Data Field ID</t>
  </si>
  <si>
    <t>Depend Field</t>
  </si>
  <si>
    <t>Operator</t>
  </si>
  <si>
    <t>Value DB Field</t>
  </si>
  <si>
    <t>Ignore Null</t>
  </si>
  <si>
    <t>Alter On</t>
  </si>
  <si>
    <t>Arg 1</t>
  </si>
  <si>
    <t>Arg 2</t>
  </si>
  <si>
    <t>Arg 3</t>
  </si>
  <si>
    <t>Layout Form ID</t>
  </si>
  <si>
    <t>Layout Field ID</t>
  </si>
  <si>
    <t>Colspan</t>
  </si>
  <si>
    <t>Method Action ID</t>
  </si>
  <si>
    <t>IDN 1</t>
  </si>
  <si>
    <t>IDN 2</t>
  </si>
  <si>
    <t>Action</t>
  </si>
  <si>
    <t>Field Attrs</t>
  </si>
  <si>
    <t>List Relation</t>
  </si>
  <si>
    <t>Action Method</t>
  </si>
  <si>
    <t>Action Attrs</t>
  </si>
  <si>
    <t>Action List</t>
  </si>
  <si>
    <t>Action Data</t>
  </si>
  <si>
    <t>Update</t>
  </si>
  <si>
    <t>ATTR Field</t>
  </si>
  <si>
    <t>Display</t>
  </si>
  <si>
    <t>Validation Field</t>
  </si>
  <si>
    <t>Data Table</t>
  </si>
  <si>
    <t>Data Range</t>
  </si>
  <si>
    <t>[[TRCode]:[15]]</t>
  </si>
  <si>
    <t>Skip Columns</t>
  </si>
  <si>
    <t>ResourceTable</t>
  </si>
  <si>
    <t>Primary</t>
  </si>
  <si>
    <t>RName</t>
  </si>
  <si>
    <t>[[Primary]:[Development]]</t>
  </si>
  <si>
    <t>RelationTable</t>
  </si>
  <si>
    <t>[[Primary]:[Relate Id]]</t>
  </si>
  <si>
    <t>FormName</t>
  </si>
  <si>
    <t>ResourceForms</t>
  </si>
  <si>
    <t>[[Primary]:[Action Text]]</t>
  </si>
  <si>
    <t>Field Name</t>
  </si>
  <si>
    <t>FormFields</t>
  </si>
  <si>
    <t>[[Primary]:[Label]]</t>
  </si>
  <si>
    <t>Primary FD</t>
  </si>
  <si>
    <t>NO2</t>
  </si>
  <si>
    <t>NO3</t>
  </si>
  <si>
    <t>NO4</t>
  </si>
  <si>
    <t>Exists</t>
  </si>
  <si>
    <t>[[Primary FD]:[R3]]</t>
  </si>
  <si>
    <t>Primary FO</t>
  </si>
  <si>
    <t>Exists FO</t>
  </si>
  <si>
    <t>NO5</t>
  </si>
  <si>
    <t>[[Primary FO]:[Preload]]</t>
  </si>
  <si>
    <t>Exists FL</t>
  </si>
  <si>
    <t>Primary FL</t>
  </si>
  <si>
    <t>NO8</t>
  </si>
  <si>
    <t>FL ID</t>
  </si>
  <si>
    <t>[[Primary FL]:[Colspan]]</t>
  </si>
  <si>
    <t>FieldAttrs</t>
  </si>
  <si>
    <t>[[Primary]:[Value]]</t>
  </si>
  <si>
    <t>FieldValidations</t>
  </si>
  <si>
    <t>[[Primary]:[Arg 3]]</t>
  </si>
  <si>
    <t>Primary Method</t>
  </si>
  <si>
    <t>Method ID</t>
  </si>
  <si>
    <t>[[Primary]:[Menu]]</t>
  </si>
  <si>
    <t>Action Name</t>
  </si>
  <si>
    <t>Primary List</t>
  </si>
  <si>
    <t>Primary Data</t>
  </si>
  <si>
    <t>List ID</t>
  </si>
  <si>
    <t>Action 1</t>
  </si>
  <si>
    <t>Action 2</t>
  </si>
  <si>
    <t>Data ID</t>
  </si>
  <si>
    <t>ActionListNData</t>
  </si>
  <si>
    <t>[[Primary List]:[List]]</t>
  </si>
  <si>
    <t>[[Primary Data]:[Data]]</t>
  </si>
  <si>
    <t>Resource ID</t>
  </si>
  <si>
    <t>ResourceScopes</t>
  </si>
  <si>
    <t>[[Primary]:[Method]]</t>
  </si>
  <si>
    <t>Form for Default</t>
  </si>
  <si>
    <t>FormDefault</t>
  </si>
  <si>
    <t>R12</t>
  </si>
  <si>
    <t>R22</t>
  </si>
  <si>
    <t>R32</t>
  </si>
  <si>
    <t>R</t>
  </si>
  <si>
    <t>REL1</t>
  </si>
  <si>
    <t>REL2</t>
  </si>
  <si>
    <t>REL3</t>
  </si>
  <si>
    <t>Main Form for Collection</t>
  </si>
  <si>
    <t>Foreign Field</t>
  </si>
  <si>
    <t>Resource Form</t>
  </si>
  <si>
    <t>Collection Form2</t>
  </si>
  <si>
    <t>Relation3</t>
  </si>
  <si>
    <t>FormCollection</t>
  </si>
  <si>
    <t>[[Primary]:[Foreign]]</t>
  </si>
  <si>
    <t>ListDisplayName</t>
  </si>
  <si>
    <t>Resource for Scope</t>
  </si>
  <si>
    <t>ScopesDisplayNames</t>
  </si>
  <si>
    <t>List Name</t>
  </si>
  <si>
    <t>Relation Name</t>
  </si>
  <si>
    <t>Scope Name</t>
  </si>
  <si>
    <t>R1 Name</t>
  </si>
  <si>
    <t>R2 Name</t>
  </si>
  <si>
    <t>R3 Name</t>
  </si>
  <si>
    <t>LID</t>
  </si>
  <si>
    <t>Scope Table ID</t>
  </si>
  <si>
    <t>Scope ID</t>
  </si>
  <si>
    <t>Relation Table ID</t>
  </si>
  <si>
    <t>Scope - Resource List</t>
  </si>
  <si>
    <t>Relation - Resource List</t>
  </si>
  <si>
    <t>Scope Primary</t>
  </si>
  <si>
    <t>Relation Primary</t>
  </si>
  <si>
    <t>ListExtras</t>
  </si>
  <si>
    <t>[[Scope Primary]:[Scope ID]]</t>
  </si>
  <si>
    <t>[[Relation Primary]:[R3]]</t>
  </si>
  <si>
    <t>List Name for Search</t>
  </si>
  <si>
    <t>REL</t>
  </si>
  <si>
    <t>Relation 1</t>
  </si>
  <si>
    <t>Relation 2</t>
  </si>
  <si>
    <t>Relation 3</t>
  </si>
  <si>
    <t>ListSearch</t>
  </si>
  <si>
    <t>[[Primary]:[R3]]</t>
  </si>
  <si>
    <t>List Name for Layout</t>
  </si>
  <si>
    <t>ListLayout</t>
  </si>
  <si>
    <t>[[Primary]:[R2]]</t>
  </si>
  <si>
    <t>DataDisplayName</t>
  </si>
  <si>
    <t>Title Field</t>
  </si>
  <si>
    <t>Data Name</t>
  </si>
  <si>
    <t>DID</t>
  </si>
  <si>
    <t>Relation - Resource Data</t>
  </si>
  <si>
    <t>Scope - Resource Data</t>
  </si>
  <si>
    <t>DataExtra</t>
  </si>
  <si>
    <t>Data Name for Layout</t>
  </si>
  <si>
    <t>DataSectionDisplayName</t>
  </si>
  <si>
    <t>Data Section for Items</t>
  </si>
  <si>
    <t>Section ID</t>
  </si>
  <si>
    <t>DataViewSectionItem</t>
  </si>
  <si>
    <t>[[Primary]:[REL]]</t>
  </si>
  <si>
    <t>DataViewSection</t>
  </si>
  <si>
    <t>Action Name for Attr</t>
  </si>
  <si>
    <t>ActionAttr</t>
  </si>
  <si>
    <t>Form ID</t>
  </si>
  <si>
    <t>Page</t>
  </si>
  <si>
    <t>[[Primary]:[Page]]</t>
  </si>
  <si>
    <t>AID</t>
  </si>
  <si>
    <t>Resource List</t>
  </si>
  <si>
    <t>Records</t>
  </si>
  <si>
    <t>Count Field</t>
  </si>
  <si>
    <t>Count Reduce</t>
  </si>
  <si>
    <t>Type Count</t>
  </si>
  <si>
    <t>Count Field Text</t>
  </si>
  <si>
    <t>Name Field Position</t>
  </si>
  <si>
    <t>ID Field Position</t>
  </si>
  <si>
    <t>IDN 3</t>
  </si>
  <si>
    <t>IDN 4</t>
  </si>
  <si>
    <t>IDN 5</t>
  </si>
  <si>
    <t>IDN1</t>
  </si>
  <si>
    <t>IDN2</t>
  </si>
  <si>
    <t>IDN3</t>
  </si>
  <si>
    <t>IDN4</t>
  </si>
  <si>
    <t>IDN5</t>
  </si>
  <si>
    <t>Field name - depends on</t>
  </si>
  <si>
    <t>Database Field</t>
  </si>
  <si>
    <t>Field ID</t>
  </si>
  <si>
    <t>FieldDepends</t>
  </si>
  <si>
    <t>[[Primary]:[Ignore Null]]</t>
  </si>
  <si>
    <t>Field for Depend</t>
  </si>
  <si>
    <t>Field for Dynamic</t>
  </si>
  <si>
    <t>FieldDynamic</t>
  </si>
  <si>
    <t>[[Primary]:[Operator]]</t>
  </si>
  <si>
    <t>RID2</t>
  </si>
  <si>
    <t>resource_form_data_map</t>
  </si>
  <si>
    <t>Form Data Map</t>
  </si>
  <si>
    <t>Form for Data Mapping</t>
  </si>
  <si>
    <t>Form Field</t>
  </si>
  <si>
    <t>R0</t>
  </si>
  <si>
    <t>R4</t>
  </si>
  <si>
    <t>R5</t>
  </si>
  <si>
    <t>Rel4</t>
  </si>
  <si>
    <t>Rel5</t>
  </si>
  <si>
    <t>FormDataMapping</t>
  </si>
  <si>
    <t>[[Primary]:[R5]]</t>
  </si>
  <si>
    <t>2019_01_24_000002_create___groups_table.php</t>
  </si>
  <si>
    <t>2019_01_24_000003_create___group_users_table.php</t>
  </si>
  <si>
    <t>2019_01_24_000004_create___roles_table.php</t>
  </si>
  <si>
    <t>2019_01_24_000005_create___group_roles_table.php</t>
  </si>
  <si>
    <t>2019_01_24_000006_create___resources_table.php</t>
  </si>
  <si>
    <t>2019_01_24_000007_create___resource_roles_table.php</t>
  </si>
  <si>
    <t>2019_01_24_000008_create___resource_relations_table.php</t>
  </si>
  <si>
    <t>2019_01_24_000009_create___resource_scopes_table.php</t>
  </si>
  <si>
    <t>2019_01_24_000010_create___resource_forms_table.php</t>
  </si>
  <si>
    <t>2019_01_24_000011_create___resource_form_fields_table.php</t>
  </si>
  <si>
    <t>2019_01_24_000012_create___resource_form_field_attrs_table.php</t>
  </si>
  <si>
    <t>2019_01_24_000013_create___resource_form_field_data_table.php</t>
  </si>
  <si>
    <t>2019_01_24_000014_create___resource_form_field_validations_table.php</t>
  </si>
  <si>
    <t>2019_01_24_000015_create___resource_form_field_options_table.php</t>
  </si>
  <si>
    <t>2019_01_24_000016_create___resource_form_field_depends_table.php</t>
  </si>
  <si>
    <t>2019_01_24_000017_create___resource_form_field_dynamic_table.php</t>
  </si>
  <si>
    <t>2019_01_24_000018_create___resource_form_layout_table.php</t>
  </si>
  <si>
    <t>2019_01_24_000019_create___resource_form_data_map_table.php</t>
  </si>
  <si>
    <t>2019_01_24_000020_create___resource_form_collection_table.php</t>
  </si>
  <si>
    <t>2019_01_24_000021_create___resource_form_upload_table.php</t>
  </si>
  <si>
    <t>2019_01_24_000022_create___resource_form_defaults_table.php</t>
  </si>
  <si>
    <t>2019_01_24_000023_create___resource_lists_table.php</t>
  </si>
  <si>
    <t>2019_01_24_000024_create___resource_list_relations_table.php</t>
  </si>
  <si>
    <t>2019_01_24_000025_create___resource_list_scopes_table.php</t>
  </si>
  <si>
    <t>2019_01_24_000026_create___resource_list_layout_table.php</t>
  </si>
  <si>
    <t>2019_01_24_000027_create___resource_list_search_table.php</t>
  </si>
  <si>
    <t>2019_01_24_000028_create___resource_data_table.php</t>
  </si>
  <si>
    <t>2019_01_24_000029_create___resource_data_relations_table.php</t>
  </si>
  <si>
    <t>2019_01_24_000030_create___resource_data_scopes_table.php</t>
  </si>
  <si>
    <t>2019_01_24_000031_create___resource_data_view_sections_table.php</t>
  </si>
  <si>
    <t>2019_01_24_000032_create___resource_data_view_section_items_table.php</t>
  </si>
  <si>
    <t>2019_01_24_000033_create___resource_actions_table.php</t>
  </si>
  <si>
    <t>2019_01_24_000034_create___resource_action_attrs_table.php</t>
  </si>
  <si>
    <t>2019_01_24_000035_create___resource_action_methods_table.php</t>
  </si>
  <si>
    <t>2019_01_24_000036_create___resource_action_lists_table.php</t>
  </si>
  <si>
    <t>2019_01_24_000037_create___resource_action_data_table.php</t>
  </si>
  <si>
    <t>2019_01_24_000038_create___resource_defaults_table.php</t>
  </si>
  <si>
    <t>2019_01_24_000039_create___resource_metrics_table.php</t>
  </si>
  <si>
    <t>2019_01_24_000040_create___resource_dashboard_table.php</t>
  </si>
  <si>
    <t>2019_01_24_000041_create___resource_dashboard_sections_table.php</t>
  </si>
  <si>
    <t>2019_01_24_000042_create___resource_dashboard_section_items_table.php</t>
  </si>
  <si>
    <t>2019_01_24_000043_create___organisation_table.php</t>
  </si>
  <si>
    <t>2019_01_24_000044_create___organisation_contacts_table.php</t>
  </si>
  <si>
    <t>identity</t>
  </si>
  <si>
    <t>Identity</t>
  </si>
  <si>
    <t>Resource Defaults</t>
  </si>
  <si>
    <t>Select Resource for Default</t>
  </si>
  <si>
    <t>List2</t>
  </si>
  <si>
    <t>Create</t>
  </si>
  <si>
    <t>Read</t>
  </si>
  <si>
    <t>ResourceDefaultsTable</t>
  </si>
  <si>
    <t>[[Primary]:[Update]]</t>
  </si>
  <si>
    <t>[[Primary]:[Colspan]]</t>
  </si>
  <si>
    <t>Milestone\Appframe\Model</t>
  </si>
  <si>
    <t>php artisan make:migration create_users_table --create=__users</t>
  </si>
  <si>
    <t>php artisan make:model User</t>
  </si>
  <si>
    <t>protected $table = 'users';</t>
  </si>
  <si>
    <t>php artisan make:seed UserTableSeeder</t>
  </si>
  <si>
    <t>UserTableSeeder::class,</t>
  </si>
  <si>
    <t>php artisan make:migration create___groups_table --create=__groups</t>
  </si>
  <si>
    <t>php artisan make:model Group</t>
  </si>
  <si>
    <t>protected $table = '__groups';</t>
  </si>
  <si>
    <t>php artisan make:seed GroupTableSeeder</t>
  </si>
  <si>
    <t>GroupTableSeeder::class,</t>
  </si>
  <si>
    <t>__group_users</t>
  </si>
  <si>
    <t>group_user</t>
  </si>
  <si>
    <t>GroupUser</t>
  </si>
  <si>
    <t>php artisan make:migration create___group_users_table --create=__group_users</t>
  </si>
  <si>
    <t>php artisan make:model GroupUser</t>
  </si>
  <si>
    <t>protected $table = '__group_users';</t>
  </si>
  <si>
    <t>php artisan make:seed GroupUserTableSeeder</t>
  </si>
  <si>
    <t>GroupUserTableSeeder::class,</t>
  </si>
  <si>
    <t>php artisan make:migration create___roles_table --create=__roles</t>
  </si>
  <si>
    <t>php artisan make:model Role</t>
  </si>
  <si>
    <t>protected $table = '__roles';</t>
  </si>
  <si>
    <t>php artisan make:seed RoleTableSeeder</t>
  </si>
  <si>
    <t>RoleTableSeeder::class,</t>
  </si>
  <si>
    <t>__group_roles</t>
  </si>
  <si>
    <t>group_role</t>
  </si>
  <si>
    <t>GroupRole</t>
  </si>
  <si>
    <t>php artisan make:migration create___group_roles_table --create=__group_roles</t>
  </si>
  <si>
    <t>php artisan make:model GroupRole</t>
  </si>
  <si>
    <t>protected $table = '__group_roles';</t>
  </si>
  <si>
    <t>php artisan make:seed GroupRoleTableSeeder</t>
  </si>
  <si>
    <t>GroupRoleTableSeeder::class,</t>
  </si>
  <si>
    <t>php artisan make:migration create___resources_table --create=__resources</t>
  </si>
  <si>
    <t>php artisan make:model Resource</t>
  </si>
  <si>
    <t>protected $table = '__resources';</t>
  </si>
  <si>
    <t>php artisan make:seed ResourceTableSeeder</t>
  </si>
  <si>
    <t>ResourceTableSeeder::class,</t>
  </si>
  <si>
    <t>resource_role</t>
  </si>
  <si>
    <t>php artisan make:migration create___resource_roles_table --create=__resource_roles</t>
  </si>
  <si>
    <t>php artisan make:model ResourceRole</t>
  </si>
  <si>
    <t>protected $table = '__resource_roles';</t>
  </si>
  <si>
    <t>php artisan make:seed ResourceRoleTableSeeder</t>
  </si>
  <si>
    <t>ResourceRoleTableSeeder::class,</t>
  </si>
  <si>
    <t>php artisan make:migration create___resource_relations_table --create=__resource_relations</t>
  </si>
  <si>
    <t>php artisan make:model ResourceRelation</t>
  </si>
  <si>
    <t>protected $table = '__resource_relations';</t>
  </si>
  <si>
    <t>php artisan make:seed ResourceRelationTableSeeder</t>
  </si>
  <si>
    <t>ResourceRelationTableSeeder::class,</t>
  </si>
  <si>
    <t>resource_scope</t>
  </si>
  <si>
    <t>php artisan make:migration create___resource_scopes_table --create=__resource_scopes</t>
  </si>
  <si>
    <t>php artisan make:model ResourceScope</t>
  </si>
  <si>
    <t>protected $table = '__resource_scopes';</t>
  </si>
  <si>
    <t>php artisan make:seed ResourceScopeTableSeeder</t>
  </si>
  <si>
    <t>ResourceScopeTableSeeder::class,</t>
  </si>
  <si>
    <t>php artisan make:migration create___resource_forms_table --create=__resource_forms</t>
  </si>
  <si>
    <t>php artisan make:model ResourceForm</t>
  </si>
  <si>
    <t>protected $table = '__resource_forms';</t>
  </si>
  <si>
    <t>php artisan make:seed ResourceFormTableSeeder</t>
  </si>
  <si>
    <t>ResourceFormTableSeeder::class,</t>
  </si>
  <si>
    <t>resource_form_field</t>
  </si>
  <si>
    <t>php artisan make:migration create___resource_form_fields_table --create=__resource_form_fields</t>
  </si>
  <si>
    <t>php artisan make:model ResourceFormField</t>
  </si>
  <si>
    <t>protected $table = '__resource_form_fields';</t>
  </si>
  <si>
    <t>php artisan make:seed ResourceFormFieldTableSeeder</t>
  </si>
  <si>
    <t>ResourceFormFieldTableSeeder::class,</t>
  </si>
  <si>
    <t>resource_form_field_attr</t>
  </si>
  <si>
    <t>php artisan make:migration create___resource_form_field_attrs_table --create=__resource_form_field_attrs</t>
  </si>
  <si>
    <t>php artisan make:model ResourceFormFieldAttr</t>
  </si>
  <si>
    <t>protected $table = '__resource_form_field_attrs';</t>
  </si>
  <si>
    <t>php artisan make:seed ResourceFormFieldAttrTableSeeder</t>
  </si>
  <si>
    <t>ResourceFormFieldAttrTableSeeder::class,</t>
  </si>
  <si>
    <t>php artisan make:migration create___resource_form_field_data_table --create=__resource_form_field_data</t>
  </si>
  <si>
    <t>php artisan make:model ResourceFormFieldData</t>
  </si>
  <si>
    <t>protected $table = '__resource_form_field_data';</t>
  </si>
  <si>
    <t>php artisan make:seed ResourceFormFieldDataTableSeeder</t>
  </si>
  <si>
    <t>ResourceFormFieldDataTableSeeder::class,</t>
  </si>
  <si>
    <t>resource_form_field_validation</t>
  </si>
  <si>
    <t>php artisan make:migration create___resource_form_field_validations_table --create=__resource_form_field_validations</t>
  </si>
  <si>
    <t>php artisan make:model ResourceFormFieldValidation</t>
  </si>
  <si>
    <t>protected $table = '__resource_form_field_validations';</t>
  </si>
  <si>
    <t>php artisan make:seed ResourceFormFieldValidationTableSeeder</t>
  </si>
  <si>
    <t>ResourceFormFieldValidationTableSeeder::class,</t>
  </si>
  <si>
    <t>resource_form_field_option</t>
  </si>
  <si>
    <t>php artisan make:migration create___resource_form_field_options_table --create=__resource_form_field_options</t>
  </si>
  <si>
    <t>php artisan make:model ResourceFormFieldOption</t>
  </si>
  <si>
    <t>protected $table = '__resource_form_field_options';</t>
  </si>
  <si>
    <t>php artisan make:seed ResourceFormFieldOptionTableSeeder</t>
  </si>
  <si>
    <t>ResourceFormFieldOptionTableSeeder::class,</t>
  </si>
  <si>
    <t>resource_form_field_depend</t>
  </si>
  <si>
    <t>php artisan make:migration create___resource_form_field_depends_table --create=__resource_form_field_depends</t>
  </si>
  <si>
    <t>php artisan make:model ResourceFormFieldDepend</t>
  </si>
  <si>
    <t>protected $table = '__resource_form_field_depends';</t>
  </si>
  <si>
    <t>php artisan make:seed ResourceFormFieldDependTableSeeder</t>
  </si>
  <si>
    <t>ResourceFormFieldDependTableSeeder::class,</t>
  </si>
  <si>
    <t>php artisan make:migration create___resource_form_field_dynamic_table --create=__resource_form_field_dynamic</t>
  </si>
  <si>
    <t>php artisan make:model ResourceFormFieldDynamic</t>
  </si>
  <si>
    <t>protected $table = '__resource_form_field_dynamic';</t>
  </si>
  <si>
    <t>php artisan make:seed ResourceFormFieldDynamicTableSeeder</t>
  </si>
  <si>
    <t>ResourceFormFieldDynamicTableSeeder::class,</t>
  </si>
  <si>
    <t>php artisan make:migration create___resource_form_layout_table --create=__resource_form_layout</t>
  </si>
  <si>
    <t>php artisan make:model ResourceFormLayout</t>
  </si>
  <si>
    <t>protected $table = '__resource_form_layout';</t>
  </si>
  <si>
    <t>php artisan make:seed ResourceFormLayoutTableSeeder</t>
  </si>
  <si>
    <t>ResourceFormLayoutTableSeeder::class,</t>
  </si>
  <si>
    <t>php artisan make:migration create___resource_form_collection_table --create=__resource_form_collection</t>
  </si>
  <si>
    <t>php artisan make:model ResourceFormCollection</t>
  </si>
  <si>
    <t>protected $table = '__resource_form_collection';</t>
  </si>
  <si>
    <t>php artisan make:seed ResourceFormCollectionTableSeeder</t>
  </si>
  <si>
    <t>ResourceFormCollectionTableSeeder::class,</t>
  </si>
  <si>
    <t>php artisan make:migration create___resource_form_upload_table --create=__resource_form_upload</t>
  </si>
  <si>
    <t>php artisan make:model ResourceFormUpload</t>
  </si>
  <si>
    <t>protected $table = '__resource_form_upload';</t>
  </si>
  <si>
    <t>php artisan make:seed ResourceFormUploadTableSeeder</t>
  </si>
  <si>
    <t>ResourceFormUploadTableSeeder::class,</t>
  </si>
  <si>
    <t>resource_form_default</t>
  </si>
  <si>
    <t>php artisan make:migration create___resource_form_defaults_table --create=__resource_form_defaults</t>
  </si>
  <si>
    <t>php artisan make:model ResourceFormDefault</t>
  </si>
  <si>
    <t>protected $table = '__resource_form_defaults';</t>
  </si>
  <si>
    <t>php artisan make:seed ResourceFormDefaultTableSeeder</t>
  </si>
  <si>
    <t>ResourceFormDefaultTableSeeder::class,</t>
  </si>
  <si>
    <t>php artisan make:migration create___resource_lists_table --create=__resource_lists</t>
  </si>
  <si>
    <t>php artisan make:model ResourceList</t>
  </si>
  <si>
    <t>protected $table = '__resource_lists';</t>
  </si>
  <si>
    <t>php artisan make:seed ResourceListTableSeeder</t>
  </si>
  <si>
    <t>ResourceListTableSeeder::class,</t>
  </si>
  <si>
    <t>resource_list_relation</t>
  </si>
  <si>
    <t>php artisan make:migration create___resource_list_relations_table --create=__resource_list_relations</t>
  </si>
  <si>
    <t>php artisan make:model ResourceListRelation</t>
  </si>
  <si>
    <t>protected $table = '__resource_list_relations';</t>
  </si>
  <si>
    <t>php artisan make:seed ResourceListRelationTableSeeder</t>
  </si>
  <si>
    <t>ResourceListRelationTableSeeder::class,</t>
  </si>
  <si>
    <t>resource_list_scope</t>
  </si>
  <si>
    <t>php artisan make:migration create___resource_list_scopes_table --create=__resource_list_scopes</t>
  </si>
  <si>
    <t>php artisan make:model ResourceListScope</t>
  </si>
  <si>
    <t>protected $table = '__resource_list_scopes';</t>
  </si>
  <si>
    <t>php artisan make:seed ResourceListScopeTableSeeder</t>
  </si>
  <si>
    <t>ResourceListScopeTableSeeder::class,</t>
  </si>
  <si>
    <t>php artisan make:migration create___resource_list_layout_table --create=__resource_list_layout</t>
  </si>
  <si>
    <t>php artisan make:model ResourceListLayout</t>
  </si>
  <si>
    <t>protected $table = '__resource_list_layout';</t>
  </si>
  <si>
    <t>php artisan make:seed ResourceListLayoutTableSeeder</t>
  </si>
  <si>
    <t>ResourceListLayoutTableSeeder::class,</t>
  </si>
  <si>
    <t>php artisan make:migration create___resource_list_search_table --create=__resource_list_search</t>
  </si>
  <si>
    <t>php artisan make:model ResourceListSearch</t>
  </si>
  <si>
    <t>protected $table = '__resource_list_search';</t>
  </si>
  <si>
    <t>php artisan make:seed ResourceListSearchTableSeeder</t>
  </si>
  <si>
    <t>ResourceListSearchTableSeeder::class,</t>
  </si>
  <si>
    <t>php artisan make:migration create___resource_data_table --create=__resource_data</t>
  </si>
  <si>
    <t>php artisan make:model ResourceData</t>
  </si>
  <si>
    <t>protected $table = '__resource_data';</t>
  </si>
  <si>
    <t>php artisan make:seed ResourceDataTableSeeder</t>
  </si>
  <si>
    <t>ResourceDataTableSeeder::class,</t>
  </si>
  <si>
    <t>resource_data_relation</t>
  </si>
  <si>
    <t>php artisan make:migration create___resource_data_relations_table --create=__resource_data_relations</t>
  </si>
  <si>
    <t>php artisan make:model ResourceDataRelation</t>
  </si>
  <si>
    <t>protected $table = '__resource_data_relations';</t>
  </si>
  <si>
    <t>php artisan make:seed ResourceDataRelationTableSeeder</t>
  </si>
  <si>
    <t>ResourceDataRelationTableSeeder::class,</t>
  </si>
  <si>
    <t>__resource_data_scopes</t>
  </si>
  <si>
    <t>resource_data_scope</t>
  </si>
  <si>
    <t>php artisan make:migration create___resource_data_scopes_table --create=__resource_data_scopes</t>
  </si>
  <si>
    <t>php artisan make:model ResourceDataScope</t>
  </si>
  <si>
    <t>protected $table = '__resource_data_scopes';</t>
  </si>
  <si>
    <t>php artisan make:seed ResourceDataScopeTableSeeder</t>
  </si>
  <si>
    <t>ResourceDataScopeTableSeeder::class,</t>
  </si>
  <si>
    <t>resource_data_view_section</t>
  </si>
  <si>
    <t>php artisan make:migration create___resource_data_view_sections_table --create=__resource_data_view_sections</t>
  </si>
  <si>
    <t>php artisan make:model ResourceDataViewSection</t>
  </si>
  <si>
    <t>protected $table = '__resource_data_view_sections';</t>
  </si>
  <si>
    <t>php artisan make:seed ResourceDataViewSectionTableSeeder</t>
  </si>
  <si>
    <t>ResourceDataViewSectionTableSeeder::class,</t>
  </si>
  <si>
    <t>resource_data_view_section_item</t>
  </si>
  <si>
    <t>php artisan make:migration create___resource_data_view_section_items_table --create=__resource_data_view_section_items</t>
  </si>
  <si>
    <t>php artisan make:model ResourceDataViewSectionItem</t>
  </si>
  <si>
    <t>protected $table = '__resource_data_view_section_items';</t>
  </si>
  <si>
    <t>php artisan make:seed ResourceDataViewSectionItemTableSeeder</t>
  </si>
  <si>
    <t>ResourceDataViewSectionItemTableSeeder::class,</t>
  </si>
  <si>
    <t>__resource_form_data_map</t>
  </si>
  <si>
    <t>ResourceFormDataMap</t>
  </si>
  <si>
    <t>php artisan make:migration create___resource_form_data_map_table --create=__resource_form_data_map</t>
  </si>
  <si>
    <t>php artisan make:model ResourceFormDataMap</t>
  </si>
  <si>
    <t>protected $table = '__resource_form_data_map';</t>
  </si>
  <si>
    <t>php artisan make:seed ResourceFormDataMapTableSeeder</t>
  </si>
  <si>
    <t>ResourceFormDataMapTableSeeder::class,</t>
  </si>
  <si>
    <t>php artisan make:migration create___resource_actions_table --create=__resource_actions</t>
  </si>
  <si>
    <t>php artisan make:model ResourceAction</t>
  </si>
  <si>
    <t>protected $table = '__resource_actions';</t>
  </si>
  <si>
    <t>php artisan make:seed ResourceActionTableSeeder</t>
  </si>
  <si>
    <t>ResourceActionTableSeeder::class,</t>
  </si>
  <si>
    <t>resource_action_attr</t>
  </si>
  <si>
    <t>php artisan make:migration create___resource_action_attrs_table --create=__resource_action_attrs</t>
  </si>
  <si>
    <t>php artisan make:model ResourceActionAttr</t>
  </si>
  <si>
    <t>protected $table = '__resource_action_attrs';</t>
  </si>
  <si>
    <t>php artisan make:seed ResourceActionAttrTableSeeder</t>
  </si>
  <si>
    <t>ResourceActionAttrTableSeeder::class,</t>
  </si>
  <si>
    <t>resource_action_method</t>
  </si>
  <si>
    <t>php artisan make:migration create___resource_action_methods_table --create=__resource_action_methods</t>
  </si>
  <si>
    <t>php artisan make:model ResourceActionMethod</t>
  </si>
  <si>
    <t>protected $table = '__resource_action_methods';</t>
  </si>
  <si>
    <t>php artisan make:seed ResourceActionMethodTableSeeder</t>
  </si>
  <si>
    <t>ResourceActionMethodTableSeeder::class,</t>
  </si>
  <si>
    <t>resource_action_list</t>
  </si>
  <si>
    <t>php artisan make:migration create___resource_action_lists_table --create=__resource_action_lists</t>
  </si>
  <si>
    <t>php artisan make:model ResourceActionList</t>
  </si>
  <si>
    <t>protected $table = '__resource_action_lists';</t>
  </si>
  <si>
    <t>php artisan make:seed ResourceActionListTableSeeder</t>
  </si>
  <si>
    <t>ResourceActionListTableSeeder::class,</t>
  </si>
  <si>
    <t>php artisan make:migration create___resource_action_data_table --create=__resource_action_data</t>
  </si>
  <si>
    <t>php artisan make:model ResourceActionData</t>
  </si>
  <si>
    <t>protected $table = '__resource_action_data';</t>
  </si>
  <si>
    <t>php artisan make:seed ResourceActionDataTableSeeder</t>
  </si>
  <si>
    <t>ResourceActionDataTableSeeder::class,</t>
  </si>
  <si>
    <t>resource_default</t>
  </si>
  <si>
    <t>php artisan make:migration create___resource_defaults_table --create=__resource_defaults</t>
  </si>
  <si>
    <t>php artisan make:model ResourceDefault</t>
  </si>
  <si>
    <t>protected $table = '__resource_defaults';</t>
  </si>
  <si>
    <t>php artisan make:seed ResourceDefaultTableSeeder</t>
  </si>
  <si>
    <t>ResourceDefaultTableSeeder::class,</t>
  </si>
  <si>
    <t>resource_metric</t>
  </si>
  <si>
    <t>php artisan make:migration create___resource_metrics_table --create=__resource_metrics</t>
  </si>
  <si>
    <t>php artisan make:model ResourceMetric</t>
  </si>
  <si>
    <t>protected $table = '__resource_metrics';</t>
  </si>
  <si>
    <t>php artisan make:seed ResourceMetricTableSeeder</t>
  </si>
  <si>
    <t>ResourceMetricTableSeeder::class,</t>
  </si>
  <si>
    <t>php artisan make:migration create___resource_dashboard_table --create=__resource_dashboard</t>
  </si>
  <si>
    <t>php artisan make:model ResourceDashboard</t>
  </si>
  <si>
    <t>protected $table = '__resource_dashboard';</t>
  </si>
  <si>
    <t>php artisan make:seed ResourceDashboardTableSeeder</t>
  </si>
  <si>
    <t>ResourceDashboardTableSeeder::class,</t>
  </si>
  <si>
    <t>php artisan make:migration create___resource_dashboard_sections_table --create=__resource_dashboard_sections</t>
  </si>
  <si>
    <t>php artisan make:model ResourceDashboardSection</t>
  </si>
  <si>
    <t>protected $table = '__resource_dashboard_sections';</t>
  </si>
  <si>
    <t>php artisan make:seed ResourceDashboardSectionTableSeeder</t>
  </si>
  <si>
    <t>ResourceDashboardSectionTableSeeder::class,</t>
  </si>
  <si>
    <t>php artisan make:migration create___resource_dashboard_section_items_table --create=__resource_dashboard_section_items</t>
  </si>
  <si>
    <t>php artisan make:model ResourceDashboardSectionItem</t>
  </si>
  <si>
    <t>protected $table = '__resource_dashboard_section_items';</t>
  </si>
  <si>
    <t>php artisan make:seed ResourceDashboardSectionItemTableSeeder</t>
  </si>
  <si>
    <t>ResourceDashboardSectionItemTableSeeder::class,</t>
  </si>
  <si>
    <t>php artisan make:migration create___organisation_table --create=__organisation</t>
  </si>
  <si>
    <t>php artisan make:model Organisation</t>
  </si>
  <si>
    <t>protected $table = '__organisation';</t>
  </si>
  <si>
    <t>php artisan make:seed OrganisationTableSeeder</t>
  </si>
  <si>
    <t>OrganisationTableSeeder::class,</t>
  </si>
  <si>
    <t>organisation_contact</t>
  </si>
  <si>
    <t>php artisan make:migration create___organisation_contacts_table --create=__organisation_contacts</t>
  </si>
  <si>
    <t>php artisan make:model OrganisationContact</t>
  </si>
  <si>
    <t>protected $table = '__organisation_contacts';</t>
  </si>
  <si>
    <t>php artisan make:seed OrganisationContactTableSeeder</t>
  </si>
  <si>
    <t>OrganisationContactTableSeeder::class,</t>
  </si>
  <si>
    <t>query</t>
  </si>
  <si>
    <t>Usage</t>
  </si>
  <si>
    <t>Reset</t>
  </si>
  <si>
    <t>Group Users</t>
  </si>
  <si>
    <t>[[Primary Method]:[IDN 5]]</t>
  </si>
  <si>
    <t>Fields</t>
  </si>
  <si>
    <t>ID No</t>
  </si>
</sst>
</file>

<file path=xl/styles.xml><?xml version="1.0" encoding="utf-8"?>
<styleSheet xmlns="http://schemas.openxmlformats.org/spreadsheetml/2006/main">
  <fonts count="14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000000"/>
      <name val="Calibri"/>
      <family val="2"/>
    </font>
    <font>
      <sz val="9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  <font>
      <sz val="8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7">
    <xf numFmtId="0" fontId="0" fillId="0" borderId="0" xfId="0"/>
    <xf numFmtId="0" fontId="1" fillId="0" borderId="0" xfId="0" applyFont="1"/>
    <xf numFmtId="0" fontId="1" fillId="0" borderId="0" xfId="0" applyFont="1" applyBorder="1"/>
    <xf numFmtId="0" fontId="1" fillId="0" borderId="0" xfId="0" applyNumberFormat="1" applyFont="1" applyAlignment="1">
      <alignment horizontal="center"/>
    </xf>
    <xf numFmtId="0" fontId="2" fillId="0" borderId="0" xfId="0" applyFont="1" applyBorder="1"/>
    <xf numFmtId="0" fontId="2" fillId="0" borderId="0" xfId="0" applyFont="1"/>
    <xf numFmtId="0" fontId="1" fillId="0" borderId="0" xfId="0" applyNumberFormat="1" applyFont="1"/>
    <xf numFmtId="0" fontId="2" fillId="0" borderId="0" xfId="0" applyNumberFormat="1" applyFont="1" applyBorder="1"/>
    <xf numFmtId="0" fontId="2" fillId="0" borderId="0" xfId="0" applyNumberFormat="1" applyFont="1"/>
    <xf numFmtId="0" fontId="1" fillId="0" borderId="0" xfId="0" applyNumberFormat="1" applyFont="1" applyBorder="1"/>
    <xf numFmtId="0" fontId="3" fillId="0" borderId="0" xfId="0" applyFont="1"/>
    <xf numFmtId="0" fontId="1" fillId="0" borderId="0" xfId="0" applyFont="1" applyAlignment="1">
      <alignment horizontal="center"/>
    </xf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0" xfId="0" applyNumberFormat="1" applyFont="1" applyAlignment="1">
      <alignment horizontal="left"/>
    </xf>
    <xf numFmtId="0" fontId="1" fillId="0" borderId="0" xfId="0" applyNumberFormat="1" applyFont="1" applyBorder="1" applyAlignment="1">
      <alignment horizontal="left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6" fillId="0" borderId="0" xfId="0" applyFont="1" applyAlignment="1">
      <alignment horizontal="center"/>
    </xf>
    <xf numFmtId="0" fontId="5" fillId="0" borderId="0" xfId="0" quotePrefix="1" applyFont="1"/>
    <xf numFmtId="0" fontId="6" fillId="0" borderId="0" xfId="0" applyFont="1"/>
    <xf numFmtId="0" fontId="7" fillId="0" borderId="0" xfId="0" applyFont="1"/>
    <xf numFmtId="0" fontId="6" fillId="0" borderId="0" xfId="0" applyFont="1" applyAlignment="1">
      <alignment horizontal="left"/>
    </xf>
    <xf numFmtId="0" fontId="8" fillId="0" borderId="0" xfId="0" applyFont="1"/>
    <xf numFmtId="0" fontId="8" fillId="0" borderId="0" xfId="0" applyFont="1" applyAlignment="1">
      <alignment horizontal="center"/>
    </xf>
    <xf numFmtId="0" fontId="11" fillId="0" borderId="0" xfId="0" applyFont="1"/>
    <xf numFmtId="0" fontId="6" fillId="0" borderId="0" xfId="0" quotePrefix="1" applyFont="1"/>
    <xf numFmtId="0" fontId="2" fillId="0" borderId="0" xfId="0" applyNumberFormat="1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1" fillId="0" borderId="0" xfId="0" applyFont="1" applyAlignment="1"/>
    <xf numFmtId="0" fontId="1" fillId="0" borderId="0" xfId="0" applyFont="1" applyFill="1"/>
    <xf numFmtId="0" fontId="1" fillId="0" borderId="0" xfId="0" applyFont="1" applyFill="1" applyAlignment="1">
      <alignment horizontal="left"/>
    </xf>
    <xf numFmtId="0" fontId="4" fillId="0" borderId="0" xfId="0" applyNumberFormat="1" applyFont="1" applyAlignment="1">
      <alignment horizontal="left"/>
    </xf>
    <xf numFmtId="0" fontId="1" fillId="0" borderId="0" xfId="0" applyNumberFormat="1" applyFont="1" applyFill="1" applyAlignment="1">
      <alignment horizontal="left"/>
    </xf>
    <xf numFmtId="0" fontId="1" fillId="0" borderId="0" xfId="0" applyNumberFormat="1" applyFont="1" applyFill="1" applyBorder="1" applyAlignment="1">
      <alignment horizontal="left"/>
    </xf>
    <xf numFmtId="0" fontId="1" fillId="0" borderId="0" xfId="0" applyNumberFormat="1" applyFont="1" applyFill="1"/>
    <xf numFmtId="0" fontId="10" fillId="0" borderId="0" xfId="0" applyNumberFormat="1" applyFont="1" applyFill="1" applyAlignment="1">
      <alignment horizontal="left"/>
    </xf>
    <xf numFmtId="0" fontId="1" fillId="3" borderId="0" xfId="0" applyFont="1" applyFill="1"/>
    <xf numFmtId="0" fontId="10" fillId="3" borderId="0" xfId="0" applyFont="1" applyFill="1"/>
    <xf numFmtId="0" fontId="1" fillId="4" borderId="0" xfId="0" applyFont="1" applyFill="1"/>
    <xf numFmtId="0" fontId="1" fillId="4" borderId="0" xfId="0" applyNumberFormat="1" applyFont="1" applyFill="1"/>
    <xf numFmtId="0" fontId="1" fillId="4" borderId="0" xfId="0" applyNumberFormat="1" applyFont="1" applyFill="1" applyAlignment="1">
      <alignment horizontal="left"/>
    </xf>
    <xf numFmtId="0" fontId="1" fillId="4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1" fillId="2" borderId="0" xfId="0" applyNumberFormat="1" applyFont="1" applyFill="1"/>
    <xf numFmtId="0" fontId="1" fillId="2" borderId="0" xfId="0" applyNumberFormat="1" applyFont="1" applyFill="1" applyAlignment="1">
      <alignment horizontal="center"/>
    </xf>
    <xf numFmtId="0" fontId="5" fillId="0" borderId="0" xfId="0" applyFont="1"/>
    <xf numFmtId="0" fontId="4" fillId="0" borderId="0" xfId="0" applyFont="1" applyAlignment="1">
      <alignment horizontal="left"/>
    </xf>
    <xf numFmtId="0" fontId="0" fillId="0" borderId="0" xfId="0" applyAlignment="1"/>
    <xf numFmtId="0" fontId="4" fillId="0" borderId="0" xfId="0" applyNumberFormat="1" applyFont="1" applyAlignment="1">
      <alignment horizontal="center"/>
    </xf>
    <xf numFmtId="0" fontId="1" fillId="0" borderId="0" xfId="0" applyNumberFormat="1" applyFont="1" applyFill="1" applyAlignment="1">
      <alignment horizontal="center"/>
    </xf>
    <xf numFmtId="0" fontId="1" fillId="0" borderId="0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2" borderId="0" xfId="0" applyNumberFormat="1" applyFont="1" applyFill="1" applyAlignment="1">
      <alignment horizontal="left"/>
    </xf>
    <xf numFmtId="0" fontId="13" fillId="0" borderId="0" xfId="0" applyFont="1" applyFill="1" applyAlignment="1">
      <alignment horizontal="left"/>
    </xf>
    <xf numFmtId="0" fontId="13" fillId="0" borderId="0" xfId="0" applyFont="1" applyFill="1"/>
    <xf numFmtId="0" fontId="13" fillId="0" borderId="0" xfId="0" applyNumberFormat="1" applyFont="1" applyAlignment="1">
      <alignment horizontal="left"/>
    </xf>
    <xf numFmtId="0" fontId="12" fillId="0" borderId="0" xfId="0" applyFont="1" applyAlignment="1">
      <alignment horizontal="left" wrapText="1"/>
    </xf>
    <xf numFmtId="0" fontId="5" fillId="0" borderId="0" xfId="0" applyFont="1"/>
    <xf numFmtId="0" fontId="5" fillId="0" borderId="0" xfId="0" applyFont="1" applyAlignment="1">
      <alignment horizontal="left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left"/>
    </xf>
  </cellXfs>
  <cellStyles count="1">
    <cellStyle name="Normal" xfId="0" builtinId="0"/>
  </cellStyles>
  <dxfs count="467"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solid">
          <fgColor indexed="64"/>
          <bgColor theme="9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solid">
          <fgColor indexed="64"/>
          <bgColor theme="9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solid">
          <fgColor indexed="64"/>
          <bgColor theme="9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id="1" name="Tables" displayName="Tables" ref="A1:J46" totalsRowShown="0" dataDxfId="466">
  <autoFilter ref="A1:J46"/>
  <tableColumns count="10">
    <tableColumn id="2" name="Name" dataDxfId="465"/>
    <tableColumn id="10" name="Table" dataDxfId="464">
      <calculatedColumnFormula>[Name]</calculatedColumnFormula>
    </tableColumn>
    <tableColumn id="5" name="Singular Name" dataDxfId="463">
      <calculatedColumnFormula>IF(RIGHT([Name],3)="ies",MID([Name],1,LEN([Name])-3)&amp;"y",IF(RIGHT([Name],1)="s",MID([Name],1,LEN([Name])-1),[Name]))</calculatedColumnFormula>
    </tableColumn>
    <tableColumn id="8" name="Model NS" dataDxfId="462">
      <calculatedColumnFormula>"Firumon\LLM\Model"</calculatedColumnFormula>
    </tableColumn>
    <tableColumn id="4" name="Class Name" dataDxfId="461">
      <calculatedColumnFormula>SUBSTITUTE(PROPER([Singular Name]),"_","")</calculatedColumnFormula>
    </tableColumn>
    <tableColumn id="1" name="Migration Artisan" dataDxfId="460">
      <calculatedColumnFormula>"php artisan make:migration create_"&amp;[Table]&amp;"_table --create="&amp;[Table]</calculatedColumnFormula>
    </tableColumn>
    <tableColumn id="6" name="Model Artisan" dataDxfId="459">
      <calculatedColumnFormula>"php artisan make:model "&amp;[Class Name]</calculatedColumnFormula>
    </tableColumn>
    <tableColumn id="3" name="Model Statement" dataDxfId="458">
      <calculatedColumnFormula>"protected $table = '"&amp;[Table]&amp;"';"</calculatedColumnFormula>
    </tableColumn>
    <tableColumn id="7" name="Seeder Artisan" dataDxfId="457">
      <calculatedColumnFormula>"php artisan make:seed "&amp;[Class Name]&amp;"TableSeeder"</calculatedColumnFormula>
    </tableColumn>
    <tableColumn id="9" name="Seeder Class" dataDxfId="456">
      <calculatedColumnFormula>[Class Name]&amp;"TableSeeder"&amp;"::class,"</calculatedColumnFormula>
    </tableColumn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id="15" name="ResourceAction" displayName="ResourceAction" ref="A1:Y2" totalsRowShown="0" headerRowDxfId="348" dataDxfId="347">
  <autoFilter ref="A1:Y2">
    <filterColumn colId="0"/>
    <filterColumn colId="1"/>
    <filterColumn colId="3"/>
    <filterColumn colId="9"/>
    <filterColumn colId="10"/>
    <filterColumn colId="11"/>
    <filterColumn colId="12"/>
    <filterColumn colId="13"/>
    <filterColumn colId="14"/>
    <filterColumn colId="15"/>
    <filterColumn colId="16"/>
    <filterColumn colId="17"/>
    <filterColumn colId="18"/>
    <filterColumn colId="19"/>
    <filterColumn colId="20"/>
    <filterColumn colId="21"/>
    <filterColumn colId="22"/>
    <filterColumn colId="23"/>
    <filterColumn colId="24"/>
  </autoFilter>
  <tableColumns count="25">
    <tableColumn id="10" name="Primary" dataDxfId="346">
      <calculatedColumnFormula>'Table Seed Map'!$A$34&amp;"-"&amp;(COUNTA($E$1:ResourceAction[[#This Row],[Resource]])-2)</calculatedColumnFormula>
    </tableColumn>
    <tableColumn id="13" name="Display" dataDxfId="345">
      <calculatedColumnFormula>ResourceAction[[#This Row],[Resource Name]]&amp;"/"&amp;ResourceAction[[#This Row],[Name]]</calculatedColumnFormula>
    </tableColumn>
    <tableColumn id="2" name="Resource Name" dataDxfId="344"/>
    <tableColumn id="11" name="No" dataDxfId="343">
      <calculatedColumnFormula>IF(ResourceAction[[#This Row],[Resource Name]]="","id",COUNTA($C$1:ResourceAction[[#This Row],[Resource Name]])-1+IF(VLOOKUP('Table Seed Map'!$A$34,SeedMap[],9,0),VLOOKUP('Table Seed Map'!$A$34,SeedMap[],9,0),0))</calculatedColumnFormula>
    </tableColumn>
    <tableColumn id="3" name="Resource" dataDxfId="342">
      <calculatedColumnFormula>IFERROR(VLOOKUP(ResourceAction[[#This Row],[Resource Name]],ResourceTable[[RName]:[No]],3,0),"resource")</calculatedColumnFormula>
    </tableColumn>
    <tableColumn id="4" name="Name" dataDxfId="341"/>
    <tableColumn id="6" name="Description" dataDxfId="340"/>
    <tableColumn id="7" name="Title" dataDxfId="339"/>
    <tableColumn id="8" name="Type" dataDxfId="338"/>
    <tableColumn id="9" name="Menu" dataDxfId="337"/>
    <tableColumn id="20" name="Primary Method" dataDxfId="336">
      <calculatedColumnFormula>'Table Seed Map'!$A$35&amp;"-"&amp;(COUNTA($E$1:ResourceAction[[#This Row],[Resource]])-2)</calculatedColumnFormula>
    </tableColumn>
    <tableColumn id="12" name="Method ID" dataDxfId="335">
      <calculatedColumnFormula>IF(ResourceAction[[#This Row],[No]]="id","id",-2+COUNTA($E$1:ResourceAction[[#This Row],[Resource]])+IF(ISNUMBER(VLOOKUP('Table Seed Map'!$A$35,SeedMap[],9,0)),VLOOKUP('Table Seed Map'!$A$35,SeedMap[],9,0),0))</calculatedColumnFormula>
    </tableColumn>
    <tableColumn id="14" name="Method Action ID" dataDxfId="334">
      <calculatedColumnFormula>IF(ResourceAction[[#This Row],[No]]="id","resource_action",ResourceAction[[#This Row],[No]])</calculatedColumnFormula>
    </tableColumn>
    <tableColumn id="15" name="Method Type" dataDxfId="333"/>
    <tableColumn id="16" name="IDN 1" dataDxfId="332">
      <calculatedColumnFormula>IF(ResourceAction[[#This Row],[Resource Name]]="","idn1",IF(ResourceAction[[#This Row],[IDN1]]="","",VLOOKUP(ResourceAction[[#This Row],[IDN1]],IDNMaps[[Display]:[ID]],2,0)))</calculatedColumnFormula>
    </tableColumn>
    <tableColumn id="17" name="IDN 2" dataDxfId="331">
      <calculatedColumnFormula>IF(ResourceAction[[#This Row],[Resource Name]]="","idn2",IF(ResourceAction[[#This Row],[IDN2]]="","",VLOOKUP(ResourceAction[[#This Row],[IDN2]],IDNMaps[[Display]:[ID]],2,0)))</calculatedColumnFormula>
    </tableColumn>
    <tableColumn id="5" name="IDN 3" dataDxfId="330">
      <calculatedColumnFormula>IF(ResourceAction[[#This Row],[Resource Name]]="","idn3",IF(ResourceAction[[#This Row],[IDN3]]="","",VLOOKUP(ResourceAction[[#This Row],[IDN3]],IDNMaps[[Display]:[ID]],2,0)))</calculatedColumnFormula>
    </tableColumn>
    <tableColumn id="18" name="IDN 4" dataDxfId="329">
      <calculatedColumnFormula>IF(ResourceAction[[#This Row],[Resource Name]]="","idn4",IF(ResourceAction[[#This Row],[IDN4]]="","",VLOOKUP(ResourceAction[[#This Row],[IDN4]],IDNMaps[[Display]:[ID]],2,0)))</calculatedColumnFormula>
    </tableColumn>
    <tableColumn id="19" name="IDN 5" dataDxfId="328">
      <calculatedColumnFormula>IF(ResourceAction[[#This Row],[Resource Name]]="","idn5",IF(ResourceAction[[#This Row],[IDN5]]="","",VLOOKUP(ResourceAction[[#This Row],[IDN5]],IDNMaps[[Display]:[ID]],2,0)))</calculatedColumnFormula>
    </tableColumn>
    <tableColumn id="21" name="IDN1" dataDxfId="327"/>
    <tableColumn id="22" name="IDN2" dataDxfId="326"/>
    <tableColumn id="24" name="IDN3" dataDxfId="325"/>
    <tableColumn id="25" name="IDN4" dataDxfId="324"/>
    <tableColumn id="23" name="IDN5" dataDxfId="323"/>
    <tableColumn id="1" name="AID" dataDxfId="322">
      <calculatedColumnFormula>[No]</calculatedColumnFormula>
    </tableColumn>
  </tableColumns>
  <tableStyleInfo name="TableStyleLight9" showFirstColumn="0" showLastColumn="0" showRowStripes="1" showColumnStripes="0"/>
</table>
</file>

<file path=xl/tables/table11.xml><?xml version="1.0" encoding="utf-8"?>
<table xmlns="http://schemas.openxmlformats.org/spreadsheetml/2006/main" id="16" name="ActionListNData" displayName="ActionListNData" ref="AA1:AL2" totalsRowShown="0" headerRowDxfId="321" dataDxfId="320">
  <autoFilter ref="AA1:AL2">
    <filterColumn colId="2"/>
    <filterColumn colId="3"/>
    <filterColumn colId="4"/>
    <filterColumn colId="5"/>
    <filterColumn colId="6"/>
    <filterColumn colId="7"/>
    <filterColumn colId="8"/>
    <filterColumn colId="9"/>
    <filterColumn colId="10"/>
  </autoFilter>
  <tableColumns count="12">
    <tableColumn id="1" name="Action Name" dataDxfId="319"/>
    <tableColumn id="3" name="Action" dataDxfId="318">
      <calculatedColumnFormula>VLOOKUP(ActionListNData[[#This Row],[Action Name]],ResourceAction[[Display]:[No]],3,0)</calculatedColumnFormula>
    </tableColumn>
    <tableColumn id="5" name="Resource List" dataDxfId="317"/>
    <tableColumn id="6" name="Resource Data" dataDxfId="316"/>
    <tableColumn id="9" name="Primary List" dataDxfId="315">
      <calculatedColumnFormula>'Table Seed Map'!$A$37&amp;"-"&amp;-1+COUNTA($AC$1:ActionListNData[[#This Row],[Resource List]])</calculatedColumnFormula>
    </tableColumn>
    <tableColumn id="10" name="List ID" dataDxfId="314">
      <calculatedColumnFormula>IF(ActionListNData[[#This Row],[Action Name]]="","id",-1+COUNTA($AC$1:ActionListNData[[#This Row],[Resource List]])+IF(ISNUMBER(VLOOKUP('Table Seed Map'!$A$37,SeedMap[],9,0)),VLOOKUP('Table Seed Map'!$A$37,SeedMap[],9,0),0))</calculatedColumnFormula>
    </tableColumn>
    <tableColumn id="11" name="Action 1" dataDxfId="313">
      <calculatedColumnFormula>ActionListNData[[#This Row],[Action]]</calculatedColumnFormula>
    </tableColumn>
    <tableColumn id="4" name="List" dataDxfId="312">
      <calculatedColumnFormula>IF(ActionListNData[[#This Row],[Action Name]]="","resource_list",IFERROR(VLOOKUP(ActionListNData[[#This Row],[Resource List]],ResourceList[[ListDisplayName]:[No]],2,0),""))</calculatedColumnFormula>
    </tableColumn>
    <tableColumn id="8" name="Primary Data" dataDxfId="311">
      <calculatedColumnFormula>'Table Seed Map'!$A$38&amp;"-"&amp;-1+COUNTA($AD$1:ActionListNData[[#This Row],[Resource Data]])</calculatedColumnFormula>
    </tableColumn>
    <tableColumn id="12" name="Data ID" dataDxfId="310">
      <calculatedColumnFormula>IF(ActionListNData[[#This Row],[Action Name]]="","id",-1+COUNTA($AD$1:ActionListNData[[#This Row],[Resource Data]])+IF(ISNUMBER(VLOOKUP('Table Seed Map'!$A$38,SeedMap[],9,0)),VLOOKUP('Table Seed Map'!$A$38,SeedMap[],9,0),0))</calculatedColumnFormula>
    </tableColumn>
    <tableColumn id="7" name="Action 2" dataDxfId="309">
      <calculatedColumnFormula>ActionListNData[[#This Row],[Action]]</calculatedColumnFormula>
    </tableColumn>
    <tableColumn id="2" name="Data" dataDxfId="308">
      <calculatedColumnFormula>IF(ActionListNData[[#This Row],[Action Name]]="","resource_data",IFERROR(VLOOKUP(ActionListNData[[#This Row],[Resource Data]],ResourceData[[DataDisplayName]:[No]],2,0),""))</calculatedColumnFormula>
    </tableColumn>
  </tableColumns>
  <tableStyleInfo name="TableStyleLight3" showFirstColumn="0" showLastColumn="0" showRowStripes="1" showColumnStripes="0"/>
</table>
</file>

<file path=xl/tables/table12.xml><?xml version="1.0" encoding="utf-8"?>
<table xmlns="http://schemas.openxmlformats.org/spreadsheetml/2006/main" id="26" name="ActionAttr" displayName="ActionAttr" ref="AN1:AS2" totalsRowShown="0" headerRowDxfId="307" dataDxfId="306">
  <autoFilter ref="AN1:AS2"/>
  <tableColumns count="6">
    <tableColumn id="1" name="Action Name for Attr" dataDxfId="305"/>
    <tableColumn id="5" name="Primary" dataDxfId="304">
      <calculatedColumnFormula>'Table Seed Map'!$A$36&amp;"-"&amp;(COUNTA($AN$2:ActionAttr[[#This Row],[Action Name for Attr]]))</calculatedColumnFormula>
    </tableColumn>
    <tableColumn id="6" name="No" dataDxfId="303">
      <calculatedColumnFormula>IF(ActionAttr[[#This Row],[Action Name for Attr]]="","id",IFERROR($AP1+1,IF(ISNUMBER(VLOOKUP('Table Seed Map'!$A$36,SeedMap[],9,0)),VLOOKUP('Table Seed Map'!$A$36,SeedMap[],9,0)+1,1)))</calculatedColumnFormula>
    </tableColumn>
    <tableColumn id="4" name="Action" dataDxfId="302">
      <calculatedColumnFormula>IF(ActionAttr[[#This Row],[Action Name for Attr]]="","resource_action",VLOOKUP(ActionAttr[[#This Row],[Action Name for Attr]],ResourceAction[[Display]:[No]],3,0))</calculatedColumnFormula>
    </tableColumn>
    <tableColumn id="2" name="Name" dataDxfId="301"/>
    <tableColumn id="3" name="Value" dataDxfId="300"/>
  </tableColumns>
  <tableStyleInfo name="TableStyleLight2" showFirstColumn="0" showLastColumn="0" showRowStripes="1" showColumnStripes="0"/>
</table>
</file>

<file path=xl/tables/table13.xml><?xml version="1.0" encoding="utf-8"?>
<table xmlns="http://schemas.openxmlformats.org/spreadsheetml/2006/main" id="6" name="ResourceForms" displayName="ResourceForms" ref="A1:K2" totalsRowShown="0" headerRowDxfId="299" dataDxfId="298">
  <autoFilter ref="A1:K2">
    <filterColumn colId="1"/>
    <filterColumn colId="2"/>
    <filterColumn colId="4"/>
    <filterColumn colId="7"/>
    <filterColumn colId="10"/>
  </autoFilter>
  <tableColumns count="11">
    <tableColumn id="1" name="Primary" dataDxfId="297">
      <calculatedColumnFormula>'Table Seed Map'!$A$11&amp;"-"&amp;(COUNTA($F$1:ResourceForms[[#This Row],[Resource]])-2)</calculatedColumnFormula>
    </tableColumn>
    <tableColumn id="11" name="FormName" dataDxfId="296">
      <calculatedColumnFormula>ResourceForms[[#This Row],[Resource Name]]&amp;"/"&amp;ResourceForms[[#This Row],[Name]]</calculatedColumnFormula>
    </tableColumn>
    <tableColumn id="10" name="No" dataDxfId="295">
      <calculatedColumnFormula>COUNTA($A$1:ResourceForms[[#This Row],[Primary]])-2</calculatedColumnFormula>
    </tableColumn>
    <tableColumn id="2" name="Resource Name" dataDxfId="294"/>
    <tableColumn id="12" name="ID" dataDxfId="293">
      <calculatedColumnFormula>IF(ResourceForms[[#This Row],[No]]=0,"id",ResourceForms[[#This Row],[No]]+IF(ISNUMBER(VLOOKUP('Table Seed Map'!$A$11,SeedMap[],9,0)),VLOOKUP('Table Seed Map'!$A$11,SeedMap[],9,0),0))</calculatedColumnFormula>
    </tableColumn>
    <tableColumn id="3" name="Resource" dataDxfId="292">
      <calculatedColumnFormula>IFERROR(VLOOKUP(ResourceForms[[#This Row],[Resource Name]],ResourceTable[[RName]:[No]],3,0),"resource")</calculatedColumnFormula>
    </tableColumn>
    <tableColumn id="4" name="Name" dataDxfId="291"/>
    <tableColumn id="5" name="Description" dataDxfId="290"/>
    <tableColumn id="6" name="Title" dataDxfId="289"/>
    <tableColumn id="7" name="Action Text" dataDxfId="288"/>
    <tableColumn id="8" name="Form ID" dataDxfId="287">
      <calculatedColumnFormula>[ID]</calculatedColumnFormula>
    </tableColumn>
  </tableColumns>
  <tableStyleInfo name="TableStyleMedium5" showFirstColumn="0" showLastColumn="0" showRowStripes="1" showColumnStripes="0"/>
</table>
</file>

<file path=xl/tables/table14.xml><?xml version="1.0" encoding="utf-8"?>
<table xmlns="http://schemas.openxmlformats.org/spreadsheetml/2006/main" id="12" name="FormFields" displayName="FormFields" ref="M1:BA2" headerRowDxfId="286" dataDxfId="285">
  <autoFilter ref="M1:BA2">
    <filterColumn colId="0"/>
    <filterColumn colId="2"/>
    <filterColumn colId="3"/>
    <filterColumn colId="4"/>
    <filterColumn colId="13"/>
    <filterColumn colId="14"/>
    <filterColumn colId="15"/>
    <filterColumn colId="16"/>
    <filterColumn colId="18"/>
    <filterColumn colId="19"/>
    <filterColumn colId="20"/>
    <filterColumn colId="21"/>
    <filterColumn colId="22"/>
    <filterColumn colId="23"/>
    <filterColumn colId="24"/>
    <filterColumn colId="25"/>
    <filterColumn colId="26"/>
    <filterColumn colId="27"/>
    <filterColumn colId="28"/>
    <filterColumn colId="29"/>
    <filterColumn colId="30"/>
    <filterColumn colId="31"/>
    <filterColumn colId="32"/>
    <filterColumn colId="33"/>
    <filterColumn colId="34"/>
    <filterColumn colId="35"/>
    <filterColumn colId="36"/>
    <filterColumn colId="37"/>
    <filterColumn colId="38"/>
    <filterColumn colId="39"/>
    <filterColumn colId="40"/>
  </autoFilter>
  <tableColumns count="41">
    <tableColumn id="23" name="Primary" dataDxfId="284">
      <calculatedColumnFormula>'Table Seed Map'!$A$12&amp;"-"&amp;FormFields[[#This Row],[No]]</calculatedColumnFormula>
    </tableColumn>
    <tableColumn id="1" name="Form Name" totalsRowLabel="Total" dataDxfId="283"/>
    <tableColumn id="44" name="No" dataDxfId="282">
      <calculatedColumnFormula>COUNTA($N$1:FormFields[[#This Row],[Form Name]])-1</calculatedColumnFormula>
    </tableColumn>
    <tableColumn id="24" name="Field Name" dataDxfId="281">
      <calculatedColumnFormula>FormFields[[#This Row],[Form Name]]&amp;"/"&amp;FormFields[[#This Row],[Name]]</calculatedColumnFormula>
    </tableColumn>
    <tableColumn id="11" name="ID" dataDxfId="280">
      <calculatedColumnFormula>IF(FormFields[[#This Row],[No]]=0,"id",FormFields[[#This Row],[No]]+IF(ISNUMBER(VLOOKUP('Table Seed Map'!$A$12,SeedMap[],9,0)),VLOOKUP('Table Seed Map'!$A$12,SeedMap[],9,0),0))</calculatedColumnFormula>
    </tableColumn>
    <tableColumn id="2" name="Form" dataDxfId="279">
      <calculatedColumnFormula>IFERROR(VLOOKUP(FormFields[[#This Row],[Form Name]],ResourceForms[[FormName]:[ID]],4,0),"resource_form")</calculatedColumnFormula>
    </tableColumn>
    <tableColumn id="3" name="Name" dataDxfId="278"/>
    <tableColumn id="4" name="Type" dataDxfId="277"/>
    <tableColumn id="5" name="Label" dataDxfId="276"/>
    <tableColumn id="6" name="Rel" dataDxfId="275"/>
    <tableColumn id="7" name="Rel1" dataDxfId="274"/>
    <tableColumn id="8" name="Rel2" dataDxfId="273"/>
    <tableColumn id="9" name="Rel3" dataDxfId="272"/>
    <tableColumn id="45" name="Primary FD" dataDxfId="271">
      <calculatedColumnFormula>'Table Seed Map'!$A$13&amp;"-"&amp;FormFields[[#This Row],[NO2]]</calculatedColumnFormula>
    </tableColumn>
    <tableColumn id="46" name="NO2" dataDxfId="270">
      <calculatedColumnFormula>COUNTIFS($AB$1:FormFields[[#This Row],[Exists]],1)-1</calculatedColumnFormula>
    </tableColumn>
    <tableColumn id="49" name="Exists" dataDxfId="269">
      <calculatedColumnFormula>IF(AND(FormFields[[#This Row],[Attribute]]="",FormFields[[#This Row],[Rel]]=""),0,1)</calculatedColumnFormula>
    </tableColumn>
    <tableColumn id="47" name="NO3" dataDxfId="268">
      <calculatedColumnFormula>IF(FormFields[[#This Row],[NO2]]=0,"id",FormFields[[#This Row],[NO2]]+IF(ISNUMBER(VLOOKUP('Table Seed Map'!$A$13,SeedMap[],9,0)),VLOOKUP('Table Seed Map'!$A$13,SeedMap[],9,0),0))</calculatedColumnFormula>
    </tableColumn>
    <tableColumn id="10" name="Data Field ID" dataDxfId="267">
      <calculatedColumnFormula>IF(FormFields[[#This Row],[ID]]="id","form_field",FormFields[[#This Row],[ID]])</calculatedColumnFormula>
    </tableColumn>
    <tableColumn id="40" name="Attribute" dataDxfId="266">
      <calculatedColumnFormula>IF(FormFields[[#This Row],[No]]=0,"attribute",FormFields[[#This Row],[Name]])</calculatedColumnFormula>
    </tableColumn>
    <tableColumn id="12" name="Relation" dataDxfId="265">
      <calculatedColumnFormula>IF(FormFields[[#This Row],[NO2]]=0,"relation",IF(FormFields[[#This Row],[Rel]]="","",VLOOKUP(FormFields[[#This Row],[Rel]],RelationTable[[Display]:[RELID]],2,0)))</calculatedColumnFormula>
    </tableColumn>
    <tableColumn id="13" name="R1" dataDxfId="264">
      <calculatedColumnFormula>IF(FormFields[[#This Row],[NO2]]=0,"nest_relation1",IF(FormFields[[#This Row],[Rel1]]="","",VLOOKUP(FormFields[[#This Row],[Rel1]],RelationTable[[Display]:[RELID]],2,0)))</calculatedColumnFormula>
    </tableColumn>
    <tableColumn id="14" name="R2" dataDxfId="263">
      <calculatedColumnFormula>IF(FormFields[[#This Row],[NO2]]=0,"nest_relation2",IF(FormFields[[#This Row],[Rel2]]="","",VLOOKUP(FormFields[[#This Row],[Rel2]],RelationTable[[Display]:[RELID]],2,0)))</calculatedColumnFormula>
    </tableColumn>
    <tableColumn id="15" name="R3" dataDxfId="262">
      <calculatedColumnFormula>IF(FormFields[[#This Row],[NO2]]=0,"nest_relation3",IF(FormFields[[#This Row],[Rel3]]="","",VLOOKUP(FormFields[[#This Row],[Rel3]],RelationTable[[Display]:[RELID]],2,0)))</calculatedColumnFormula>
    </tableColumn>
    <tableColumn id="52" name="Exists FO" dataDxfId="261">
      <calculatedColumnFormula>IF(OR(FormFields[[#This Row],[Option Type]]="",FormFields[[#This Row],[Option Type]]="type"),0,1)</calculatedColumnFormula>
    </tableColumn>
    <tableColumn id="50" name="Primary FO" dataDxfId="260">
      <calculatedColumnFormula>'Table Seed Map'!$A$14&amp;"-"&amp;FormFields[[#This Row],[NO4]]</calculatedColumnFormula>
    </tableColumn>
    <tableColumn id="51" name="NO4" dataDxfId="259">
      <calculatedColumnFormula>COUNTIF($AJ$2:FormFields[[#This Row],[Exists FO]],1)</calculatedColumnFormula>
    </tableColumn>
    <tableColumn id="53" name="NO5" dataDxfId="258">
      <calculatedColumnFormula>IF(FormFields[[#This Row],[NO4]]=0,"id",FormFields[[#This Row],[NO4]]+IF(ISNUMBER(VLOOKUP('Table Seed Map'!$A$14,SeedMap[],9,0)),VLOOKUP('Table Seed Map'!$A$14,SeedMap[],9,0),0))</calculatedColumnFormula>
    </tableColumn>
    <tableColumn id="17" name="Option Field ID" dataDxfId="257">
      <calculatedColumnFormula>IF(FormFields[[#This Row],[ID]]="id","form_field",FormFields[[#This Row],[ID]])</calculatedColumnFormula>
    </tableColumn>
    <tableColumn id="18" name="Option Type" dataDxfId="256"/>
    <tableColumn id="19" name="Detail" dataDxfId="255"/>
    <tableColumn id="20" name="Value Attr" dataDxfId="254"/>
    <tableColumn id="21" name="Label Attr" dataDxfId="253"/>
    <tableColumn id="22" name="Preload" dataDxfId="252"/>
    <tableColumn id="67" name="Exists FL" dataDxfId="251">
      <calculatedColumnFormula>IF(OR(FormFields[[#This Row],[Colspan]]="",FormFields[[#This Row],[Colspan]]="colspan"),0,1)</calculatedColumnFormula>
    </tableColumn>
    <tableColumn id="68" name="Primary FL" dataDxfId="250">
      <calculatedColumnFormula>'Table Seed Map'!$A$19&amp;"-"&amp;FormFields[[#This Row],[NO8]]</calculatedColumnFormula>
    </tableColumn>
    <tableColumn id="69" name="NO8" dataDxfId="249">
      <calculatedColumnFormula>COUNTIF($AT$1:FormFields[[#This Row],[Exists FL]],1)</calculatedColumnFormula>
    </tableColumn>
    <tableColumn id="70" name="FL ID" dataDxfId="248">
      <calculatedColumnFormula>IF(FormFields[[#This Row],[NO8]]=0,"id",IF(FormFields[[#This Row],[Exists FL]]=1,FormFields[[#This Row],[NO8]]+IF(ISNUMBER(VLOOKUP('Table Seed Map'!$A$19,SeedMap[],9,0)),VLOOKUP('Table Seed Map'!$A$19,SeedMap[],9,0),0),""))</calculatedColumnFormula>
    </tableColumn>
    <tableColumn id="41" name="Layout Form ID" dataDxfId="247">
      <calculatedColumnFormula>[Form]</calculatedColumnFormula>
    </tableColumn>
    <tableColumn id="42" name="Layout Field ID" dataDxfId="246">
      <calculatedColumnFormula>IF(FormFields[[#This Row],[ID]]="id","form_field",FormFields[[#This Row],[ID]])</calculatedColumnFormula>
    </tableColumn>
    <tableColumn id="43" name="Colspan" dataDxfId="245"/>
    <tableColumn id="16" name="Field ID" dataDxfId="244">
      <calculatedColumnFormula>FormFields[[#This Row],[ID]]</calculatedColumnFormula>
    </tableColumn>
  </tableColumns>
  <tableStyleInfo showFirstColumn="0" showLastColumn="0" showRowStripes="1" showColumnStripes="0"/>
</table>
</file>

<file path=xl/tables/table15.xml><?xml version="1.0" encoding="utf-8"?>
<table xmlns="http://schemas.openxmlformats.org/spreadsheetml/2006/main" id="13" name="FieldAttrs" displayName="FieldAttrs" ref="BC1:BH2" totalsRowShown="0" headerRowDxfId="243" dataDxfId="242">
  <autoFilter ref="BC1:BH2">
    <filterColumn colId="1"/>
    <filterColumn colId="2"/>
    <filterColumn colId="3"/>
  </autoFilter>
  <tableColumns count="6">
    <tableColumn id="1" name="ATTR Field" dataDxfId="241"/>
    <tableColumn id="5" name="Primary" dataDxfId="240">
      <calculatedColumnFormula>'Table Seed Map'!$A$15&amp;"-"&amp;(-1+COUNTA($BC$1:FieldAttrs[[#This Row],[ATTR Field]]))</calculatedColumnFormula>
    </tableColumn>
    <tableColumn id="6" name="No" dataDxfId="239">
      <calculatedColumnFormula>IF(FieldAttrs[[#This Row],[ATTR Field]]="","id",-1+COUNTA($BC$1:FieldAttrs[[#This Row],[ATTR Field]])+VLOOKUP('Table Seed Map'!$A$15,SeedMap[],9,0))</calculatedColumnFormula>
    </tableColumn>
    <tableColumn id="4" name="Field" dataDxfId="238">
      <calculatedColumnFormula>IFERROR(VLOOKUP([ATTR Field],FormFields[[Field Name]:[ID]],2,0),"form_field")</calculatedColumnFormula>
    </tableColumn>
    <tableColumn id="2" name="Name" dataDxfId="237"/>
    <tableColumn id="3" name="Value" dataDxfId="236"/>
  </tableColumns>
  <tableStyleInfo name="TableStyleLight8" showFirstColumn="0" showLastColumn="0" showRowStripes="1" showColumnStripes="0"/>
</table>
</file>

<file path=xl/tables/table16.xml><?xml version="1.0" encoding="utf-8"?>
<table xmlns="http://schemas.openxmlformats.org/spreadsheetml/2006/main" id="14" name="FieldValidations" displayName="FieldValidations" ref="BJ1:BS2" totalsRowShown="0" headerRowDxfId="235" dataDxfId="234">
  <autoFilter ref="BJ1:BS2">
    <filterColumn colId="1"/>
    <filterColumn colId="2"/>
    <filterColumn colId="3"/>
    <filterColumn colId="4"/>
  </autoFilter>
  <tableColumns count="10">
    <tableColumn id="1" name="Validation Field" dataDxfId="233"/>
    <tableColumn id="10" name="ID No" dataDxfId="232">
      <calculatedColumnFormula>COUNTA($BJ$2:FieldValidations[[#This Row],[Validation Field]])</calculatedColumnFormula>
    </tableColumn>
    <tableColumn id="8" name="Primary" dataDxfId="231">
      <calculatedColumnFormula>'Table Seed Map'!$A$17&amp;"-"&amp;FieldValidations[[#This Row],[ID No]]</calculatedColumnFormula>
    </tableColumn>
    <tableColumn id="9" name="No" dataDxfId="230">
      <calculatedColumnFormula>IF(FieldValidations[[#This Row],[ID No]]=0,"id",FieldValidations[[#This Row],[ID No]]+VLOOKUP('Table Seed Map'!$A$17,SeedMap[],9,0))</calculatedColumnFormula>
    </tableColumn>
    <tableColumn id="7" name="Field" dataDxfId="229">
      <calculatedColumnFormula>VLOOKUP([Validation Field],FormFields[[Field Name]:[ID]],2,0)</calculatedColumnFormula>
    </tableColumn>
    <tableColumn id="2" name="Rule" dataDxfId="228"/>
    <tableColumn id="3" name="Message" dataDxfId="227"/>
    <tableColumn id="4" name="Arg 1" dataDxfId="226"/>
    <tableColumn id="5" name="Arg 2" dataDxfId="225"/>
    <tableColumn id="6" name="Arg 3" dataDxfId="224"/>
  </tableColumns>
  <tableStyleInfo name="TableStyleLight10" showFirstColumn="0" showLastColumn="0" showRowStripes="1" showColumnStripes="0"/>
</table>
</file>

<file path=xl/tables/table17.xml><?xml version="1.0" encoding="utf-8"?>
<table xmlns="http://schemas.openxmlformats.org/spreadsheetml/2006/main" id="7" name="FormDefault" displayName="FormDefault" ref="CF1:CZ2" totalsRowShown="0" dataDxfId="223">
  <autoFilter ref="CF1:CZ2">
    <filterColumn colId="0"/>
    <filterColumn colId="4"/>
    <filterColumn colId="9"/>
    <filterColumn colId="10"/>
    <filterColumn colId="11"/>
    <filterColumn colId="12"/>
    <filterColumn colId="13"/>
    <filterColumn colId="14"/>
    <filterColumn colId="15"/>
    <filterColumn colId="16"/>
  </autoFilter>
  <tableColumns count="21">
    <tableColumn id="21" name="No" dataDxfId="222">
      <calculatedColumnFormula>COUNTA($CH$1:FormDefault[[#This Row],[Form for Default]])-1</calculatedColumnFormula>
    </tableColumn>
    <tableColumn id="1" name="Primary" dataDxfId="221">
      <calculatedColumnFormula>'Table Seed Map'!$A$21&amp;"-"&amp;FormDefault[[#This Row],[No]]</calculatedColumnFormula>
    </tableColumn>
    <tableColumn id="2" name="Form for Default" dataDxfId="220"/>
    <tableColumn id="3" name="ID" dataDxfId="219">
      <calculatedColumnFormula>IF(FormDefault[[#This Row],[No]]=0,"id",FormDefault[[#This Row],[No]]+IF(ISNUMBER(VLOOKUP('Table Seed Map'!$A$21,SeedMap[],9,0)),VLOOKUP('Table Seed Map'!$A$21,SeedMap[],9,0),0))</calculatedColumnFormula>
    </tableColumn>
    <tableColumn id="12" name="Form" dataDxfId="218">
      <calculatedColumnFormula>IFERROR(VLOOKUP(FormDefault[[#This Row],[Form for Default]],ResourceForms[[FormName]:[ID]],4,0),"resource_form")</calculatedColumnFormula>
    </tableColumn>
    <tableColumn id="4" name="Name" dataDxfId="217"/>
    <tableColumn id="5" name="Value" dataDxfId="216"/>
    <tableColumn id="6" name="Relation" dataDxfId="215">
      <calculatedColumnFormula>IFERROR(VLOOKUP(FormDefault[[#This Row],[R]],RelationTable[[Display]:[RELID]],2,0),"")</calculatedColumnFormula>
    </tableColumn>
    <tableColumn id="7" name="Attribute" dataDxfId="214"/>
    <tableColumn id="20" name="REL1" dataDxfId="213">
      <calculatedColumnFormula>IFERROR(VLOOKUP(FormDefault[[#This Row],[R1]],RelationTable[[Display]:[RELID]],2,0),"")</calculatedColumnFormula>
    </tableColumn>
    <tableColumn id="19" name="REL2" dataDxfId="212">
      <calculatedColumnFormula>IFERROR(VLOOKUP(FormDefault[[#This Row],[R2]],RelationTable[[Display]:[RELID]],2,0),"")</calculatedColumnFormula>
    </tableColumn>
    <tableColumn id="18" name="REL3" dataDxfId="211">
      <calculatedColumnFormula>IFERROR(VLOOKUP(FormDefault[[#This Row],[R3]],RelationTable[[Display]:[RELID]],2,0),"")</calculatedColumnFormula>
    </tableColumn>
    <tableColumn id="13" name="Method" dataDxfId="210"/>
    <tableColumn id="17" name="R" dataDxfId="209"/>
    <tableColumn id="14" name="R1" dataDxfId="208"/>
    <tableColumn id="15" name="R2" dataDxfId="207"/>
    <tableColumn id="16" name="R3" dataDxfId="206"/>
    <tableColumn id="8" name="R12" dataDxfId="205"/>
    <tableColumn id="9" name="R22" dataDxfId="204"/>
    <tableColumn id="10" name="R32" dataDxfId="203"/>
    <tableColumn id="11" name="Method2" dataDxfId="202"/>
  </tableColumns>
  <tableStyleInfo name="TableStyleLight11" showFirstColumn="0" showLastColumn="0" showRowStripes="1" showColumnStripes="0"/>
</table>
</file>

<file path=xl/tables/table18.xml><?xml version="1.0" encoding="utf-8"?>
<table xmlns="http://schemas.openxmlformats.org/spreadsheetml/2006/main" id="17" name="FormCollection" displayName="FormCollection" ref="BU1:CD2" totalsRowShown="0" headerRowDxfId="201" dataDxfId="200">
  <autoFilter ref="BU1:CD2"/>
  <tableColumns count="10">
    <tableColumn id="1" name="Primary" dataDxfId="199">
      <calculatedColumnFormula>'Table Seed Map'!$A$22&amp;"-"&amp;COUNTA($BV$1:FormCollection[[#This Row],[Main Form for Collection]])-1</calculatedColumnFormula>
    </tableColumn>
    <tableColumn id="2" name="Main Form for Collection" dataDxfId="198"/>
    <tableColumn id="3" name="Collection Form" dataDxfId="197"/>
    <tableColumn id="4" name="Relation" dataDxfId="196"/>
    <tableColumn id="5" name="Foreign Field" dataDxfId="195"/>
    <tableColumn id="6" name="No" dataDxfId="194">
      <calculatedColumnFormula>IF($BZ1="id",IF(ISNUMBER(VLOOKUP('Table Seed Map'!$A$22,SeedMap[],9,0)),VLOOKUP('Table Seed Map'!$A$22,SeedMap[],9,0)+1,1),IFERROR($BZ1+1,"id"))</calculatedColumnFormula>
    </tableColumn>
    <tableColumn id="7" name="Resource Form" dataDxfId="193">
      <calculatedColumnFormula>IFERROR(VLOOKUP([Main Form for Collection],ResourceForms[[FormName]:[ID]],4,0),"resource_form")</calculatedColumnFormula>
    </tableColumn>
    <tableColumn id="8" name="Collection Form2" dataDxfId="192">
      <calculatedColumnFormula>IFERROR(VLOOKUP([Collection Form],ResourceForms[[FormName]:[ID]],4,0),"collection_form")</calculatedColumnFormula>
    </tableColumn>
    <tableColumn id="9" name="Relation3" dataDxfId="191">
      <calculatedColumnFormula>IFERROR(VLOOKUP([Relation],RelationTable[[Display]:[RELID]],2,0),"")</calculatedColumnFormula>
    </tableColumn>
    <tableColumn id="10" name="Foreign" dataDxfId="190">
      <calculatedColumnFormula>IFERROR(VLOOKUP([Foreign Field],FormFields[[Field Name]:[ID]],2,0),"")</calculatedColumnFormula>
    </tableColumn>
  </tableColumns>
  <tableStyleInfo name="TableStyleLight9" showFirstColumn="0" showLastColumn="0" showRowStripes="1" showColumnStripes="0"/>
</table>
</file>

<file path=xl/tables/table19.xml><?xml version="1.0" encoding="utf-8"?>
<table xmlns="http://schemas.openxmlformats.org/spreadsheetml/2006/main" id="29" name="FieldDepends" displayName="FieldDepends" ref="DB1:DL2" totalsRowShown="0" headerRowDxfId="189" dataDxfId="188">
  <autoFilter ref="DB1:DL2">
    <filterColumn colId="1"/>
    <filterColumn colId="2"/>
    <filterColumn colId="3"/>
    <filterColumn colId="8"/>
  </autoFilter>
  <tableColumns count="11">
    <tableColumn id="1" name="Field for Depend" dataDxfId="187"/>
    <tableColumn id="9" name="Primary" dataDxfId="186">
      <calculatedColumnFormula>'Table Seed Map'!$A$18&amp;"-"&amp;COUNTA($DB$2:FieldDepends[[#This Row],[Field for Depend]])</calculatedColumnFormula>
    </tableColumn>
    <tableColumn id="10" name="ID" dataDxfId="185">
      <calculatedColumnFormula>IF(FieldDepends[[#This Row],[Field for Depend]]="","id",-1+COUNTA($DB$1:FieldDepends[[#This Row],[Field for Depend]])+VLOOKUP('Table Seed Map'!$A$18,SeedMap[],9,0))</calculatedColumnFormula>
    </tableColumn>
    <tableColumn id="8" name="Field ID" dataDxfId="184">
      <calculatedColumnFormula>IFERROR(VLOOKUP(FieldDepends[[#This Row],[Field for Depend]],FormFields[[Field Name]:[ID]],2,0),"form_field")</calculatedColumnFormula>
    </tableColumn>
    <tableColumn id="2" name="Field name - depends on" dataDxfId="183"/>
    <tableColumn id="3" name="Database Field" dataDxfId="182"/>
    <tableColumn id="4" name="Operator" dataDxfId="181"/>
    <tableColumn id="5" name="Compare Method" dataDxfId="180"/>
    <tableColumn id="11" name="Method" dataDxfId="179"/>
    <tableColumn id="6" name="Value DB Field" dataDxfId="178"/>
    <tableColumn id="7" name="Ignore Null" dataDxfId="177"/>
  </tableColumns>
  <tableStyleInfo name="TableStyleLight7" showFirstColumn="0" showLastColumn="0" showRowStripes="1" showColumnStripes="0"/>
</table>
</file>

<file path=xl/tables/table2.xml><?xml version="1.0" encoding="utf-8"?>
<table xmlns="http://schemas.openxmlformats.org/spreadsheetml/2006/main" id="2" name="Columns" displayName="Columns" ref="A1:J4" totalsRowShown="0" dataDxfId="454">
  <autoFilter ref="A1:J4">
    <filterColumn colId="9"/>
  </autoFilter>
  <tableColumns count="10">
    <tableColumn id="1" name="Column" dataDxfId="453"/>
    <tableColumn id="2" name="Type" dataDxfId="452"/>
    <tableColumn id="3" name="Name" dataDxfId="451"/>
    <tableColumn id="4" name="Length/Enum" dataDxfId="450"/>
    <tableColumn id="5" name="Method1" dataDxfId="449"/>
    <tableColumn id="6" name="Method2" dataDxfId="448"/>
    <tableColumn id="7" name="Method3" dataDxfId="447"/>
    <tableColumn id="8" name="Method4" dataDxfId="446"/>
    <tableColumn id="9" name="Method5" dataDxfId="445"/>
    <tableColumn id="10" name="Usage" dataDxfId="444">
      <calculatedColumnFormula>COUNTIF(TableFields[Field],Columns[[#This Row],[Column]])</calculatedColumnFormula>
    </tableColumn>
  </tableColumns>
  <tableStyleInfo name="TableStyleLight9" showFirstColumn="0" showLastColumn="0" showRowStripes="1" showColumnStripes="0"/>
</table>
</file>

<file path=xl/tables/table20.xml><?xml version="1.0" encoding="utf-8"?>
<table xmlns="http://schemas.openxmlformats.org/spreadsheetml/2006/main" id="30" name="FieldDynamic" displayName="FieldDynamic" ref="DN1:DW2" totalsRowShown="0" headerRowDxfId="176" dataDxfId="175">
  <autoFilter ref="DN1:DW2"/>
  <tableColumns count="10">
    <tableColumn id="1" name="Field for Dynamic" dataDxfId="174"/>
    <tableColumn id="9" name="Primary" dataDxfId="173">
      <calculatedColumnFormula>'Table Seed Map'!$A$16&amp;"-"&amp;COUNTA($DN$2:FieldDynamic[[#This Row],[Field for Dynamic]])</calculatedColumnFormula>
    </tableColumn>
    <tableColumn id="10" name="ID" dataDxfId="172">
      <calculatedColumnFormula>IF(FieldDynamic[[#This Row],[Field for Dynamic]]="","id",COUNTA(#REF!:FieldDynamic[[#This Row],[Field for Dynamic]])+IF(VLOOKUP('Table Seed Map'!$A$16,SeedMap[],9,0),VLOOKUP('Table Seed Map'!$A$16,SeedMap[],9,0),0))</calculatedColumnFormula>
    </tableColumn>
    <tableColumn id="8" name="Field ID" dataDxfId="171">
      <calculatedColumnFormula>IFERROR(VLOOKUP(FieldDynamic[[#This Row],[Field for Dynamic]],FormFields[[Field Name]:[ID]],2,0),"form_field")</calculatedColumnFormula>
    </tableColumn>
    <tableColumn id="2" name="Type" dataDxfId="170"/>
    <tableColumn id="3" name="Depend Field" dataDxfId="169"/>
    <tableColumn id="4" name="Alter On" dataDxfId="168"/>
    <tableColumn id="5" name="Value" dataDxfId="167"/>
    <tableColumn id="11" name="Values" dataDxfId="166"/>
    <tableColumn id="6" name="Operator" dataDxfId="165"/>
  </tableColumns>
  <tableStyleInfo name="TableStyleLight6" showFirstColumn="0" showLastColumn="0" showRowStripes="1" showColumnStripes="0"/>
</table>
</file>

<file path=xl/tables/table21.xml><?xml version="1.0" encoding="utf-8"?>
<table xmlns="http://schemas.openxmlformats.org/spreadsheetml/2006/main" id="31" name="FormDataMapping" displayName="FormDataMapping" ref="DY1:ES2" totalsRowShown="0" headerRowDxfId="164" dataDxfId="163">
  <autoFilter ref="DY1:ES2">
    <filterColumn colId="3"/>
    <filterColumn colId="4"/>
    <filterColumn colId="5"/>
    <filterColumn colId="6"/>
    <filterColumn colId="7"/>
    <filterColumn colId="8"/>
    <filterColumn colId="9"/>
    <filterColumn colId="10"/>
    <filterColumn colId="11"/>
    <filterColumn colId="12"/>
    <filterColumn colId="13"/>
    <filterColumn colId="14"/>
    <filterColumn colId="15"/>
    <filterColumn colId="16"/>
    <filterColumn colId="17"/>
    <filterColumn colId="18"/>
    <filterColumn colId="19"/>
    <filterColumn colId="20"/>
  </autoFilter>
  <tableColumns count="21">
    <tableColumn id="1" name="Form for Data Mapping" dataDxfId="162"/>
    <tableColumn id="2" name="Resource Data" dataDxfId="161"/>
    <tableColumn id="3" name="Form Field" dataDxfId="160"/>
    <tableColumn id="4" name="Primary" dataDxfId="159">
      <calculatedColumnFormula>'Table Seed Map'!$A$20&amp;"-"&amp;-1+COUNTA($DY$1:FormDataMapping[[#This Row],[Form for Data Mapping]])</calculatedColumnFormula>
    </tableColumn>
    <tableColumn id="5" name="ID" dataDxfId="158">
      <calculatedColumnFormula>IF(FormDataMapping[[#This Row],[Form for Data Mapping]]="","id",-1+COUNTA($DY$1:FormDataMapping[[#This Row],[Form for Data Mapping]])+VLOOKUP('Table Seed Map'!$A$20,SeedMap[],9,0))</calculatedColumnFormula>
    </tableColumn>
    <tableColumn id="6" name="Form" dataDxfId="157">
      <calculatedColumnFormula>IF(FormDataMapping[[#This Row],[Form for Data Mapping]]="","resource_form",VLOOKUP([Form for Data Mapping],ResourceForms[[FormName]:[ID]],4,0))</calculatedColumnFormula>
    </tableColumn>
    <tableColumn id="7" name="Data" dataDxfId="156">
      <calculatedColumnFormula>IF(FormDataMapping[[#This Row],[Form for Data Mapping]]="","resource_data",VLOOKUP([Resource Data],ResourceData[[DataDisplayName]:[ID]],8,0))</calculatedColumnFormula>
    </tableColumn>
    <tableColumn id="8" name="Field" dataDxfId="155">
      <calculatedColumnFormula>IF(FormDataMapping[[#This Row],[Form for Data Mapping]]="","form_field",VLOOKUP([Form Field],FormFields[[Field Name]:[ID]],2,0))</calculatedColumnFormula>
    </tableColumn>
    <tableColumn id="9" name="Attribute" dataDxfId="154"/>
    <tableColumn id="10" name="R0" dataDxfId="153">
      <calculatedColumnFormula>IF(FormDataMapping[[#This Row],[Form for Data Mapping]]="","relation",IFERROR(VLOOKUP([Relation],RelationTable[[Display]:[RELID]],2,0),""))</calculatedColumnFormula>
    </tableColumn>
    <tableColumn id="11" name="R1" dataDxfId="152">
      <calculatedColumnFormula>IF(FormDataMapping[[#This Row],[Form for Data Mapping]]="","nest_relation1",IFERROR(VLOOKUP([Rel1],RelationTable[[Display]:[RELID]],2,0),""))</calculatedColumnFormula>
    </tableColumn>
    <tableColumn id="12" name="R2" dataDxfId="151">
      <calculatedColumnFormula>IF(FormDataMapping[[#This Row],[Form for Data Mapping]]="","nest_relation2",IFERROR(VLOOKUP([Rel2],RelationTable[[Display]:[RELID]],2,0),""))</calculatedColumnFormula>
    </tableColumn>
    <tableColumn id="13" name="R3" dataDxfId="150">
      <calculatedColumnFormula>IF(FormDataMapping[[#This Row],[Form for Data Mapping]]="","nest_relation3",IFERROR(VLOOKUP([Rel3],RelationTable[[Display]:[RELID]],2,0),""))</calculatedColumnFormula>
    </tableColumn>
    <tableColumn id="14" name="R4" dataDxfId="149">
      <calculatedColumnFormula>IF(FormDataMapping[[#This Row],[Form for Data Mapping]]="","nest_relation4",IFERROR(VLOOKUP([Rel4],RelationTable[[Display]:[RELID]],2,0),""))</calculatedColumnFormula>
    </tableColumn>
    <tableColumn id="15" name="R5" dataDxfId="148">
      <calculatedColumnFormula>IF(FormDataMapping[[#This Row],[Form for Data Mapping]]="","nest_relation5",IFERROR(VLOOKUP([Rel5],RelationTable[[Display]:[RELID]],2,0),""))</calculatedColumnFormula>
    </tableColumn>
    <tableColumn id="16" name="Relation" dataDxfId="147"/>
    <tableColumn id="17" name="Rel1" dataDxfId="146"/>
    <tableColumn id="18" name="Rel2" dataDxfId="145"/>
    <tableColumn id="19" name="Rel3" dataDxfId="144"/>
    <tableColumn id="20" name="Rel4" dataDxfId="143"/>
    <tableColumn id="21" name="Rel5" dataDxfId="142"/>
  </tableColumns>
  <tableStyleInfo name="TableStyleLight19" showFirstColumn="0" showLastColumn="0" showRowStripes="1" showColumnStripes="0"/>
</table>
</file>

<file path=xl/tables/table22.xml><?xml version="1.0" encoding="utf-8"?>
<table xmlns="http://schemas.openxmlformats.org/spreadsheetml/2006/main" id="4" name="MigrationRenamer" displayName="MigrationRenamer" ref="A1:H44" totalsRowShown="0" dataDxfId="141">
  <autoFilter ref="A1:H44">
    <filterColumn colId="2"/>
  </autoFilter>
  <tableColumns count="8">
    <tableColumn id="1" name="No" dataDxfId="140">
      <calculatedColumnFormula>IFERROR($A1+1,1)</calculatedColumnFormula>
    </tableColumn>
    <tableColumn id="2" name="Filename" dataDxfId="139"/>
    <tableColumn id="9" name="Table" dataDxfId="138">
      <calculatedColumnFormula>MID([Filename],26,LEN([Filename])-35)</calculatedColumnFormula>
    </tableColumn>
    <tableColumn id="3" name="Date Part" dataDxfId="137">
      <calculatedColumnFormula>"2019_01_24_"</calculatedColumnFormula>
    </tableColumn>
    <tableColumn id="4" name="Sequence" dataDxfId="136">
      <calculatedColumnFormula>TEXT(MATCH(MigrationRenamer[[#This Row],[Table]],Tables[Table],0),"000000")</calculatedColumnFormula>
    </tableColumn>
    <tableColumn id="5" name="Name Part" dataDxfId="135">
      <calculatedColumnFormula>RIGHT([Filename],LEN([Filename])-LEN([Date Part])-LEN([Sequence]))</calculatedColumnFormula>
    </tableColumn>
    <tableColumn id="6" name="New Name" dataDxfId="134">
      <calculatedColumnFormula>[Date Part]&amp;[Sequence]&amp;[Name Part]</calculatedColumnFormula>
    </tableColumn>
    <tableColumn id="7" name="CMD" dataDxfId="133">
      <calculatedColumnFormula>IFERROR("ren "&amp;[Filename]&amp;" "&amp;[New Name],"del "&amp;[Filename])</calculatedColumnFormula>
    </tableColumn>
  </tableColumns>
  <tableStyleInfo name="TableStyleLight21" showFirstColumn="0" showLastColumn="0" showRowStripes="1" showColumnStripes="0"/>
</table>
</file>

<file path=xl/tables/table23.xml><?xml version="1.0" encoding="utf-8"?>
<table xmlns="http://schemas.openxmlformats.org/spreadsheetml/2006/main" id="18" name="ResourceList" displayName="ResourceList" ref="A1:K2" totalsRowShown="0" dataDxfId="132">
  <autoFilter ref="A1:K2">
    <filterColumn colId="2"/>
    <filterColumn colId="4"/>
    <filterColumn colId="8"/>
    <filterColumn colId="9"/>
    <filterColumn colId="10"/>
  </autoFilter>
  <tableColumns count="11">
    <tableColumn id="1" name="Primary" dataDxfId="131">
      <calculatedColumnFormula>'Table Seed Map'!$A$24&amp;"-"&amp;COUNTA($B$1:ResourceList[[#This Row],[Resource Name]])-1</calculatedColumnFormula>
    </tableColumn>
    <tableColumn id="2" name="Resource Name" dataDxfId="130"/>
    <tableColumn id="8" name="ListDisplayName" dataDxfId="129">
      <calculatedColumnFormula>ResourceList[[#This Row],[Resource Name]]&amp;"/"&amp;ResourceList[[#This Row],[Name]]</calculatedColumnFormula>
    </tableColumn>
    <tableColumn id="3" name="No" dataDxfId="128">
      <calculatedColumnFormula>IF(ResourceList[[#This Row],[Resource Name]]="","id",COUNTA($B$2:ResourceList[[#This Row],[Resource Name]])+IF(ISNUMBER(VLOOKUP('Table Seed Map'!$A$24,SeedMap[],9,0)),VLOOKUP('Table Seed Map'!$A$24,SeedMap[],9,0),0))</calculatedColumnFormula>
    </tableColumn>
    <tableColumn id="7" name="Resource" dataDxfId="127">
      <calculatedColumnFormula>IFERROR(VLOOKUP(ResourceList[[#This Row],[Resource Name]],ResourceTable[[RName]:[No]],3,0),"resource")</calculatedColumnFormula>
    </tableColumn>
    <tableColumn id="4" name="Name" dataDxfId="126"/>
    <tableColumn id="5" name="Description" dataDxfId="125"/>
    <tableColumn id="6" name="Title" dataDxfId="124"/>
    <tableColumn id="11" name="Identity" dataDxfId="123"/>
    <tableColumn id="10" name="Page" dataDxfId="122"/>
    <tableColumn id="9" name="ID" dataDxfId="121">
      <calculatedColumnFormula>[No]</calculatedColumnFormula>
    </tableColumn>
  </tableColumns>
  <tableStyleInfo name="TableStyleLight12" showFirstColumn="0" showLastColumn="0" showRowStripes="1" showColumnStripes="0"/>
</table>
</file>

<file path=xl/tables/table24.xml><?xml version="1.0" encoding="utf-8"?>
<table xmlns="http://schemas.openxmlformats.org/spreadsheetml/2006/main" id="19" name="ListExtras" displayName="ListExtras" ref="M1:AD2" totalsRowShown="0" headerRowDxfId="120" dataDxfId="119">
  <autoFilter ref="M1:AD2"/>
  <tableColumns count="18">
    <tableColumn id="1" name="List Name" dataDxfId="118"/>
    <tableColumn id="2" name="LID" dataDxfId="117">
      <calculatedColumnFormula>VLOOKUP(ListExtras[[#This Row],[List Name]],ResourceList[[ListDisplayName]:[No]],2,0)</calculatedColumnFormula>
    </tableColumn>
    <tableColumn id="3" name="Scope Name" dataDxfId="116"/>
    <tableColumn id="4" name="Relation Name" dataDxfId="115"/>
    <tableColumn id="5" name="R1 Name" dataDxfId="114"/>
    <tableColumn id="6" name="R2 Name" dataDxfId="113"/>
    <tableColumn id="7" name="R3 Name" dataDxfId="112"/>
    <tableColumn id="8" name="Scope Primary" dataDxfId="111">
      <calculatedColumnFormula>'Table Seed Map'!$A$25&amp;"-"&amp;COUNT($W$1:ListExtras[[#This Row],[Scope ID]])</calculatedColumnFormula>
    </tableColumn>
    <tableColumn id="9" name="Scope Table ID" dataDxfId="110">
      <calculatedColumnFormula>IF(ListExtras[[#This Row],[LID]]=0,"id",IF(ListExtras[[#This Row],[Scope ID]]="","",COUNT($W$2:ListExtras[[#This Row],[Scope ID]])+IF(ISNUMBER(VLOOKUP('Table Seed Map'!$A$25,SeedMap[],9,0)),VLOOKUP('Table Seed Map'!$A$25,SeedMap[],9,0),0)))</calculatedColumnFormula>
    </tableColumn>
    <tableColumn id="10" name="Scope - Resource List" dataDxfId="109">
      <calculatedColumnFormula>IF(ListExtras[[#This Row],[LID]]=0,"resource_list",ListExtras[[#This Row],[LID]])</calculatedColumnFormula>
    </tableColumn>
    <tableColumn id="11" name="Scope ID" dataDxfId="108">
      <calculatedColumnFormula>IFERROR(VLOOKUP(ListExtras[[#This Row],[Scope Name]],ResourceScopes[[ScopesDisplayNames]:[No]],2,0),IF(ListExtras[[#This Row],[LID]]=0,"scope",""))</calculatedColumnFormula>
    </tableColumn>
    <tableColumn id="12" name="Relation Primary" dataDxfId="107">
      <calculatedColumnFormula>'Table Seed Map'!$A$26&amp;"-"&amp;COUNT($AA$1:ListExtras[[#This Row],[Relation]])</calculatedColumnFormula>
    </tableColumn>
    <tableColumn id="13" name="Relation Table ID" dataDxfId="106">
      <calculatedColumnFormula>IF(ListExtras[[#This Row],[LID]]=0,"id",IF(ListExtras[[#This Row],[Relation]]="","",COUNT($AA$2:ListExtras[[#This Row],[Relation]])+IF(ISNUMBER(VLOOKUP('Table Seed Map'!$A$26,SeedMap[],9,0)),VLOOKUP('Table Seed Map'!$A$26,SeedMap[],9,0),0)))</calculatedColumnFormula>
    </tableColumn>
    <tableColumn id="14" name="Relation - Resource List" dataDxfId="105">
      <calculatedColumnFormula>IF(ListExtras[[#This Row],[LID]]=0,"resource_list",ListExtras[[#This Row],[LID]])</calculatedColumnFormula>
    </tableColumn>
    <tableColumn id="15" name="Relation" dataDxfId="104">
      <calculatedColumnFormula>IFERROR(VLOOKUP(ListExtras[[#This Row],[Relation Name]],RelationTable[[Display]:[RELID]],2,0),IF(ListExtras[[#This Row],[LID]]=0,"relation",""))</calculatedColumnFormula>
    </tableColumn>
    <tableColumn id="16" name="R1" dataDxfId="103">
      <calculatedColumnFormula>IFERROR(VLOOKUP(ListExtras[[#This Row],[R1 Name]],RelationTable[[Display]:[RELID]],2,0),IF(ListExtras[[#This Row],[LID]]=0,"nest_relation1",""))</calculatedColumnFormula>
    </tableColumn>
    <tableColumn id="17" name="R2" dataDxfId="102">
      <calculatedColumnFormula>IFERROR(VLOOKUP(ListExtras[[#This Row],[R2 Name]],RelationTable[[Display]:[RELID]],2,0),IF(ListExtras[[#This Row],[LID]]=0,"nest_relation2",""))</calculatedColumnFormula>
    </tableColumn>
    <tableColumn id="18" name="R3" dataDxfId="101">
      <calculatedColumnFormula>IFERROR(VLOOKUP(ListExtras[[#This Row],[R3 Name]],RelationTable[[Display]:[RELID]],2,0),IF(ListExtras[[#This Row],[LID]]=0,"nest_relation3",""))</calculatedColumnFormula>
    </tableColumn>
  </tableColumns>
  <tableStyleInfo name="TableStyleLight1" showFirstColumn="0" showLastColumn="0" showRowStripes="1" showColumnStripes="0"/>
</table>
</file>

<file path=xl/tables/table25.xml><?xml version="1.0" encoding="utf-8"?>
<table xmlns="http://schemas.openxmlformats.org/spreadsheetml/2006/main" id="20" name="ListSearch" displayName="ListSearch" ref="AF1:AR2" totalsRowShown="0" headerRowDxfId="100" dataDxfId="99">
  <autoFilter ref="AF1:AR2">
    <filterColumn colId="0"/>
  </autoFilter>
  <tableColumns count="13">
    <tableColumn id="13" name="Primary" dataDxfId="98">
      <calculatedColumnFormula>'Table Seed Map'!$A$28&amp;"-"&amp;COUNTA($AH$1:ListSearch[[#This Row],[No]])-2</calculatedColumnFormula>
    </tableColumn>
    <tableColumn id="1" name="List Name for Search" dataDxfId="97"/>
    <tableColumn id="2" name="No" dataDxfId="96">
      <calculatedColumnFormula>IF(ListSearch[[#This Row],[List Name for Search]]="","id",-1+COUNTA($AG$1:ListSearch[[#This Row],[List Name for Search]])+IF(ISNUMBER(VLOOKUP('Table Seed Map'!$A$28,SeedMap[],9,0)),VLOOKUP('Table Seed Map'!$A$28,SeedMap[],9,0),0))</calculatedColumnFormula>
    </tableColumn>
    <tableColumn id="3" name="List ID" dataDxfId="95">
      <calculatedColumnFormula>IFERROR(VLOOKUP(ListSearch[[#This Row],[List Name for Search]],ResourceList[[ListDisplayName]:[No]],2,0),"resource_list")</calculatedColumnFormula>
    </tableColumn>
    <tableColumn id="4" name="Field" dataDxfId="94"/>
    <tableColumn id="5" name="REL" dataDxfId="93">
      <calculatedColumnFormula>IF(ListSearch[[#This Row],[List Name for Search]]="","relation",IFERROR(VLOOKUP(ListSearch[[#This Row],[Relation]],RelationTable[[Display]:[RELID]],2,0),""))</calculatedColumnFormula>
    </tableColumn>
    <tableColumn id="6" name="R1" dataDxfId="92">
      <calculatedColumnFormula>IF(ListSearch[[#This Row],[List Name for Search]]="","nest_relation1",IFERROR(VLOOKUP(ListSearch[[#This Row],[Relation 1]],RelationTable[[Display]:[RELID]],2,0),""))</calculatedColumnFormula>
    </tableColumn>
    <tableColumn id="7" name="R2" dataDxfId="91">
      <calculatedColumnFormula>IF(ListSearch[[#This Row],[List Name for Search]]="","nest_relation2",IFERROR(VLOOKUP(ListSearch[[#This Row],[Relation 2]],RelationTable[[Display]:[RELID]],2,0),""))</calculatedColumnFormula>
    </tableColumn>
    <tableColumn id="8" name="R3" dataDxfId="90">
      <calculatedColumnFormula>IF(ListSearch[[#This Row],[List Name for Search]]="","nest_relation3",IFERROR(VLOOKUP(ListSearch[[#This Row],[Relation 3]],RelationTable[[Display]:[RELID]],2,0),""))</calculatedColumnFormula>
    </tableColumn>
    <tableColumn id="9" name="Relation" dataDxfId="89"/>
    <tableColumn id="10" name="Relation 1" dataDxfId="88"/>
    <tableColumn id="11" name="Relation 2" dataDxfId="87"/>
    <tableColumn id="12" name="Relation 3" dataDxfId="86"/>
  </tableColumns>
  <tableStyleInfo name="TableStyleLight2" showFirstColumn="0" showLastColumn="0" showRowStripes="1" showColumnStripes="0"/>
</table>
</file>

<file path=xl/tables/table26.xml><?xml version="1.0" encoding="utf-8"?>
<table xmlns="http://schemas.openxmlformats.org/spreadsheetml/2006/main" id="21" name="ListLayout" displayName="ListLayout" ref="AT1:BE2" totalsRowShown="0" headerRowDxfId="85" dataDxfId="84">
  <autoFilter ref="AT1:BE2">
    <filterColumn colId="4"/>
  </autoFilter>
  <tableColumns count="12">
    <tableColumn id="13" name="Primary" dataDxfId="83">
      <calculatedColumnFormula>'Table Seed Map'!$A$27&amp;"-"&amp;COUNTA($AV$1:ListLayout[[#This Row],[No]])-2</calculatedColumnFormula>
    </tableColumn>
    <tableColumn id="1" name="List Name for Layout" dataDxfId="82"/>
    <tableColumn id="2" name="No" dataDxfId="81">
      <calculatedColumnFormula>IF(ListLayout[[#This Row],[List Name for Layout]]="","id",COUNTA($AU$2:ListLayout[[#This Row],[List Name for Layout]])+IF(ISNUMBER(VLOOKUP('Table Seed Map'!$A$27,SeedMap[],9,0)),VLOOKUP('Table Seed Map'!$A$27,SeedMap[],9,0),0))</calculatedColumnFormula>
    </tableColumn>
    <tableColumn id="3" name="List ID" dataDxfId="80">
      <calculatedColumnFormula>IFERROR(VLOOKUP(ListLayout[[#This Row],[List Name for Layout]],ResourceList[[ListDisplayName]:[No]],2,0),"resource_list")</calculatedColumnFormula>
    </tableColumn>
    <tableColumn id="14" name="Label" dataDxfId="79"/>
    <tableColumn id="4" name="Field" dataDxfId="78"/>
    <tableColumn id="5" name="REL" dataDxfId="77">
      <calculatedColumnFormula>IF(ListLayout[[#This Row],[List Name for Layout]]="","relation",IFERROR(VLOOKUP(ListLayout[[#This Row],[Relation]],RelationTable[[Display]:[RELID]],2,0),""))</calculatedColumnFormula>
    </tableColumn>
    <tableColumn id="6" name="R1" dataDxfId="76">
      <calculatedColumnFormula>IF(ListLayout[[#This Row],[List Name for Layout]]="","nest_relation1",IFERROR(VLOOKUP(ListLayout[[#This Row],[Relation 1]],RelationTable[[Display]:[RELID]],2,0),""))</calculatedColumnFormula>
    </tableColumn>
    <tableColumn id="7" name="R2" dataDxfId="75">
      <calculatedColumnFormula>IF(ListLayout[[#This Row],[List Name for Layout]]="","nest_relation2",IFERROR(VLOOKUP(ListLayout[[#This Row],[Relation 2]],RelationTable[[Display]:[RELID]],2,0),""))</calculatedColumnFormula>
    </tableColumn>
    <tableColumn id="9" name="Relation" dataDxfId="74"/>
    <tableColumn id="10" name="Relation 1" dataDxfId="73"/>
    <tableColumn id="11" name="Relation 2" dataDxfId="72"/>
  </tableColumns>
  <tableStyleInfo name="TableStyleLight2" showFirstColumn="0" showLastColumn="0" showRowStripes="1" showColumnStripes="0"/>
</table>
</file>

<file path=xl/tables/table27.xml><?xml version="1.0" encoding="utf-8"?>
<table xmlns="http://schemas.openxmlformats.org/spreadsheetml/2006/main" id="22" name="ResourceData" displayName="ResourceData" ref="A1:J2" totalsRowShown="0" dataDxfId="71">
  <autoFilter ref="A1:J2">
    <filterColumn colId="2"/>
    <filterColumn colId="4"/>
    <filterColumn colId="8"/>
    <filterColumn colId="9"/>
  </autoFilter>
  <tableColumns count="10">
    <tableColumn id="1" name="Primary" dataDxfId="70">
      <calculatedColumnFormula>'Table Seed Map'!$A$29&amp;"-"&amp;COUNTA($E$1:ResourceData[[#This Row],[Resource]])-2</calculatedColumnFormula>
    </tableColumn>
    <tableColumn id="2" name="Resource Name" dataDxfId="69"/>
    <tableColumn id="8" name="DataDisplayName" dataDxfId="68">
      <calculatedColumnFormula>ResourceData[[#This Row],[Resource Name]]&amp;"/"&amp;ResourceData[[#This Row],[Name]]</calculatedColumnFormula>
    </tableColumn>
    <tableColumn id="3" name="No" dataDxfId="67">
      <calculatedColumnFormula>IF(COUNTA($E$1:ResourceData[[#This Row],[Resource]])=2,"id",-2+COUNTA($E$1:ResourceData[[#This Row],[Resource]])+IF(ISNUMBER(VLOOKUP('Table Seed Map'!$A$29,SeedMap[],9,0)),VLOOKUP('Table Seed Map'!$A$29,SeedMap[],9,0),0))</calculatedColumnFormula>
    </tableColumn>
    <tableColumn id="7" name="Resource" dataDxfId="66">
      <calculatedColumnFormula>IFERROR(VLOOKUP(ResourceData[[#This Row],[Resource Name]],ResourceTable[[RName]:[No]],3,0),"resource")</calculatedColumnFormula>
    </tableColumn>
    <tableColumn id="4" name="Name" dataDxfId="65"/>
    <tableColumn id="5" name="Description" dataDxfId="64"/>
    <tableColumn id="6" name="Title Field" dataDxfId="63"/>
    <tableColumn id="9" name="Method" dataDxfId="62"/>
    <tableColumn id="10" name="ID" dataDxfId="61">
      <calculatedColumnFormula>[No]</calculatedColumnFormula>
    </tableColumn>
  </tableColumns>
  <tableStyleInfo name="TableStyleLight12" showFirstColumn="0" showLastColumn="0" showRowStripes="1" showColumnStripes="0"/>
</table>
</file>

<file path=xl/tables/table28.xml><?xml version="1.0" encoding="utf-8"?>
<table xmlns="http://schemas.openxmlformats.org/spreadsheetml/2006/main" id="23" name="DataExtra" displayName="DataExtra" ref="L1:AC2" totalsRowShown="0" headerRowDxfId="60" dataDxfId="59">
  <autoFilter ref="L1:AC2"/>
  <tableColumns count="18">
    <tableColumn id="1" name="Data Name" dataDxfId="58"/>
    <tableColumn id="2" name="DID" dataDxfId="57">
      <calculatedColumnFormula>VLOOKUP(DataExtra[[#This Row],[Data Name]],ResourceData[[DataDisplayName]:[No]],2,0)</calculatedColumnFormula>
    </tableColumn>
    <tableColumn id="3" name="Scope Name" dataDxfId="56"/>
    <tableColumn id="4" name="Relation Name" dataDxfId="55"/>
    <tableColumn id="5" name="R1 Name" dataDxfId="54"/>
    <tableColumn id="6" name="R2 Name" dataDxfId="53"/>
    <tableColumn id="7" name="R3 Name" dataDxfId="52"/>
    <tableColumn id="8" name="Scope Primary" dataDxfId="51">
      <calculatedColumnFormula>'Table Seed Map'!$A$30&amp;"-"&amp;COUNT($V$1:DataExtra[[#This Row],[Scope ID]])</calculatedColumnFormula>
    </tableColumn>
    <tableColumn id="9" name="Scope Table ID" dataDxfId="50">
      <calculatedColumnFormula>IF(DataExtra[[#This Row],[DID]]=0,"id",IF(DataExtra[[#This Row],[Scope ID]]="","",COUNT($V$2:DataExtra[[#This Row],[Scope ID]])+IF(ISNUMBER(VLOOKUP('Table Seed Map'!$A$30,SeedMap[],9,0)),VLOOKUP('Table Seed Map'!$A$30,SeedMap[],9,0),0)))</calculatedColumnFormula>
    </tableColumn>
    <tableColumn id="10" name="Scope - Resource Data" dataDxfId="49">
      <calculatedColumnFormula>IF(DataExtra[[#This Row],[DID]]=0,"resource_data",DataExtra[[#This Row],[DID]])</calculatedColumnFormula>
    </tableColumn>
    <tableColumn id="11" name="Scope ID" dataDxfId="48">
      <calculatedColumnFormula>IFERROR(VLOOKUP(DataExtra[[#This Row],[Scope Name]],ResourceScopes[[ScopesDisplayNames]:[No]],2,0),IF(DataExtra[[#This Row],[DID]]=0,"scope",""))</calculatedColumnFormula>
    </tableColumn>
    <tableColumn id="12" name="Relation Primary" dataDxfId="47">
      <calculatedColumnFormula>'Table Seed Map'!$A$31&amp;"-"&amp;COUNT($Z$1:DataExtra[[#This Row],[Relation]])</calculatedColumnFormula>
    </tableColumn>
    <tableColumn id="13" name="Relation Table ID" dataDxfId="46">
      <calculatedColumnFormula>IF(DataExtra[[#This Row],[DID]]=0,"id",IF(DataExtra[[#This Row],[Relation]]="","",COUNT($Z$2:DataExtra[[#This Row],[Relation]])+IF(ISNUMBER(VLOOKUP('Table Seed Map'!$A$31,SeedMap[],9,0)),VLOOKUP('Table Seed Map'!$A$31,SeedMap[],9,0),0)))</calculatedColumnFormula>
    </tableColumn>
    <tableColumn id="14" name="Relation - Resource Data" dataDxfId="45">
      <calculatedColumnFormula>IF(DataExtra[[#This Row],[DID]]=0,"resource_data",DataExtra[[#This Row],[DID]])</calculatedColumnFormula>
    </tableColumn>
    <tableColumn id="15" name="Relation" dataDxfId="44">
      <calculatedColumnFormula>IFERROR(VLOOKUP(DataExtra[[#This Row],[Relation Name]],RelationTable[[Display]:[RELID]],2,0),IF(DataExtra[[#This Row],[DID]]=0,"relation",""))</calculatedColumnFormula>
    </tableColumn>
    <tableColumn id="16" name="R1" dataDxfId="43">
      <calculatedColumnFormula>IFERROR(VLOOKUP(DataExtra[[#This Row],[R1 Name]],RelationTable[[Display]:[RELID]],2,0),IF(DataExtra[[#This Row],[DID]]=0,"nest_relation1",""))</calculatedColumnFormula>
    </tableColumn>
    <tableColumn id="17" name="R2" dataDxfId="42">
      <calculatedColumnFormula>IFERROR(VLOOKUP(DataExtra[[#This Row],[R2 Name]],RelationTable[[Display]:[RELID]],2,0),IF(DataExtra[[#This Row],[DID]]=0,"nest_relation2",""))</calculatedColumnFormula>
    </tableColumn>
    <tableColumn id="18" name="R3" dataDxfId="41">
      <calculatedColumnFormula>IFERROR(VLOOKUP(DataExtra[[#This Row],[R3 Name]],RelationTable[[Display]:[RELID]],2,0),IF(DataExtra[[#This Row],[DID]]=0,"nest_relation3",""))</calculatedColumnFormula>
    </tableColumn>
  </tableColumns>
  <tableStyleInfo name="TableStyleLight1" showFirstColumn="0" showLastColumn="0" showRowStripes="1" showColumnStripes="0"/>
</table>
</file>

<file path=xl/tables/table29.xml><?xml version="1.0" encoding="utf-8"?>
<table xmlns="http://schemas.openxmlformats.org/spreadsheetml/2006/main" id="24" name="DataViewSection" displayName="DataViewSection" ref="AE1:AN2" totalsRowShown="0" headerRowDxfId="40" dataDxfId="39">
  <autoFilter ref="AE1:AN2">
    <filterColumn colId="0"/>
    <filterColumn colId="2"/>
    <filterColumn colId="5"/>
    <filterColumn colId="6"/>
    <filterColumn colId="7"/>
  </autoFilter>
  <tableColumns count="10">
    <tableColumn id="13" name="Primary" dataDxfId="38">
      <calculatedColumnFormula>'Table Seed Map'!$A$32&amp;"-"&amp;COUNTA($AF$1:DataViewSection[[#This Row],[Data Name for Layout]])-1</calculatedColumnFormula>
    </tableColumn>
    <tableColumn id="1" name="Data Name for Layout" dataDxfId="37"/>
    <tableColumn id="17" name="DataSectionDisplayName" dataDxfId="36">
      <calculatedColumnFormula>DataViewSection[[#This Row],[Data Name for Layout]]&amp;"/"&amp;COUNTIF($AI$1:DataViewSection[[#This Row],[Data ID]],DataViewSection[[#This Row],[Data ID]])</calculatedColumnFormula>
    </tableColumn>
    <tableColumn id="2" name="No" dataDxfId="35">
      <calculatedColumnFormula>IF(DataViewSection[[#This Row],[Data Name for Layout]]="","id",-1+COUNTA($AF$1:DataViewSection[[#This Row],[Data Name for Layout]])+VLOOKUP('Table Seed Map'!$A$32,SeedMap[],9,0))</calculatedColumnFormula>
    </tableColumn>
    <tableColumn id="3" name="Data ID" dataDxfId="34">
      <calculatedColumnFormula>IFERROR(VLOOKUP(DataViewSection[[#This Row],[Data Name for Layout]],ResourceData[[DataDisplayName]:[No]],2,0),"resource_data")</calculatedColumnFormula>
    </tableColumn>
    <tableColumn id="14" name="Title" dataDxfId="33"/>
    <tableColumn id="15" name="Title Field" dataDxfId="32"/>
    <tableColumn id="16" name="Rel" dataDxfId="31">
      <calculatedColumnFormula>IFERROR(VLOOKUP(DataViewSection[[#This Row],[Relation]],RelationTable[[Display]:[RELID]],2,0),"")</calculatedColumnFormula>
    </tableColumn>
    <tableColumn id="4" name="Colspan" dataDxfId="30"/>
    <tableColumn id="9" name="Relation" dataDxfId="29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id="3" name="TableFields" displayName="TableFields" ref="A1:K2" insertRow="1" totalsRowShown="0" dataDxfId="443">
  <autoFilter ref="A1:K2">
    <filterColumn colId="0"/>
  </autoFilter>
  <tableColumns count="11">
    <tableColumn id="2" name="Table" dataDxfId="442"/>
    <tableColumn id="3" name="Field" dataDxfId="441"/>
    <tableColumn id="5" name="Type" dataDxfId="440">
      <calculatedColumnFormula>VLOOKUP([Field],Columns[],2,0)&amp;"("</calculatedColumnFormula>
    </tableColumn>
    <tableColumn id="4" name="Name" dataDxfId="439">
      <calculatedColumnFormula>IF(VLOOKUP([Field],Columns[],3,0)&lt;&gt;"","'"&amp;VLOOKUP([Field],Columns[],3,0)&amp;"'","")</calculatedColumnFormula>
    </tableColumn>
    <tableColumn id="6" name="Arg2" dataDxfId="438">
      <calculatedColumnFormula>IF(VLOOKUP([Field],Columns[],4,0)&lt;&gt;0,", "&amp;IF(ISERR(SEARCH(",",VLOOKUP([Field],Columns[],4,0))),"'"&amp;VLOOKUP([Field],Columns[],4,0)&amp;"'",VLOOKUP([Field],Columns[],4,0))&amp;")",")")</calculatedColumnFormula>
    </tableColumn>
    <tableColumn id="7" name="Method1" dataDxfId="437">
      <calculatedColumnFormula>IF(VLOOKUP([Field],Columns[],5,0)=0,"","-&gt;"&amp;VLOOKUP([Field],Columns[],5,0))</calculatedColumnFormula>
    </tableColumn>
    <tableColumn id="8" name="Method2" dataDxfId="436">
      <calculatedColumnFormula>IF(VLOOKUP([Field],Columns[],6,0)=0,"","-&gt;"&amp;VLOOKUP([Field],Columns[],6,0))</calculatedColumnFormula>
    </tableColumn>
    <tableColumn id="9" name="Method3" dataDxfId="435">
      <calculatedColumnFormula>IF(VLOOKUP([Field],Columns[],7,0)=0,"","-&gt;"&amp;VLOOKUP([Field],Columns[],7,0))</calculatedColumnFormula>
    </tableColumn>
    <tableColumn id="10" name="Method4" dataDxfId="434">
      <calculatedColumnFormula>IF(VLOOKUP([Field],Columns[],8,0)=0,"","-&gt;"&amp;VLOOKUP([Field],Columns[],8,0))</calculatedColumnFormula>
    </tableColumn>
    <tableColumn id="11" name="Method5" dataDxfId="433">
      <calculatedColumnFormula>IF(VLOOKUP([Field],Columns[],9,0)=0,"","-&gt;"&amp;VLOOKUP([Field],Columns[],9,0))</calculatedColumnFormula>
    </tableColumn>
    <tableColumn id="12" name="Statement" dataDxfId="432">
      <calculatedColumnFormula>"$table-&gt;"&amp;[Type]&amp;[Name]&amp;[Arg2]&amp;[Method1]&amp;[Method2]&amp;[Method3]&amp;[Method4]&amp;[Method5]&amp;";"</calculatedColumnFormula>
    </tableColumn>
  </tableColumns>
  <tableStyleInfo name="TableStyleMedium4" showFirstColumn="0" showLastColumn="0" showRowStripes="1" showColumnStripes="0"/>
</table>
</file>

<file path=xl/tables/table30.xml><?xml version="1.0" encoding="utf-8"?>
<table xmlns="http://schemas.openxmlformats.org/spreadsheetml/2006/main" id="25" name="DataViewSectionItem" displayName="DataViewSectionItem" ref="AP1:AW2" totalsRowShown="0" headerRowDxfId="28" dataDxfId="27">
  <autoFilter ref="AP1:AW2">
    <filterColumn colId="4"/>
  </autoFilter>
  <tableColumns count="8">
    <tableColumn id="13" name="Primary" dataDxfId="26">
      <calculatedColumnFormula>'Table Seed Map'!$A$33&amp;"-"&amp;-1+COUNTA($AQ$1:DataViewSectionItem[[#This Row],[Data Section for Items]])</calculatedColumnFormula>
    </tableColumn>
    <tableColumn id="1" name="Data Section for Items" dataDxfId="25"/>
    <tableColumn id="2" name="No" dataDxfId="24">
      <calculatedColumnFormula>IF(DataViewSectionItem[[#This Row],[Data Section for Items]]="","id",-1+COUNTA($AQ$1:DataViewSectionItem[[#This Row],[Data Section for Items]])+IF(ISNUMBER(VLOOKUP('Table Seed Map'!$A$33,SeedMap[],9,0)),VLOOKUP('Table Seed Map'!$A$33,SeedMap[],9,0),0))</calculatedColumnFormula>
    </tableColumn>
    <tableColumn id="3" name="Section ID" dataDxfId="23">
      <calculatedColumnFormula>IF(DataViewSectionItem[[#This Row],[Data Section for Items]]="","section",VLOOKUP(DataViewSectionItem[[#This Row],[Data Section for Items]],DataViewSection[[DataSectionDisplayName]:[No]],2,0))</calculatedColumnFormula>
    </tableColumn>
    <tableColumn id="14" name="Label" dataDxfId="22"/>
    <tableColumn id="4" name="Attribute" dataDxfId="21"/>
    <tableColumn id="5" name="REL" dataDxfId="20">
      <calculatedColumnFormula>IF(DataViewSectionItem[[#This Row],[Data Section for Items]]="","relation",IFERROR(VLOOKUP(DataViewSectionItem[[#This Row],[Relation]],RelationTable[[Display]:[RELID]],2,0),""))</calculatedColumnFormula>
    </tableColumn>
    <tableColumn id="9" name="Relation" dataDxfId="19"/>
  </tableColumns>
  <tableStyleInfo name="TableStyleLight2" showFirstColumn="0" showLastColumn="0" showRowStripes="1" showColumnStripes="0"/>
</table>
</file>

<file path=xl/tables/table31.xml><?xml version="1.0" encoding="utf-8"?>
<table xmlns="http://schemas.openxmlformats.org/spreadsheetml/2006/main" id="27" name="RecordCount" displayName="RecordCount" ref="A1:H6" totalsRowShown="0" headerRowDxfId="18" dataDxfId="17">
  <autoFilter ref="A1:H6">
    <filterColumn colId="5"/>
    <filterColumn colId="6"/>
    <filterColumn colId="7"/>
  </autoFilter>
  <tableColumns count="8">
    <tableColumn id="1" name="Type" dataDxfId="16"/>
    <tableColumn id="2" name="Table Name" dataDxfId="15"/>
    <tableColumn id="3" name="Count Field" dataDxfId="14"/>
    <tableColumn id="4" name="Count Reduce" dataDxfId="13"/>
    <tableColumn id="5" name="Records" dataDxfId="12">
      <calculatedColumnFormula>COUNTA(INDIRECT(RecordCount[[#This Row],[Table Name]]&amp;"["&amp;RecordCount[[#This Row],[Count Field]]&amp;"]"))-RecordCount[[#This Row],[Count Reduce]]</calculatedColumnFormula>
    </tableColumn>
    <tableColumn id="7" name="Count Field Text" dataDxfId="11"/>
    <tableColumn id="8" name="Name Field Position" dataDxfId="10"/>
    <tableColumn id="9" name="ID Field Position" dataDxfId="9"/>
  </tableColumns>
  <tableStyleInfo name="TableStyleMedium9" showFirstColumn="0" showLastColumn="0" showRowStripes="1" showColumnStripes="0"/>
</table>
</file>

<file path=xl/tables/table32.xml><?xml version="1.0" encoding="utf-8"?>
<table xmlns="http://schemas.openxmlformats.org/spreadsheetml/2006/main" id="28" name="IDNMaps" displayName="IDNMaps" ref="J1:P501" totalsRowShown="0" headerRowDxfId="8" dataDxfId="7">
  <autoFilter ref="J1:P501">
    <filterColumn colId="2"/>
    <filterColumn colId="3"/>
    <filterColumn colId="4"/>
    <filterColumn colId="5"/>
    <filterColumn colId="6"/>
  </autoFilter>
  <tableColumns count="7">
    <tableColumn id="1" name="No" dataDxfId="6">
      <calculatedColumnFormula>IFERROR($J1+1,1)</calculatedColumnFormula>
    </tableColumn>
    <tableColumn id="2" name="Type" dataDxfId="5">
      <calculatedColumnFormula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calculatedColumnFormula>
    </tableColumn>
    <tableColumn id="3" name="Type Count" dataDxfId="4">
      <calculatedColumnFormula>IF(IDNMaps[[#This Row],[Type]]="","",COUNTIF($K$1:IDNMaps[[#This Row],[Type]],IDNMaps[[#This Row],[Type]]))</calculatedColumnFormula>
    </tableColumn>
    <tableColumn id="4" name="Primary" dataDxfId="3">
      <calculatedColumnFormula>IFERROR(VLOOKUP(IDNMaps[[#This Row],[Type]],RecordCount[],6,0)&amp;"-"&amp;IDNMaps[[#This Row],[Type Count]],"")</calculatedColumnFormula>
    </tableColumn>
    <tableColumn id="5" name="Name" dataDxfId="2">
      <calculatedColumnFormula>IFERROR(VLOOKUP(IDNMaps[[#This Row],[Primary]],INDIRECT(VLOOKUP(IDNMaps[[#This Row],[Type]],RecordCount[],2,0)),VLOOKUP(IDNMaps[[#This Row],[Type]],RecordCount[],7,0),0),"")</calculatedColumnFormula>
    </tableColumn>
    <tableColumn id="6" name="Display" dataDxfId="1">
      <calculatedColumnFormula>IF(IDNMaps[[#This Row],[Name]]="","","("&amp;IDNMaps[[#This Row],[Type]]&amp;") "&amp;IDNMaps[[#This Row],[Name]])</calculatedColumnFormula>
    </tableColumn>
    <tableColumn id="7" name="ID" dataDxfId="0">
      <calculatedColumnFormula>IFERROR(VLOOKUP(IDNMaps[[#This Row],[Primary]],INDIRECT(VLOOKUP(IDNMaps[[#This Row],[Type]],RecordCount[],2,0)),VLOOKUP(IDNMaps[[#This Row],[Type]],RecordCount[],8,0),0),"")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1" name="TableData" displayName="TableData" ref="A1:R2" insertRow="1" totalsRowShown="0" headerRowDxfId="431" dataDxfId="430">
  <autoFilter ref="A1:R2">
    <filterColumn colId="1"/>
    <filterColumn colId="4"/>
  </autoFilter>
  <tableColumns count="18">
    <tableColumn id="19" name="TRCode" dataDxfId="429">
      <calculatedColumnFormula>[Table Name]&amp;"-"&amp;(COUNTIF($B$1:TableData[[#This Row],[Table Name]],TableData[[#This Row],[Table Name]])-1)</calculatedColumnFormula>
    </tableColumn>
    <tableColumn id="1" name="Table Name" dataDxfId="428"/>
    <tableColumn id="2" name="Record No" dataDxfId="427">
      <calculatedColumnFormula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calculatedColumnFormula>
    </tableColumn>
    <tableColumn id="3" name="1" dataDxfId="426"/>
    <tableColumn id="4" name="2" dataDxfId="425"/>
    <tableColumn id="5" name="3" dataDxfId="424"/>
    <tableColumn id="6" name="4" dataDxfId="423"/>
    <tableColumn id="7" name="5" dataDxfId="422"/>
    <tableColumn id="8" name="6" dataDxfId="421"/>
    <tableColumn id="9" name="7" dataDxfId="420"/>
    <tableColumn id="10" name="8" dataDxfId="419"/>
    <tableColumn id="11" name="9" dataDxfId="418"/>
    <tableColumn id="12" name="10" dataDxfId="417"/>
    <tableColumn id="13" name="11" dataDxfId="416"/>
    <tableColumn id="14" name="12" dataDxfId="415"/>
    <tableColumn id="15" name="13" dataDxfId="414"/>
    <tableColumn id="16" name="14" dataDxfId="413"/>
    <tableColumn id="17" name="15" dataDxfId="412"/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id="10" name="SeedMap" displayName="SeedMap" ref="A1:K43" totalsRowShown="0" dataDxfId="411">
  <autoFilter ref="A1:K43">
    <filterColumn colId="4"/>
    <filterColumn colId="5"/>
    <filterColumn colId="6"/>
    <filterColumn colId="8"/>
    <filterColumn colId="9"/>
    <filterColumn colId="10"/>
  </autoFilter>
  <tableColumns count="11">
    <tableColumn id="1" name="Name" dataDxfId="410"/>
    <tableColumn id="3" name="Table Name" dataDxfId="409"/>
    <tableColumn id="20" name="NS" dataDxfId="408">
      <calculatedColumnFormula>VLOOKUP([Table Name],Tables[],4,0)</calculatedColumnFormula>
    </tableColumn>
    <tableColumn id="21" name="Model" dataDxfId="407">
      <calculatedColumnFormula>VLOOKUP([Table Name],Tables[],5,0)</calculatedColumnFormula>
    </tableColumn>
    <tableColumn id="6" name="Data Table" dataDxfId="406"/>
    <tableColumn id="7" name="Data Range" dataDxfId="405"/>
    <tableColumn id="8" name="Skip Columns" dataDxfId="404"/>
    <tableColumn id="4" name="Query Method" dataDxfId="403"/>
    <tableColumn id="2" name="Last ID" dataDxfId="402"/>
    <tableColumn id="5" name="AI Change Query" dataDxfId="401">
      <calculatedColumnFormula>IF(ISNUMBER([Last ID]),"\DB::statement('ALTER TABLE `" &amp;VLOOKUP(SeedMap[[#This Row],[Table Name]],Tables[[Name]:[Table]],2,0) &amp; "`  AUTO_INCREMENT=" &amp; [Last ID]+1&amp;"');","")</calculatedColumnFormula>
    </tableColumn>
    <tableColumn id="9" name="Reset" dataDxfId="400">
      <calculatedColumnFormula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calculatedColumnFormula>
    </tableColumn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id="8" name="ResourceTable" displayName="ResourceTable" ref="A1:M2" totalsRowShown="0" dataDxfId="399">
  <autoFilter ref="A1:M2">
    <filterColumn colId="0"/>
    <filterColumn colId="1"/>
    <filterColumn colId="2"/>
    <filterColumn colId="11"/>
    <filterColumn colId="12"/>
  </autoFilter>
  <tableColumns count="13">
    <tableColumn id="11" name="Primary" dataDxfId="398">
      <calculatedColumnFormula>Page&amp;"-"&amp;(COUNTA($E$1:ResourceTable[[#This Row],[Name]])-2)</calculatedColumnFormula>
    </tableColumn>
    <tableColumn id="12" name="RName" dataDxfId="397">
      <calculatedColumnFormula>ResourceTable[[#This Row],[Name]]</calculatedColumnFormula>
    </tableColumn>
    <tableColumn id="13" name="RID" dataDxfId="396">
      <calculatedColumnFormula>COUNTA($A$1:ResourceTable[[#This Row],[Primary]])-2</calculatedColumnFormula>
    </tableColumn>
    <tableColumn id="1" name="No" dataDxfId="395">
      <calculatedColumnFormula>IF(ResourceTable[[#This Row],[RID]]=0,"id",ResourceTable[[#This Row],[RID]]+IF(ISNUMBER(VLOOKUP(Page,SeedMap[],9,0)),VLOOKUP(Page,SeedMap[],9,0),0))</calculatedColumnFormula>
    </tableColumn>
    <tableColumn id="2" name="Name" dataDxfId="394"/>
    <tableColumn id="3" name="Description" dataDxfId="393"/>
    <tableColumn id="4" name="Title" dataDxfId="392"/>
    <tableColumn id="5" name="NS" dataDxfId="391">
      <calculatedColumnFormula>"Milestone\Appframe\Model"</calculatedColumnFormula>
    </tableColumn>
    <tableColumn id="6" name="Table" dataDxfId="390"/>
    <tableColumn id="8" name="Controller" dataDxfId="389"/>
    <tableColumn id="9" name="Controller NS" dataDxfId="388"/>
    <tableColumn id="7" name="Development" dataDxfId="387"/>
    <tableColumn id="10" name="RID2" dataDxfId="386">
      <calculatedColumnFormula>[No]</calculatedColumnFormula>
    </tableColumn>
  </tableColumns>
  <tableStyleInfo name="TableStyleMedium12" showFirstColumn="0" showLastColumn="0" showRowStripes="1" showColumnStripes="0"/>
</table>
</file>

<file path=xl/tables/table7.xml><?xml version="1.0" encoding="utf-8"?>
<table xmlns="http://schemas.openxmlformats.org/spreadsheetml/2006/main" id="32" name="ResourceDefaultsTable" displayName="ResourceDefaultsTable" ref="O1:Z2" totalsRowShown="0" dataDxfId="385">
  <autoFilter ref="O1:Z2">
    <filterColumn colId="5"/>
    <filterColumn colId="6"/>
    <filterColumn colId="7"/>
    <filterColumn colId="8"/>
    <filterColumn colId="9"/>
    <filterColumn colId="10"/>
    <filterColumn colId="11"/>
  </autoFilter>
  <tableColumns count="12">
    <tableColumn id="1" name="Select Resource for Default" dataDxfId="384"/>
    <tableColumn id="2" name="List" dataDxfId="383"/>
    <tableColumn id="3" name="Form" dataDxfId="382"/>
    <tableColumn id="4" name="Data" dataDxfId="381"/>
    <tableColumn id="5" name="FormWithData" dataDxfId="380"/>
    <tableColumn id="6" name="Primary" dataDxfId="379">
      <calculatedColumnFormula>'Table Seed Map'!$A$39&amp;"-"&amp;COUNTA($O$2:ResourceDefaultsTable[[#This Row],[Select Resource for Default]])</calculatedColumnFormula>
    </tableColumn>
    <tableColumn id="12" name="ID" dataDxfId="378">
      <calculatedColumnFormula>IF(ResourceDefaultsTable[[#This Row],[Select Resource for Default]]="","id",COUNTA($O$2:ResourceDefaultsTable[[#This Row],[Select Resource for Default]])+VLOOKUP('Table Seed Map'!$A$39,SeedMap[],9,0))</calculatedColumnFormula>
    </tableColumn>
    <tableColumn id="7" name="Resource" dataDxfId="377">
      <calculatedColumnFormula>IF(ResourceDefaultsTable[[#This Row],[Select Resource for Default]]="","resource",VLOOKUP(ResourceDefaultsTable[[#This Row],[Select Resource for Default]],ResourceTable[[RName]:[No]],3,0))</calculatedColumnFormula>
    </tableColumn>
    <tableColumn id="8" name="List2" dataDxfId="376">
      <calculatedColumnFormula>IF(ResourceDefaultsTable[[#This Row],[Select Resource for Default]]="","list",IFERROR(VLOOKUP(ResourceDefaultsTable[[#This Row],[List]],ResourceAction[[Display]:[No]],3,0),""))</calculatedColumnFormula>
    </tableColumn>
    <tableColumn id="9" name="Create" dataDxfId="375">
      <calculatedColumnFormula>IF(ResourceDefaultsTable[[#This Row],[Select Resource for Default]]="","create",IFERROR(VLOOKUP(ResourceDefaultsTable[[#This Row],[Form]],ResourceAction[[Display]:[No]],3,0),""))</calculatedColumnFormula>
    </tableColumn>
    <tableColumn id="10" name="Read" dataDxfId="374">
      <calculatedColumnFormula>IF(ResourceDefaultsTable[[#This Row],[Select Resource for Default]]="","read",IFERROR(VLOOKUP(ResourceDefaultsTable[[#This Row],[Data]],ResourceAction[[Display]:[No]],3,0),""))</calculatedColumnFormula>
    </tableColumn>
    <tableColumn id="11" name="Update" dataDxfId="373">
      <calculatedColumnFormula>IF(ResourceDefaultsTable[[#This Row],[Select Resource for Default]]="","update",IFERROR(VLOOKUP(ResourceDefaultsTable[[#This Row],[FormWithData]],ResourceAction[[Display]:[No]],3,0),""))</calculatedColumnFormula>
    </tableColumn>
  </tableColumns>
  <tableStyleInfo name="TableStyleLight13" showFirstColumn="0" showLastColumn="0" showRowStripes="1" showColumnStripes="0"/>
</table>
</file>

<file path=xl/tables/table8.xml><?xml version="1.0" encoding="utf-8"?>
<table xmlns="http://schemas.openxmlformats.org/spreadsheetml/2006/main" id="9" name="RelationTable" displayName="RelationTable" ref="A1:N2" totalsRowShown="0" dataDxfId="372">
  <autoFilter ref="A1:N2">
    <filterColumn colId="0"/>
    <filterColumn colId="2"/>
    <filterColumn colId="3"/>
    <filterColumn colId="6"/>
    <filterColumn colId="13"/>
  </autoFilter>
  <tableColumns count="14">
    <tableColumn id="11" name="Primary" dataDxfId="371">
      <calculatedColumnFormula>Page&amp;"-"&amp;(COUNTA($E$1:RelationTable[[#This Row],[Resource]])-1)</calculatedColumnFormula>
    </tableColumn>
    <tableColumn id="1" name="No" dataDxfId="370">
      <calculatedColumnFormula>IF(RelationTable[[#This Row],[Resource]]="","id",COUNTA($E$2:RelationTable[[#This Row],[Resource]])+IF(ISNUMBER(VLOOKUP('Table Seed Map'!$A$10,SeedMap[],9,0)),VLOOKUP('Table Seed Map'!$A$10,SeedMap[],9,0),0))</calculatedColumnFormula>
    </tableColumn>
    <tableColumn id="13" name="Display" dataDxfId="369">
      <calculatedColumnFormula>RelationTable[[#This Row],[Resource]]&amp;"/"&amp;RelationTable[[#This Row],[Method]]</calculatedColumnFormula>
    </tableColumn>
    <tableColumn id="14" name="RELID" dataDxfId="368">
      <calculatedColumnFormula>RelationTable[[#This Row],[No]]</calculatedColumnFormula>
    </tableColumn>
    <tableColumn id="3" name="Resource" dataDxfId="367"/>
    <tableColumn id="4" name="Relate Resource" dataDxfId="366"/>
    <tableColumn id="12" name="ID" dataDxfId="365">
      <calculatedColumnFormula>RelationTable[[#This Row],[No]]</calculatedColumnFormula>
    </tableColumn>
    <tableColumn id="2" name="Resource Id" dataDxfId="364">
      <calculatedColumnFormula>IF(RelationTable[[#This Row],[No]]="id","resource",VLOOKUP([Resource],CHOOSE({1,2},ResourceTable[Name],ResourceTable[No]),2,0))</calculatedColumnFormula>
    </tableColumn>
    <tableColumn id="5" name="Name" dataDxfId="363"/>
    <tableColumn id="6" name="Description" dataDxfId="362"/>
    <tableColumn id="7" name="Method" dataDxfId="361"/>
    <tableColumn id="8" name="Type" dataDxfId="360"/>
    <tableColumn id="10" name="Relate Id" dataDxfId="359">
      <calculatedColumnFormula>VLOOKUP([Relate Resource],CHOOSE({1,2},ResourceTable[Name],ResourceTable[No]),2,0)</calculatedColumnFormula>
    </tableColumn>
    <tableColumn id="9" name="RID" dataDxfId="358">
      <calculatedColumnFormula>[RELID]</calculatedColumnFormula>
    </tableColumn>
  </tableColumns>
  <tableStyleInfo name="TableStyleMedium12" showFirstColumn="0" showLastColumn="0" showRowStripes="1" showColumnStripes="0"/>
</table>
</file>

<file path=xl/tables/table9.xml><?xml version="1.0" encoding="utf-8"?>
<table xmlns="http://schemas.openxmlformats.org/spreadsheetml/2006/main" id="5" name="ResourceScopes" displayName="ResourceScopes" ref="P1:W2" totalsRowShown="0" dataDxfId="357">
  <autoFilter ref="P1:W2">
    <filterColumn colId="2"/>
    <filterColumn colId="4"/>
  </autoFilter>
  <tableColumns count="8">
    <tableColumn id="1" name="Primary" dataDxfId="356">
      <calculatedColumnFormula>'Table Seed Map'!$A$9&amp;"-"&amp;COUNTA($Q$1:ResourceScopes[[#This Row],[Resource for Scope]])-1</calculatedColumnFormula>
    </tableColumn>
    <tableColumn id="2" name="Resource for Scope" dataDxfId="355"/>
    <tableColumn id="8" name="ScopesDisplayNames" dataDxfId="354">
      <calculatedColumnFormula>ResourceScopes[[#This Row],[Resource for Scope]]&amp;"/"&amp;ResourceScopes[[#This Row],[Name]]</calculatedColumnFormula>
    </tableColumn>
    <tableColumn id="3" name="No" dataDxfId="353">
      <calculatedColumnFormula>IF(ResourceScopes[[#This Row],[Resource for Scope]]="","id",-1+COUNTA($Q$1:ResourceScopes[[#This Row],[Resource for Scope]])+VLOOKUP('Table Seed Map'!$A$9,SeedMap[],9,0))</calculatedColumnFormula>
    </tableColumn>
    <tableColumn id="7" name="Resource ID" dataDxfId="352">
      <calculatedColumnFormula>IFERROR(VLOOKUP(ResourceScopes[[#This Row],[Resource for Scope]],CHOOSE({1,2},ResourceTable[Name],ResourceTable[No]),2,0),"resource")</calculatedColumnFormula>
    </tableColumn>
    <tableColumn id="4" name="Name" dataDxfId="351"/>
    <tableColumn id="5" name="Description" dataDxfId="350"/>
    <tableColumn id="6" name="Method" dataDxfId="349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9.xml"/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9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10" Type="http://schemas.openxmlformats.org/officeDocument/2006/relationships/table" Target="../tables/table21.xml"/><Relationship Id="rId4" Type="http://schemas.openxmlformats.org/officeDocument/2006/relationships/table" Target="../tables/table15.xml"/><Relationship Id="rId9" Type="http://schemas.openxmlformats.org/officeDocument/2006/relationships/table" Target="../tables/table2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5.xml"/><Relationship Id="rId2" Type="http://schemas.openxmlformats.org/officeDocument/2006/relationships/table" Target="../tables/table24.xml"/><Relationship Id="rId1" Type="http://schemas.openxmlformats.org/officeDocument/2006/relationships/table" Target="../tables/table23.xml"/><Relationship Id="rId4" Type="http://schemas.openxmlformats.org/officeDocument/2006/relationships/table" Target="../tables/table26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9.xml"/><Relationship Id="rId2" Type="http://schemas.openxmlformats.org/officeDocument/2006/relationships/table" Target="../tables/table28.xml"/><Relationship Id="rId1" Type="http://schemas.openxmlformats.org/officeDocument/2006/relationships/table" Target="../tables/table27.xml"/><Relationship Id="rId4" Type="http://schemas.openxmlformats.org/officeDocument/2006/relationships/table" Target="../tables/table30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2.xml"/><Relationship Id="rId1" Type="http://schemas.openxmlformats.org/officeDocument/2006/relationships/table" Target="../tables/table3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6"/>
  <sheetViews>
    <sheetView topLeftCell="A34" workbookViewId="0">
      <selection activeCell="D44" sqref="D44"/>
    </sheetView>
  </sheetViews>
  <sheetFormatPr defaultRowHeight="15"/>
  <cols>
    <col min="1" max="1" width="23.28515625" bestFit="1" customWidth="1"/>
    <col min="2" max="2" width="22.5703125" customWidth="1"/>
    <col min="3" max="3" width="23.5703125" bestFit="1" customWidth="1"/>
    <col min="4" max="4" width="21.42578125" bestFit="1" customWidth="1"/>
    <col min="5" max="5" width="23.28515625" bestFit="1" customWidth="1"/>
    <col min="6" max="6" width="84.85546875" bestFit="1" customWidth="1"/>
    <col min="7" max="7" width="38.7109375" bestFit="1" customWidth="1"/>
    <col min="8" max="8" width="37.140625" bestFit="1" customWidth="1"/>
    <col min="9" max="9" width="46.42578125" bestFit="1" customWidth="1"/>
    <col min="10" max="10" width="35" bestFit="1" customWidth="1"/>
  </cols>
  <sheetData>
    <row r="1" spans="1:10">
      <c r="A1" t="s">
        <v>1</v>
      </c>
      <c r="B1" s="18" t="s">
        <v>12</v>
      </c>
      <c r="C1" t="s">
        <v>69</v>
      </c>
      <c r="D1" s="17" t="s">
        <v>109</v>
      </c>
      <c r="E1" t="s">
        <v>68</v>
      </c>
      <c r="F1" s="12" t="s">
        <v>89</v>
      </c>
      <c r="G1" t="s">
        <v>70</v>
      </c>
      <c r="H1" s="12" t="s">
        <v>91</v>
      </c>
      <c r="I1" t="s">
        <v>71</v>
      </c>
      <c r="J1" s="12" t="s">
        <v>92</v>
      </c>
    </row>
    <row r="2" spans="1:10">
      <c r="A2" s="5" t="s">
        <v>76</v>
      </c>
      <c r="B2" s="6" t="s">
        <v>76</v>
      </c>
      <c r="C2" s="8" t="s">
        <v>65</v>
      </c>
      <c r="D2" s="8" t="s">
        <v>547</v>
      </c>
      <c r="E2" s="8" t="s">
        <v>75</v>
      </c>
      <c r="F2" s="8" t="s">
        <v>548</v>
      </c>
      <c r="G2" s="8" t="s">
        <v>549</v>
      </c>
      <c r="H2" s="8" t="s">
        <v>550</v>
      </c>
      <c r="I2" s="8" t="s">
        <v>551</v>
      </c>
      <c r="J2" s="8" t="s">
        <v>552</v>
      </c>
    </row>
    <row r="3" spans="1:10">
      <c r="A3" s="5" t="s">
        <v>60</v>
      </c>
      <c r="B3" s="8" t="s">
        <v>78</v>
      </c>
      <c r="C3" s="8" t="s">
        <v>64</v>
      </c>
      <c r="D3" s="8" t="s">
        <v>547</v>
      </c>
      <c r="E3" s="8" t="s">
        <v>97</v>
      </c>
      <c r="F3" s="8" t="s">
        <v>553</v>
      </c>
      <c r="G3" s="8" t="s">
        <v>554</v>
      </c>
      <c r="H3" s="8" t="s">
        <v>555</v>
      </c>
      <c r="I3" s="8" t="s">
        <v>556</v>
      </c>
      <c r="J3" s="8" t="s">
        <v>557</v>
      </c>
    </row>
    <row r="4" spans="1:10">
      <c r="A4" s="5" t="s">
        <v>61</v>
      </c>
      <c r="B4" s="8" t="s">
        <v>558</v>
      </c>
      <c r="C4" s="8" t="s">
        <v>559</v>
      </c>
      <c r="D4" s="8" t="s">
        <v>547</v>
      </c>
      <c r="E4" s="8" t="s">
        <v>560</v>
      </c>
      <c r="F4" s="8" t="s">
        <v>561</v>
      </c>
      <c r="G4" s="8" t="s">
        <v>562</v>
      </c>
      <c r="H4" s="8" t="s">
        <v>563</v>
      </c>
      <c r="I4" s="8" t="s">
        <v>564</v>
      </c>
      <c r="J4" s="8" t="s">
        <v>565</v>
      </c>
    </row>
    <row r="5" spans="1:10">
      <c r="A5" s="5" t="s">
        <v>62</v>
      </c>
      <c r="B5" s="8" t="s">
        <v>81</v>
      </c>
      <c r="C5" s="8" t="s">
        <v>66</v>
      </c>
      <c r="D5" s="8" t="s">
        <v>547</v>
      </c>
      <c r="E5" s="8" t="s">
        <v>113</v>
      </c>
      <c r="F5" s="8" t="s">
        <v>566</v>
      </c>
      <c r="G5" s="8" t="s">
        <v>567</v>
      </c>
      <c r="H5" s="8" t="s">
        <v>568</v>
      </c>
      <c r="I5" s="8" t="s">
        <v>569</v>
      </c>
      <c r="J5" s="8" t="s">
        <v>570</v>
      </c>
    </row>
    <row r="6" spans="1:10">
      <c r="A6" s="5" t="s">
        <v>63</v>
      </c>
      <c r="B6" s="8" t="s">
        <v>571</v>
      </c>
      <c r="C6" s="8" t="s">
        <v>572</v>
      </c>
      <c r="D6" s="8" t="s">
        <v>547</v>
      </c>
      <c r="E6" s="8" t="s">
        <v>573</v>
      </c>
      <c r="F6" s="8" t="s">
        <v>574</v>
      </c>
      <c r="G6" s="8" t="s">
        <v>575</v>
      </c>
      <c r="H6" s="8" t="s">
        <v>576</v>
      </c>
      <c r="I6" s="8" t="s">
        <v>577</v>
      </c>
      <c r="J6" s="8" t="s">
        <v>578</v>
      </c>
    </row>
    <row r="7" spans="1:10">
      <c r="A7" s="1" t="s">
        <v>2</v>
      </c>
      <c r="B7" s="6" t="s">
        <v>88</v>
      </c>
      <c r="C7" s="6" t="s">
        <v>23</v>
      </c>
      <c r="D7" s="6" t="s">
        <v>547</v>
      </c>
      <c r="E7" s="8" t="s">
        <v>87</v>
      </c>
      <c r="F7" s="8" t="s">
        <v>579</v>
      </c>
      <c r="G7" s="8" t="s">
        <v>580</v>
      </c>
      <c r="H7" s="8" t="s">
        <v>581</v>
      </c>
      <c r="I7" s="8" t="s">
        <v>582</v>
      </c>
      <c r="J7" s="8" t="s">
        <v>583</v>
      </c>
    </row>
    <row r="8" spans="1:10">
      <c r="A8" s="5" t="s">
        <v>90</v>
      </c>
      <c r="B8" s="8" t="s">
        <v>133</v>
      </c>
      <c r="C8" s="8" t="s">
        <v>584</v>
      </c>
      <c r="D8" s="8" t="s">
        <v>547</v>
      </c>
      <c r="E8" s="8" t="s">
        <v>132</v>
      </c>
      <c r="F8" s="8" t="s">
        <v>585</v>
      </c>
      <c r="G8" s="8" t="s">
        <v>586</v>
      </c>
      <c r="H8" s="8" t="s">
        <v>587</v>
      </c>
      <c r="I8" s="8" t="s">
        <v>588</v>
      </c>
      <c r="J8" s="8" t="s">
        <v>589</v>
      </c>
    </row>
    <row r="9" spans="1:10">
      <c r="A9" s="2" t="s">
        <v>3</v>
      </c>
      <c r="B9" s="8" t="s">
        <v>208</v>
      </c>
      <c r="C9" s="8" t="s">
        <v>185</v>
      </c>
      <c r="D9" s="8" t="s">
        <v>547</v>
      </c>
      <c r="E9" s="8" t="s">
        <v>207</v>
      </c>
      <c r="F9" s="8" t="s">
        <v>590</v>
      </c>
      <c r="G9" s="8" t="s">
        <v>591</v>
      </c>
      <c r="H9" s="8" t="s">
        <v>592</v>
      </c>
      <c r="I9" s="8" t="s">
        <v>593</v>
      </c>
      <c r="J9" s="8" t="s">
        <v>594</v>
      </c>
    </row>
    <row r="10" spans="1:10">
      <c r="A10" s="2" t="s">
        <v>0</v>
      </c>
      <c r="B10" s="8" t="s">
        <v>191</v>
      </c>
      <c r="C10" s="8" t="s">
        <v>595</v>
      </c>
      <c r="D10" s="8" t="s">
        <v>547</v>
      </c>
      <c r="E10" s="8" t="s">
        <v>190</v>
      </c>
      <c r="F10" s="8" t="s">
        <v>596</v>
      </c>
      <c r="G10" s="8" t="s">
        <v>597</v>
      </c>
      <c r="H10" s="8" t="s">
        <v>598</v>
      </c>
      <c r="I10" s="8" t="s">
        <v>599</v>
      </c>
      <c r="J10" s="8" t="s">
        <v>600</v>
      </c>
    </row>
    <row r="11" spans="1:10">
      <c r="A11" s="2" t="s">
        <v>6</v>
      </c>
      <c r="B11" s="8" t="s">
        <v>136</v>
      </c>
      <c r="C11" s="8" t="s">
        <v>53</v>
      </c>
      <c r="D11" s="8" t="s">
        <v>547</v>
      </c>
      <c r="E11" s="8" t="s">
        <v>134</v>
      </c>
      <c r="F11" s="8" t="s">
        <v>601</v>
      </c>
      <c r="G11" s="8" t="s">
        <v>602</v>
      </c>
      <c r="H11" s="8" t="s">
        <v>603</v>
      </c>
      <c r="I11" s="8" t="s">
        <v>604</v>
      </c>
      <c r="J11" s="8" t="s">
        <v>605</v>
      </c>
    </row>
    <row r="12" spans="1:10">
      <c r="A12" s="2" t="s">
        <v>49</v>
      </c>
      <c r="B12" s="8" t="s">
        <v>139</v>
      </c>
      <c r="C12" s="8" t="s">
        <v>606</v>
      </c>
      <c r="D12" s="8" t="s">
        <v>547</v>
      </c>
      <c r="E12" s="8" t="s">
        <v>137</v>
      </c>
      <c r="F12" s="8" t="s">
        <v>607</v>
      </c>
      <c r="G12" s="8" t="s">
        <v>608</v>
      </c>
      <c r="H12" s="8" t="s">
        <v>609</v>
      </c>
      <c r="I12" s="8" t="s">
        <v>610</v>
      </c>
      <c r="J12" s="8" t="s">
        <v>611</v>
      </c>
    </row>
    <row r="13" spans="1:10">
      <c r="A13" s="2" t="s">
        <v>50</v>
      </c>
      <c r="B13" s="8" t="s">
        <v>168</v>
      </c>
      <c r="C13" s="8" t="s">
        <v>612</v>
      </c>
      <c r="D13" s="8" t="s">
        <v>547</v>
      </c>
      <c r="E13" s="8" t="s">
        <v>167</v>
      </c>
      <c r="F13" s="8" t="s">
        <v>613</v>
      </c>
      <c r="G13" s="8" t="s">
        <v>614</v>
      </c>
      <c r="H13" s="8" t="s">
        <v>615</v>
      </c>
      <c r="I13" s="8" t="s">
        <v>616</v>
      </c>
      <c r="J13" s="8" t="s">
        <v>617</v>
      </c>
    </row>
    <row r="14" spans="1:10">
      <c r="A14" s="2" t="s">
        <v>51</v>
      </c>
      <c r="B14" s="8" t="s">
        <v>184</v>
      </c>
      <c r="C14" s="8" t="s">
        <v>51</v>
      </c>
      <c r="D14" s="8" t="s">
        <v>547</v>
      </c>
      <c r="E14" s="8" t="s">
        <v>182</v>
      </c>
      <c r="F14" s="8" t="s">
        <v>618</v>
      </c>
      <c r="G14" s="8" t="s">
        <v>619</v>
      </c>
      <c r="H14" s="8" t="s">
        <v>620</v>
      </c>
      <c r="I14" s="8" t="s">
        <v>621</v>
      </c>
      <c r="J14" s="8" t="s">
        <v>622</v>
      </c>
    </row>
    <row r="15" spans="1:10">
      <c r="A15" s="2" t="s">
        <v>52</v>
      </c>
      <c r="B15" s="8" t="s">
        <v>177</v>
      </c>
      <c r="C15" s="8" t="s">
        <v>623</v>
      </c>
      <c r="D15" s="8" t="s">
        <v>547</v>
      </c>
      <c r="E15" s="8" t="s">
        <v>176</v>
      </c>
      <c r="F15" s="8" t="s">
        <v>624</v>
      </c>
      <c r="G15" s="8" t="s">
        <v>625</v>
      </c>
      <c r="H15" s="8" t="s">
        <v>626</v>
      </c>
      <c r="I15" s="8" t="s">
        <v>627</v>
      </c>
      <c r="J15" s="8" t="s">
        <v>628</v>
      </c>
    </row>
    <row r="16" spans="1:10">
      <c r="A16" s="2" t="s">
        <v>169</v>
      </c>
      <c r="B16" s="8" t="s">
        <v>175</v>
      </c>
      <c r="C16" s="8" t="s">
        <v>629</v>
      </c>
      <c r="D16" s="8" t="s">
        <v>547</v>
      </c>
      <c r="E16" s="8" t="s">
        <v>173</v>
      </c>
      <c r="F16" s="8" t="s">
        <v>630</v>
      </c>
      <c r="G16" s="8" t="s">
        <v>631</v>
      </c>
      <c r="H16" s="8" t="s">
        <v>632</v>
      </c>
      <c r="I16" s="8" t="s">
        <v>633</v>
      </c>
      <c r="J16" s="8" t="s">
        <v>634</v>
      </c>
    </row>
    <row r="17" spans="1:10">
      <c r="A17" s="2" t="s">
        <v>238</v>
      </c>
      <c r="B17" s="8" t="s">
        <v>245</v>
      </c>
      <c r="C17" s="8" t="s">
        <v>635</v>
      </c>
      <c r="D17" s="8" t="s">
        <v>547</v>
      </c>
      <c r="E17" s="8" t="s">
        <v>244</v>
      </c>
      <c r="F17" s="8" t="s">
        <v>636</v>
      </c>
      <c r="G17" s="8" t="s">
        <v>637</v>
      </c>
      <c r="H17" s="8" t="s">
        <v>638</v>
      </c>
      <c r="I17" s="8" t="s">
        <v>639</v>
      </c>
      <c r="J17" s="8" t="s">
        <v>640</v>
      </c>
    </row>
    <row r="18" spans="1:10">
      <c r="A18" s="2" t="s">
        <v>266</v>
      </c>
      <c r="B18" s="8" t="s">
        <v>270</v>
      </c>
      <c r="C18" s="8" t="s">
        <v>266</v>
      </c>
      <c r="D18" s="8" t="s">
        <v>547</v>
      </c>
      <c r="E18" s="8" t="s">
        <v>269</v>
      </c>
      <c r="F18" s="8" t="s">
        <v>641</v>
      </c>
      <c r="G18" s="8" t="s">
        <v>642</v>
      </c>
      <c r="H18" s="8" t="s">
        <v>643</v>
      </c>
      <c r="I18" s="8" t="s">
        <v>644</v>
      </c>
      <c r="J18" s="8" t="s">
        <v>645</v>
      </c>
    </row>
    <row r="19" spans="1:10">
      <c r="A19" s="2" t="s">
        <v>212</v>
      </c>
      <c r="B19" s="8" t="s">
        <v>216</v>
      </c>
      <c r="C19" s="8" t="s">
        <v>212</v>
      </c>
      <c r="D19" s="8" t="s">
        <v>547</v>
      </c>
      <c r="E19" s="8" t="s">
        <v>214</v>
      </c>
      <c r="F19" s="8" t="s">
        <v>646</v>
      </c>
      <c r="G19" s="8" t="s">
        <v>647</v>
      </c>
      <c r="H19" s="8" t="s">
        <v>648</v>
      </c>
      <c r="I19" s="8" t="s">
        <v>649</v>
      </c>
      <c r="J19" s="8" t="s">
        <v>650</v>
      </c>
    </row>
    <row r="20" spans="1:10">
      <c r="A20" s="2" t="s">
        <v>226</v>
      </c>
      <c r="B20" s="8" t="s">
        <v>229</v>
      </c>
      <c r="C20" s="8" t="s">
        <v>226</v>
      </c>
      <c r="D20" s="8" t="s">
        <v>547</v>
      </c>
      <c r="E20" s="8" t="s">
        <v>227</v>
      </c>
      <c r="F20" s="8" t="s">
        <v>651</v>
      </c>
      <c r="G20" s="8" t="s">
        <v>652</v>
      </c>
      <c r="H20" s="8" t="s">
        <v>653</v>
      </c>
      <c r="I20" s="8" t="s">
        <v>654</v>
      </c>
      <c r="J20" s="8" t="s">
        <v>655</v>
      </c>
    </row>
    <row r="21" spans="1:10">
      <c r="A21" s="2" t="s">
        <v>286</v>
      </c>
      <c r="B21" s="8" t="s">
        <v>294</v>
      </c>
      <c r="C21" s="8" t="s">
        <v>286</v>
      </c>
      <c r="D21" s="8" t="s">
        <v>547</v>
      </c>
      <c r="E21" s="8" t="s">
        <v>292</v>
      </c>
      <c r="F21" s="8" t="s">
        <v>656</v>
      </c>
      <c r="G21" s="8" t="s">
        <v>657</v>
      </c>
      <c r="H21" s="8" t="s">
        <v>658</v>
      </c>
      <c r="I21" s="8" t="s">
        <v>659</v>
      </c>
      <c r="J21" s="8" t="s">
        <v>660</v>
      </c>
    </row>
    <row r="22" spans="1:10">
      <c r="A22" s="2" t="s">
        <v>67</v>
      </c>
      <c r="B22" s="9" t="s">
        <v>181</v>
      </c>
      <c r="C22" s="9" t="s">
        <v>661</v>
      </c>
      <c r="D22" s="9" t="s">
        <v>547</v>
      </c>
      <c r="E22" s="8" t="s">
        <v>179</v>
      </c>
      <c r="F22" s="8" t="s">
        <v>662</v>
      </c>
      <c r="G22" s="8" t="s">
        <v>663</v>
      </c>
      <c r="H22" s="8" t="s">
        <v>664</v>
      </c>
      <c r="I22" s="8" t="s">
        <v>665</v>
      </c>
      <c r="J22" s="8" t="s">
        <v>666</v>
      </c>
    </row>
    <row r="23" spans="1:10">
      <c r="A23" s="2" t="s">
        <v>5</v>
      </c>
      <c r="B23" s="9" t="s">
        <v>187</v>
      </c>
      <c r="C23" s="9" t="s">
        <v>44</v>
      </c>
      <c r="D23" s="9" t="s">
        <v>547</v>
      </c>
      <c r="E23" s="8" t="s">
        <v>186</v>
      </c>
      <c r="F23" s="8" t="s">
        <v>667</v>
      </c>
      <c r="G23" s="8" t="s">
        <v>668</v>
      </c>
      <c r="H23" s="8" t="s">
        <v>669</v>
      </c>
      <c r="I23" s="8" t="s">
        <v>670</v>
      </c>
      <c r="J23" s="8" t="s">
        <v>671</v>
      </c>
    </row>
    <row r="24" spans="1:10">
      <c r="A24" s="4" t="s">
        <v>10</v>
      </c>
      <c r="B24" s="7" t="s">
        <v>189</v>
      </c>
      <c r="C24" s="7" t="s">
        <v>672</v>
      </c>
      <c r="D24" s="7" t="s">
        <v>547</v>
      </c>
      <c r="E24" s="8" t="s">
        <v>188</v>
      </c>
      <c r="F24" s="8" t="s">
        <v>673</v>
      </c>
      <c r="G24" s="8" t="s">
        <v>674</v>
      </c>
      <c r="H24" s="8" t="s">
        <v>675</v>
      </c>
      <c r="I24" s="8" t="s">
        <v>676</v>
      </c>
      <c r="J24" s="8" t="s">
        <v>677</v>
      </c>
    </row>
    <row r="25" spans="1:10">
      <c r="A25" s="4" t="s">
        <v>11</v>
      </c>
      <c r="B25" s="7" t="s">
        <v>194</v>
      </c>
      <c r="C25" s="7" t="s">
        <v>678</v>
      </c>
      <c r="D25" s="7" t="s">
        <v>547</v>
      </c>
      <c r="E25" s="8" t="s">
        <v>192</v>
      </c>
      <c r="F25" s="8" t="s">
        <v>679</v>
      </c>
      <c r="G25" s="8" t="s">
        <v>680</v>
      </c>
      <c r="H25" s="8" t="s">
        <v>681</v>
      </c>
      <c r="I25" s="8" t="s">
        <v>682</v>
      </c>
      <c r="J25" s="8" t="s">
        <v>683</v>
      </c>
    </row>
    <row r="26" spans="1:10">
      <c r="A26" s="4" t="s">
        <v>201</v>
      </c>
      <c r="B26" s="7" t="s">
        <v>205</v>
      </c>
      <c r="C26" s="7" t="s">
        <v>201</v>
      </c>
      <c r="D26" s="7" t="s">
        <v>547</v>
      </c>
      <c r="E26" s="8" t="s">
        <v>203</v>
      </c>
      <c r="F26" s="8" t="s">
        <v>684</v>
      </c>
      <c r="G26" s="8" t="s">
        <v>685</v>
      </c>
      <c r="H26" s="8" t="s">
        <v>686</v>
      </c>
      <c r="I26" s="8" t="s">
        <v>687</v>
      </c>
      <c r="J26" s="8" t="s">
        <v>688</v>
      </c>
    </row>
    <row r="27" spans="1:10">
      <c r="A27" s="4" t="s">
        <v>234</v>
      </c>
      <c r="B27" s="7" t="s">
        <v>237</v>
      </c>
      <c r="C27" s="7" t="s">
        <v>234</v>
      </c>
      <c r="D27" s="7" t="s">
        <v>547</v>
      </c>
      <c r="E27" s="8" t="s">
        <v>235</v>
      </c>
      <c r="F27" s="8" t="s">
        <v>689</v>
      </c>
      <c r="G27" s="8" t="s">
        <v>690</v>
      </c>
      <c r="H27" s="8" t="s">
        <v>691</v>
      </c>
      <c r="I27" s="8" t="s">
        <v>692</v>
      </c>
      <c r="J27" s="8" t="s">
        <v>693</v>
      </c>
    </row>
    <row r="28" spans="1:10">
      <c r="A28" s="2" t="s">
        <v>4</v>
      </c>
      <c r="B28" s="9" t="s">
        <v>196</v>
      </c>
      <c r="C28" s="9" t="s">
        <v>4</v>
      </c>
      <c r="D28" s="9" t="s">
        <v>547</v>
      </c>
      <c r="E28" s="8" t="s">
        <v>195</v>
      </c>
      <c r="F28" s="8" t="s">
        <v>694</v>
      </c>
      <c r="G28" s="8" t="s">
        <v>695</v>
      </c>
      <c r="H28" s="8" t="s">
        <v>696</v>
      </c>
      <c r="I28" s="8" t="s">
        <v>697</v>
      </c>
      <c r="J28" s="8" t="s">
        <v>698</v>
      </c>
    </row>
    <row r="29" spans="1:10">
      <c r="A29" s="4" t="s">
        <v>9</v>
      </c>
      <c r="B29" s="7" t="s">
        <v>199</v>
      </c>
      <c r="C29" s="7" t="s">
        <v>699</v>
      </c>
      <c r="D29" s="7" t="s">
        <v>547</v>
      </c>
      <c r="E29" s="8" t="s">
        <v>197</v>
      </c>
      <c r="F29" s="8" t="s">
        <v>700</v>
      </c>
      <c r="G29" s="8" t="s">
        <v>701</v>
      </c>
      <c r="H29" s="8" t="s">
        <v>702</v>
      </c>
      <c r="I29" s="8" t="s">
        <v>703</v>
      </c>
      <c r="J29" s="8" t="s">
        <v>704</v>
      </c>
    </row>
    <row r="30" spans="1:10">
      <c r="A30" s="4" t="s">
        <v>206</v>
      </c>
      <c r="B30" s="7" t="s">
        <v>705</v>
      </c>
      <c r="C30" s="7" t="s">
        <v>706</v>
      </c>
      <c r="D30" s="7" t="s">
        <v>547</v>
      </c>
      <c r="E30" s="8" t="s">
        <v>291</v>
      </c>
      <c r="F30" s="8" t="s">
        <v>707</v>
      </c>
      <c r="G30" s="8" t="s">
        <v>708</v>
      </c>
      <c r="H30" s="8" t="s">
        <v>709</v>
      </c>
      <c r="I30" s="8" t="s">
        <v>710</v>
      </c>
      <c r="J30" s="8" t="s">
        <v>711</v>
      </c>
    </row>
    <row r="31" spans="1:10">
      <c r="A31" s="4" t="s">
        <v>217</v>
      </c>
      <c r="B31" s="7" t="s">
        <v>221</v>
      </c>
      <c r="C31" s="7" t="s">
        <v>712</v>
      </c>
      <c r="D31" s="7" t="s">
        <v>547</v>
      </c>
      <c r="E31" s="8" t="s">
        <v>219</v>
      </c>
      <c r="F31" s="8" t="s">
        <v>713</v>
      </c>
      <c r="G31" s="8" t="s">
        <v>714</v>
      </c>
      <c r="H31" s="8" t="s">
        <v>715</v>
      </c>
      <c r="I31" s="8" t="s">
        <v>716</v>
      </c>
      <c r="J31" s="8" t="s">
        <v>717</v>
      </c>
    </row>
    <row r="32" spans="1:10">
      <c r="A32" s="4" t="s">
        <v>218</v>
      </c>
      <c r="B32" s="7" t="s">
        <v>224</v>
      </c>
      <c r="C32" s="7" t="s">
        <v>718</v>
      </c>
      <c r="D32" s="7" t="s">
        <v>547</v>
      </c>
      <c r="E32" s="8" t="s">
        <v>222</v>
      </c>
      <c r="F32" s="8" t="s">
        <v>719</v>
      </c>
      <c r="G32" s="8" t="s">
        <v>720</v>
      </c>
      <c r="H32" s="8" t="s">
        <v>721</v>
      </c>
      <c r="I32" s="8" t="s">
        <v>722</v>
      </c>
      <c r="J32" s="8" t="s">
        <v>723</v>
      </c>
    </row>
    <row r="33" spans="1:10">
      <c r="A33" s="2" t="s">
        <v>483</v>
      </c>
      <c r="B33" s="8" t="s">
        <v>724</v>
      </c>
      <c r="C33" s="8" t="s">
        <v>483</v>
      </c>
      <c r="D33" s="8" t="s">
        <v>547</v>
      </c>
      <c r="E33" s="8" t="s">
        <v>725</v>
      </c>
      <c r="F33" s="8" t="s">
        <v>726</v>
      </c>
      <c r="G33" s="8" t="s">
        <v>727</v>
      </c>
      <c r="H33" s="8" t="s">
        <v>728</v>
      </c>
      <c r="I33" s="8" t="s">
        <v>729</v>
      </c>
      <c r="J33" s="8" t="s">
        <v>730</v>
      </c>
    </row>
    <row r="34" spans="1:10">
      <c r="A34" s="2" t="s">
        <v>8</v>
      </c>
      <c r="B34" s="9" t="s">
        <v>112</v>
      </c>
      <c r="C34" s="9" t="s">
        <v>46</v>
      </c>
      <c r="D34" s="9" t="s">
        <v>547</v>
      </c>
      <c r="E34" s="8" t="s">
        <v>111</v>
      </c>
      <c r="F34" s="8" t="s">
        <v>731</v>
      </c>
      <c r="G34" s="8" t="s">
        <v>732</v>
      </c>
      <c r="H34" s="8" t="s">
        <v>733</v>
      </c>
      <c r="I34" s="8" t="s">
        <v>734</v>
      </c>
      <c r="J34" s="8" t="s">
        <v>735</v>
      </c>
    </row>
    <row r="35" spans="1:10">
      <c r="A35" s="2" t="s">
        <v>47</v>
      </c>
      <c r="B35" s="7" t="s">
        <v>296</v>
      </c>
      <c r="C35" s="7" t="s">
        <v>736</v>
      </c>
      <c r="D35" s="7" t="s">
        <v>547</v>
      </c>
      <c r="E35" s="8" t="s">
        <v>295</v>
      </c>
      <c r="F35" s="8" t="s">
        <v>737</v>
      </c>
      <c r="G35" s="8" t="s">
        <v>738</v>
      </c>
      <c r="H35" s="8" t="s">
        <v>739</v>
      </c>
      <c r="I35" s="8" t="s">
        <v>740</v>
      </c>
      <c r="J35" s="8" t="s">
        <v>741</v>
      </c>
    </row>
    <row r="36" spans="1:10">
      <c r="A36" s="2" t="s">
        <v>48</v>
      </c>
      <c r="B36" s="7" t="s">
        <v>125</v>
      </c>
      <c r="C36" s="7" t="s">
        <v>742</v>
      </c>
      <c r="D36" s="7" t="s">
        <v>547</v>
      </c>
      <c r="E36" s="8" t="s">
        <v>124</v>
      </c>
      <c r="F36" s="8" t="s">
        <v>743</v>
      </c>
      <c r="G36" s="8" t="s">
        <v>744</v>
      </c>
      <c r="H36" s="8" t="s">
        <v>745</v>
      </c>
      <c r="I36" s="8" t="s">
        <v>746</v>
      </c>
      <c r="J36" s="8" t="s">
        <v>747</v>
      </c>
    </row>
    <row r="37" spans="1:10">
      <c r="A37" s="4" t="s">
        <v>58</v>
      </c>
      <c r="B37" s="7" t="s">
        <v>127</v>
      </c>
      <c r="C37" s="7" t="s">
        <v>748</v>
      </c>
      <c r="D37" s="7" t="s">
        <v>547</v>
      </c>
      <c r="E37" s="8" t="s">
        <v>126</v>
      </c>
      <c r="F37" s="8" t="s">
        <v>749</v>
      </c>
      <c r="G37" s="8" t="s">
        <v>750</v>
      </c>
      <c r="H37" s="8" t="s">
        <v>751</v>
      </c>
      <c r="I37" s="8" t="s">
        <v>752</v>
      </c>
      <c r="J37" s="8" t="s">
        <v>753</v>
      </c>
    </row>
    <row r="38" spans="1:10">
      <c r="A38" s="4" t="s">
        <v>59</v>
      </c>
      <c r="B38" s="7" t="s">
        <v>128</v>
      </c>
      <c r="C38" s="7" t="s">
        <v>59</v>
      </c>
      <c r="D38" s="7" t="s">
        <v>547</v>
      </c>
      <c r="E38" s="8" t="s">
        <v>129</v>
      </c>
      <c r="F38" s="8" t="s">
        <v>754</v>
      </c>
      <c r="G38" s="8" t="s">
        <v>755</v>
      </c>
      <c r="H38" s="8" t="s">
        <v>756</v>
      </c>
      <c r="I38" s="8" t="s">
        <v>757</v>
      </c>
      <c r="J38" s="8" t="s">
        <v>758</v>
      </c>
    </row>
    <row r="39" spans="1:10">
      <c r="A39" s="2" t="s">
        <v>7</v>
      </c>
      <c r="B39" s="9" t="s">
        <v>298</v>
      </c>
      <c r="C39" s="9" t="s">
        <v>759</v>
      </c>
      <c r="D39" s="9" t="s">
        <v>547</v>
      </c>
      <c r="E39" s="8" t="s">
        <v>297</v>
      </c>
      <c r="F39" s="8" t="s">
        <v>760</v>
      </c>
      <c r="G39" s="8" t="s">
        <v>761</v>
      </c>
      <c r="H39" s="8" t="s">
        <v>762</v>
      </c>
      <c r="I39" s="8" t="s">
        <v>763</v>
      </c>
      <c r="J39" s="8" t="s">
        <v>764</v>
      </c>
    </row>
    <row r="40" spans="1:10">
      <c r="A40" s="4" t="s">
        <v>248</v>
      </c>
      <c r="B40" s="9" t="s">
        <v>265</v>
      </c>
      <c r="C40" s="7" t="s">
        <v>765</v>
      </c>
      <c r="D40" s="7" t="s">
        <v>547</v>
      </c>
      <c r="E40" s="8" t="s">
        <v>260</v>
      </c>
      <c r="F40" s="8" t="s">
        <v>766</v>
      </c>
      <c r="G40" s="8" t="s">
        <v>767</v>
      </c>
      <c r="H40" s="8" t="s">
        <v>768</v>
      </c>
      <c r="I40" s="8" t="s">
        <v>769</v>
      </c>
      <c r="J40" s="8" t="s">
        <v>770</v>
      </c>
    </row>
    <row r="41" spans="1:10">
      <c r="A41" s="4" t="s">
        <v>249</v>
      </c>
      <c r="B41" s="9" t="s">
        <v>262</v>
      </c>
      <c r="C41" s="9" t="s">
        <v>249</v>
      </c>
      <c r="D41" s="9" t="s">
        <v>547</v>
      </c>
      <c r="E41" s="8" t="s">
        <v>257</v>
      </c>
      <c r="F41" s="8" t="s">
        <v>771</v>
      </c>
      <c r="G41" s="8" t="s">
        <v>772</v>
      </c>
      <c r="H41" s="8" t="s">
        <v>773</v>
      </c>
      <c r="I41" s="8" t="s">
        <v>774</v>
      </c>
      <c r="J41" s="8" t="s">
        <v>775</v>
      </c>
    </row>
    <row r="42" spans="1:10">
      <c r="A42" s="4" t="s">
        <v>250</v>
      </c>
      <c r="B42" s="9" t="s">
        <v>263</v>
      </c>
      <c r="C42" s="9" t="s">
        <v>251</v>
      </c>
      <c r="D42" s="9" t="s">
        <v>547</v>
      </c>
      <c r="E42" s="8" t="s">
        <v>258</v>
      </c>
      <c r="F42" s="8" t="s">
        <v>776</v>
      </c>
      <c r="G42" s="8" t="s">
        <v>777</v>
      </c>
      <c r="H42" s="8" t="s">
        <v>778</v>
      </c>
      <c r="I42" s="8" t="s">
        <v>779</v>
      </c>
      <c r="J42" s="8" t="s">
        <v>780</v>
      </c>
    </row>
    <row r="43" spans="1:10">
      <c r="A43" s="4" t="s">
        <v>252</v>
      </c>
      <c r="B43" s="9" t="s">
        <v>264</v>
      </c>
      <c r="C43" s="9" t="s">
        <v>253</v>
      </c>
      <c r="D43" s="9" t="s">
        <v>547</v>
      </c>
      <c r="E43" s="8" t="s">
        <v>259</v>
      </c>
      <c r="F43" s="8" t="s">
        <v>781</v>
      </c>
      <c r="G43" s="8" t="s">
        <v>782</v>
      </c>
      <c r="H43" s="8" t="s">
        <v>783</v>
      </c>
      <c r="I43" s="8" t="s">
        <v>784</v>
      </c>
      <c r="J43" s="8" t="s">
        <v>785</v>
      </c>
    </row>
    <row r="44" spans="1:10">
      <c r="A44" s="2" t="s">
        <v>82</v>
      </c>
      <c r="B44" s="9" t="s">
        <v>86</v>
      </c>
      <c r="C44" s="9" t="s">
        <v>82</v>
      </c>
      <c r="D44" s="9" t="s">
        <v>547</v>
      </c>
      <c r="E44" s="9" t="s">
        <v>85</v>
      </c>
      <c r="F44" s="9" t="s">
        <v>786</v>
      </c>
      <c r="G44" s="9" t="s">
        <v>787</v>
      </c>
      <c r="H44" s="9" t="s">
        <v>788</v>
      </c>
      <c r="I44" s="9" t="s">
        <v>789</v>
      </c>
      <c r="J44" s="9" t="s">
        <v>790</v>
      </c>
    </row>
    <row r="45" spans="1:10">
      <c r="A45" s="2" t="s">
        <v>83</v>
      </c>
      <c r="B45" s="9" t="s">
        <v>108</v>
      </c>
      <c r="C45" s="9" t="s">
        <v>791</v>
      </c>
      <c r="D45" s="9" t="s">
        <v>547</v>
      </c>
      <c r="E45" s="9" t="s">
        <v>114</v>
      </c>
      <c r="F45" s="9" t="s">
        <v>792</v>
      </c>
      <c r="G45" s="9" t="s">
        <v>793</v>
      </c>
      <c r="H45" s="9" t="s">
        <v>794</v>
      </c>
      <c r="I45" s="9" t="s">
        <v>795</v>
      </c>
      <c r="J45" s="9" t="s">
        <v>796</v>
      </c>
    </row>
    <row r="46" spans="1:10">
      <c r="A46" s="4"/>
      <c r="B46" s="7">
        <f>[Name]</f>
        <v>0</v>
      </c>
      <c r="C46" s="7">
        <f>IF(RIGHT([Name],3)="ies",MID([Name],1,LEN([Name])-3)&amp;"y",IF(RIGHT([Name],1)="s",MID([Name],1,LEN([Name])-1),[Name]))</f>
        <v>0</v>
      </c>
      <c r="D46" s="7" t="str">
        <f>""</f>
        <v/>
      </c>
      <c r="E46" s="7" t="str">
        <f>SUBSTITUTE(PROPER([Singular Name]),"_","")</f>
        <v>0</v>
      </c>
      <c r="F46" s="7" t="str">
        <f>"php artisan make:migration create_"&amp;[Table]&amp;"_table --create="&amp;[Table]</f>
        <v>php artisan make:migration create_0_table --create=0</v>
      </c>
      <c r="G46" s="7" t="str">
        <f>"php artisan make:model "&amp;[Class Name]</f>
        <v>php artisan make:model 0</v>
      </c>
      <c r="H46" s="7" t="str">
        <f>"protected $table = '"&amp;[Table]&amp;"';"</f>
        <v>protected $table = '0';</v>
      </c>
      <c r="I46" s="7" t="str">
        <f>"php artisan make:seed "&amp;[Class Name]&amp;"TableSeeder"</f>
        <v>php artisan make:seed 0TableSeeder</v>
      </c>
      <c r="J46" s="7" t="str">
        <f>[Class Name]&amp;"TableSeeder"&amp;"::class,"</f>
        <v>0TableSeeder::class,</v>
      </c>
    </row>
  </sheetData>
  <pageMargins left="0.7" right="0.7" top="0.75" bottom="0.75" header="0.3" footer="0.3"/>
  <pageSetup paperSize="9" orientation="portrait" horizontalDpi="4294967293" verticalDpi="120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>
  <dimension ref="A1:ES2"/>
  <sheetViews>
    <sheetView tabSelected="1" topLeftCell="DU1" workbookViewId="0">
      <selection activeCell="DO1" sqref="DO1:DQ1048576"/>
    </sheetView>
  </sheetViews>
  <sheetFormatPr defaultRowHeight="15"/>
  <cols>
    <col min="1" max="1" width="13.140625" hidden="1" customWidth="1"/>
    <col min="2" max="2" width="19.7109375" style="20" hidden="1" customWidth="1"/>
    <col min="3" max="3" width="5.140625" style="20" hidden="1" customWidth="1"/>
    <col min="4" max="4" width="25.7109375" customWidth="1"/>
    <col min="5" max="5" width="4.7109375" style="20" hidden="1" customWidth="1"/>
    <col min="6" max="6" width="9.5703125" hidden="1" customWidth="1"/>
    <col min="7" max="7" width="15.85546875" bestFit="1" customWidth="1"/>
    <col min="8" max="8" width="21.85546875" bestFit="1" customWidth="1"/>
    <col min="9" max="9" width="12.85546875" bestFit="1" customWidth="1"/>
    <col min="10" max="10" width="12.140625" bestFit="1" customWidth="1"/>
    <col min="11" max="11" width="4.5703125" style="20" customWidth="1"/>
    <col min="13" max="13" width="10" hidden="1" customWidth="1"/>
    <col min="14" max="14" width="29" bestFit="1" customWidth="1"/>
    <col min="15" max="15" width="5.140625" style="20" hidden="1" customWidth="1"/>
    <col min="16" max="16" width="27.140625" style="20" hidden="1" customWidth="1"/>
    <col min="17" max="17" width="4.7109375" hidden="1" customWidth="1"/>
    <col min="18" max="18" width="10.85546875" hidden="1" customWidth="1"/>
    <col min="19" max="21" width="20.42578125" customWidth="1"/>
    <col min="22" max="22" width="18.140625" bestFit="1" customWidth="1"/>
    <col min="23" max="25" width="8.140625" hidden="1" customWidth="1"/>
    <col min="26" max="26" width="10.5703125" style="20" hidden="1" customWidth="1"/>
    <col min="27" max="27" width="6.140625" style="20" hidden="1" customWidth="1"/>
    <col min="28" max="28" width="7.140625" style="20" hidden="1" customWidth="1"/>
    <col min="29" max="29" width="6.140625" style="20" hidden="1" customWidth="1"/>
    <col min="30" max="30" width="11.85546875" hidden="1" customWidth="1"/>
    <col min="31" max="31" width="17.85546875" customWidth="1"/>
    <col min="32" max="32" width="9" hidden="1" customWidth="1"/>
    <col min="33" max="35" width="11" hidden="1" customWidth="1"/>
    <col min="36" max="36" width="9.140625" style="20" hidden="1" customWidth="1"/>
    <col min="37" max="37" width="11.140625" style="20" hidden="1" customWidth="1"/>
    <col min="38" max="39" width="6.140625" style="20" hidden="1" customWidth="1"/>
    <col min="40" max="40" width="13.140625" hidden="1" customWidth="1"/>
    <col min="41" max="45" width="11" customWidth="1"/>
    <col min="46" max="49" width="10.28515625" style="20" hidden="1" customWidth="1"/>
    <col min="50" max="50" width="13.28515625" style="20" hidden="1" customWidth="1"/>
    <col min="51" max="51" width="13.140625" style="20" hidden="1" customWidth="1"/>
    <col min="52" max="52" width="8.7109375" bestFit="1" customWidth="1"/>
    <col min="53" max="53" width="8.7109375" style="20" customWidth="1"/>
    <col min="54" max="54" width="15.140625" customWidth="1"/>
    <col min="55" max="55" width="23.85546875" customWidth="1"/>
    <col min="56" max="57" width="14.28515625" style="20" customWidth="1"/>
    <col min="58" max="60" width="14.28515625" customWidth="1"/>
    <col min="62" max="62" width="22.5703125" customWidth="1"/>
    <col min="63" max="63" width="19" style="20" hidden="1" customWidth="1"/>
    <col min="64" max="64" width="9.28515625" style="20" hidden="1" customWidth="1"/>
    <col min="65" max="65" width="9.28515625" hidden="1" customWidth="1"/>
    <col min="66" max="66" width="13.7109375" hidden="1" customWidth="1"/>
    <col min="67" max="67" width="29" customWidth="1"/>
    <col min="68" max="70" width="9.5703125" customWidth="1"/>
    <col min="71" max="71" width="9.5703125" style="20" customWidth="1"/>
    <col min="72" max="72" width="22.7109375" style="20" customWidth="1"/>
    <col min="73" max="73" width="27.7109375" style="20" hidden="1" customWidth="1"/>
    <col min="74" max="74" width="29" style="20" bestFit="1" customWidth="1"/>
    <col min="75" max="75" width="20" style="20" customWidth="1"/>
    <col min="76" max="76" width="39.85546875" style="20" bestFit="1" customWidth="1"/>
    <col min="77" max="77" width="5.140625" style="20" hidden="1" customWidth="1"/>
    <col min="78" max="78" width="13.140625" style="20" hidden="1" customWidth="1"/>
    <col min="79" max="79" width="14.7109375" style="20" hidden="1" customWidth="1"/>
    <col min="80" max="80" width="10.5703125" style="20" hidden="1" customWidth="1"/>
    <col min="81" max="81" width="15.28515625" style="20" hidden="1" customWidth="1"/>
    <col min="82" max="82" width="9.5703125" style="20" customWidth="1"/>
    <col min="83" max="83" width="11.7109375" customWidth="1"/>
    <col min="84" max="84" width="27.5703125" hidden="1" customWidth="1"/>
    <col min="85" max="85" width="32.42578125" hidden="1" customWidth="1"/>
    <col min="86" max="86" width="21.5703125" style="20" customWidth="1"/>
    <col min="87" max="87" width="11.7109375" hidden="1" customWidth="1"/>
    <col min="88" max="88" width="11.7109375" customWidth="1"/>
    <col min="89" max="89" width="11.7109375" hidden="1" customWidth="1"/>
    <col min="90" max="90" width="11.7109375" customWidth="1"/>
    <col min="91" max="95" width="11.7109375" style="20" hidden="1" customWidth="1"/>
    <col min="96" max="96" width="11.7109375" style="20" customWidth="1"/>
    <col min="97" max="98" width="11.7109375" style="20" hidden="1" customWidth="1"/>
    <col min="99" max="101" width="11.7109375" hidden="1" customWidth="1"/>
    <col min="102" max="102" width="10.140625" hidden="1" customWidth="1"/>
    <col min="103" max="103" width="0" hidden="1" customWidth="1"/>
    <col min="104" max="104" width="39.85546875" bestFit="1" customWidth="1"/>
    <col min="105" max="106" width="24.7109375" style="20" customWidth="1"/>
    <col min="107" max="109" width="24.7109375" hidden="1" customWidth="1"/>
    <col min="110" max="114" width="24.7109375" customWidth="1"/>
    <col min="116" max="118" width="28.7109375" customWidth="1"/>
    <col min="119" max="121" width="28.7109375" hidden="1" customWidth="1"/>
    <col min="122" max="125" width="28.7109375" customWidth="1"/>
    <col min="126" max="126" width="9.7109375" customWidth="1"/>
    <col min="127" max="127" width="23.42578125" customWidth="1"/>
    <col min="128" max="128" width="22" customWidth="1"/>
    <col min="129" max="129" width="27.42578125" customWidth="1"/>
    <col min="130" max="130" width="22.140625" customWidth="1"/>
    <col min="131" max="131" width="21.7109375" customWidth="1"/>
    <col min="132" max="134" width="13.28515625" hidden="1" customWidth="1"/>
    <col min="135" max="135" width="20.42578125" hidden="1" customWidth="1"/>
    <col min="136" max="136" width="6.7109375" hidden="1" customWidth="1"/>
    <col min="137" max="137" width="16" customWidth="1"/>
    <col min="138" max="138" width="18" hidden="1" customWidth="1"/>
    <col min="139" max="139" width="20.7109375" hidden="1" customWidth="1"/>
    <col min="140" max="141" width="6.7109375" hidden="1" customWidth="1"/>
    <col min="142" max="143" width="15.42578125" hidden="1" customWidth="1"/>
    <col min="144" max="144" width="18.85546875" customWidth="1"/>
    <col min="145" max="145" width="18.42578125" customWidth="1"/>
    <col min="146" max="147" width="15.42578125" hidden="1" customWidth="1"/>
    <col min="148" max="149" width="0" hidden="1" customWidth="1"/>
  </cols>
  <sheetData>
    <row r="1" spans="1:149">
      <c r="A1" s="1" t="s">
        <v>345</v>
      </c>
      <c r="B1" s="1" t="s">
        <v>350</v>
      </c>
      <c r="C1" s="1" t="s">
        <v>100</v>
      </c>
      <c r="D1" s="1" t="s">
        <v>101</v>
      </c>
      <c r="E1" s="1" t="s">
        <v>308</v>
      </c>
      <c r="F1" s="1" t="s">
        <v>87</v>
      </c>
      <c r="G1" s="1" t="s">
        <v>1</v>
      </c>
      <c r="H1" s="1" t="s">
        <v>103</v>
      </c>
      <c r="I1" s="1" t="s">
        <v>98</v>
      </c>
      <c r="J1" s="1" t="s">
        <v>104</v>
      </c>
      <c r="K1" s="1" t="s">
        <v>453</v>
      </c>
      <c r="M1" s="1" t="s">
        <v>345</v>
      </c>
      <c r="N1" s="1" t="s">
        <v>102</v>
      </c>
      <c r="O1" s="1" t="s">
        <v>100</v>
      </c>
      <c r="P1" s="1" t="s">
        <v>353</v>
      </c>
      <c r="Q1" s="33" t="s">
        <v>308</v>
      </c>
      <c r="R1" s="1" t="s">
        <v>122</v>
      </c>
      <c r="S1" s="41" t="s">
        <v>1</v>
      </c>
      <c r="T1" s="41" t="s">
        <v>14</v>
      </c>
      <c r="U1" s="41" t="s">
        <v>105</v>
      </c>
      <c r="V1" s="43" t="s">
        <v>304</v>
      </c>
      <c r="W1" s="43" t="s">
        <v>305</v>
      </c>
      <c r="X1" s="43" t="s">
        <v>306</v>
      </c>
      <c r="Y1" s="43" t="s">
        <v>307</v>
      </c>
      <c r="Z1" s="43" t="s">
        <v>356</v>
      </c>
      <c r="AA1" s="43" t="s">
        <v>357</v>
      </c>
      <c r="AB1" s="43" t="s">
        <v>360</v>
      </c>
      <c r="AC1" s="43" t="s">
        <v>358</v>
      </c>
      <c r="AD1" s="43" t="s">
        <v>314</v>
      </c>
      <c r="AE1" s="43" t="s">
        <v>107</v>
      </c>
      <c r="AF1" s="1" t="s">
        <v>106</v>
      </c>
      <c r="AG1" s="1" t="s">
        <v>301</v>
      </c>
      <c r="AH1" s="1" t="s">
        <v>302</v>
      </c>
      <c r="AI1" s="1" t="s">
        <v>303</v>
      </c>
      <c r="AJ1" s="1" t="s">
        <v>363</v>
      </c>
      <c r="AK1" s="1" t="s">
        <v>362</v>
      </c>
      <c r="AL1" s="1" t="s">
        <v>359</v>
      </c>
      <c r="AM1" s="1" t="s">
        <v>364</v>
      </c>
      <c r="AN1" s="1" t="s">
        <v>313</v>
      </c>
      <c r="AO1" s="41" t="s">
        <v>310</v>
      </c>
      <c r="AP1" s="41" t="s">
        <v>99</v>
      </c>
      <c r="AQ1" s="41" t="s">
        <v>311</v>
      </c>
      <c r="AR1" s="41" t="s">
        <v>312</v>
      </c>
      <c r="AS1" s="41" t="s">
        <v>273</v>
      </c>
      <c r="AT1" s="1" t="s">
        <v>366</v>
      </c>
      <c r="AU1" s="1" t="s">
        <v>367</v>
      </c>
      <c r="AV1" s="1" t="s">
        <v>368</v>
      </c>
      <c r="AW1" s="1" t="s">
        <v>369</v>
      </c>
      <c r="AX1" s="1" t="s">
        <v>323</v>
      </c>
      <c r="AY1" s="1" t="s">
        <v>324</v>
      </c>
      <c r="AZ1" s="43" t="s">
        <v>325</v>
      </c>
      <c r="BA1" s="59" t="s">
        <v>475</v>
      </c>
      <c r="BC1" s="1" t="s">
        <v>337</v>
      </c>
      <c r="BD1" s="1" t="s">
        <v>345</v>
      </c>
      <c r="BE1" s="1" t="s">
        <v>100</v>
      </c>
      <c r="BF1" s="1" t="s">
        <v>13</v>
      </c>
      <c r="BG1" s="1" t="s">
        <v>1</v>
      </c>
      <c r="BH1" s="1" t="s">
        <v>277</v>
      </c>
      <c r="BJ1" s="1" t="s">
        <v>339</v>
      </c>
      <c r="BK1" s="1" t="s">
        <v>803</v>
      </c>
      <c r="BL1" s="1" t="s">
        <v>345</v>
      </c>
      <c r="BM1" s="1" t="s">
        <v>100</v>
      </c>
      <c r="BN1" s="1" t="s">
        <v>13</v>
      </c>
      <c r="BO1" s="1" t="s">
        <v>274</v>
      </c>
      <c r="BP1" s="1" t="s">
        <v>275</v>
      </c>
      <c r="BQ1" s="1" t="s">
        <v>320</v>
      </c>
      <c r="BR1" s="1" t="s">
        <v>321</v>
      </c>
      <c r="BS1" s="1" t="s">
        <v>322</v>
      </c>
      <c r="BT1" s="1"/>
      <c r="BU1" s="1" t="s">
        <v>345</v>
      </c>
      <c r="BV1" s="1" t="s">
        <v>400</v>
      </c>
      <c r="BW1" s="1" t="s">
        <v>228</v>
      </c>
      <c r="BX1" s="1" t="s">
        <v>106</v>
      </c>
      <c r="BY1" s="1" t="s">
        <v>401</v>
      </c>
      <c r="BZ1" s="1" t="s">
        <v>100</v>
      </c>
      <c r="CA1" s="1" t="s">
        <v>402</v>
      </c>
      <c r="CB1" s="1" t="s">
        <v>403</v>
      </c>
      <c r="CC1" s="1" t="s">
        <v>404</v>
      </c>
      <c r="CD1" s="1" t="s">
        <v>279</v>
      </c>
      <c r="CE1" s="1"/>
      <c r="CF1" s="20" t="s">
        <v>100</v>
      </c>
      <c r="CG1" s="20" t="s">
        <v>345</v>
      </c>
      <c r="CH1" s="20" t="s">
        <v>391</v>
      </c>
      <c r="CI1" s="20" t="s">
        <v>308</v>
      </c>
      <c r="CJ1" s="20" t="s">
        <v>122</v>
      </c>
      <c r="CK1" s="20" t="s">
        <v>1</v>
      </c>
      <c r="CL1" s="20" t="s">
        <v>277</v>
      </c>
      <c r="CM1" s="20" t="s">
        <v>106</v>
      </c>
      <c r="CN1" s="20" t="s">
        <v>107</v>
      </c>
      <c r="CO1" s="20" t="s">
        <v>397</v>
      </c>
      <c r="CP1" s="20" t="s">
        <v>398</v>
      </c>
      <c r="CQ1" s="20" t="s">
        <v>399</v>
      </c>
      <c r="CR1" s="20" t="s">
        <v>121</v>
      </c>
      <c r="CS1" s="20" t="s">
        <v>396</v>
      </c>
      <c r="CT1" s="20" t="s">
        <v>301</v>
      </c>
      <c r="CU1" s="20" t="s">
        <v>302</v>
      </c>
      <c r="CV1" s="20" t="s">
        <v>303</v>
      </c>
      <c r="CW1" s="20" t="s">
        <v>393</v>
      </c>
      <c r="CX1" s="20" t="s">
        <v>394</v>
      </c>
      <c r="CY1" s="20" t="s">
        <v>395</v>
      </c>
      <c r="CZ1" s="20" t="s">
        <v>17</v>
      </c>
      <c r="DA1"/>
      <c r="DB1" s="1" t="s">
        <v>478</v>
      </c>
      <c r="DC1" s="1" t="s">
        <v>345</v>
      </c>
      <c r="DD1" s="1" t="s">
        <v>308</v>
      </c>
      <c r="DE1" s="1" t="s">
        <v>475</v>
      </c>
      <c r="DF1" s="1" t="s">
        <v>473</v>
      </c>
      <c r="DG1" s="1" t="s">
        <v>474</v>
      </c>
      <c r="DH1" s="1" t="s">
        <v>316</v>
      </c>
      <c r="DI1" s="1" t="s">
        <v>276</v>
      </c>
      <c r="DJ1" s="1" t="s">
        <v>121</v>
      </c>
      <c r="DK1" s="1" t="s">
        <v>317</v>
      </c>
      <c r="DL1" s="1" t="s">
        <v>318</v>
      </c>
      <c r="DN1" s="1" t="s">
        <v>479</v>
      </c>
      <c r="DO1" s="1" t="s">
        <v>345</v>
      </c>
      <c r="DP1" s="1" t="s">
        <v>308</v>
      </c>
      <c r="DQ1" s="1" t="s">
        <v>475</v>
      </c>
      <c r="DR1" s="1" t="s">
        <v>14</v>
      </c>
      <c r="DS1" s="1" t="s">
        <v>315</v>
      </c>
      <c r="DT1" s="1" t="s">
        <v>319</v>
      </c>
      <c r="DU1" s="1" t="s">
        <v>277</v>
      </c>
      <c r="DV1" s="1" t="s">
        <v>278</v>
      </c>
      <c r="DW1" s="1" t="s">
        <v>316</v>
      </c>
      <c r="DY1" s="1" t="s">
        <v>485</v>
      </c>
      <c r="DZ1" s="1" t="s">
        <v>200</v>
      </c>
      <c r="EA1" s="1" t="s">
        <v>486</v>
      </c>
      <c r="EB1" s="1" t="s">
        <v>345</v>
      </c>
      <c r="EC1" s="1" t="s">
        <v>308</v>
      </c>
      <c r="ED1" s="1" t="s">
        <v>122</v>
      </c>
      <c r="EE1" s="1" t="s">
        <v>131</v>
      </c>
      <c r="EF1" s="1" t="s">
        <v>13</v>
      </c>
      <c r="EG1" s="1" t="s">
        <v>107</v>
      </c>
      <c r="EH1" s="1" t="s">
        <v>487</v>
      </c>
      <c r="EI1" s="1" t="s">
        <v>301</v>
      </c>
      <c r="EJ1" s="1" t="s">
        <v>302</v>
      </c>
      <c r="EK1" s="1" t="s">
        <v>303</v>
      </c>
      <c r="EL1" s="1" t="s">
        <v>488</v>
      </c>
      <c r="EM1" s="1" t="s">
        <v>489</v>
      </c>
      <c r="EN1" s="1" t="s">
        <v>106</v>
      </c>
      <c r="EO1" s="1" t="s">
        <v>305</v>
      </c>
      <c r="EP1" s="1" t="s">
        <v>306</v>
      </c>
      <c r="EQ1" s="1" t="s">
        <v>307</v>
      </c>
      <c r="ER1" s="1" t="s">
        <v>490</v>
      </c>
      <c r="ES1" s="1" t="s">
        <v>491</v>
      </c>
    </row>
    <row r="2" spans="1:149">
      <c r="A2" s="15" t="str">
        <f>'Table Seed Map'!$A$11&amp;"-"&amp;(COUNTA($F$1:ResourceForms[[#This Row],[Resource]])-2)</f>
        <v>Resource Forms-0</v>
      </c>
      <c r="B2" s="15" t="str">
        <f>ResourceForms[[#This Row],[Resource Name]]&amp;"/"&amp;ResourceForms[[#This Row],[Name]]</f>
        <v>/name</v>
      </c>
      <c r="C2" s="15">
        <f>COUNTA($A$1:ResourceForms[[#This Row],[Primary]])-2</f>
        <v>0</v>
      </c>
      <c r="D2" s="13"/>
      <c r="E2" s="15" t="str">
        <f>IF(ResourceForms[[#This Row],[No]]=0,"id",ResourceForms[[#This Row],[No]]+IF(ISNUMBER(VLOOKUP('Table Seed Map'!$A$11,SeedMap[],9,0)),VLOOKUP('Table Seed Map'!$A$11,SeedMap[],9,0),0))</f>
        <v>id</v>
      </c>
      <c r="F2" s="15" t="str">
        <f>IFERROR(VLOOKUP(ResourceForms[[#This Row],[Resource Name]],ResourceTable[[RName]:[No]],3,0),"resource")</f>
        <v>resource</v>
      </c>
      <c r="G2" s="6" t="s">
        <v>24</v>
      </c>
      <c r="H2" s="15" t="s">
        <v>25</v>
      </c>
      <c r="I2" s="6" t="s">
        <v>26</v>
      </c>
      <c r="J2" s="6" t="s">
        <v>41</v>
      </c>
      <c r="K2" s="3" t="str">
        <f>[ID]</f>
        <v>id</v>
      </c>
      <c r="M2" s="39" t="str">
        <f>'Table Seed Map'!$A$12&amp;"-"&amp;FormFields[[#This Row],[No]]</f>
        <v>Form Fields-0</v>
      </c>
      <c r="N2" s="34"/>
      <c r="O2" s="37">
        <f>COUNTA($N$1:FormFields[[#This Row],[Form Name]])-1</f>
        <v>0</v>
      </c>
      <c r="P2" s="39" t="str">
        <f>FormFields[[#This Row],[Form Name]]&amp;"/"&amp;FormFields[[#This Row],[Name]]</f>
        <v>/name</v>
      </c>
      <c r="Q2" s="37" t="str">
        <f>IF(FormFields[[#This Row],[No]]=0,"id",FormFields[[#This Row],[No]]+IF(ISNUMBER(VLOOKUP('Table Seed Map'!$A$12,SeedMap[],9,0)),VLOOKUP('Table Seed Map'!$A$12,SeedMap[],9,0),0))</f>
        <v>id</v>
      </c>
      <c r="R2" s="40" t="str">
        <f>IFERROR(VLOOKUP(FormFields[[#This Row],[Form Name]],ResourceForms[[FormName]:[ID]],4,0),"resource_form")</f>
        <v>resource_form</v>
      </c>
      <c r="S2" s="42" t="s">
        <v>24</v>
      </c>
      <c r="T2" s="42" t="s">
        <v>36</v>
      </c>
      <c r="U2" s="42" t="s">
        <v>96</v>
      </c>
      <c r="V2" s="43"/>
      <c r="W2" s="43"/>
      <c r="X2" s="43"/>
      <c r="Y2" s="43"/>
      <c r="Z2" s="44" t="str">
        <f>'Table Seed Map'!$A$13&amp;"-"&amp;FormFields[[#This Row],[NO2]]</f>
        <v>Field Data-0</v>
      </c>
      <c r="AA2" s="45">
        <f>COUNTIFS($AB$1:FormFields[[#This Row],[Exists]],1)-1</f>
        <v>0</v>
      </c>
      <c r="AB2" s="45">
        <f>IF(AND(FormFields[[#This Row],[Attribute]]="",FormFields[[#This Row],[Rel]]=""),0,1)</f>
        <v>1</v>
      </c>
      <c r="AC2" s="45" t="str">
        <f>IF(FormFields[[#This Row],[NO2]]=0,"id",FormFields[[#This Row],[NO2]]+IF(ISNUMBER(VLOOKUP('Table Seed Map'!$A$13,SeedMap[],9,0)),VLOOKUP('Table Seed Map'!$A$13,SeedMap[],9,0),0))</f>
        <v>id</v>
      </c>
      <c r="AD2" s="46" t="str">
        <f>IF(FormFields[[#This Row],[ID]]="id","form_field",FormFields[[#This Row],[ID]])</f>
        <v>form_field</v>
      </c>
      <c r="AE2" s="45" t="str">
        <f>IF(FormFields[[#This Row],[No]]=0,"attribute",FormFields[[#This Row],[Name]])</f>
        <v>attribute</v>
      </c>
      <c r="AF2" s="37" t="str">
        <f>IF(FormFields[[#This Row],[NO2]]=0,"relation",IF(FormFields[[#This Row],[Rel]]="","",VLOOKUP(FormFields[[#This Row],[Rel]],RelationTable[[Display]:[RELID]],2,0)))</f>
        <v>relation</v>
      </c>
      <c r="AG2" s="54" t="str">
        <f>IF(FormFields[[#This Row],[NO2]]=0,"nest_relation1",IF(FormFields[[#This Row],[Rel1]]="","",VLOOKUP(FormFields[[#This Row],[Rel1]],RelationTable[[Display]:[RELID]],2,0)))</f>
        <v>nest_relation1</v>
      </c>
      <c r="AH2" s="37" t="str">
        <f>IF(FormFields[[#This Row],[NO2]]=0,"nest_relation2",IF(FormFields[[#This Row],[Rel2]]="","",VLOOKUP(FormFields[[#This Row],[Rel2]],RelationTable[[Display]:[RELID]],2,0)))</f>
        <v>nest_relation2</v>
      </c>
      <c r="AI2" s="37" t="str">
        <f>IF(FormFields[[#This Row],[NO2]]=0,"nest_relation3",IF(FormFields[[#This Row],[Rel3]]="","",VLOOKUP(FormFields[[#This Row],[Rel3]],RelationTable[[Display]:[RELID]],2,0)))</f>
        <v>nest_relation3</v>
      </c>
      <c r="AJ2" s="37">
        <f>IF(OR(FormFields[[#This Row],[Option Type]]="",FormFields[[#This Row],[Option Type]]="type"),0,1)</f>
        <v>0</v>
      </c>
      <c r="AK2" s="37" t="str">
        <f>'Table Seed Map'!$A$14&amp;"-"&amp;FormFields[[#This Row],[NO4]]</f>
        <v>Field Options-0</v>
      </c>
      <c r="AL2" s="37">
        <f>COUNTIF($AJ$2:FormFields[[#This Row],[Exists FO]],1)</f>
        <v>0</v>
      </c>
      <c r="AM2" s="37" t="str">
        <f>IF(FormFields[[#This Row],[NO4]]=0,"id",FormFields[[#This Row],[NO4]]+IF(ISNUMBER(VLOOKUP('Table Seed Map'!$A$14,SeedMap[],9,0)),VLOOKUP('Table Seed Map'!$A$14,SeedMap[],9,0),0))</f>
        <v>id</v>
      </c>
      <c r="AN2" s="35" t="str">
        <f>IF(FormFields[[#This Row],[ID]]="id","form_field",FormFields[[#This Row],[ID]])</f>
        <v>form_field</v>
      </c>
      <c r="AO2" s="47" t="s">
        <v>36</v>
      </c>
      <c r="AP2" s="47" t="s">
        <v>84</v>
      </c>
      <c r="AQ2" s="47" t="s">
        <v>170</v>
      </c>
      <c r="AR2" s="47" t="s">
        <v>171</v>
      </c>
      <c r="AS2" s="47" t="s">
        <v>172</v>
      </c>
      <c r="AT2" s="37">
        <f>IF(OR(FormFields[[#This Row],[Colspan]]="",FormFields[[#This Row],[Colspan]]="colspan"),0,1)</f>
        <v>0</v>
      </c>
      <c r="AU2" s="37" t="str">
        <f>'Table Seed Map'!$A$19&amp;"-"&amp;FormFields[[#This Row],[NO8]]</f>
        <v>Form Layout-0</v>
      </c>
      <c r="AV2" s="37">
        <f>COUNTIF($AT$1:FormFields[[#This Row],[Exists FL]],1)</f>
        <v>0</v>
      </c>
      <c r="AW2" s="37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2" s="37" t="str">
        <f>[Form]</f>
        <v>resource_form</v>
      </c>
      <c r="AY2" s="37" t="str">
        <f>IF(FormFields[[#This Row],[ID]]="id","form_field",FormFields[[#This Row],[ID]])</f>
        <v>form_field</v>
      </c>
      <c r="AZ2" s="46" t="s">
        <v>213</v>
      </c>
      <c r="BA2" s="58" t="str">
        <f>FormFields[[#This Row],[ID]]</f>
        <v>id</v>
      </c>
      <c r="BC2" s="1"/>
      <c r="BD2" s="6" t="str">
        <f>'Table Seed Map'!$A$15&amp;"-"&amp;(-1+COUNTA($BC$1:FieldAttrs[[#This Row],[ATTR Field]]))</f>
        <v>Field Attrs-0</v>
      </c>
      <c r="BE2" s="15" t="str">
        <f>IF(FieldAttrs[[#This Row],[ATTR Field]]="","id",-1+COUNTA($BC$1:FieldAttrs[[#This Row],[ATTR Field]])+VLOOKUP('Table Seed Map'!$A$15,SeedMap[],9,0))</f>
        <v>id</v>
      </c>
      <c r="BF2" s="35" t="str">
        <f>IFERROR(VLOOKUP([ATTR Field],FormFields[[Field Name]:[ID]],2,0),"form_field")</f>
        <v>form_field</v>
      </c>
      <c r="BG2" s="35" t="s">
        <v>24</v>
      </c>
      <c r="BH2" s="35" t="s">
        <v>45</v>
      </c>
      <c r="BJ2" s="1"/>
      <c r="BK2" s="1">
        <f>COUNTA($BJ$2:FieldValidations[[#This Row],[Validation Field]])</f>
        <v>0</v>
      </c>
      <c r="BL2" s="6" t="str">
        <f>'Table Seed Map'!$A$17&amp;"-"&amp;FieldValidations[[#This Row],[ID No]]</f>
        <v>Field Validations-0</v>
      </c>
      <c r="BM2" s="15" t="str">
        <f>IF(FieldValidations[[#This Row],[ID No]]=0,"id",FieldValidations[[#This Row],[ID No]]+VLOOKUP('Table Seed Map'!$A$17,SeedMap[],9,0))</f>
        <v>id</v>
      </c>
      <c r="BN2" s="15" t="s">
        <v>54</v>
      </c>
      <c r="BO2" s="13" t="s">
        <v>56</v>
      </c>
      <c r="BP2" s="13" t="s">
        <v>57</v>
      </c>
      <c r="BQ2" s="13" t="s">
        <v>32</v>
      </c>
      <c r="BR2" s="13" t="s">
        <v>33</v>
      </c>
      <c r="BS2" s="13" t="s">
        <v>34</v>
      </c>
      <c r="BT2" s="13"/>
      <c r="BU2" s="15" t="str">
        <f>'Table Seed Map'!$A$22&amp;"-"&amp;COUNTA($BV$1:FormCollection[[#This Row],[Main Form for Collection]])-1</f>
        <v>Form Collection-0</v>
      </c>
      <c r="BV2" s="13"/>
      <c r="BW2" s="13"/>
      <c r="BX2" s="13"/>
      <c r="BY2" s="13"/>
      <c r="BZ2" s="13" t="str">
        <f>IF($BZ1="id",IF(ISNUMBER(VLOOKUP('Table Seed Map'!$A$22,SeedMap[],9,0)),VLOOKUP('Table Seed Map'!$A$22,SeedMap[],9,0)+1,1),IFERROR($BZ1+1,"id"))</f>
        <v>id</v>
      </c>
      <c r="CA2" s="13" t="str">
        <f>IFERROR(VLOOKUP([Main Form for Collection],ResourceForms[[FormName]:[ID]],4,0),"resource_form")</f>
        <v>resource_form</v>
      </c>
      <c r="CB2" s="13" t="str">
        <f>IFERROR(VLOOKUP([Collection Form],ResourceForms[[FormName]:[ID]],4,0),"collection_form")</f>
        <v>collection_form</v>
      </c>
      <c r="CC2" s="15" t="s">
        <v>39</v>
      </c>
      <c r="CD2" s="15" t="s">
        <v>231</v>
      </c>
      <c r="CE2" s="13"/>
      <c r="CF2" s="60">
        <f>COUNTA($CH$1:FormDefault[[#This Row],[Form for Default]])-1</f>
        <v>0</v>
      </c>
      <c r="CG2" s="6" t="str">
        <f>'Table Seed Map'!$A$21&amp;"-"&amp;FormDefault[[#This Row],[No]]</f>
        <v>Form Defaults-0</v>
      </c>
      <c r="CH2" s="1"/>
      <c r="CI2" s="13" t="str">
        <f>IF(FormDefault[[#This Row],[No]]=0,"id",FormDefault[[#This Row],[No]]+IF(ISNUMBER(VLOOKUP('Table Seed Map'!$A$21,SeedMap[],9,0)),VLOOKUP('Table Seed Map'!$A$21,SeedMap[],9,0),0))</f>
        <v>id</v>
      </c>
      <c r="CJ2" s="15" t="str">
        <f>IFERROR(VLOOKUP(FormDefault[[#This Row],[Form for Default]],ResourceForms[[FormName]:[ID]],4,0),"resource_form")</f>
        <v>resource_form</v>
      </c>
      <c r="CK2" s="13" t="s">
        <v>24</v>
      </c>
      <c r="CL2" s="13" t="s">
        <v>45</v>
      </c>
      <c r="CM2" s="16" t="s">
        <v>39</v>
      </c>
      <c r="CN2" s="13" t="s">
        <v>55</v>
      </c>
      <c r="CO2" s="15" t="s">
        <v>209</v>
      </c>
      <c r="CP2" s="15" t="s">
        <v>210</v>
      </c>
      <c r="CQ2" s="15" t="s">
        <v>211</v>
      </c>
      <c r="CR2" s="13" t="s">
        <v>31</v>
      </c>
      <c r="CS2" s="13"/>
      <c r="CT2" s="13"/>
      <c r="CU2" s="13"/>
      <c r="CV2" s="13"/>
      <c r="CW2" s="13" t="s">
        <v>209</v>
      </c>
      <c r="CX2" s="13" t="s">
        <v>210</v>
      </c>
      <c r="CY2" s="13" t="s">
        <v>211</v>
      </c>
      <c r="CZ2" s="13" t="s">
        <v>31</v>
      </c>
      <c r="DA2"/>
      <c r="DB2" s="2"/>
      <c r="DC2" s="9" t="str">
        <f>'Table Seed Map'!$A$18&amp;"-"&amp;COUNTA($DB$2:FieldDepends[[#This Row],[Field for Depend]])</f>
        <v>Field Depends-0</v>
      </c>
      <c r="DD2" s="16" t="str">
        <f>IF(FieldDepends[[#This Row],[Field for Depend]]="","id",-1+COUNTA($DB$1:FieldDepends[[#This Row],[Field for Depend]])+VLOOKUP('Table Seed Map'!$A$18,SeedMap[],9,0))</f>
        <v>id</v>
      </c>
      <c r="DE2" s="16" t="str">
        <f>IFERROR(VLOOKUP(FieldDepends[[#This Row],[Field for Depend]],FormFields[[Field Name]:[ID]],2,0),"form_field")</f>
        <v>form_field</v>
      </c>
      <c r="DF2" s="9" t="s">
        <v>239</v>
      </c>
      <c r="DG2" s="2" t="s">
        <v>240</v>
      </c>
      <c r="DH2" s="2" t="s">
        <v>241</v>
      </c>
      <c r="DI2" s="2" t="s">
        <v>242</v>
      </c>
      <c r="DJ2" s="2" t="s">
        <v>31</v>
      </c>
      <c r="DK2" s="2" t="s">
        <v>247</v>
      </c>
      <c r="DL2" s="2" t="s">
        <v>246</v>
      </c>
      <c r="DN2" s="2"/>
      <c r="DO2" s="9" t="str">
        <f>'Table Seed Map'!$A$16&amp;"-"&amp;COUNTA($DN$2:FieldDynamic[[#This Row],[Field for Dynamic]])</f>
        <v>Field Dynamic-0</v>
      </c>
      <c r="DP2" s="16" t="str">
        <f>IF(FieldDynamic[[#This Row],[Field for Dynamic]]="","id",COUNTA(#REF!:FieldDynamic[[#This Row],[Field for Dynamic]])+IF(VLOOKUP('Table Seed Map'!$A$16,SeedMap[],9,0),VLOOKUP('Table Seed Map'!$A$16,SeedMap[],9,0),0))</f>
        <v>id</v>
      </c>
      <c r="DQ2" s="16" t="str">
        <f>IFERROR(VLOOKUP(FieldDynamic[[#This Row],[Field for Dynamic]],FormFields[[Field Name]:[ID]],2,0),"form_field")</f>
        <v>form_field</v>
      </c>
      <c r="DR2" s="9" t="s">
        <v>36</v>
      </c>
      <c r="DS2" s="2" t="s">
        <v>239</v>
      </c>
      <c r="DT2" s="2" t="s">
        <v>267</v>
      </c>
      <c r="DU2" s="2" t="s">
        <v>45</v>
      </c>
      <c r="DV2" s="2" t="s">
        <v>271</v>
      </c>
      <c r="DW2" s="2" t="s">
        <v>241</v>
      </c>
      <c r="DY2" s="1"/>
      <c r="DZ2" s="1"/>
      <c r="EA2" s="1"/>
      <c r="EB2" s="1" t="str">
        <f>'Table Seed Map'!$A$20&amp;"-"&amp;-1+COUNTA($DY$1:FormDataMapping[[#This Row],[Form for Data Mapping]])</f>
        <v>Form Data Map-0</v>
      </c>
      <c r="EC2" s="6" t="str">
        <f>IF(FormDataMapping[[#This Row],[Form for Data Mapping]]="","id",-1+COUNTA($DY$1:FormDataMapping[[#This Row],[Form for Data Mapping]])+VLOOKUP('Table Seed Map'!$A$20,SeedMap[],9,0))</f>
        <v>id</v>
      </c>
      <c r="ED2" s="1" t="str">
        <f>IF(FormDataMapping[[#This Row],[Form for Data Mapping]]="","resource_form",VLOOKUP([Form for Data Mapping],ResourceForms[[FormName]:[ID]],4,0))</f>
        <v>resource_form</v>
      </c>
      <c r="EE2" s="6" t="str">
        <f>IF(FormDataMapping[[#This Row],[Form for Data Mapping]]="","resource_data",VLOOKUP([Resource Data],ResourceData[[DataDisplayName]:[ID]],8,0))</f>
        <v>resource_data</v>
      </c>
      <c r="EF2" s="6" t="str">
        <f>IF(FormDataMapping[[#This Row],[Form for Data Mapping]]="","form_field",VLOOKUP([Form Field],FormFields[[Field Name]:[ID]],2,0))</f>
        <v>form_field</v>
      </c>
      <c r="EG2" s="1" t="s">
        <v>55</v>
      </c>
      <c r="EH2" s="6" t="str">
        <f>IF(FormDataMapping[[#This Row],[Form for Data Mapping]]="","relation",IFERROR(VLOOKUP([Relation],RelationTable[[Display]:[RELID]],2,0),""))</f>
        <v>relation</v>
      </c>
      <c r="EI2" s="6" t="str">
        <f>IF(FormDataMapping[[#This Row],[Form for Data Mapping]]="","nest_relation1",IFERROR(VLOOKUP([Rel1],RelationTable[[Display]:[RELID]],2,0),""))</f>
        <v>nest_relation1</v>
      </c>
      <c r="EJ2" s="6" t="str">
        <f>IF(FormDataMapping[[#This Row],[Form for Data Mapping]]="","nest_relation2",IFERROR(VLOOKUP([Rel2],RelationTable[[Display]:[RELID]],2,0),""))</f>
        <v>nest_relation2</v>
      </c>
      <c r="EK2" s="6" t="str">
        <f>IF(FormDataMapping[[#This Row],[Form for Data Mapping]]="","nest_relation3",IFERROR(VLOOKUP([Rel3],RelationTable[[Display]:[RELID]],2,0),""))</f>
        <v>nest_relation3</v>
      </c>
      <c r="EL2" s="6" t="str">
        <f>IF(FormDataMapping[[#This Row],[Form for Data Mapping]]="","nest_relation4",IFERROR(VLOOKUP([Rel4],RelationTable[[Display]:[RELID]],2,0),""))</f>
        <v>nest_relation4</v>
      </c>
      <c r="EM2" s="6" t="str">
        <f>IF(FormDataMapping[[#This Row],[Form for Data Mapping]]="","nest_relation5",IFERROR(VLOOKUP([Rel5],RelationTable[[Display]:[RELID]],2,0),""))</f>
        <v>nest_relation5</v>
      </c>
      <c r="EN2" s="6"/>
      <c r="EO2" s="6"/>
      <c r="EP2" s="6"/>
      <c r="EQ2" s="6"/>
      <c r="ER2" s="6"/>
      <c r="ES2" s="6"/>
    </row>
  </sheetData>
  <dataValidations count="9">
    <dataValidation type="list" allowBlank="1" showInputMessage="1" showErrorMessage="1" sqref="EN2:ES2 CS2:CY2 V2:Y2 BX2">
      <formula1>Relations</formula1>
    </dataValidation>
    <dataValidation type="list" allowBlank="1" showInputMessage="1" showErrorMessage="1" sqref="CH2 DY2 BV2:BW2 N2">
      <formula1>FormNames</formula1>
    </dataValidation>
    <dataValidation type="list" allowBlank="1" showInputMessage="1" showErrorMessage="1" sqref="DB2 DN2 EA2 BY2 BC2 BJ2">
      <formula1>FieldDisplayNames</formula1>
    </dataValidation>
    <dataValidation type="list" allowBlank="1" showInputMessage="1" showErrorMessage="1" sqref="DW2 DH2">
      <formula1>"operator,=,&lt;,&gt;,&lt;=,&gt;=,&lt;&gt;,In,NotIn,like"</formula1>
    </dataValidation>
    <dataValidation type="list" allowBlank="1" showInputMessage="1" showErrorMessage="1" sqref="DR2">
      <formula1>"type,disabled-enabled,enabled-disabled,hidden-visible,visible-hidden,readonly-editable,editable-readonly"</formula1>
    </dataValidation>
    <dataValidation type="list" allowBlank="1" showInputMessage="1" showErrorMessage="1" sqref="DT2">
      <formula1>"alter_on,not null,value,null"</formula1>
    </dataValidation>
    <dataValidation type="list" allowBlank="1" showInputMessage="1" showErrorMessage="1" sqref="DZ2">
      <formula1>DataNames</formula1>
    </dataValidation>
    <dataValidation type="list" allowBlank="1" showInputMessage="1" showErrorMessage="1" sqref="DL2">
      <formula1>"ignore_null,Yes,No"</formula1>
    </dataValidation>
    <dataValidation type="list" allowBlank="1" showInputMessage="1" showErrorMessage="1" sqref="D2">
      <formula1>Resources</formula1>
    </dataValidation>
  </dataValidations>
  <pageMargins left="0.7" right="0.7" top="0.75" bottom="0.75" header="0.3" footer="0.3"/>
  <pageSetup paperSize="9" orientation="portrait" horizontalDpi="1200" verticalDpi="1200" r:id="rId1"/>
  <tableParts count="9"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11.xml><?xml version="1.0" encoding="utf-8"?>
<worksheet xmlns="http://schemas.openxmlformats.org/spreadsheetml/2006/main" xmlns:r="http://schemas.openxmlformats.org/officeDocument/2006/relationships">
  <dimension ref="A1:H44"/>
  <sheetViews>
    <sheetView workbookViewId="0">
      <selection activeCell="AT1" sqref="AT1:AY1048576"/>
    </sheetView>
  </sheetViews>
  <sheetFormatPr defaultRowHeight="15"/>
  <cols>
    <col min="1" max="1" width="8.28515625" customWidth="1"/>
    <col min="2" max="2" width="70.5703125" bestFit="1" customWidth="1"/>
    <col min="3" max="3" width="32.42578125" style="20" hidden="1" customWidth="1"/>
    <col min="4" max="4" width="16.5703125" customWidth="1"/>
    <col min="5" max="5" width="12.42578125" hidden="1" customWidth="1"/>
    <col min="6" max="6" width="55.5703125" hidden="1" customWidth="1"/>
    <col min="7" max="7" width="67.140625" hidden="1" customWidth="1"/>
    <col min="8" max="8" width="113.42578125" style="20" bestFit="1" customWidth="1"/>
    <col min="9" max="9" width="113.42578125" bestFit="1" customWidth="1"/>
  </cols>
  <sheetData>
    <row r="1" spans="1:8">
      <c r="A1" s="20" t="s">
        <v>100</v>
      </c>
      <c r="B1" s="20" t="s">
        <v>280</v>
      </c>
      <c r="C1" s="20" t="s">
        <v>12</v>
      </c>
      <c r="D1" s="20" t="s">
        <v>281</v>
      </c>
      <c r="E1" s="20" t="s">
        <v>282</v>
      </c>
      <c r="F1" s="20" t="s">
        <v>283</v>
      </c>
      <c r="G1" s="20" t="s">
        <v>284</v>
      </c>
      <c r="H1" s="20" t="s">
        <v>285</v>
      </c>
    </row>
    <row r="2" spans="1:8">
      <c r="A2" s="3">
        <f>IFERROR($A1+1,1)</f>
        <v>1</v>
      </c>
      <c r="B2" s="1" t="s">
        <v>494</v>
      </c>
      <c r="C2" s="6" t="str">
        <f>MID([Filename],26,LEN([Filename])-35)</f>
        <v>__groups</v>
      </c>
      <c r="D2" s="6" t="str">
        <f t="shared" ref="D2:D44" si="0">"2019_01_24_"</f>
        <v>2019_01_24_</v>
      </c>
      <c r="E2" s="6" t="str">
        <f>TEXT(MATCH(MigrationRenamer[[#This Row],[Table]],Tables[Table],0),"000000")</f>
        <v>000002</v>
      </c>
      <c r="F2" s="6" t="str">
        <f>RIGHT([Filename],LEN([Filename])-LEN([Date Part])-LEN([Sequence]))</f>
        <v>_create___groups_table.php</v>
      </c>
      <c r="G2" s="6" t="str">
        <f>[Date Part]&amp;[Sequence]&amp;[Name Part]</f>
        <v>2019_01_24_000002_create___groups_table.php</v>
      </c>
      <c r="H2" s="6" t="str">
        <f>IFERROR("ren "&amp;[Filename]&amp;" "&amp;[New Name],"del "&amp;[Filename])</f>
        <v>ren 2019_01_24_000002_create___groups_table.php 2019_01_24_000002_create___groups_table.php</v>
      </c>
    </row>
    <row r="3" spans="1:8">
      <c r="A3" s="3">
        <f>IFERROR($A2+1,1)</f>
        <v>2</v>
      </c>
      <c r="B3" s="1" t="s">
        <v>495</v>
      </c>
      <c r="C3" s="6" t="str">
        <f>MID([Filename],26,LEN([Filename])-35)</f>
        <v>__group_users</v>
      </c>
      <c r="D3" s="6" t="str">
        <f t="shared" si="0"/>
        <v>2019_01_24_</v>
      </c>
      <c r="E3" s="6" t="str">
        <f>TEXT(MATCH(MigrationRenamer[[#This Row],[Table]],Tables[Table],0),"000000")</f>
        <v>000003</v>
      </c>
      <c r="F3" s="6" t="str">
        <f>RIGHT([Filename],LEN([Filename])-LEN([Date Part])-LEN([Sequence]))</f>
        <v>_create___group_users_table.php</v>
      </c>
      <c r="G3" s="6" t="str">
        <f>[Date Part]&amp;[Sequence]&amp;[Name Part]</f>
        <v>2019_01_24_000003_create___group_users_table.php</v>
      </c>
      <c r="H3" s="6" t="str">
        <f>IFERROR("ren "&amp;[Filename]&amp;" "&amp;[New Name],"del "&amp;[Filename])</f>
        <v>ren 2019_01_24_000003_create___group_users_table.php 2019_01_24_000003_create___group_users_table.php</v>
      </c>
    </row>
    <row r="4" spans="1:8">
      <c r="A4" s="3">
        <f t="shared" ref="A4:A42" si="1">IFERROR($A3+1,1)</f>
        <v>3</v>
      </c>
      <c r="B4" s="1" t="s">
        <v>496</v>
      </c>
      <c r="C4" s="6" t="str">
        <f>MID([Filename],26,LEN([Filename])-35)</f>
        <v>__roles</v>
      </c>
      <c r="D4" s="6" t="str">
        <f t="shared" si="0"/>
        <v>2019_01_24_</v>
      </c>
      <c r="E4" s="6" t="str">
        <f>TEXT(MATCH(MigrationRenamer[[#This Row],[Table]],Tables[Table],0),"000000")</f>
        <v>000004</v>
      </c>
      <c r="F4" s="6" t="str">
        <f>RIGHT([Filename],LEN([Filename])-LEN([Date Part])-LEN([Sequence]))</f>
        <v>_create___roles_table.php</v>
      </c>
      <c r="G4" s="6" t="str">
        <f>[Date Part]&amp;[Sequence]&amp;[Name Part]</f>
        <v>2019_01_24_000004_create___roles_table.php</v>
      </c>
      <c r="H4" s="6" t="str">
        <f>IFERROR("ren "&amp;[Filename]&amp;" "&amp;[New Name],"del "&amp;[Filename])</f>
        <v>ren 2019_01_24_000004_create___roles_table.php 2019_01_24_000004_create___roles_table.php</v>
      </c>
    </row>
    <row r="5" spans="1:8">
      <c r="A5" s="3">
        <f t="shared" si="1"/>
        <v>4</v>
      </c>
      <c r="B5" s="1" t="s">
        <v>497</v>
      </c>
      <c r="C5" s="6" t="str">
        <f>MID([Filename],26,LEN([Filename])-35)</f>
        <v>__group_roles</v>
      </c>
      <c r="D5" s="6" t="str">
        <f t="shared" si="0"/>
        <v>2019_01_24_</v>
      </c>
      <c r="E5" s="6" t="str">
        <f>TEXT(MATCH(MigrationRenamer[[#This Row],[Table]],Tables[Table],0),"000000")</f>
        <v>000005</v>
      </c>
      <c r="F5" s="6" t="str">
        <f>RIGHT([Filename],LEN([Filename])-LEN([Date Part])-LEN([Sequence]))</f>
        <v>_create___group_roles_table.php</v>
      </c>
      <c r="G5" s="6" t="str">
        <f>[Date Part]&amp;[Sequence]&amp;[Name Part]</f>
        <v>2019_01_24_000005_create___group_roles_table.php</v>
      </c>
      <c r="H5" s="6" t="str">
        <f>IFERROR("ren "&amp;[Filename]&amp;" "&amp;[New Name],"del "&amp;[Filename])</f>
        <v>ren 2019_01_24_000005_create___group_roles_table.php 2019_01_24_000005_create___group_roles_table.php</v>
      </c>
    </row>
    <row r="6" spans="1:8">
      <c r="A6" s="3">
        <f t="shared" si="1"/>
        <v>5</v>
      </c>
      <c r="B6" s="1" t="s">
        <v>498</v>
      </c>
      <c r="C6" s="6" t="str">
        <f>MID([Filename],26,LEN([Filename])-35)</f>
        <v>__resources</v>
      </c>
      <c r="D6" s="6" t="str">
        <f t="shared" si="0"/>
        <v>2019_01_24_</v>
      </c>
      <c r="E6" s="6" t="str">
        <f>TEXT(MATCH(MigrationRenamer[[#This Row],[Table]],Tables[Table],0),"000000")</f>
        <v>000006</v>
      </c>
      <c r="F6" s="6" t="str">
        <f>RIGHT([Filename],LEN([Filename])-LEN([Date Part])-LEN([Sequence]))</f>
        <v>_create___resources_table.php</v>
      </c>
      <c r="G6" s="6" t="str">
        <f>[Date Part]&amp;[Sequence]&amp;[Name Part]</f>
        <v>2019_01_24_000006_create___resources_table.php</v>
      </c>
      <c r="H6" s="6" t="str">
        <f>IFERROR("ren "&amp;[Filename]&amp;" "&amp;[New Name],"del "&amp;[Filename])</f>
        <v>ren 2019_01_24_000006_create___resources_table.php 2019_01_24_000006_create___resources_table.php</v>
      </c>
    </row>
    <row r="7" spans="1:8">
      <c r="A7" s="3">
        <f t="shared" si="1"/>
        <v>6</v>
      </c>
      <c r="B7" s="1" t="s">
        <v>499</v>
      </c>
      <c r="C7" s="6" t="str">
        <f>MID([Filename],26,LEN([Filename])-35)</f>
        <v>__resource_roles</v>
      </c>
      <c r="D7" s="6" t="str">
        <f t="shared" si="0"/>
        <v>2019_01_24_</v>
      </c>
      <c r="E7" s="6" t="str">
        <f>TEXT(MATCH(MigrationRenamer[[#This Row],[Table]],Tables[Table],0),"000000")</f>
        <v>000007</v>
      </c>
      <c r="F7" s="6" t="str">
        <f>RIGHT([Filename],LEN([Filename])-LEN([Date Part])-LEN([Sequence]))</f>
        <v>_create___resource_roles_table.php</v>
      </c>
      <c r="G7" s="6" t="str">
        <f>[Date Part]&amp;[Sequence]&amp;[Name Part]</f>
        <v>2019_01_24_000007_create___resource_roles_table.php</v>
      </c>
      <c r="H7" s="6" t="str">
        <f>IFERROR("ren "&amp;[Filename]&amp;" "&amp;[New Name],"del "&amp;[Filename])</f>
        <v>ren 2019_01_24_000007_create___resource_roles_table.php 2019_01_24_000007_create___resource_roles_table.php</v>
      </c>
    </row>
    <row r="8" spans="1:8">
      <c r="A8" s="3">
        <f t="shared" si="1"/>
        <v>7</v>
      </c>
      <c r="B8" s="1" t="s">
        <v>500</v>
      </c>
      <c r="C8" s="6" t="str">
        <f>MID([Filename],26,LEN([Filename])-35)</f>
        <v>__resource_relations</v>
      </c>
      <c r="D8" s="6" t="str">
        <f t="shared" si="0"/>
        <v>2019_01_24_</v>
      </c>
      <c r="E8" s="6" t="str">
        <f>TEXT(MATCH(MigrationRenamer[[#This Row],[Table]],Tables[Table],0),"000000")</f>
        <v>000008</v>
      </c>
      <c r="F8" s="6" t="str">
        <f>RIGHT([Filename],LEN([Filename])-LEN([Date Part])-LEN([Sequence]))</f>
        <v>_create___resource_relations_table.php</v>
      </c>
      <c r="G8" s="6" t="str">
        <f>[Date Part]&amp;[Sequence]&amp;[Name Part]</f>
        <v>2019_01_24_000008_create___resource_relations_table.php</v>
      </c>
      <c r="H8" s="6" t="str">
        <f>IFERROR("ren "&amp;[Filename]&amp;" "&amp;[New Name],"del "&amp;[Filename])</f>
        <v>ren 2019_01_24_000008_create___resource_relations_table.php 2019_01_24_000008_create___resource_relations_table.php</v>
      </c>
    </row>
    <row r="9" spans="1:8">
      <c r="A9" s="3">
        <f t="shared" si="1"/>
        <v>8</v>
      </c>
      <c r="B9" s="1" t="s">
        <v>501</v>
      </c>
      <c r="C9" s="6" t="str">
        <f>MID([Filename],26,LEN([Filename])-35)</f>
        <v>__resource_scopes</v>
      </c>
      <c r="D9" s="6" t="str">
        <f t="shared" si="0"/>
        <v>2019_01_24_</v>
      </c>
      <c r="E9" s="6" t="str">
        <f>TEXT(MATCH(MigrationRenamer[[#This Row],[Table]],Tables[Table],0),"000000")</f>
        <v>000009</v>
      </c>
      <c r="F9" s="6" t="str">
        <f>RIGHT([Filename],LEN([Filename])-LEN([Date Part])-LEN([Sequence]))</f>
        <v>_create___resource_scopes_table.php</v>
      </c>
      <c r="G9" s="6" t="str">
        <f>[Date Part]&amp;[Sequence]&amp;[Name Part]</f>
        <v>2019_01_24_000009_create___resource_scopes_table.php</v>
      </c>
      <c r="H9" s="6" t="str">
        <f>IFERROR("ren "&amp;[Filename]&amp;" "&amp;[New Name],"del "&amp;[Filename])</f>
        <v>ren 2019_01_24_000009_create___resource_scopes_table.php 2019_01_24_000009_create___resource_scopes_table.php</v>
      </c>
    </row>
    <row r="10" spans="1:8">
      <c r="A10" s="3">
        <f t="shared" si="1"/>
        <v>9</v>
      </c>
      <c r="B10" s="1" t="s">
        <v>502</v>
      </c>
      <c r="C10" s="6" t="str">
        <f>MID([Filename],26,LEN([Filename])-35)</f>
        <v>__resource_forms</v>
      </c>
      <c r="D10" s="6" t="str">
        <f t="shared" si="0"/>
        <v>2019_01_24_</v>
      </c>
      <c r="E10" s="6" t="str">
        <f>TEXT(MATCH(MigrationRenamer[[#This Row],[Table]],Tables[Table],0),"000000")</f>
        <v>000010</v>
      </c>
      <c r="F10" s="6" t="str">
        <f>RIGHT([Filename],LEN([Filename])-LEN([Date Part])-LEN([Sequence]))</f>
        <v>_create___resource_forms_table.php</v>
      </c>
      <c r="G10" s="6" t="str">
        <f>[Date Part]&amp;[Sequence]&amp;[Name Part]</f>
        <v>2019_01_24_000010_create___resource_forms_table.php</v>
      </c>
      <c r="H10" s="6" t="str">
        <f>IFERROR("ren "&amp;[Filename]&amp;" "&amp;[New Name],"del "&amp;[Filename])</f>
        <v>ren 2019_01_24_000010_create___resource_forms_table.php 2019_01_24_000010_create___resource_forms_table.php</v>
      </c>
    </row>
    <row r="11" spans="1:8">
      <c r="A11" s="3">
        <f t="shared" si="1"/>
        <v>10</v>
      </c>
      <c r="B11" s="1" t="s">
        <v>503</v>
      </c>
      <c r="C11" s="6" t="str">
        <f>MID([Filename],26,LEN([Filename])-35)</f>
        <v>__resource_form_fields</v>
      </c>
      <c r="D11" s="6" t="str">
        <f t="shared" si="0"/>
        <v>2019_01_24_</v>
      </c>
      <c r="E11" s="6" t="str">
        <f>TEXT(MATCH(MigrationRenamer[[#This Row],[Table]],Tables[Table],0),"000000")</f>
        <v>000011</v>
      </c>
      <c r="F11" s="6" t="str">
        <f>RIGHT([Filename],LEN([Filename])-LEN([Date Part])-LEN([Sequence]))</f>
        <v>_create___resource_form_fields_table.php</v>
      </c>
      <c r="G11" s="6" t="str">
        <f>[Date Part]&amp;[Sequence]&amp;[Name Part]</f>
        <v>2019_01_24_000011_create___resource_form_fields_table.php</v>
      </c>
      <c r="H11" s="6" t="str">
        <f>IFERROR("ren "&amp;[Filename]&amp;" "&amp;[New Name],"del "&amp;[Filename])</f>
        <v>ren 2019_01_24_000011_create___resource_form_fields_table.php 2019_01_24_000011_create___resource_form_fields_table.php</v>
      </c>
    </row>
    <row r="12" spans="1:8">
      <c r="A12" s="3">
        <f t="shared" si="1"/>
        <v>11</v>
      </c>
      <c r="B12" s="1" t="s">
        <v>504</v>
      </c>
      <c r="C12" s="6" t="str">
        <f>MID([Filename],26,LEN([Filename])-35)</f>
        <v>__resource_form_field_attrs</v>
      </c>
      <c r="D12" s="6" t="str">
        <f t="shared" si="0"/>
        <v>2019_01_24_</v>
      </c>
      <c r="E12" s="6" t="str">
        <f>TEXT(MATCH(MigrationRenamer[[#This Row],[Table]],Tables[Table],0),"000000")</f>
        <v>000012</v>
      </c>
      <c r="F12" s="6" t="str">
        <f>RIGHT([Filename],LEN([Filename])-LEN([Date Part])-LEN([Sequence]))</f>
        <v>_create___resource_form_field_attrs_table.php</v>
      </c>
      <c r="G12" s="6" t="str">
        <f>[Date Part]&amp;[Sequence]&amp;[Name Part]</f>
        <v>2019_01_24_000012_create___resource_form_field_attrs_table.php</v>
      </c>
      <c r="H12" s="6" t="str">
        <f>IFERROR("ren "&amp;[Filename]&amp;" "&amp;[New Name],"del "&amp;[Filename])</f>
        <v>ren 2019_01_24_000012_create___resource_form_field_attrs_table.php 2019_01_24_000012_create___resource_form_field_attrs_table.php</v>
      </c>
    </row>
    <row r="13" spans="1:8">
      <c r="A13" s="3">
        <f t="shared" si="1"/>
        <v>12</v>
      </c>
      <c r="B13" s="1" t="s">
        <v>505</v>
      </c>
      <c r="C13" s="6" t="str">
        <f>MID([Filename],26,LEN([Filename])-35)</f>
        <v>__resource_form_field_data</v>
      </c>
      <c r="D13" s="6" t="str">
        <f t="shared" si="0"/>
        <v>2019_01_24_</v>
      </c>
      <c r="E13" s="6" t="str">
        <f>TEXT(MATCH(MigrationRenamer[[#This Row],[Table]],Tables[Table],0),"000000")</f>
        <v>000013</v>
      </c>
      <c r="F13" s="6" t="str">
        <f>RIGHT([Filename],LEN([Filename])-LEN([Date Part])-LEN([Sequence]))</f>
        <v>_create___resource_form_field_data_table.php</v>
      </c>
      <c r="G13" s="6" t="str">
        <f>[Date Part]&amp;[Sequence]&amp;[Name Part]</f>
        <v>2019_01_24_000013_create___resource_form_field_data_table.php</v>
      </c>
      <c r="H13" s="6" t="str">
        <f>IFERROR("ren "&amp;[Filename]&amp;" "&amp;[New Name],"del "&amp;[Filename])</f>
        <v>ren 2019_01_24_000013_create___resource_form_field_data_table.php 2019_01_24_000013_create___resource_form_field_data_table.php</v>
      </c>
    </row>
    <row r="14" spans="1:8">
      <c r="A14" s="3">
        <f t="shared" si="1"/>
        <v>13</v>
      </c>
      <c r="B14" s="1" t="s">
        <v>506</v>
      </c>
      <c r="C14" s="6" t="str">
        <f>MID([Filename],26,LEN([Filename])-35)</f>
        <v>__resource_form_field_validations</v>
      </c>
      <c r="D14" s="6" t="str">
        <f t="shared" si="0"/>
        <v>2019_01_24_</v>
      </c>
      <c r="E14" s="6" t="str">
        <f>TEXT(MATCH(MigrationRenamer[[#This Row],[Table]],Tables[Table],0),"000000")</f>
        <v>000014</v>
      </c>
      <c r="F14" s="6" t="str">
        <f>RIGHT([Filename],LEN([Filename])-LEN([Date Part])-LEN([Sequence]))</f>
        <v>_create___resource_form_field_validations_table.php</v>
      </c>
      <c r="G14" s="6" t="str">
        <f>[Date Part]&amp;[Sequence]&amp;[Name Part]</f>
        <v>2019_01_24_000014_create___resource_form_field_validations_table.php</v>
      </c>
      <c r="H14" s="6" t="str">
        <f>IFERROR("ren "&amp;[Filename]&amp;" "&amp;[New Name],"del "&amp;[Filename])</f>
        <v>ren 2019_01_24_000014_create___resource_form_field_validations_table.php 2019_01_24_000014_create___resource_form_field_validations_table.php</v>
      </c>
    </row>
    <row r="15" spans="1:8">
      <c r="A15" s="3">
        <f t="shared" si="1"/>
        <v>14</v>
      </c>
      <c r="B15" s="1" t="s">
        <v>507</v>
      </c>
      <c r="C15" s="6" t="str">
        <f>MID([Filename],26,LEN([Filename])-35)</f>
        <v>__resource_form_field_options</v>
      </c>
      <c r="D15" s="6" t="str">
        <f t="shared" si="0"/>
        <v>2019_01_24_</v>
      </c>
      <c r="E15" s="6" t="str">
        <f>TEXT(MATCH(MigrationRenamer[[#This Row],[Table]],Tables[Table],0),"000000")</f>
        <v>000015</v>
      </c>
      <c r="F15" s="6" t="str">
        <f>RIGHT([Filename],LEN([Filename])-LEN([Date Part])-LEN([Sequence]))</f>
        <v>_create___resource_form_field_options_table.php</v>
      </c>
      <c r="G15" s="6" t="str">
        <f>[Date Part]&amp;[Sequence]&amp;[Name Part]</f>
        <v>2019_01_24_000015_create___resource_form_field_options_table.php</v>
      </c>
      <c r="H15" s="6" t="str">
        <f>IFERROR("ren "&amp;[Filename]&amp;" "&amp;[New Name],"del "&amp;[Filename])</f>
        <v>ren 2019_01_24_000015_create___resource_form_field_options_table.php 2019_01_24_000015_create___resource_form_field_options_table.php</v>
      </c>
    </row>
    <row r="16" spans="1:8">
      <c r="A16" s="3">
        <f t="shared" si="1"/>
        <v>15</v>
      </c>
      <c r="B16" s="1" t="s">
        <v>508</v>
      </c>
      <c r="C16" s="6" t="str">
        <f>MID([Filename],26,LEN([Filename])-35)</f>
        <v>__resource_form_field_depends</v>
      </c>
      <c r="D16" s="6" t="str">
        <f t="shared" si="0"/>
        <v>2019_01_24_</v>
      </c>
      <c r="E16" s="6" t="str">
        <f>TEXT(MATCH(MigrationRenamer[[#This Row],[Table]],Tables[Table],0),"000000")</f>
        <v>000016</v>
      </c>
      <c r="F16" s="6" t="str">
        <f>RIGHT([Filename],LEN([Filename])-LEN([Date Part])-LEN([Sequence]))</f>
        <v>_create___resource_form_field_depends_table.php</v>
      </c>
      <c r="G16" s="6" t="str">
        <f>[Date Part]&amp;[Sequence]&amp;[Name Part]</f>
        <v>2019_01_24_000016_create___resource_form_field_depends_table.php</v>
      </c>
      <c r="H16" s="6" t="str">
        <f>IFERROR("ren "&amp;[Filename]&amp;" "&amp;[New Name],"del "&amp;[Filename])</f>
        <v>ren 2019_01_24_000016_create___resource_form_field_depends_table.php 2019_01_24_000016_create___resource_form_field_depends_table.php</v>
      </c>
    </row>
    <row r="17" spans="1:8">
      <c r="A17" s="3">
        <f t="shared" si="1"/>
        <v>16</v>
      </c>
      <c r="B17" s="1" t="s">
        <v>509</v>
      </c>
      <c r="C17" s="6" t="str">
        <f>MID([Filename],26,LEN([Filename])-35)</f>
        <v>__resource_form_field_dynamic</v>
      </c>
      <c r="D17" s="6" t="str">
        <f t="shared" si="0"/>
        <v>2019_01_24_</v>
      </c>
      <c r="E17" s="6" t="str">
        <f>TEXT(MATCH(MigrationRenamer[[#This Row],[Table]],Tables[Table],0),"000000")</f>
        <v>000017</v>
      </c>
      <c r="F17" s="6" t="str">
        <f>RIGHT([Filename],LEN([Filename])-LEN([Date Part])-LEN([Sequence]))</f>
        <v>_create___resource_form_field_dynamic_table.php</v>
      </c>
      <c r="G17" s="6" t="str">
        <f>[Date Part]&amp;[Sequence]&amp;[Name Part]</f>
        <v>2019_01_24_000017_create___resource_form_field_dynamic_table.php</v>
      </c>
      <c r="H17" s="6" t="str">
        <f>IFERROR("ren "&amp;[Filename]&amp;" "&amp;[New Name],"del "&amp;[Filename])</f>
        <v>ren 2019_01_24_000017_create___resource_form_field_dynamic_table.php 2019_01_24_000017_create___resource_form_field_dynamic_table.php</v>
      </c>
    </row>
    <row r="18" spans="1:8">
      <c r="A18" s="3">
        <f t="shared" si="1"/>
        <v>17</v>
      </c>
      <c r="B18" s="1" t="s">
        <v>510</v>
      </c>
      <c r="C18" s="6" t="str">
        <f>MID([Filename],26,LEN([Filename])-35)</f>
        <v>__resource_form_layout</v>
      </c>
      <c r="D18" s="6" t="str">
        <f t="shared" si="0"/>
        <v>2019_01_24_</v>
      </c>
      <c r="E18" s="6" t="str">
        <f>TEXT(MATCH(MigrationRenamer[[#This Row],[Table]],Tables[Table],0),"000000")</f>
        <v>000018</v>
      </c>
      <c r="F18" s="6" t="str">
        <f>RIGHT([Filename],LEN([Filename])-LEN([Date Part])-LEN([Sequence]))</f>
        <v>_create___resource_form_layout_table.php</v>
      </c>
      <c r="G18" s="6" t="str">
        <f>[Date Part]&amp;[Sequence]&amp;[Name Part]</f>
        <v>2019_01_24_000018_create___resource_form_layout_table.php</v>
      </c>
      <c r="H18" s="6" t="str">
        <f>IFERROR("ren "&amp;[Filename]&amp;" "&amp;[New Name],"del "&amp;[Filename])</f>
        <v>ren 2019_01_24_000018_create___resource_form_layout_table.php 2019_01_24_000018_create___resource_form_layout_table.php</v>
      </c>
    </row>
    <row r="19" spans="1:8">
      <c r="A19" s="3">
        <f t="shared" si="1"/>
        <v>18</v>
      </c>
      <c r="B19" s="1" t="s">
        <v>511</v>
      </c>
      <c r="C19" s="6" t="str">
        <f>MID([Filename],26,LEN([Filename])-35)</f>
        <v>__resource_form_data_map</v>
      </c>
      <c r="D19" s="6" t="str">
        <f t="shared" si="0"/>
        <v>2019_01_24_</v>
      </c>
      <c r="E19" s="6" t="str">
        <f>TEXT(MATCH(MigrationRenamer[[#This Row],[Table]],Tables[Table],0),"000000")</f>
        <v>000032</v>
      </c>
      <c r="F19" s="6" t="str">
        <f>RIGHT([Filename],LEN([Filename])-LEN([Date Part])-LEN([Sequence]))</f>
        <v>_create___resource_form_data_map_table.php</v>
      </c>
      <c r="G19" s="6" t="str">
        <f>[Date Part]&amp;[Sequence]&amp;[Name Part]</f>
        <v>2019_01_24_000032_create___resource_form_data_map_table.php</v>
      </c>
      <c r="H19" s="6" t="str">
        <f>IFERROR("ren "&amp;[Filename]&amp;" "&amp;[New Name],"del "&amp;[Filename])</f>
        <v>ren 2019_01_24_000019_create___resource_form_data_map_table.php 2019_01_24_000032_create___resource_form_data_map_table.php</v>
      </c>
    </row>
    <row r="20" spans="1:8">
      <c r="A20" s="3">
        <f t="shared" si="1"/>
        <v>19</v>
      </c>
      <c r="B20" s="1" t="s">
        <v>512</v>
      </c>
      <c r="C20" s="6" t="str">
        <f>MID([Filename],26,LEN([Filename])-35)</f>
        <v>__resource_form_collection</v>
      </c>
      <c r="D20" s="6" t="str">
        <f t="shared" si="0"/>
        <v>2019_01_24_</v>
      </c>
      <c r="E20" s="6" t="str">
        <f>TEXT(MATCH(MigrationRenamer[[#This Row],[Table]],Tables[Table],0),"000000")</f>
        <v>000019</v>
      </c>
      <c r="F20" s="6" t="str">
        <f>RIGHT([Filename],LEN([Filename])-LEN([Date Part])-LEN([Sequence]))</f>
        <v>_create___resource_form_collection_table.php</v>
      </c>
      <c r="G20" s="6" t="str">
        <f>[Date Part]&amp;[Sequence]&amp;[Name Part]</f>
        <v>2019_01_24_000019_create___resource_form_collection_table.php</v>
      </c>
      <c r="H20" s="6" t="str">
        <f>IFERROR("ren "&amp;[Filename]&amp;" "&amp;[New Name],"del "&amp;[Filename])</f>
        <v>ren 2019_01_24_000020_create___resource_form_collection_table.php 2019_01_24_000019_create___resource_form_collection_table.php</v>
      </c>
    </row>
    <row r="21" spans="1:8">
      <c r="A21" s="3">
        <f t="shared" si="1"/>
        <v>20</v>
      </c>
      <c r="B21" s="1" t="s">
        <v>513</v>
      </c>
      <c r="C21" s="6" t="str">
        <f>MID([Filename],26,LEN([Filename])-35)</f>
        <v>__resource_form_upload</v>
      </c>
      <c r="D21" s="6" t="str">
        <f t="shared" si="0"/>
        <v>2019_01_24_</v>
      </c>
      <c r="E21" s="6" t="str">
        <f>TEXT(MATCH(MigrationRenamer[[#This Row],[Table]],Tables[Table],0),"000000")</f>
        <v>000020</v>
      </c>
      <c r="F21" s="6" t="str">
        <f>RIGHT([Filename],LEN([Filename])-LEN([Date Part])-LEN([Sequence]))</f>
        <v>_create___resource_form_upload_table.php</v>
      </c>
      <c r="G21" s="6" t="str">
        <f>[Date Part]&amp;[Sequence]&amp;[Name Part]</f>
        <v>2019_01_24_000020_create___resource_form_upload_table.php</v>
      </c>
      <c r="H21" s="6" t="str">
        <f>IFERROR("ren "&amp;[Filename]&amp;" "&amp;[New Name],"del "&amp;[Filename])</f>
        <v>ren 2019_01_24_000021_create___resource_form_upload_table.php 2019_01_24_000020_create___resource_form_upload_table.php</v>
      </c>
    </row>
    <row r="22" spans="1:8">
      <c r="A22" s="3">
        <f t="shared" si="1"/>
        <v>21</v>
      </c>
      <c r="B22" s="1" t="s">
        <v>514</v>
      </c>
      <c r="C22" s="6" t="str">
        <f>MID([Filename],26,LEN([Filename])-35)</f>
        <v>__resource_form_defaults</v>
      </c>
      <c r="D22" s="6" t="str">
        <f t="shared" si="0"/>
        <v>2019_01_24_</v>
      </c>
      <c r="E22" s="6" t="str">
        <f>TEXT(MATCH(MigrationRenamer[[#This Row],[Table]],Tables[Table],0),"000000")</f>
        <v>000021</v>
      </c>
      <c r="F22" s="6" t="str">
        <f>RIGHT([Filename],LEN([Filename])-LEN([Date Part])-LEN([Sequence]))</f>
        <v>_create___resource_form_defaults_table.php</v>
      </c>
      <c r="G22" s="6" t="str">
        <f>[Date Part]&amp;[Sequence]&amp;[Name Part]</f>
        <v>2019_01_24_000021_create___resource_form_defaults_table.php</v>
      </c>
      <c r="H22" s="6" t="str">
        <f>IFERROR("ren "&amp;[Filename]&amp;" "&amp;[New Name],"del "&amp;[Filename])</f>
        <v>ren 2019_01_24_000022_create___resource_form_defaults_table.php 2019_01_24_000021_create___resource_form_defaults_table.php</v>
      </c>
    </row>
    <row r="23" spans="1:8">
      <c r="A23" s="3">
        <f t="shared" si="1"/>
        <v>22</v>
      </c>
      <c r="B23" s="1" t="s">
        <v>515</v>
      </c>
      <c r="C23" s="6" t="str">
        <f>MID([Filename],26,LEN([Filename])-35)</f>
        <v>__resource_lists</v>
      </c>
      <c r="D23" s="6" t="str">
        <f t="shared" si="0"/>
        <v>2019_01_24_</v>
      </c>
      <c r="E23" s="6" t="str">
        <f>TEXT(MATCH(MigrationRenamer[[#This Row],[Table]],Tables[Table],0),"000000")</f>
        <v>000022</v>
      </c>
      <c r="F23" s="6" t="str">
        <f>RIGHT([Filename],LEN([Filename])-LEN([Date Part])-LEN([Sequence]))</f>
        <v>_create___resource_lists_table.php</v>
      </c>
      <c r="G23" s="6" t="str">
        <f>[Date Part]&amp;[Sequence]&amp;[Name Part]</f>
        <v>2019_01_24_000022_create___resource_lists_table.php</v>
      </c>
      <c r="H23" s="6" t="str">
        <f>IFERROR("ren "&amp;[Filename]&amp;" "&amp;[New Name],"del "&amp;[Filename])</f>
        <v>ren 2019_01_24_000023_create___resource_lists_table.php 2019_01_24_000022_create___resource_lists_table.php</v>
      </c>
    </row>
    <row r="24" spans="1:8">
      <c r="A24" s="3">
        <f t="shared" si="1"/>
        <v>23</v>
      </c>
      <c r="B24" s="1" t="s">
        <v>516</v>
      </c>
      <c r="C24" s="6" t="str">
        <f>MID([Filename],26,LEN([Filename])-35)</f>
        <v>__resource_list_relations</v>
      </c>
      <c r="D24" s="6" t="str">
        <f t="shared" si="0"/>
        <v>2019_01_24_</v>
      </c>
      <c r="E24" s="6" t="str">
        <f>TEXT(MATCH(MigrationRenamer[[#This Row],[Table]],Tables[Table],0),"000000")</f>
        <v>000023</v>
      </c>
      <c r="F24" s="6" t="str">
        <f>RIGHT([Filename],LEN([Filename])-LEN([Date Part])-LEN([Sequence]))</f>
        <v>_create___resource_list_relations_table.php</v>
      </c>
      <c r="G24" s="6" t="str">
        <f>[Date Part]&amp;[Sequence]&amp;[Name Part]</f>
        <v>2019_01_24_000023_create___resource_list_relations_table.php</v>
      </c>
      <c r="H24" s="6" t="str">
        <f>IFERROR("ren "&amp;[Filename]&amp;" "&amp;[New Name],"del "&amp;[Filename])</f>
        <v>ren 2019_01_24_000024_create___resource_list_relations_table.php 2019_01_24_000023_create___resource_list_relations_table.php</v>
      </c>
    </row>
    <row r="25" spans="1:8">
      <c r="A25" s="3">
        <f t="shared" si="1"/>
        <v>24</v>
      </c>
      <c r="B25" s="1" t="s">
        <v>517</v>
      </c>
      <c r="C25" s="6" t="str">
        <f>MID([Filename],26,LEN([Filename])-35)</f>
        <v>__resource_list_scopes</v>
      </c>
      <c r="D25" s="6" t="str">
        <f t="shared" si="0"/>
        <v>2019_01_24_</v>
      </c>
      <c r="E25" s="6" t="str">
        <f>TEXT(MATCH(MigrationRenamer[[#This Row],[Table]],Tables[Table],0),"000000")</f>
        <v>000024</v>
      </c>
      <c r="F25" s="6" t="str">
        <f>RIGHT([Filename],LEN([Filename])-LEN([Date Part])-LEN([Sequence]))</f>
        <v>_create___resource_list_scopes_table.php</v>
      </c>
      <c r="G25" s="6" t="str">
        <f>[Date Part]&amp;[Sequence]&amp;[Name Part]</f>
        <v>2019_01_24_000024_create___resource_list_scopes_table.php</v>
      </c>
      <c r="H25" s="6" t="str">
        <f>IFERROR("ren "&amp;[Filename]&amp;" "&amp;[New Name],"del "&amp;[Filename])</f>
        <v>ren 2019_01_24_000025_create___resource_list_scopes_table.php 2019_01_24_000024_create___resource_list_scopes_table.php</v>
      </c>
    </row>
    <row r="26" spans="1:8">
      <c r="A26" s="3">
        <f t="shared" si="1"/>
        <v>25</v>
      </c>
      <c r="B26" s="1" t="s">
        <v>518</v>
      </c>
      <c r="C26" s="6" t="str">
        <f>MID([Filename],26,LEN([Filename])-35)</f>
        <v>__resource_list_layout</v>
      </c>
      <c r="D26" s="6" t="str">
        <f t="shared" si="0"/>
        <v>2019_01_24_</v>
      </c>
      <c r="E26" s="6" t="str">
        <f>TEXT(MATCH(MigrationRenamer[[#This Row],[Table]],Tables[Table],0),"000000")</f>
        <v>000025</v>
      </c>
      <c r="F26" s="6" t="str">
        <f>RIGHT([Filename],LEN([Filename])-LEN([Date Part])-LEN([Sequence]))</f>
        <v>_create___resource_list_layout_table.php</v>
      </c>
      <c r="G26" s="6" t="str">
        <f>[Date Part]&amp;[Sequence]&amp;[Name Part]</f>
        <v>2019_01_24_000025_create___resource_list_layout_table.php</v>
      </c>
      <c r="H26" s="6" t="str">
        <f>IFERROR("ren "&amp;[Filename]&amp;" "&amp;[New Name],"del "&amp;[Filename])</f>
        <v>ren 2019_01_24_000026_create___resource_list_layout_table.php 2019_01_24_000025_create___resource_list_layout_table.php</v>
      </c>
    </row>
    <row r="27" spans="1:8">
      <c r="A27" s="3">
        <f t="shared" si="1"/>
        <v>26</v>
      </c>
      <c r="B27" s="1" t="s">
        <v>519</v>
      </c>
      <c r="C27" s="6" t="str">
        <f>MID([Filename],26,LEN([Filename])-35)</f>
        <v>__resource_list_search</v>
      </c>
      <c r="D27" s="6" t="str">
        <f t="shared" si="0"/>
        <v>2019_01_24_</v>
      </c>
      <c r="E27" s="6" t="str">
        <f>TEXT(MATCH(MigrationRenamer[[#This Row],[Table]],Tables[Table],0),"000000")</f>
        <v>000026</v>
      </c>
      <c r="F27" s="6" t="str">
        <f>RIGHT([Filename],LEN([Filename])-LEN([Date Part])-LEN([Sequence]))</f>
        <v>_create___resource_list_search_table.php</v>
      </c>
      <c r="G27" s="6" t="str">
        <f>[Date Part]&amp;[Sequence]&amp;[Name Part]</f>
        <v>2019_01_24_000026_create___resource_list_search_table.php</v>
      </c>
      <c r="H27" s="6" t="str">
        <f>IFERROR("ren "&amp;[Filename]&amp;" "&amp;[New Name],"del "&amp;[Filename])</f>
        <v>ren 2019_01_24_000027_create___resource_list_search_table.php 2019_01_24_000026_create___resource_list_search_table.php</v>
      </c>
    </row>
    <row r="28" spans="1:8">
      <c r="A28" s="3">
        <f t="shared" si="1"/>
        <v>27</v>
      </c>
      <c r="B28" s="1" t="s">
        <v>520</v>
      </c>
      <c r="C28" s="6" t="str">
        <f>MID([Filename],26,LEN([Filename])-35)</f>
        <v>__resource_data</v>
      </c>
      <c r="D28" s="6" t="str">
        <f t="shared" si="0"/>
        <v>2019_01_24_</v>
      </c>
      <c r="E28" s="6" t="str">
        <f>TEXT(MATCH(MigrationRenamer[[#This Row],[Table]],Tables[Table],0),"000000")</f>
        <v>000027</v>
      </c>
      <c r="F28" s="6" t="str">
        <f>RIGHT([Filename],LEN([Filename])-LEN([Date Part])-LEN([Sequence]))</f>
        <v>_create___resource_data_table.php</v>
      </c>
      <c r="G28" s="6" t="str">
        <f>[Date Part]&amp;[Sequence]&amp;[Name Part]</f>
        <v>2019_01_24_000027_create___resource_data_table.php</v>
      </c>
      <c r="H28" s="6" t="str">
        <f>IFERROR("ren "&amp;[Filename]&amp;" "&amp;[New Name],"del "&amp;[Filename])</f>
        <v>ren 2019_01_24_000028_create___resource_data_table.php 2019_01_24_000027_create___resource_data_table.php</v>
      </c>
    </row>
    <row r="29" spans="1:8">
      <c r="A29" s="3">
        <f t="shared" si="1"/>
        <v>28</v>
      </c>
      <c r="B29" s="1" t="s">
        <v>521</v>
      </c>
      <c r="C29" s="6" t="str">
        <f>MID([Filename],26,LEN([Filename])-35)</f>
        <v>__resource_data_relations</v>
      </c>
      <c r="D29" s="6" t="str">
        <f t="shared" si="0"/>
        <v>2019_01_24_</v>
      </c>
      <c r="E29" s="6" t="str">
        <f>TEXT(MATCH(MigrationRenamer[[#This Row],[Table]],Tables[Table],0),"000000")</f>
        <v>000028</v>
      </c>
      <c r="F29" s="6" t="str">
        <f>RIGHT([Filename],LEN([Filename])-LEN([Date Part])-LEN([Sequence]))</f>
        <v>_create___resource_data_relations_table.php</v>
      </c>
      <c r="G29" s="6" t="str">
        <f>[Date Part]&amp;[Sequence]&amp;[Name Part]</f>
        <v>2019_01_24_000028_create___resource_data_relations_table.php</v>
      </c>
      <c r="H29" s="6" t="str">
        <f>IFERROR("ren "&amp;[Filename]&amp;" "&amp;[New Name],"del "&amp;[Filename])</f>
        <v>ren 2019_01_24_000029_create___resource_data_relations_table.php 2019_01_24_000028_create___resource_data_relations_table.php</v>
      </c>
    </row>
    <row r="30" spans="1:8">
      <c r="A30" s="3">
        <f t="shared" si="1"/>
        <v>29</v>
      </c>
      <c r="B30" s="1" t="s">
        <v>522</v>
      </c>
      <c r="C30" s="6" t="str">
        <f>MID([Filename],26,LEN([Filename])-35)</f>
        <v>__resource_data_scopes</v>
      </c>
      <c r="D30" s="6" t="str">
        <f t="shared" si="0"/>
        <v>2019_01_24_</v>
      </c>
      <c r="E30" s="6" t="str">
        <f>TEXT(MATCH(MigrationRenamer[[#This Row],[Table]],Tables[Table],0),"000000")</f>
        <v>000029</v>
      </c>
      <c r="F30" s="6" t="str">
        <f>RIGHT([Filename],LEN([Filename])-LEN([Date Part])-LEN([Sequence]))</f>
        <v>_create___resource_data_scopes_table.php</v>
      </c>
      <c r="G30" s="6" t="str">
        <f>[Date Part]&amp;[Sequence]&amp;[Name Part]</f>
        <v>2019_01_24_000029_create___resource_data_scopes_table.php</v>
      </c>
      <c r="H30" s="6" t="str">
        <f>IFERROR("ren "&amp;[Filename]&amp;" "&amp;[New Name],"del "&amp;[Filename])</f>
        <v>ren 2019_01_24_000030_create___resource_data_scopes_table.php 2019_01_24_000029_create___resource_data_scopes_table.php</v>
      </c>
    </row>
    <row r="31" spans="1:8">
      <c r="A31" s="3">
        <f t="shared" si="1"/>
        <v>30</v>
      </c>
      <c r="B31" s="1" t="s">
        <v>523</v>
      </c>
      <c r="C31" s="6" t="str">
        <f>MID([Filename],26,LEN([Filename])-35)</f>
        <v>__resource_data_view_sections</v>
      </c>
      <c r="D31" s="6" t="str">
        <f t="shared" si="0"/>
        <v>2019_01_24_</v>
      </c>
      <c r="E31" s="6" t="str">
        <f>TEXT(MATCH(MigrationRenamer[[#This Row],[Table]],Tables[Table],0),"000000")</f>
        <v>000030</v>
      </c>
      <c r="F31" s="6" t="str">
        <f>RIGHT([Filename],LEN([Filename])-LEN([Date Part])-LEN([Sequence]))</f>
        <v>_create___resource_data_view_sections_table.php</v>
      </c>
      <c r="G31" s="6" t="str">
        <f>[Date Part]&amp;[Sequence]&amp;[Name Part]</f>
        <v>2019_01_24_000030_create___resource_data_view_sections_table.php</v>
      </c>
      <c r="H31" s="6" t="str">
        <f>IFERROR("ren "&amp;[Filename]&amp;" "&amp;[New Name],"del "&amp;[Filename])</f>
        <v>ren 2019_01_24_000031_create___resource_data_view_sections_table.php 2019_01_24_000030_create___resource_data_view_sections_table.php</v>
      </c>
    </row>
    <row r="32" spans="1:8">
      <c r="A32" s="3">
        <f t="shared" si="1"/>
        <v>31</v>
      </c>
      <c r="B32" s="1" t="s">
        <v>524</v>
      </c>
      <c r="C32" s="6" t="str">
        <f>MID([Filename],26,LEN([Filename])-35)</f>
        <v>__resource_data_view_section_items</v>
      </c>
      <c r="D32" s="6" t="str">
        <f t="shared" si="0"/>
        <v>2019_01_24_</v>
      </c>
      <c r="E32" s="6" t="str">
        <f>TEXT(MATCH(MigrationRenamer[[#This Row],[Table]],Tables[Table],0),"000000")</f>
        <v>000031</v>
      </c>
      <c r="F32" s="6" t="str">
        <f>RIGHT([Filename],LEN([Filename])-LEN([Date Part])-LEN([Sequence]))</f>
        <v>_create___resource_data_view_section_items_table.php</v>
      </c>
      <c r="G32" s="6" t="str">
        <f>[Date Part]&amp;[Sequence]&amp;[Name Part]</f>
        <v>2019_01_24_000031_create___resource_data_view_section_items_table.php</v>
      </c>
      <c r="H32" s="6" t="str">
        <f>IFERROR("ren "&amp;[Filename]&amp;" "&amp;[New Name],"del "&amp;[Filename])</f>
        <v>ren 2019_01_24_000032_create___resource_data_view_section_items_table.php 2019_01_24_000031_create___resource_data_view_section_items_table.php</v>
      </c>
    </row>
    <row r="33" spans="1:8">
      <c r="A33" s="3">
        <f t="shared" si="1"/>
        <v>32</v>
      </c>
      <c r="B33" s="1" t="s">
        <v>525</v>
      </c>
      <c r="C33" s="6" t="str">
        <f>MID([Filename],26,LEN([Filename])-35)</f>
        <v>__resource_actions</v>
      </c>
      <c r="D33" s="6" t="str">
        <f t="shared" si="0"/>
        <v>2019_01_24_</v>
      </c>
      <c r="E33" s="6" t="str">
        <f>TEXT(MATCH(MigrationRenamer[[#This Row],[Table]],Tables[Table],0),"000000")</f>
        <v>000033</v>
      </c>
      <c r="F33" s="6" t="str">
        <f>RIGHT([Filename],LEN([Filename])-LEN([Date Part])-LEN([Sequence]))</f>
        <v>_create___resource_actions_table.php</v>
      </c>
      <c r="G33" s="6" t="str">
        <f>[Date Part]&amp;[Sequence]&amp;[Name Part]</f>
        <v>2019_01_24_000033_create___resource_actions_table.php</v>
      </c>
      <c r="H33" s="6" t="str">
        <f>IFERROR("ren "&amp;[Filename]&amp;" "&amp;[New Name],"del "&amp;[Filename])</f>
        <v>ren 2019_01_24_000033_create___resource_actions_table.php 2019_01_24_000033_create___resource_actions_table.php</v>
      </c>
    </row>
    <row r="34" spans="1:8">
      <c r="A34" s="3">
        <f t="shared" si="1"/>
        <v>33</v>
      </c>
      <c r="B34" s="1" t="s">
        <v>526</v>
      </c>
      <c r="C34" s="6" t="str">
        <f>MID([Filename],26,LEN([Filename])-35)</f>
        <v>__resource_action_attrs</v>
      </c>
      <c r="D34" s="6" t="str">
        <f t="shared" si="0"/>
        <v>2019_01_24_</v>
      </c>
      <c r="E34" s="6" t="str">
        <f>TEXT(MATCH(MigrationRenamer[[#This Row],[Table]],Tables[Table],0),"000000")</f>
        <v>000034</v>
      </c>
      <c r="F34" s="6" t="str">
        <f>RIGHT([Filename],LEN([Filename])-LEN([Date Part])-LEN([Sequence]))</f>
        <v>_create___resource_action_attrs_table.php</v>
      </c>
      <c r="G34" s="6" t="str">
        <f>[Date Part]&amp;[Sequence]&amp;[Name Part]</f>
        <v>2019_01_24_000034_create___resource_action_attrs_table.php</v>
      </c>
      <c r="H34" s="6" t="str">
        <f>IFERROR("ren "&amp;[Filename]&amp;" "&amp;[New Name],"del "&amp;[Filename])</f>
        <v>ren 2019_01_24_000034_create___resource_action_attrs_table.php 2019_01_24_000034_create___resource_action_attrs_table.php</v>
      </c>
    </row>
    <row r="35" spans="1:8">
      <c r="A35" s="3">
        <f t="shared" si="1"/>
        <v>34</v>
      </c>
      <c r="B35" s="1" t="s">
        <v>527</v>
      </c>
      <c r="C35" s="6" t="str">
        <f>MID([Filename],26,LEN([Filename])-35)</f>
        <v>__resource_action_methods</v>
      </c>
      <c r="D35" s="6" t="str">
        <f t="shared" si="0"/>
        <v>2019_01_24_</v>
      </c>
      <c r="E35" s="6" t="str">
        <f>TEXT(MATCH(MigrationRenamer[[#This Row],[Table]],Tables[Table],0),"000000")</f>
        <v>000035</v>
      </c>
      <c r="F35" s="6" t="str">
        <f>RIGHT([Filename],LEN([Filename])-LEN([Date Part])-LEN([Sequence]))</f>
        <v>_create___resource_action_methods_table.php</v>
      </c>
      <c r="G35" s="6" t="str">
        <f>[Date Part]&amp;[Sequence]&amp;[Name Part]</f>
        <v>2019_01_24_000035_create___resource_action_methods_table.php</v>
      </c>
      <c r="H35" s="6" t="str">
        <f>IFERROR("ren "&amp;[Filename]&amp;" "&amp;[New Name],"del "&amp;[Filename])</f>
        <v>ren 2019_01_24_000035_create___resource_action_methods_table.php 2019_01_24_000035_create___resource_action_methods_table.php</v>
      </c>
    </row>
    <row r="36" spans="1:8">
      <c r="A36" s="3">
        <f t="shared" si="1"/>
        <v>35</v>
      </c>
      <c r="B36" s="1" t="s">
        <v>528</v>
      </c>
      <c r="C36" s="6" t="str">
        <f>MID([Filename],26,LEN([Filename])-35)</f>
        <v>__resource_action_lists</v>
      </c>
      <c r="D36" s="6" t="str">
        <f t="shared" si="0"/>
        <v>2019_01_24_</v>
      </c>
      <c r="E36" s="6" t="str">
        <f>TEXT(MATCH(MigrationRenamer[[#This Row],[Table]],Tables[Table],0),"000000")</f>
        <v>000036</v>
      </c>
      <c r="F36" s="6" t="str">
        <f>RIGHT([Filename],LEN([Filename])-LEN([Date Part])-LEN([Sequence]))</f>
        <v>_create___resource_action_lists_table.php</v>
      </c>
      <c r="G36" s="6" t="str">
        <f>[Date Part]&amp;[Sequence]&amp;[Name Part]</f>
        <v>2019_01_24_000036_create___resource_action_lists_table.php</v>
      </c>
      <c r="H36" s="6" t="str">
        <f>IFERROR("ren "&amp;[Filename]&amp;" "&amp;[New Name],"del "&amp;[Filename])</f>
        <v>ren 2019_01_24_000036_create___resource_action_lists_table.php 2019_01_24_000036_create___resource_action_lists_table.php</v>
      </c>
    </row>
    <row r="37" spans="1:8">
      <c r="A37" s="3">
        <f t="shared" si="1"/>
        <v>36</v>
      </c>
      <c r="B37" s="1" t="s">
        <v>529</v>
      </c>
      <c r="C37" s="6" t="str">
        <f>MID([Filename],26,LEN([Filename])-35)</f>
        <v>__resource_action_data</v>
      </c>
      <c r="D37" s="6" t="str">
        <f t="shared" si="0"/>
        <v>2019_01_24_</v>
      </c>
      <c r="E37" s="6" t="str">
        <f>TEXT(MATCH(MigrationRenamer[[#This Row],[Table]],Tables[Table],0),"000000")</f>
        <v>000037</v>
      </c>
      <c r="F37" s="6" t="str">
        <f>RIGHT([Filename],LEN([Filename])-LEN([Date Part])-LEN([Sequence]))</f>
        <v>_create___resource_action_data_table.php</v>
      </c>
      <c r="G37" s="6" t="str">
        <f>[Date Part]&amp;[Sequence]&amp;[Name Part]</f>
        <v>2019_01_24_000037_create___resource_action_data_table.php</v>
      </c>
      <c r="H37" s="6" t="str">
        <f>IFERROR("ren "&amp;[Filename]&amp;" "&amp;[New Name],"del "&amp;[Filename])</f>
        <v>ren 2019_01_24_000037_create___resource_action_data_table.php 2019_01_24_000037_create___resource_action_data_table.php</v>
      </c>
    </row>
    <row r="38" spans="1:8">
      <c r="A38" s="3">
        <f t="shared" si="1"/>
        <v>37</v>
      </c>
      <c r="B38" s="1" t="s">
        <v>530</v>
      </c>
      <c r="C38" s="6" t="str">
        <f>MID([Filename],26,LEN([Filename])-35)</f>
        <v>__resource_defaults</v>
      </c>
      <c r="D38" s="6" t="str">
        <f t="shared" si="0"/>
        <v>2019_01_24_</v>
      </c>
      <c r="E38" s="6" t="str">
        <f>TEXT(MATCH(MigrationRenamer[[#This Row],[Table]],Tables[Table],0),"000000")</f>
        <v>000038</v>
      </c>
      <c r="F38" s="6" t="str">
        <f>RIGHT([Filename],LEN([Filename])-LEN([Date Part])-LEN([Sequence]))</f>
        <v>_create___resource_defaults_table.php</v>
      </c>
      <c r="G38" s="6" t="str">
        <f>[Date Part]&amp;[Sequence]&amp;[Name Part]</f>
        <v>2019_01_24_000038_create___resource_defaults_table.php</v>
      </c>
      <c r="H38" s="6" t="str">
        <f>IFERROR("ren "&amp;[Filename]&amp;" "&amp;[New Name],"del "&amp;[Filename])</f>
        <v>ren 2019_01_24_000038_create___resource_defaults_table.php 2019_01_24_000038_create___resource_defaults_table.php</v>
      </c>
    </row>
    <row r="39" spans="1:8">
      <c r="A39" s="3">
        <f t="shared" si="1"/>
        <v>38</v>
      </c>
      <c r="B39" s="1" t="s">
        <v>531</v>
      </c>
      <c r="C39" s="6" t="str">
        <f>MID([Filename],26,LEN([Filename])-35)</f>
        <v>__resource_metrics</v>
      </c>
      <c r="D39" s="6" t="str">
        <f t="shared" si="0"/>
        <v>2019_01_24_</v>
      </c>
      <c r="E39" s="6" t="str">
        <f>TEXT(MATCH(MigrationRenamer[[#This Row],[Table]],Tables[Table],0),"000000")</f>
        <v>000039</v>
      </c>
      <c r="F39" s="6" t="str">
        <f>RIGHT([Filename],LEN([Filename])-LEN([Date Part])-LEN([Sequence]))</f>
        <v>_create___resource_metrics_table.php</v>
      </c>
      <c r="G39" s="6" t="str">
        <f>[Date Part]&amp;[Sequence]&amp;[Name Part]</f>
        <v>2019_01_24_000039_create___resource_metrics_table.php</v>
      </c>
      <c r="H39" s="6" t="str">
        <f>IFERROR("ren "&amp;[Filename]&amp;" "&amp;[New Name],"del "&amp;[Filename])</f>
        <v>ren 2019_01_24_000039_create___resource_metrics_table.php 2019_01_24_000039_create___resource_metrics_table.php</v>
      </c>
    </row>
    <row r="40" spans="1:8">
      <c r="A40" s="3">
        <f t="shared" si="1"/>
        <v>39</v>
      </c>
      <c r="B40" s="1" t="s">
        <v>532</v>
      </c>
      <c r="C40" s="6" t="str">
        <f>MID([Filename],26,LEN([Filename])-35)</f>
        <v>__resource_dashboard</v>
      </c>
      <c r="D40" s="6" t="str">
        <f t="shared" si="0"/>
        <v>2019_01_24_</v>
      </c>
      <c r="E40" s="6" t="str">
        <f>TEXT(MATCH(MigrationRenamer[[#This Row],[Table]],Tables[Table],0),"000000")</f>
        <v>000040</v>
      </c>
      <c r="F40" s="6" t="str">
        <f>RIGHT([Filename],LEN([Filename])-LEN([Date Part])-LEN([Sequence]))</f>
        <v>_create___resource_dashboard_table.php</v>
      </c>
      <c r="G40" s="6" t="str">
        <f>[Date Part]&amp;[Sequence]&amp;[Name Part]</f>
        <v>2019_01_24_000040_create___resource_dashboard_table.php</v>
      </c>
      <c r="H40" s="6" t="str">
        <f>IFERROR("ren "&amp;[Filename]&amp;" "&amp;[New Name],"del "&amp;[Filename])</f>
        <v>ren 2019_01_24_000040_create___resource_dashboard_table.php 2019_01_24_000040_create___resource_dashboard_table.php</v>
      </c>
    </row>
    <row r="41" spans="1:8">
      <c r="A41" s="3">
        <f t="shared" si="1"/>
        <v>40</v>
      </c>
      <c r="B41" s="1" t="s">
        <v>533</v>
      </c>
      <c r="C41" s="6" t="str">
        <f>MID([Filename],26,LEN([Filename])-35)</f>
        <v>__resource_dashboard_sections</v>
      </c>
      <c r="D41" s="6" t="str">
        <f t="shared" si="0"/>
        <v>2019_01_24_</v>
      </c>
      <c r="E41" s="6" t="str">
        <f>TEXT(MATCH(MigrationRenamer[[#This Row],[Table]],Tables[Table],0),"000000")</f>
        <v>000041</v>
      </c>
      <c r="F41" s="6" t="str">
        <f>RIGHT([Filename],LEN([Filename])-LEN([Date Part])-LEN([Sequence]))</f>
        <v>_create___resource_dashboard_sections_table.php</v>
      </c>
      <c r="G41" s="6" t="str">
        <f>[Date Part]&amp;[Sequence]&amp;[Name Part]</f>
        <v>2019_01_24_000041_create___resource_dashboard_sections_table.php</v>
      </c>
      <c r="H41" s="6" t="str">
        <f>IFERROR("ren "&amp;[Filename]&amp;" "&amp;[New Name],"del "&amp;[Filename])</f>
        <v>ren 2019_01_24_000041_create___resource_dashboard_sections_table.php 2019_01_24_000041_create___resource_dashboard_sections_table.php</v>
      </c>
    </row>
    <row r="42" spans="1:8">
      <c r="A42" s="3">
        <f t="shared" si="1"/>
        <v>41</v>
      </c>
      <c r="B42" s="1" t="s">
        <v>534</v>
      </c>
      <c r="C42" s="6" t="str">
        <f>MID([Filename],26,LEN([Filename])-35)</f>
        <v>__resource_dashboard_section_items</v>
      </c>
      <c r="D42" s="6" t="str">
        <f t="shared" si="0"/>
        <v>2019_01_24_</v>
      </c>
      <c r="E42" s="6" t="str">
        <f>TEXT(MATCH(MigrationRenamer[[#This Row],[Table]],Tables[Table],0),"000000")</f>
        <v>000042</v>
      </c>
      <c r="F42" s="6" t="str">
        <f>RIGHT([Filename],LEN([Filename])-LEN([Date Part])-LEN([Sequence]))</f>
        <v>_create___resource_dashboard_section_items_table.php</v>
      </c>
      <c r="G42" s="6" t="str">
        <f>[Date Part]&amp;[Sequence]&amp;[Name Part]</f>
        <v>2019_01_24_000042_create___resource_dashboard_section_items_table.php</v>
      </c>
      <c r="H42" s="6" t="str">
        <f>IFERROR("ren "&amp;[Filename]&amp;" "&amp;[New Name],"del "&amp;[Filename])</f>
        <v>ren 2019_01_24_000042_create___resource_dashboard_section_items_table.php 2019_01_24_000042_create___resource_dashboard_section_items_table.php</v>
      </c>
    </row>
    <row r="43" spans="1:8">
      <c r="A43" s="32">
        <f>IFERROR($A42+1,1)</f>
        <v>42</v>
      </c>
      <c r="B43" s="5" t="s">
        <v>535</v>
      </c>
      <c r="C43" s="8" t="str">
        <f>MID([Filename],26,LEN([Filename])-35)</f>
        <v>__organisation</v>
      </c>
      <c r="D43" s="8" t="str">
        <f t="shared" si="0"/>
        <v>2019_01_24_</v>
      </c>
      <c r="E43" s="8" t="str">
        <f>TEXT(MATCH(MigrationRenamer[[#This Row],[Table]],Tables[Table],0),"000000")</f>
        <v>000043</v>
      </c>
      <c r="F43" s="8" t="str">
        <f>RIGHT([Filename],LEN([Filename])-LEN([Date Part])-LEN([Sequence]))</f>
        <v>_create___organisation_table.php</v>
      </c>
      <c r="G43" s="8" t="str">
        <f>[Date Part]&amp;[Sequence]&amp;[Name Part]</f>
        <v>2019_01_24_000043_create___organisation_table.php</v>
      </c>
      <c r="H43" s="8" t="str">
        <f>IFERROR("ren "&amp;[Filename]&amp;" "&amp;[New Name],"del "&amp;[Filename])</f>
        <v>ren 2019_01_24_000043_create___organisation_table.php 2019_01_24_000043_create___organisation_table.php</v>
      </c>
    </row>
    <row r="44" spans="1:8">
      <c r="A44" s="32">
        <f>IFERROR($A43+1,1)</f>
        <v>43</v>
      </c>
      <c r="B44" s="5" t="s">
        <v>536</v>
      </c>
      <c r="C44" s="8" t="str">
        <f>MID([Filename],26,LEN([Filename])-35)</f>
        <v>__organisation_contacts</v>
      </c>
      <c r="D44" s="8" t="str">
        <f t="shared" si="0"/>
        <v>2019_01_24_</v>
      </c>
      <c r="E44" s="8" t="str">
        <f>TEXT(MATCH(MigrationRenamer[[#This Row],[Table]],Tables[Table],0),"000000")</f>
        <v>000044</v>
      </c>
      <c r="F44" s="8" t="str">
        <f>RIGHT([Filename],LEN([Filename])-LEN([Date Part])-LEN([Sequence]))</f>
        <v>_create___organisation_contacts_table.php</v>
      </c>
      <c r="G44" s="8" t="str">
        <f>[Date Part]&amp;[Sequence]&amp;[Name Part]</f>
        <v>2019_01_24_000044_create___organisation_contacts_table.php</v>
      </c>
      <c r="H44" s="8" t="str">
        <f>IFERROR("ren "&amp;[Filename]&amp;" "&amp;[New Name],"del "&amp;[Filename])</f>
        <v>ren 2019_01_24_000044_create___organisation_contacts_table.php 2019_01_24_000044_create___organisation_contacts_table.php</v>
      </c>
    </row>
  </sheetData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>
  <dimension ref="A1:BE2"/>
  <sheetViews>
    <sheetView topLeftCell="O1" workbookViewId="0">
      <selection activeCell="AT1" sqref="AT1:AY1048576"/>
    </sheetView>
  </sheetViews>
  <sheetFormatPr defaultRowHeight="15"/>
  <cols>
    <col min="1" max="1" width="12" hidden="1" customWidth="1"/>
    <col min="2" max="2" width="22.5703125" customWidth="1"/>
    <col min="3" max="3" width="18.140625" style="20" hidden="1" customWidth="1"/>
    <col min="4" max="4" width="9.140625" hidden="1" customWidth="1"/>
    <col min="5" max="5" width="11.42578125" style="20" hidden="1" customWidth="1"/>
    <col min="6" max="6" width="24.42578125" customWidth="1"/>
    <col min="7" max="7" width="49.7109375" customWidth="1"/>
    <col min="8" max="8" width="24.42578125" customWidth="1"/>
    <col min="9" max="9" width="24.42578125" style="20" customWidth="1"/>
    <col min="10" max="10" width="12.28515625" style="20" customWidth="1"/>
    <col min="11" max="11" width="5.140625" style="20" bestFit="1" customWidth="1"/>
    <col min="13" max="13" width="29.85546875" bestFit="1" customWidth="1"/>
    <col min="14" max="14" width="9.85546875" style="20" hidden="1" customWidth="1"/>
    <col min="15" max="15" width="19.140625" bestFit="1" customWidth="1"/>
    <col min="16" max="16" width="22.85546875" customWidth="1"/>
    <col min="17" max="17" width="18.28515625" bestFit="1" customWidth="1"/>
    <col min="18" max="19" width="11" customWidth="1"/>
    <col min="20" max="20" width="15.7109375" style="20" hidden="1" customWidth="1"/>
    <col min="21" max="21" width="16" hidden="1" customWidth="1"/>
    <col min="22" max="22" width="21.5703125" hidden="1" customWidth="1"/>
    <col min="23" max="23" width="10.7109375" hidden="1" customWidth="1"/>
    <col min="24" max="24" width="17.85546875" style="20" hidden="1" customWidth="1"/>
    <col min="25" max="25" width="18.140625" hidden="1" customWidth="1"/>
    <col min="26" max="26" width="23.7109375" hidden="1" customWidth="1"/>
    <col min="27" max="27" width="10.5703125" hidden="1" customWidth="1"/>
    <col min="28" max="28" width="11" hidden="1" customWidth="1"/>
    <col min="29" max="29" width="0" hidden="1" customWidth="1"/>
    <col min="30" max="30" width="11" hidden="1" customWidth="1"/>
    <col min="31" max="31" width="9.140625" customWidth="1"/>
    <col min="32" max="32" width="21.140625" hidden="1" customWidth="1"/>
    <col min="33" max="33" width="19.140625" customWidth="1"/>
    <col min="34" max="34" width="9.140625" hidden="1" customWidth="1"/>
    <col min="35" max="35" width="12.140625" hidden="1" customWidth="1"/>
    <col min="36" max="36" width="29" customWidth="1"/>
    <col min="37" max="37" width="13.42578125" hidden="1" customWidth="1"/>
    <col min="38" max="39" width="9.140625" hidden="1" customWidth="1"/>
    <col min="40" max="40" width="10.5703125" hidden="1" customWidth="1"/>
    <col min="41" max="44" width="15.140625" customWidth="1"/>
    <col min="46" max="46" width="18.7109375" hidden="1" customWidth="1"/>
    <col min="47" max="47" width="35.85546875" bestFit="1" customWidth="1"/>
    <col min="48" max="48" width="9.85546875" hidden="1" customWidth="1"/>
    <col min="49" max="49" width="17.85546875" hidden="1" customWidth="1"/>
    <col min="50" max="50" width="17.85546875" style="20" customWidth="1"/>
    <col min="51" max="51" width="16.85546875" customWidth="1"/>
    <col min="52" max="52" width="7.85546875" hidden="1" customWidth="1"/>
    <col min="53" max="54" width="11" hidden="1" customWidth="1"/>
    <col min="55" max="55" width="24.28515625" bestFit="1" customWidth="1"/>
    <col min="56" max="57" width="17" customWidth="1"/>
  </cols>
  <sheetData>
    <row r="1" spans="1:57">
      <c r="A1" s="20" t="s">
        <v>345</v>
      </c>
      <c r="B1" s="20" t="s">
        <v>101</v>
      </c>
      <c r="C1" s="20" t="s">
        <v>407</v>
      </c>
      <c r="D1" s="20" t="s">
        <v>100</v>
      </c>
      <c r="E1" s="20" t="s">
        <v>87</v>
      </c>
      <c r="F1" s="20" t="s">
        <v>1</v>
      </c>
      <c r="G1" s="20" t="s">
        <v>103</v>
      </c>
      <c r="H1" s="20" t="s">
        <v>98</v>
      </c>
      <c r="I1" s="20" t="s">
        <v>538</v>
      </c>
      <c r="J1" s="20" t="s">
        <v>454</v>
      </c>
      <c r="K1" s="52" t="s">
        <v>308</v>
      </c>
      <c r="M1" s="1" t="s">
        <v>410</v>
      </c>
      <c r="N1" s="1" t="s">
        <v>416</v>
      </c>
      <c r="O1" s="1" t="s">
        <v>412</v>
      </c>
      <c r="P1" s="1" t="s">
        <v>411</v>
      </c>
      <c r="Q1" s="1" t="s">
        <v>413</v>
      </c>
      <c r="R1" s="1" t="s">
        <v>414</v>
      </c>
      <c r="S1" s="1" t="s">
        <v>415</v>
      </c>
      <c r="T1" s="1" t="s">
        <v>422</v>
      </c>
      <c r="U1" s="1" t="s">
        <v>417</v>
      </c>
      <c r="V1" s="1" t="s">
        <v>420</v>
      </c>
      <c r="W1" s="1" t="s">
        <v>418</v>
      </c>
      <c r="X1" s="1" t="s">
        <v>423</v>
      </c>
      <c r="Y1" s="1" t="s">
        <v>419</v>
      </c>
      <c r="Z1" s="1" t="s">
        <v>421</v>
      </c>
      <c r="AA1" s="1" t="s">
        <v>106</v>
      </c>
      <c r="AB1" s="1" t="s">
        <v>301</v>
      </c>
      <c r="AC1" s="1" t="s">
        <v>302</v>
      </c>
      <c r="AD1" s="1" t="s">
        <v>303</v>
      </c>
      <c r="AF1" s="1" t="s">
        <v>345</v>
      </c>
      <c r="AG1" s="1" t="s">
        <v>427</v>
      </c>
      <c r="AH1" s="1" t="s">
        <v>100</v>
      </c>
      <c r="AI1" s="1" t="s">
        <v>381</v>
      </c>
      <c r="AJ1" s="1" t="s">
        <v>13</v>
      </c>
      <c r="AK1" s="1" t="s">
        <v>428</v>
      </c>
      <c r="AL1" s="1" t="s">
        <v>301</v>
      </c>
      <c r="AM1" s="1" t="s">
        <v>302</v>
      </c>
      <c r="AN1" s="1" t="s">
        <v>303</v>
      </c>
      <c r="AO1" s="1" t="s">
        <v>106</v>
      </c>
      <c r="AP1" s="1" t="s">
        <v>429</v>
      </c>
      <c r="AQ1" s="1" t="s">
        <v>430</v>
      </c>
      <c r="AR1" s="1" t="s">
        <v>431</v>
      </c>
      <c r="AT1" s="1" t="s">
        <v>345</v>
      </c>
      <c r="AU1" s="1" t="s">
        <v>434</v>
      </c>
      <c r="AV1" s="1" t="s">
        <v>100</v>
      </c>
      <c r="AW1" s="1" t="s">
        <v>381</v>
      </c>
      <c r="AX1" s="1" t="s">
        <v>105</v>
      </c>
      <c r="AY1" s="1" t="s">
        <v>13</v>
      </c>
      <c r="AZ1" s="1" t="s">
        <v>428</v>
      </c>
      <c r="BA1" s="1" t="s">
        <v>301</v>
      </c>
      <c r="BB1" s="1" t="s">
        <v>302</v>
      </c>
      <c r="BC1" s="1" t="s">
        <v>106</v>
      </c>
      <c r="BD1" s="1" t="s">
        <v>429</v>
      </c>
      <c r="BE1" s="1" t="s">
        <v>430</v>
      </c>
    </row>
    <row r="2" spans="1:57">
      <c r="A2" s="6" t="str">
        <f>'Table Seed Map'!$A$24&amp;"-"&amp;COUNTA($B$1:ResourceList[[#This Row],[Resource Name]])-1</f>
        <v>Resource Lists-0</v>
      </c>
      <c r="B2" s="1"/>
      <c r="C2" s="6" t="str">
        <f>ResourceList[[#This Row],[Resource Name]]&amp;"/"&amp;ResourceList[[#This Row],[Name]]</f>
        <v>/name</v>
      </c>
      <c r="D2" s="15" t="str">
        <f>IF(ResourceList[[#This Row],[Resource Name]]="","id",COUNTA($B$2:ResourceList[[#This Row],[Resource Name]])+IF(ISNUMBER(VLOOKUP('Table Seed Map'!$A$24,SeedMap[],9,0)),VLOOKUP('Table Seed Map'!$A$24,SeedMap[],9,0),0))</f>
        <v>id</v>
      </c>
      <c r="E2" s="15" t="str">
        <f>IFERROR(VLOOKUP(ResourceList[[#This Row],[Resource Name]],ResourceTable[[RName]:[No]],3,0),"resource")</f>
        <v>resource</v>
      </c>
      <c r="F2" s="13" t="s">
        <v>24</v>
      </c>
      <c r="G2" s="13" t="s">
        <v>25</v>
      </c>
      <c r="H2" s="13" t="s">
        <v>26</v>
      </c>
      <c r="I2" s="13" t="s">
        <v>537</v>
      </c>
      <c r="J2" s="13" t="s">
        <v>40</v>
      </c>
      <c r="K2" s="3" t="str">
        <f>[No]</f>
        <v>id</v>
      </c>
      <c r="M2" s="2"/>
      <c r="N2" s="9"/>
      <c r="O2" s="2"/>
      <c r="P2" s="2"/>
      <c r="Q2" s="2"/>
      <c r="R2" s="2"/>
      <c r="S2" s="2"/>
      <c r="T2" s="9" t="str">
        <f>'Table Seed Map'!$A$25&amp;"-"&amp;COUNT($W$1:ListExtras[[#This Row],[Scope ID]])</f>
        <v>List Scopes-0</v>
      </c>
      <c r="U2" s="16" t="str">
        <f>IF(ListExtras[[#This Row],[LID]]=0,"id",IF(ListExtras[[#This Row],[Scope ID]]="","",COUNT($W$2:ListExtras[[#This Row],[Scope ID]])+IF(ISNUMBER(VLOOKUP('Table Seed Map'!$A$25,SeedMap[],9,0)),VLOOKUP('Table Seed Map'!$A$25,SeedMap[],9,0),0)))</f>
        <v>id</v>
      </c>
      <c r="V2" s="16" t="str">
        <f>IF(ListExtras[[#This Row],[LID]]=0,"resource_list",ListExtras[[#This Row],[LID]])</f>
        <v>resource_list</v>
      </c>
      <c r="W2" s="16" t="str">
        <f>IFERROR(VLOOKUP(ListExtras[[#This Row],[Scope Name]],ResourceScopes[[ScopesDisplayNames]:[No]],2,0),IF(ListExtras[[#This Row],[LID]]=0,"scope",""))</f>
        <v>scope</v>
      </c>
      <c r="X2" s="9" t="str">
        <f>'Table Seed Map'!$A$26&amp;"-"&amp;COUNT($AA$1:ListExtras[[#This Row],[Relation]])</f>
        <v>List Relation-0</v>
      </c>
      <c r="Y2" s="16" t="str">
        <f>IF(ListExtras[[#This Row],[LID]]=0,"id",IF(ListExtras[[#This Row],[Relation]]="","",COUNT($AA$2:ListExtras[[#This Row],[Relation]])+IF(ISNUMBER(VLOOKUP('Table Seed Map'!$A$26,SeedMap[],9,0)),VLOOKUP('Table Seed Map'!$A$26,SeedMap[],9,0),0)))</f>
        <v>id</v>
      </c>
      <c r="Z2" s="16" t="str">
        <f>IF(ListExtras[[#This Row],[LID]]=0,"resource_list",ListExtras[[#This Row],[LID]])</f>
        <v>resource_list</v>
      </c>
      <c r="AA2" s="16" t="str">
        <f>IFERROR(VLOOKUP(ListExtras[[#This Row],[Relation Name]],RelationTable[[Display]:[RELID]],2,0),IF(ListExtras[[#This Row],[LID]]=0,"relation",""))</f>
        <v>relation</v>
      </c>
      <c r="AB2" s="16" t="str">
        <f>IFERROR(VLOOKUP(ListExtras[[#This Row],[R1 Name]],RelationTable[[Display]:[RELID]],2,0),IF(ListExtras[[#This Row],[LID]]=0,"nest_relation1",""))</f>
        <v>nest_relation1</v>
      </c>
      <c r="AC2" s="16" t="str">
        <f>IFERROR(VLOOKUP(ListExtras[[#This Row],[R2 Name]],RelationTable[[Display]:[RELID]],2,0),IF(ListExtras[[#This Row],[LID]]=0,"nest_relation2",""))</f>
        <v>nest_relation2</v>
      </c>
      <c r="AD2" s="16" t="str">
        <f>IFERROR(VLOOKUP(ListExtras[[#This Row],[R3 Name]],RelationTable[[Display]:[RELID]],2,0),IF(ListExtras[[#This Row],[LID]]=0,"nest_relation3",""))</f>
        <v>nest_relation3</v>
      </c>
      <c r="AF2" s="16" t="str">
        <f>'Table Seed Map'!$A$28&amp;"-"&amp;COUNTA($AH$1:ListSearch[[#This Row],[No]])-2</f>
        <v>List Search-0</v>
      </c>
      <c r="AG2" s="2"/>
      <c r="AH2" s="16" t="str">
        <f>IF(ListSearch[[#This Row],[List Name for Search]]="","id",-1+COUNTA($AG$1:ListSearch[[#This Row],[List Name for Search]])+IF(ISNUMBER(VLOOKUP('Table Seed Map'!$A$28,SeedMap[],9,0)),VLOOKUP('Table Seed Map'!$A$28,SeedMap[],9,0),0))</f>
        <v>id</v>
      </c>
      <c r="AI2" s="16" t="str">
        <f>IFERROR(VLOOKUP(ListSearch[[#This Row],[List Name for Search]],ResourceList[[ListDisplayName]:[No]],2,0),"resource_list")</f>
        <v>resource_list</v>
      </c>
      <c r="AJ2" s="14" t="s">
        <v>202</v>
      </c>
      <c r="AK2" s="16" t="str">
        <f>IF(ListSearch[[#This Row],[List Name for Search]]="","relation",IFERROR(VLOOKUP(ListSearch[[#This Row],[Relation]],RelationTable[[Display]:[RELID]],2,0),""))</f>
        <v>relation</v>
      </c>
      <c r="AL2" s="16" t="str">
        <f>IF(ListSearch[[#This Row],[List Name for Search]]="","nest_relation1",IFERROR(VLOOKUP(ListSearch[[#This Row],[Relation 1]],RelationTable[[Display]:[RELID]],2,0),""))</f>
        <v>nest_relation1</v>
      </c>
      <c r="AM2" s="16" t="str">
        <f>IF(ListSearch[[#This Row],[List Name for Search]]="","nest_relation2",IFERROR(VLOOKUP(ListSearch[[#This Row],[Relation 2]],RelationTable[[Display]:[RELID]],2,0),""))</f>
        <v>nest_relation2</v>
      </c>
      <c r="AN2" s="16" t="str">
        <f>IF(ListSearch[[#This Row],[List Name for Search]]="","nest_relation3",IFERROR(VLOOKUP(ListSearch[[#This Row],[Relation 3]],RelationTable[[Display]:[RELID]],2,0),""))</f>
        <v>nest_relation3</v>
      </c>
      <c r="AO2" s="14"/>
      <c r="AP2" s="14"/>
      <c r="AQ2" s="14"/>
      <c r="AR2" s="14"/>
      <c r="AT2" s="16" t="str">
        <f>'Table Seed Map'!$A$27&amp;"-"&amp;COUNTA($AV$1:ListLayout[[#This Row],[No]])-2</f>
        <v>List Layout-0</v>
      </c>
      <c r="AU2" s="2"/>
      <c r="AV2" s="16" t="str">
        <f>IF(ListLayout[[#This Row],[List Name for Layout]]="","id",COUNTA($AU$2:ListLayout[[#This Row],[List Name for Layout]])+IF(ISNUMBER(VLOOKUP('Table Seed Map'!$A$27,SeedMap[],9,0)),VLOOKUP('Table Seed Map'!$A$27,SeedMap[],9,0),0))</f>
        <v>id</v>
      </c>
      <c r="AW2" s="16" t="str">
        <f>IFERROR(VLOOKUP(ListLayout[[#This Row],[List Name for Layout]],ResourceList[[ListDisplayName]:[No]],2,0),"resource_list")</f>
        <v>resource_list</v>
      </c>
      <c r="AX2" s="16" t="s">
        <v>96</v>
      </c>
      <c r="AY2" s="14" t="s">
        <v>202</v>
      </c>
      <c r="AZ2" s="16" t="str">
        <f>IF(ListLayout[[#This Row],[List Name for Layout]]="","relation",IFERROR(VLOOKUP(ListLayout[[#This Row],[Relation]],RelationTable[[Display]:[RELID]],2,0),""))</f>
        <v>relation</v>
      </c>
      <c r="BA2" s="16" t="str">
        <f>IF(ListLayout[[#This Row],[List Name for Layout]]="","nest_relation1",IFERROR(VLOOKUP(ListLayout[[#This Row],[Relation 1]],RelationTable[[Display]:[RELID]],2,0),""))</f>
        <v>nest_relation1</v>
      </c>
      <c r="BB2" s="16" t="str">
        <f>IF(ListLayout[[#This Row],[List Name for Layout]]="","nest_relation2",IFERROR(VLOOKUP(ListLayout[[#This Row],[Relation 2]],RelationTable[[Display]:[RELID]],2,0),""))</f>
        <v>nest_relation2</v>
      </c>
      <c r="BC2" s="14"/>
      <c r="BD2" s="14"/>
      <c r="BE2" s="14"/>
    </row>
  </sheetData>
  <dataValidations count="4">
    <dataValidation type="list" allowBlank="1" showInputMessage="1" showErrorMessage="1" sqref="AO2:AR2 BC2:BE2 P2:S2">
      <formula1>Relations</formula1>
    </dataValidation>
    <dataValidation type="list" allowBlank="1" showInputMessage="1" showErrorMessage="1" sqref="AG2 AU2 M2">
      <formula1>ListNames</formula1>
    </dataValidation>
    <dataValidation type="list" allowBlank="1" showInputMessage="1" showErrorMessage="1" sqref="B2">
      <formula1>Resources</formula1>
    </dataValidation>
    <dataValidation type="list" allowBlank="1" showInputMessage="1" showErrorMessage="1" sqref="O2">
      <formula1>Scopes</formula1>
    </dataValidation>
  </dataValidation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13.xml><?xml version="1.0" encoding="utf-8"?>
<worksheet xmlns="http://schemas.openxmlformats.org/spreadsheetml/2006/main" xmlns:r="http://schemas.openxmlformats.org/officeDocument/2006/relationships">
  <dimension ref="A1:AW2"/>
  <sheetViews>
    <sheetView topLeftCell="P1" workbookViewId="0">
      <selection activeCell="AJ3" sqref="AJ3"/>
    </sheetView>
  </sheetViews>
  <sheetFormatPr defaultRowHeight="15"/>
  <cols>
    <col min="1" max="1" width="12" style="20" hidden="1" customWidth="1"/>
    <col min="2" max="2" width="17.28515625" style="20" bestFit="1" customWidth="1"/>
    <col min="3" max="3" width="18.140625" style="20" hidden="1" customWidth="1"/>
    <col min="4" max="4" width="9.140625" style="20" hidden="1" customWidth="1"/>
    <col min="5" max="5" width="11.42578125" style="20" hidden="1" customWidth="1"/>
    <col min="6" max="6" width="24.42578125" style="20" customWidth="1"/>
    <col min="7" max="7" width="49.7109375" style="20" customWidth="1"/>
    <col min="8" max="9" width="24.42578125" style="20" customWidth="1"/>
    <col min="10" max="10" width="5.140625" style="20" bestFit="1" customWidth="1"/>
    <col min="11" max="11" width="9.140625" style="20"/>
    <col min="12" max="12" width="22.42578125" style="20" customWidth="1"/>
    <col min="13" max="13" width="9.140625" style="20" hidden="1" customWidth="1"/>
    <col min="14" max="14" width="19.140625" style="20" bestFit="1" customWidth="1"/>
    <col min="15" max="15" width="16.28515625" style="20" customWidth="1"/>
    <col min="16" max="18" width="11" style="20" customWidth="1"/>
    <col min="19" max="19" width="15.7109375" style="20" hidden="1" customWidth="1"/>
    <col min="20" max="20" width="16" style="20" hidden="1" customWidth="1"/>
    <col min="21" max="21" width="21.5703125" style="20" hidden="1" customWidth="1"/>
    <col min="22" max="22" width="10.7109375" style="20" hidden="1" customWidth="1"/>
    <col min="23" max="23" width="17.85546875" style="20" hidden="1" customWidth="1"/>
    <col min="24" max="24" width="18.140625" style="20" hidden="1" customWidth="1"/>
    <col min="25" max="25" width="23.7109375" style="20" hidden="1" customWidth="1"/>
    <col min="26" max="26" width="10.5703125" style="20" hidden="1" customWidth="1"/>
    <col min="27" max="27" width="11" style="20" hidden="1" customWidth="1"/>
    <col min="28" max="28" width="9.140625" style="20" hidden="1" customWidth="1"/>
    <col min="29" max="29" width="11" style="20" hidden="1" customWidth="1"/>
    <col min="30" max="30" width="9.140625" style="20" customWidth="1"/>
    <col min="31" max="31" width="21.140625" style="20" hidden="1" customWidth="1"/>
    <col min="32" max="32" width="19.140625" style="20" customWidth="1"/>
    <col min="33" max="33" width="19.140625" style="20" hidden="1" customWidth="1"/>
    <col min="34" max="34" width="9.140625" style="20" hidden="1" customWidth="1"/>
    <col min="35" max="35" width="12.140625" style="20" hidden="1" customWidth="1"/>
    <col min="36" max="37" width="19" style="20" customWidth="1"/>
    <col min="38" max="38" width="12.140625" style="20" hidden="1" customWidth="1"/>
    <col min="39" max="39" width="10.28515625" style="20" customWidth="1"/>
    <col min="40" max="40" width="18.28515625" style="20" customWidth="1"/>
    <col min="41" max="41" width="9.140625" style="20"/>
    <col min="42" max="42" width="18.7109375" style="20" hidden="1" customWidth="1"/>
    <col min="43" max="43" width="17.85546875" style="20" bestFit="1" customWidth="1"/>
    <col min="44" max="44" width="9.85546875" style="20" hidden="1" customWidth="1"/>
    <col min="45" max="45" width="17.85546875" style="20" hidden="1" customWidth="1"/>
    <col min="46" max="46" width="17.85546875" style="20" customWidth="1"/>
    <col min="47" max="47" width="16.85546875" style="20" customWidth="1"/>
    <col min="48" max="48" width="11.7109375" style="20" customWidth="1"/>
    <col min="49" max="49" width="17" style="20" customWidth="1"/>
    <col min="50" max="16384" width="9.140625" style="20"/>
  </cols>
  <sheetData>
    <row r="1" spans="1:49">
      <c r="A1" s="20" t="s">
        <v>345</v>
      </c>
      <c r="B1" s="20" t="s">
        <v>101</v>
      </c>
      <c r="C1" s="20" t="s">
        <v>437</v>
      </c>
      <c r="D1" s="20" t="s">
        <v>100</v>
      </c>
      <c r="E1" s="20" t="s">
        <v>87</v>
      </c>
      <c r="F1" s="20" t="s">
        <v>1</v>
      </c>
      <c r="G1" s="20" t="s">
        <v>103</v>
      </c>
      <c r="H1" s="20" t="s">
        <v>438</v>
      </c>
      <c r="I1" s="20" t="s">
        <v>121</v>
      </c>
      <c r="J1" s="20" t="s">
        <v>308</v>
      </c>
      <c r="L1" s="1" t="s">
        <v>439</v>
      </c>
      <c r="M1" s="1" t="s">
        <v>440</v>
      </c>
      <c r="N1" s="1" t="s">
        <v>412</v>
      </c>
      <c r="O1" s="1" t="s">
        <v>411</v>
      </c>
      <c r="P1" s="1" t="s">
        <v>413</v>
      </c>
      <c r="Q1" s="1" t="s">
        <v>414</v>
      </c>
      <c r="R1" s="1" t="s">
        <v>415</v>
      </c>
      <c r="S1" s="1" t="s">
        <v>422</v>
      </c>
      <c r="T1" s="1" t="s">
        <v>417</v>
      </c>
      <c r="U1" s="1" t="s">
        <v>442</v>
      </c>
      <c r="V1" s="1" t="s">
        <v>418</v>
      </c>
      <c r="W1" s="1" t="s">
        <v>423</v>
      </c>
      <c r="X1" s="1" t="s">
        <v>419</v>
      </c>
      <c r="Y1" s="1" t="s">
        <v>441</v>
      </c>
      <c r="Z1" s="1" t="s">
        <v>106</v>
      </c>
      <c r="AA1" s="1" t="s">
        <v>301</v>
      </c>
      <c r="AB1" s="1" t="s">
        <v>302</v>
      </c>
      <c r="AC1" s="1" t="s">
        <v>303</v>
      </c>
      <c r="AE1" s="1" t="s">
        <v>345</v>
      </c>
      <c r="AF1" s="1" t="s">
        <v>444</v>
      </c>
      <c r="AG1" s="1" t="s">
        <v>445</v>
      </c>
      <c r="AH1" s="1" t="s">
        <v>100</v>
      </c>
      <c r="AI1" s="1" t="s">
        <v>384</v>
      </c>
      <c r="AJ1" s="1" t="s">
        <v>98</v>
      </c>
      <c r="AK1" s="1" t="s">
        <v>438</v>
      </c>
      <c r="AL1" s="1" t="s">
        <v>304</v>
      </c>
      <c r="AM1" s="1" t="s">
        <v>325</v>
      </c>
      <c r="AN1" s="1" t="s">
        <v>106</v>
      </c>
      <c r="AP1" s="1" t="s">
        <v>345</v>
      </c>
      <c r="AQ1" s="1" t="s">
        <v>446</v>
      </c>
      <c r="AR1" s="1" t="s">
        <v>100</v>
      </c>
      <c r="AS1" s="1" t="s">
        <v>447</v>
      </c>
      <c r="AT1" s="1" t="s">
        <v>105</v>
      </c>
      <c r="AU1" s="1" t="s">
        <v>107</v>
      </c>
      <c r="AV1" s="1" t="s">
        <v>428</v>
      </c>
      <c r="AW1" s="1" t="s">
        <v>106</v>
      </c>
    </row>
    <row r="2" spans="1:49">
      <c r="A2" s="6" t="str">
        <f>'Table Seed Map'!$A$29&amp;"-"&amp;COUNTA($E$1:ResourceData[[#This Row],[Resource]])-2</f>
        <v>Resource Data-0</v>
      </c>
      <c r="B2" s="1"/>
      <c r="C2" s="6" t="str">
        <f>ResourceData[[#This Row],[Resource Name]]&amp;"/"&amp;ResourceData[[#This Row],[Name]]</f>
        <v>/name</v>
      </c>
      <c r="D2" s="15" t="str">
        <f>IF(COUNTA($E$1:ResourceData[[#This Row],[Resource]])=2,"id",-2+COUNTA($E$1:ResourceData[[#This Row],[Resource]])+IF(ISNUMBER(VLOOKUP('Table Seed Map'!$A$29,SeedMap[],9,0)),VLOOKUP('Table Seed Map'!$A$29,SeedMap[],9,0),0))</f>
        <v>id</v>
      </c>
      <c r="E2" s="15" t="str">
        <f>IFERROR(VLOOKUP(ResourceData[[#This Row],[Resource Name]],ResourceTable[[RName]:[No]],3,0),"resource")</f>
        <v>resource</v>
      </c>
      <c r="F2" s="13" t="s">
        <v>24</v>
      </c>
      <c r="G2" s="13" t="s">
        <v>25</v>
      </c>
      <c r="H2" s="13" t="s">
        <v>38</v>
      </c>
      <c r="I2" s="51" t="s">
        <v>31</v>
      </c>
      <c r="J2" s="53" t="str">
        <f>[No]</f>
        <v>id</v>
      </c>
      <c r="L2" s="2"/>
      <c r="M2" s="9"/>
      <c r="N2" s="2"/>
      <c r="O2" s="2"/>
      <c r="P2" s="2"/>
      <c r="Q2" s="2"/>
      <c r="R2" s="2"/>
      <c r="S2" s="9" t="str">
        <f>'Table Seed Map'!$A$30&amp;"-"&amp;COUNT($V$1:DataExtra[[#This Row],[Scope ID]])</f>
        <v>Data Scopes-0</v>
      </c>
      <c r="T2" s="16" t="str">
        <f>IF(DataExtra[[#This Row],[DID]]=0,"id",IF(DataExtra[[#This Row],[Scope ID]]="","",COUNT($V$2:DataExtra[[#This Row],[Scope ID]])+IF(ISNUMBER(VLOOKUP('Table Seed Map'!$A$30,SeedMap[],9,0)),VLOOKUP('Table Seed Map'!$A$30,SeedMap[],9,0),0)))</f>
        <v>id</v>
      </c>
      <c r="U2" s="16" t="str">
        <f>IF(DataExtra[[#This Row],[DID]]=0,"resource_data",DataExtra[[#This Row],[DID]])</f>
        <v>resource_data</v>
      </c>
      <c r="V2" s="16" t="str">
        <f>IFERROR(VLOOKUP(DataExtra[[#This Row],[Scope Name]],ResourceScopes[[ScopesDisplayNames]:[No]],2,0),IF(DataExtra[[#This Row],[DID]]=0,"scope",""))</f>
        <v>scope</v>
      </c>
      <c r="W2" s="9" t="str">
        <f>'Table Seed Map'!$A$31&amp;"-"&amp;COUNT($Z$1:DataExtra[[#This Row],[Relation]])</f>
        <v>Data Relations-0</v>
      </c>
      <c r="X2" s="16" t="str">
        <f>IF(DataExtra[[#This Row],[DID]]=0,"id",IF(DataExtra[[#This Row],[Relation]]="","",COUNT($Z$2:DataExtra[[#This Row],[Relation]])+IF(ISNUMBER(VLOOKUP('Table Seed Map'!$A$31,SeedMap[],9,0)),VLOOKUP('Table Seed Map'!$A$31,SeedMap[],9,0),0)))</f>
        <v>id</v>
      </c>
      <c r="Y2" s="16" t="str">
        <f>IF(DataExtra[[#This Row],[DID]]=0,"resource_data",DataExtra[[#This Row],[DID]])</f>
        <v>resource_data</v>
      </c>
      <c r="Z2" s="16" t="str">
        <f>IFERROR(VLOOKUP(DataExtra[[#This Row],[Relation Name]],RelationTable[[Display]:[RELID]],2,0),IF(DataExtra[[#This Row],[DID]]=0,"relation",""))</f>
        <v>relation</v>
      </c>
      <c r="AA2" s="16" t="str">
        <f>IFERROR(VLOOKUP(DataExtra[[#This Row],[R1 Name]],RelationTable[[Display]:[RELID]],2,0),IF(DataExtra[[#This Row],[DID]]=0,"nest_relation1",""))</f>
        <v>nest_relation1</v>
      </c>
      <c r="AB2" s="16" t="str">
        <f>IFERROR(VLOOKUP(DataExtra[[#This Row],[R2 Name]],RelationTable[[Display]:[RELID]],2,0),IF(DataExtra[[#This Row],[DID]]=0,"nest_relation2",""))</f>
        <v>nest_relation2</v>
      </c>
      <c r="AC2" s="16" t="str">
        <f>IFERROR(VLOOKUP(DataExtra[[#This Row],[R3 Name]],RelationTable[[Display]:[RELID]],2,0),IF(DataExtra[[#This Row],[DID]]=0,"nest_relation3",""))</f>
        <v>nest_relation3</v>
      </c>
      <c r="AE2" s="16" t="str">
        <f>'Table Seed Map'!$A$32&amp;"-"&amp;COUNTA($AF$1:DataViewSection[[#This Row],[Data Name for Layout]])-1</f>
        <v>Data View Section-0</v>
      </c>
      <c r="AF2" s="2"/>
      <c r="AG2" s="9" t="str">
        <f>DataViewSection[[#This Row],[Data Name for Layout]]&amp;"/"&amp;COUNTIF($AI$1:DataViewSection[[#This Row],[Data ID]],DataViewSection[[#This Row],[Data ID]])</f>
        <v>/1</v>
      </c>
      <c r="AH2" s="16" t="str">
        <f>IF(DataViewSection[[#This Row],[Data Name for Layout]]="","id",-1+COUNTA($AF$1:DataViewSection[[#This Row],[Data Name for Layout]])+VLOOKUP('Table Seed Map'!$A$32,SeedMap[],9,0))</f>
        <v>id</v>
      </c>
      <c r="AI2" s="16" t="str">
        <f>IFERROR(VLOOKUP(DataViewSection[[#This Row],[Data Name for Layout]],ResourceData[[DataDisplayName]:[No]],2,0),"resource_data")</f>
        <v>resource_data</v>
      </c>
      <c r="AJ2" s="16" t="s">
        <v>26</v>
      </c>
      <c r="AK2" s="16" t="s">
        <v>38</v>
      </c>
      <c r="AL2" s="16" t="s">
        <v>39</v>
      </c>
      <c r="AM2" s="14" t="s">
        <v>213</v>
      </c>
      <c r="AN2" s="14"/>
      <c r="AP2" s="16" t="str">
        <f>'Table Seed Map'!$A$33&amp;"-"&amp;-1+COUNTA($AQ$1:DataViewSectionItem[[#This Row],[Data Section for Items]])</f>
        <v>Data View Section Items-0</v>
      </c>
      <c r="AQ2" s="2"/>
      <c r="AR2" s="16" t="str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id</v>
      </c>
      <c r="AS2" s="16" t="str">
        <f>IF(DataViewSectionItem[[#This Row],[Data Section for Items]]="","section",VLOOKUP(DataViewSectionItem[[#This Row],[Data Section for Items]],DataViewSection[[DataSectionDisplayName]:[No]],2,0))</f>
        <v>section</v>
      </c>
      <c r="AT2" s="16" t="s">
        <v>96</v>
      </c>
      <c r="AU2" s="14" t="s">
        <v>55</v>
      </c>
      <c r="AV2" s="16" t="str">
        <f>IF(DataViewSectionItem[[#This Row],[Data Section for Items]]="","relation",IFERROR(VLOOKUP(DataViewSectionItem[[#This Row],[Relation]],RelationTable[[Display]:[RELID]],2,0),""))</f>
        <v>relation</v>
      </c>
      <c r="AW2" s="14"/>
    </row>
  </sheetData>
  <dataValidations count="5">
    <dataValidation type="list" allowBlank="1" showInputMessage="1" showErrorMessage="1" sqref="AW2 O2:R2 AN2">
      <formula1>Relations</formula1>
    </dataValidation>
    <dataValidation type="list" allowBlank="1" showInputMessage="1" showErrorMessage="1" sqref="AQ2">
      <formula1>DataSections</formula1>
    </dataValidation>
    <dataValidation type="list" allowBlank="1" showInputMessage="1" showErrorMessage="1" sqref="B2">
      <formula1>Resources</formula1>
    </dataValidation>
    <dataValidation type="list" allowBlank="1" showInputMessage="1" showErrorMessage="1" sqref="N2">
      <formula1>Scopes</formula1>
    </dataValidation>
    <dataValidation type="list" allowBlank="1" showInputMessage="1" showErrorMessage="1" sqref="L2 AF2">
      <formula1>DataNames</formula1>
    </dataValidation>
  </dataValidation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14.xml><?xml version="1.0" encoding="utf-8"?>
<worksheet xmlns="http://schemas.openxmlformats.org/spreadsheetml/2006/main" xmlns:r="http://schemas.openxmlformats.org/officeDocument/2006/relationships">
  <dimension ref="A1:P501"/>
  <sheetViews>
    <sheetView workbookViewId="0">
      <selection activeCell="K6" sqref="K6"/>
    </sheetView>
  </sheetViews>
  <sheetFormatPr defaultRowHeight="15"/>
  <cols>
    <col min="1" max="3" width="22.42578125" customWidth="1"/>
    <col min="4" max="4" width="12.5703125" bestFit="1" customWidth="1"/>
    <col min="5" max="5" width="8.5703125" bestFit="1" customWidth="1"/>
    <col min="6" max="6" width="14" style="20" bestFit="1" customWidth="1"/>
    <col min="7" max="8" width="14" style="20" customWidth="1"/>
    <col min="10" max="10" width="5.140625" bestFit="1" customWidth="1"/>
    <col min="11" max="11" width="6.7109375" bestFit="1" customWidth="1"/>
    <col min="12" max="12" width="10.7109375" bestFit="1" customWidth="1"/>
    <col min="13" max="13" width="16.28515625" bestFit="1" customWidth="1"/>
    <col min="14" max="14" width="28.85546875" bestFit="1" customWidth="1"/>
    <col min="15" max="15" width="35.42578125" bestFit="1" customWidth="1"/>
  </cols>
  <sheetData>
    <row r="1" spans="1:16">
      <c r="A1" s="1" t="s">
        <v>14</v>
      </c>
      <c r="B1" s="1" t="s">
        <v>161</v>
      </c>
      <c r="C1" s="1" t="s">
        <v>459</v>
      </c>
      <c r="D1" s="1" t="s">
        <v>460</v>
      </c>
      <c r="E1" s="1" t="s">
        <v>458</v>
      </c>
      <c r="F1" s="1" t="s">
        <v>462</v>
      </c>
      <c r="G1" s="1" t="s">
        <v>463</v>
      </c>
      <c r="H1" s="1" t="s">
        <v>464</v>
      </c>
      <c r="J1" s="1" t="s">
        <v>100</v>
      </c>
      <c r="K1" s="1" t="s">
        <v>14</v>
      </c>
      <c r="L1" s="1" t="s">
        <v>461</v>
      </c>
      <c r="M1" s="1" t="s">
        <v>345</v>
      </c>
      <c r="N1" s="1" t="s">
        <v>1</v>
      </c>
      <c r="O1" s="1" t="s">
        <v>338</v>
      </c>
      <c r="P1" s="1" t="s">
        <v>308</v>
      </c>
    </row>
    <row r="2" spans="1:16">
      <c r="A2" s="37" t="s">
        <v>135</v>
      </c>
      <c r="B2" s="37" t="s">
        <v>351</v>
      </c>
      <c r="C2" s="37" t="s">
        <v>345</v>
      </c>
      <c r="D2" s="54">
        <v>1</v>
      </c>
      <c r="E2" s="54">
        <f ca="1">COUNTA(INDIRECT(RecordCount[[#This Row],[Table Name]]&amp;"["&amp;RecordCount[[#This Row],[Count Field]]&amp;"]"))-RecordCount[[#This Row],[Count Reduce]]</f>
        <v>0</v>
      </c>
      <c r="F2" s="37" t="s">
        <v>160</v>
      </c>
      <c r="G2" s="54">
        <v>2</v>
      </c>
      <c r="H2" s="54">
        <v>11</v>
      </c>
      <c r="J2" s="11">
        <f t="shared" ref="J2:J65" si="0">IFERROR($J1+1,1)</f>
        <v>1</v>
      </c>
      <c r="K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" s="6" t="str">
        <f ca="1">IF(IDNMaps[[#This Row],[Type]]="","",COUNTIF($K$1:IDNMaps[[#This Row],[Type]],IDNMaps[[#This Row],[Type]]))</f>
        <v/>
      </c>
      <c r="M2" s="6" t="str">
        <f ca="1">IFERROR(VLOOKUP(IDNMaps[[#This Row],[Type]],RecordCount[],6,0)&amp;"-"&amp;IDNMaps[[#This Row],[Type Count]],"")</f>
        <v/>
      </c>
      <c r="N2" s="6" t="str">
        <f ca="1">IFERROR(VLOOKUP(IDNMaps[[#This Row],[Primary]],INDIRECT(VLOOKUP(IDNMaps[[#This Row],[Type]],RecordCount[],2,0)),VLOOKUP(IDNMaps[[#This Row],[Type]],RecordCount[],7,0),0),"")</f>
        <v/>
      </c>
      <c r="O2" s="6" t="str">
        <f ca="1">IF(IDNMaps[[#This Row],[Name]]="","","("&amp;IDNMaps[[#This Row],[Type]]&amp;") "&amp;IDNMaps[[#This Row],[Name]])</f>
        <v/>
      </c>
      <c r="P2" s="6" t="str">
        <f ca="1">IFERROR(VLOOKUP(IDNMaps[[#This Row],[Primary]],INDIRECT(VLOOKUP(IDNMaps[[#This Row],[Type]],RecordCount[],2,0)),VLOOKUP(IDNMaps[[#This Row],[Type]],RecordCount[],8,0),0),"")</f>
        <v/>
      </c>
    </row>
    <row r="3" spans="1:16">
      <c r="A3" s="37" t="s">
        <v>130</v>
      </c>
      <c r="B3" s="37" t="s">
        <v>186</v>
      </c>
      <c r="C3" s="37" t="s">
        <v>345</v>
      </c>
      <c r="D3" s="54">
        <v>1</v>
      </c>
      <c r="E3" s="54">
        <f ca="1">COUNTA(INDIRECT(RecordCount[[#This Row],[Table Name]]&amp;"["&amp;RecordCount[[#This Row],[Count Field]]&amp;"]"))-RecordCount[[#This Row],[Count Reduce]]</f>
        <v>0</v>
      </c>
      <c r="F3" s="37" t="s">
        <v>165</v>
      </c>
      <c r="G3" s="54">
        <v>3</v>
      </c>
      <c r="H3" s="54">
        <v>11</v>
      </c>
      <c r="J3" s="11">
        <f t="shared" si="0"/>
        <v>2</v>
      </c>
      <c r="K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" s="6" t="str">
        <f ca="1">IF(IDNMaps[[#This Row],[Type]]="","",COUNTIF($K$1:IDNMaps[[#This Row],[Type]],IDNMaps[[#This Row],[Type]]))</f>
        <v/>
      </c>
      <c r="M3" s="6" t="str">
        <f ca="1">IFERROR(VLOOKUP(IDNMaps[[#This Row],[Type]],RecordCount[],6,0)&amp;"-"&amp;IDNMaps[[#This Row],[Type Count]],"")</f>
        <v/>
      </c>
      <c r="N3" s="6" t="str">
        <f ca="1">IFERROR(VLOOKUP(IDNMaps[[#This Row],[Primary]],INDIRECT(VLOOKUP(IDNMaps[[#This Row],[Type]],RecordCount[],2,0)),VLOOKUP(IDNMaps[[#This Row],[Type]],RecordCount[],7,0),0),"")</f>
        <v/>
      </c>
      <c r="O3" s="6" t="str">
        <f ca="1">IF(IDNMaps[[#This Row],[Name]]="","","("&amp;IDNMaps[[#This Row],[Type]]&amp;") "&amp;IDNMaps[[#This Row],[Name]])</f>
        <v/>
      </c>
      <c r="P3" s="6" t="str">
        <f ca="1">IFERROR(VLOOKUP(IDNMaps[[#This Row],[Primary]],INDIRECT(VLOOKUP(IDNMaps[[#This Row],[Type]],RecordCount[],2,0)),VLOOKUP(IDNMaps[[#This Row],[Type]],RecordCount[],8,0),0),"")</f>
        <v/>
      </c>
    </row>
    <row r="4" spans="1:16">
      <c r="A4" s="38" t="s">
        <v>131</v>
      </c>
      <c r="B4" s="37" t="s">
        <v>195</v>
      </c>
      <c r="C4" s="37" t="s">
        <v>345</v>
      </c>
      <c r="D4" s="54">
        <v>1</v>
      </c>
      <c r="E4" s="55">
        <f ca="1">COUNTA(INDIRECT(RecordCount[[#This Row],[Table Name]]&amp;"["&amp;RecordCount[[#This Row],[Count Field]]&amp;"]"))-RecordCount[[#This Row],[Count Reduce]]</f>
        <v>0</v>
      </c>
      <c r="F4" s="37" t="s">
        <v>200</v>
      </c>
      <c r="G4" s="54">
        <v>3</v>
      </c>
      <c r="H4" s="54">
        <v>10</v>
      </c>
      <c r="J4" s="11">
        <f t="shared" si="0"/>
        <v>3</v>
      </c>
      <c r="K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" s="6" t="str">
        <f ca="1">IF(IDNMaps[[#This Row],[Type]]="","",COUNTIF($K$1:IDNMaps[[#This Row],[Type]],IDNMaps[[#This Row],[Type]]))</f>
        <v/>
      </c>
      <c r="M4" s="6" t="str">
        <f ca="1">IFERROR(VLOOKUP(IDNMaps[[#This Row],[Type]],RecordCount[],6,0)&amp;"-"&amp;IDNMaps[[#This Row],[Type Count]],"")</f>
        <v/>
      </c>
      <c r="N4" s="6" t="str">
        <f ca="1">IFERROR(VLOOKUP(IDNMaps[[#This Row],[Primary]],INDIRECT(VLOOKUP(IDNMaps[[#This Row],[Type]],RecordCount[],2,0)),VLOOKUP(IDNMaps[[#This Row],[Type]],RecordCount[],7,0),0),"")</f>
        <v/>
      </c>
      <c r="O4" s="6" t="str">
        <f ca="1">IF(IDNMaps[[#This Row],[Name]]="","","("&amp;IDNMaps[[#This Row],[Type]]&amp;") "&amp;IDNMaps[[#This Row],[Name]])</f>
        <v/>
      </c>
      <c r="P4" s="6" t="str">
        <f ca="1">IFERROR(VLOOKUP(IDNMaps[[#This Row],[Primary]],INDIRECT(VLOOKUP(IDNMaps[[#This Row],[Type]],RecordCount[],2,0)),VLOOKUP(IDNMaps[[#This Row],[Type]],RecordCount[],8,0),0),"")</f>
        <v/>
      </c>
    </row>
    <row r="5" spans="1:16">
      <c r="A5" s="38" t="s">
        <v>106</v>
      </c>
      <c r="B5" s="38" t="s">
        <v>348</v>
      </c>
      <c r="C5" s="37" t="s">
        <v>345</v>
      </c>
      <c r="D5" s="54">
        <v>1</v>
      </c>
      <c r="E5" s="55">
        <f ca="1">COUNTA(INDIRECT(RecordCount[[#This Row],[Table Name]]&amp;"["&amp;RecordCount[[#This Row],[Count Field]]&amp;"]"))-RecordCount[[#This Row],[Count Reduce]]</f>
        <v>0</v>
      </c>
      <c r="F5" s="37" t="s">
        <v>166</v>
      </c>
      <c r="G5" s="54">
        <v>3</v>
      </c>
      <c r="H5" s="54">
        <v>14</v>
      </c>
      <c r="J5" s="11">
        <f t="shared" si="0"/>
        <v>4</v>
      </c>
      <c r="K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5" s="6" t="str">
        <f ca="1">IF(IDNMaps[[#This Row],[Type]]="","",COUNTIF($K$1:IDNMaps[[#This Row],[Type]],IDNMaps[[#This Row],[Type]]))</f>
        <v/>
      </c>
      <c r="M5" s="6" t="str">
        <f ca="1">IFERROR(VLOOKUP(IDNMaps[[#This Row],[Type]],RecordCount[],6,0)&amp;"-"&amp;IDNMaps[[#This Row],[Type Count]],"")</f>
        <v/>
      </c>
      <c r="N5" s="6" t="str">
        <f ca="1">IFERROR(VLOOKUP(IDNMaps[[#This Row],[Primary]],INDIRECT(VLOOKUP(IDNMaps[[#This Row],[Type]],RecordCount[],2,0)),VLOOKUP(IDNMaps[[#This Row],[Type]],RecordCount[],7,0),0),"")</f>
        <v/>
      </c>
      <c r="O5" s="6" t="str">
        <f ca="1">IF(IDNMaps[[#This Row],[Name]]="","","("&amp;IDNMaps[[#This Row],[Type]]&amp;") "&amp;IDNMaps[[#This Row],[Name]])</f>
        <v/>
      </c>
      <c r="P5" s="6" t="str">
        <f ca="1">IFERROR(VLOOKUP(IDNMaps[[#This Row],[Primary]],INDIRECT(VLOOKUP(IDNMaps[[#This Row],[Type]],RecordCount[],2,0)),VLOOKUP(IDNMaps[[#This Row],[Type]],RecordCount[],8,0),0),"")</f>
        <v/>
      </c>
    </row>
    <row r="6" spans="1:16">
      <c r="A6" s="38" t="s">
        <v>802</v>
      </c>
      <c r="B6" s="38" t="s">
        <v>354</v>
      </c>
      <c r="C6" s="38" t="s">
        <v>345</v>
      </c>
      <c r="D6" s="55">
        <v>1</v>
      </c>
      <c r="E6" s="55">
        <f ca="1">COUNTA(INDIRECT(RecordCount[[#This Row],[Table Name]]&amp;"["&amp;RecordCount[[#This Row],[Count Field]]&amp;"]"))-RecordCount[[#This Row],[Count Reduce]]</f>
        <v>0</v>
      </c>
      <c r="F6" s="38" t="s">
        <v>138</v>
      </c>
      <c r="G6" s="55">
        <v>4</v>
      </c>
      <c r="H6" s="55">
        <v>5</v>
      </c>
      <c r="J6" s="11">
        <f t="shared" si="0"/>
        <v>5</v>
      </c>
      <c r="K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6" s="6" t="str">
        <f ca="1">IF(IDNMaps[[#This Row],[Type]]="","",COUNTIF($K$1:IDNMaps[[#This Row],[Type]],IDNMaps[[#This Row],[Type]]))</f>
        <v/>
      </c>
      <c r="M6" s="6" t="str">
        <f ca="1">IFERROR(VLOOKUP(IDNMaps[[#This Row],[Type]],RecordCount[],6,0)&amp;"-"&amp;IDNMaps[[#This Row],[Type Count]],"")</f>
        <v/>
      </c>
      <c r="N6" s="6" t="str">
        <f ca="1">IFERROR(VLOOKUP(IDNMaps[[#This Row],[Primary]],INDIRECT(VLOOKUP(IDNMaps[[#This Row],[Type]],RecordCount[],2,0)),VLOOKUP(IDNMaps[[#This Row],[Type]],RecordCount[],7,0),0),"")</f>
        <v/>
      </c>
      <c r="O6" s="6" t="str">
        <f ca="1">IF(IDNMaps[[#This Row],[Name]]="","","("&amp;IDNMaps[[#This Row],[Type]]&amp;") "&amp;IDNMaps[[#This Row],[Name]])</f>
        <v/>
      </c>
      <c r="P6" s="6" t="str">
        <f ca="1">IFERROR(VLOOKUP(IDNMaps[[#This Row],[Primary]],INDIRECT(VLOOKUP(IDNMaps[[#This Row],[Type]],RecordCount[],2,0)),VLOOKUP(IDNMaps[[#This Row],[Type]],RecordCount[],8,0),0),"")</f>
        <v/>
      </c>
    </row>
    <row r="7" spans="1:16">
      <c r="J7" s="11">
        <f t="shared" si="0"/>
        <v>6</v>
      </c>
      <c r="K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7" s="6" t="str">
        <f ca="1">IF(IDNMaps[[#This Row],[Type]]="","",COUNTIF($K$1:IDNMaps[[#This Row],[Type]],IDNMaps[[#This Row],[Type]]))</f>
        <v/>
      </c>
      <c r="M7" s="6" t="str">
        <f ca="1">IFERROR(VLOOKUP(IDNMaps[[#This Row],[Type]],RecordCount[],6,0)&amp;"-"&amp;IDNMaps[[#This Row],[Type Count]],"")</f>
        <v/>
      </c>
      <c r="N7" s="6" t="str">
        <f ca="1">IFERROR(VLOOKUP(IDNMaps[[#This Row],[Primary]],INDIRECT(VLOOKUP(IDNMaps[[#This Row],[Type]],RecordCount[],2,0)),VLOOKUP(IDNMaps[[#This Row],[Type]],RecordCount[],7,0),0),"")</f>
        <v/>
      </c>
      <c r="O7" s="6" t="str">
        <f ca="1">IF(IDNMaps[[#This Row],[Name]]="","","("&amp;IDNMaps[[#This Row],[Type]]&amp;") "&amp;IDNMaps[[#This Row],[Name]])</f>
        <v/>
      </c>
      <c r="P7" s="6" t="str">
        <f ca="1">IFERROR(VLOOKUP(IDNMaps[[#This Row],[Primary]],INDIRECT(VLOOKUP(IDNMaps[[#This Row],[Type]],RecordCount[],2,0)),VLOOKUP(IDNMaps[[#This Row],[Type]],RecordCount[],8,0),0),"")</f>
        <v/>
      </c>
    </row>
    <row r="8" spans="1:16">
      <c r="J8" s="11">
        <f t="shared" si="0"/>
        <v>7</v>
      </c>
      <c r="K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8" s="6" t="str">
        <f ca="1">IF(IDNMaps[[#This Row],[Type]]="","",COUNTIF($K$1:IDNMaps[[#This Row],[Type]],IDNMaps[[#This Row],[Type]]))</f>
        <v/>
      </c>
      <c r="M8" s="6" t="str">
        <f ca="1">IFERROR(VLOOKUP(IDNMaps[[#This Row],[Type]],RecordCount[],6,0)&amp;"-"&amp;IDNMaps[[#This Row],[Type Count]],"")</f>
        <v/>
      </c>
      <c r="N8" s="6" t="str">
        <f ca="1">IFERROR(VLOOKUP(IDNMaps[[#This Row],[Primary]],INDIRECT(VLOOKUP(IDNMaps[[#This Row],[Type]],RecordCount[],2,0)),VLOOKUP(IDNMaps[[#This Row],[Type]],RecordCount[],7,0),0),"")</f>
        <v/>
      </c>
      <c r="O8" s="6" t="str">
        <f ca="1">IF(IDNMaps[[#This Row],[Name]]="","","("&amp;IDNMaps[[#This Row],[Type]]&amp;") "&amp;IDNMaps[[#This Row],[Name]])</f>
        <v/>
      </c>
      <c r="P8" s="6" t="str">
        <f ca="1">IFERROR(VLOOKUP(IDNMaps[[#This Row],[Primary]],INDIRECT(VLOOKUP(IDNMaps[[#This Row],[Type]],RecordCount[],2,0)),VLOOKUP(IDNMaps[[#This Row],[Type]],RecordCount[],8,0),0),"")</f>
        <v/>
      </c>
    </row>
    <row r="9" spans="1:16">
      <c r="J9" s="11">
        <f t="shared" si="0"/>
        <v>8</v>
      </c>
      <c r="K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9" s="6" t="str">
        <f ca="1">IF(IDNMaps[[#This Row],[Type]]="","",COUNTIF($K$1:IDNMaps[[#This Row],[Type]],IDNMaps[[#This Row],[Type]]))</f>
        <v/>
      </c>
      <c r="M9" s="6" t="str">
        <f ca="1">IFERROR(VLOOKUP(IDNMaps[[#This Row],[Type]],RecordCount[],6,0)&amp;"-"&amp;IDNMaps[[#This Row],[Type Count]],"")</f>
        <v/>
      </c>
      <c r="N9" s="6" t="str">
        <f ca="1">IFERROR(VLOOKUP(IDNMaps[[#This Row],[Primary]],INDIRECT(VLOOKUP(IDNMaps[[#This Row],[Type]],RecordCount[],2,0)),VLOOKUP(IDNMaps[[#This Row],[Type]],RecordCount[],7,0),0),"")</f>
        <v/>
      </c>
      <c r="O9" s="6" t="str">
        <f ca="1">IF(IDNMaps[[#This Row],[Name]]="","","("&amp;IDNMaps[[#This Row],[Type]]&amp;") "&amp;IDNMaps[[#This Row],[Name]])</f>
        <v/>
      </c>
      <c r="P9" s="6" t="str">
        <f ca="1">IFERROR(VLOOKUP(IDNMaps[[#This Row],[Primary]],INDIRECT(VLOOKUP(IDNMaps[[#This Row],[Type]],RecordCount[],2,0)),VLOOKUP(IDNMaps[[#This Row],[Type]],RecordCount[],8,0),0),"")</f>
        <v/>
      </c>
    </row>
    <row r="10" spans="1:16">
      <c r="J10" s="11">
        <f t="shared" si="0"/>
        <v>9</v>
      </c>
      <c r="K1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0" s="6" t="str">
        <f ca="1">IF(IDNMaps[[#This Row],[Type]]="","",COUNTIF($K$1:IDNMaps[[#This Row],[Type]],IDNMaps[[#This Row],[Type]]))</f>
        <v/>
      </c>
      <c r="M10" s="6" t="str">
        <f ca="1">IFERROR(VLOOKUP(IDNMaps[[#This Row],[Type]],RecordCount[],6,0)&amp;"-"&amp;IDNMaps[[#This Row],[Type Count]],"")</f>
        <v/>
      </c>
      <c r="N10" s="6" t="str">
        <f ca="1">IFERROR(VLOOKUP(IDNMaps[[#This Row],[Primary]],INDIRECT(VLOOKUP(IDNMaps[[#This Row],[Type]],RecordCount[],2,0)),VLOOKUP(IDNMaps[[#This Row],[Type]],RecordCount[],7,0),0),"")</f>
        <v/>
      </c>
      <c r="O10" s="6" t="str">
        <f ca="1">IF(IDNMaps[[#This Row],[Name]]="","","("&amp;IDNMaps[[#This Row],[Type]]&amp;") "&amp;IDNMaps[[#This Row],[Name]])</f>
        <v/>
      </c>
      <c r="P10" s="6" t="str">
        <f ca="1">IFERROR(VLOOKUP(IDNMaps[[#This Row],[Primary]],INDIRECT(VLOOKUP(IDNMaps[[#This Row],[Type]],RecordCount[],2,0)),VLOOKUP(IDNMaps[[#This Row],[Type]],RecordCount[],8,0),0),"")</f>
        <v/>
      </c>
    </row>
    <row r="11" spans="1:16">
      <c r="J11" s="11">
        <f t="shared" si="0"/>
        <v>10</v>
      </c>
      <c r="K1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1" s="6" t="str">
        <f ca="1">IF(IDNMaps[[#This Row],[Type]]="","",COUNTIF($K$1:IDNMaps[[#This Row],[Type]],IDNMaps[[#This Row],[Type]]))</f>
        <v/>
      </c>
      <c r="M11" s="6" t="str">
        <f ca="1">IFERROR(VLOOKUP(IDNMaps[[#This Row],[Type]],RecordCount[],6,0)&amp;"-"&amp;IDNMaps[[#This Row],[Type Count]],"")</f>
        <v/>
      </c>
      <c r="N11" s="6" t="str">
        <f ca="1">IFERROR(VLOOKUP(IDNMaps[[#This Row],[Primary]],INDIRECT(VLOOKUP(IDNMaps[[#This Row],[Type]],RecordCount[],2,0)),VLOOKUP(IDNMaps[[#This Row],[Type]],RecordCount[],7,0),0),"")</f>
        <v/>
      </c>
      <c r="O11" s="6" t="str">
        <f ca="1">IF(IDNMaps[[#This Row],[Name]]="","","("&amp;IDNMaps[[#This Row],[Type]]&amp;") "&amp;IDNMaps[[#This Row],[Name]])</f>
        <v/>
      </c>
      <c r="P11" s="6" t="str">
        <f ca="1">IFERROR(VLOOKUP(IDNMaps[[#This Row],[Primary]],INDIRECT(VLOOKUP(IDNMaps[[#This Row],[Type]],RecordCount[],2,0)),VLOOKUP(IDNMaps[[#This Row],[Type]],RecordCount[],8,0),0),"")</f>
        <v/>
      </c>
    </row>
    <row r="12" spans="1:16">
      <c r="J12" s="11">
        <f t="shared" si="0"/>
        <v>11</v>
      </c>
      <c r="K1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2" s="6" t="str">
        <f ca="1">IF(IDNMaps[[#This Row],[Type]]="","",COUNTIF($K$1:IDNMaps[[#This Row],[Type]],IDNMaps[[#This Row],[Type]]))</f>
        <v/>
      </c>
      <c r="M12" s="6" t="str">
        <f ca="1">IFERROR(VLOOKUP(IDNMaps[[#This Row],[Type]],RecordCount[],6,0)&amp;"-"&amp;IDNMaps[[#This Row],[Type Count]],"")</f>
        <v/>
      </c>
      <c r="N12" s="6" t="str">
        <f ca="1">IFERROR(VLOOKUP(IDNMaps[[#This Row],[Primary]],INDIRECT(VLOOKUP(IDNMaps[[#This Row],[Type]],RecordCount[],2,0)),VLOOKUP(IDNMaps[[#This Row],[Type]],RecordCount[],7,0),0),"")</f>
        <v/>
      </c>
      <c r="O12" s="6" t="str">
        <f ca="1">IF(IDNMaps[[#This Row],[Name]]="","","("&amp;IDNMaps[[#This Row],[Type]]&amp;") "&amp;IDNMaps[[#This Row],[Name]])</f>
        <v/>
      </c>
      <c r="P12" s="6" t="str">
        <f ca="1">IFERROR(VLOOKUP(IDNMaps[[#This Row],[Primary]],INDIRECT(VLOOKUP(IDNMaps[[#This Row],[Type]],RecordCount[],2,0)),VLOOKUP(IDNMaps[[#This Row],[Type]],RecordCount[],8,0),0),"")</f>
        <v/>
      </c>
    </row>
    <row r="13" spans="1:16">
      <c r="J13" s="11">
        <f t="shared" si="0"/>
        <v>12</v>
      </c>
      <c r="K1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3" s="6" t="str">
        <f ca="1">IF(IDNMaps[[#This Row],[Type]]="","",COUNTIF($K$1:IDNMaps[[#This Row],[Type]],IDNMaps[[#This Row],[Type]]))</f>
        <v/>
      </c>
      <c r="M13" s="6" t="str">
        <f ca="1">IFERROR(VLOOKUP(IDNMaps[[#This Row],[Type]],RecordCount[],6,0)&amp;"-"&amp;IDNMaps[[#This Row],[Type Count]],"")</f>
        <v/>
      </c>
      <c r="N13" s="6" t="str">
        <f ca="1">IFERROR(VLOOKUP(IDNMaps[[#This Row],[Primary]],INDIRECT(VLOOKUP(IDNMaps[[#This Row],[Type]],RecordCount[],2,0)),VLOOKUP(IDNMaps[[#This Row],[Type]],RecordCount[],7,0),0),"")</f>
        <v/>
      </c>
      <c r="O13" s="6" t="str">
        <f ca="1">IF(IDNMaps[[#This Row],[Name]]="","","("&amp;IDNMaps[[#This Row],[Type]]&amp;") "&amp;IDNMaps[[#This Row],[Name]])</f>
        <v/>
      </c>
      <c r="P13" s="6" t="str">
        <f ca="1">IFERROR(VLOOKUP(IDNMaps[[#This Row],[Primary]],INDIRECT(VLOOKUP(IDNMaps[[#This Row],[Type]],RecordCount[],2,0)),VLOOKUP(IDNMaps[[#This Row],[Type]],RecordCount[],8,0),0),"")</f>
        <v/>
      </c>
    </row>
    <row r="14" spans="1:16">
      <c r="J14" s="11">
        <f t="shared" si="0"/>
        <v>13</v>
      </c>
      <c r="K1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4" s="6" t="str">
        <f ca="1">IF(IDNMaps[[#This Row],[Type]]="","",COUNTIF($K$1:IDNMaps[[#This Row],[Type]],IDNMaps[[#This Row],[Type]]))</f>
        <v/>
      </c>
      <c r="M14" s="6" t="str">
        <f ca="1">IFERROR(VLOOKUP(IDNMaps[[#This Row],[Type]],RecordCount[],6,0)&amp;"-"&amp;IDNMaps[[#This Row],[Type Count]],"")</f>
        <v/>
      </c>
      <c r="N14" s="6" t="str">
        <f ca="1">IFERROR(VLOOKUP(IDNMaps[[#This Row],[Primary]],INDIRECT(VLOOKUP(IDNMaps[[#This Row],[Type]],RecordCount[],2,0)),VLOOKUP(IDNMaps[[#This Row],[Type]],RecordCount[],7,0),0),"")</f>
        <v/>
      </c>
      <c r="O14" s="6" t="str">
        <f ca="1">IF(IDNMaps[[#This Row],[Name]]="","","("&amp;IDNMaps[[#This Row],[Type]]&amp;") "&amp;IDNMaps[[#This Row],[Name]])</f>
        <v/>
      </c>
      <c r="P14" s="6" t="str">
        <f ca="1">IFERROR(VLOOKUP(IDNMaps[[#This Row],[Primary]],INDIRECT(VLOOKUP(IDNMaps[[#This Row],[Type]],RecordCount[],2,0)),VLOOKUP(IDNMaps[[#This Row],[Type]],RecordCount[],8,0),0),"")</f>
        <v/>
      </c>
    </row>
    <row r="15" spans="1:16">
      <c r="J15" s="11">
        <f t="shared" si="0"/>
        <v>14</v>
      </c>
      <c r="K1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5" s="6" t="str">
        <f ca="1">IF(IDNMaps[[#This Row],[Type]]="","",COUNTIF($K$1:IDNMaps[[#This Row],[Type]],IDNMaps[[#This Row],[Type]]))</f>
        <v/>
      </c>
      <c r="M15" s="6" t="str">
        <f ca="1">IFERROR(VLOOKUP(IDNMaps[[#This Row],[Type]],RecordCount[],6,0)&amp;"-"&amp;IDNMaps[[#This Row],[Type Count]],"")</f>
        <v/>
      </c>
      <c r="N15" s="6" t="str">
        <f ca="1">IFERROR(VLOOKUP(IDNMaps[[#This Row],[Primary]],INDIRECT(VLOOKUP(IDNMaps[[#This Row],[Type]],RecordCount[],2,0)),VLOOKUP(IDNMaps[[#This Row],[Type]],RecordCount[],7,0),0),"")</f>
        <v/>
      </c>
      <c r="O15" s="6" t="str">
        <f ca="1">IF(IDNMaps[[#This Row],[Name]]="","","("&amp;IDNMaps[[#This Row],[Type]]&amp;") "&amp;IDNMaps[[#This Row],[Name]])</f>
        <v/>
      </c>
      <c r="P15" s="6" t="str">
        <f ca="1">IFERROR(VLOOKUP(IDNMaps[[#This Row],[Primary]],INDIRECT(VLOOKUP(IDNMaps[[#This Row],[Type]],RecordCount[],2,0)),VLOOKUP(IDNMaps[[#This Row],[Type]],RecordCount[],8,0),0),"")</f>
        <v/>
      </c>
    </row>
    <row r="16" spans="1:16">
      <c r="J16" s="56">
        <f t="shared" si="0"/>
        <v>15</v>
      </c>
      <c r="K16" s="9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6" s="6" t="str">
        <f ca="1">IF(IDNMaps[[#This Row],[Type]]="","",COUNTIF($K$1:IDNMaps[[#This Row],[Type]],IDNMaps[[#This Row],[Type]]))</f>
        <v/>
      </c>
      <c r="M16" s="6" t="str">
        <f ca="1">IFERROR(VLOOKUP(IDNMaps[[#This Row],[Type]],RecordCount[],6,0)&amp;"-"&amp;IDNMaps[[#This Row],[Type Count]],"")</f>
        <v/>
      </c>
      <c r="N16" s="6" t="str">
        <f ca="1">IFERROR(VLOOKUP(IDNMaps[[#This Row],[Primary]],INDIRECT(VLOOKUP(IDNMaps[[#This Row],[Type]],RecordCount[],2,0)),VLOOKUP(IDNMaps[[#This Row],[Type]],RecordCount[],7,0),0),"")</f>
        <v/>
      </c>
      <c r="O16" s="6" t="str">
        <f ca="1">IF(IDNMaps[[#This Row],[Name]]="","","("&amp;IDNMaps[[#This Row],[Type]]&amp;") "&amp;IDNMaps[[#This Row],[Name]])</f>
        <v/>
      </c>
      <c r="P16" s="6" t="str">
        <f ca="1">IFERROR(VLOOKUP(IDNMaps[[#This Row],[Primary]],INDIRECT(VLOOKUP(IDNMaps[[#This Row],[Type]],RecordCount[],2,0)),VLOOKUP(IDNMaps[[#This Row],[Type]],RecordCount[],8,0),0),"")</f>
        <v/>
      </c>
    </row>
    <row r="17" spans="10:16">
      <c r="J17" s="11">
        <f t="shared" si="0"/>
        <v>16</v>
      </c>
      <c r="K1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7" s="6" t="str">
        <f ca="1">IF(IDNMaps[[#This Row],[Type]]="","",COUNTIF($K$1:IDNMaps[[#This Row],[Type]],IDNMaps[[#This Row],[Type]]))</f>
        <v/>
      </c>
      <c r="M17" s="6" t="str">
        <f ca="1">IFERROR(VLOOKUP(IDNMaps[[#This Row],[Type]],RecordCount[],6,0)&amp;"-"&amp;IDNMaps[[#This Row],[Type Count]],"")</f>
        <v/>
      </c>
      <c r="N17" s="6" t="str">
        <f ca="1">IFERROR(VLOOKUP(IDNMaps[[#This Row],[Primary]],INDIRECT(VLOOKUP(IDNMaps[[#This Row],[Type]],RecordCount[],2,0)),VLOOKUP(IDNMaps[[#This Row],[Type]],RecordCount[],7,0),0),"")</f>
        <v/>
      </c>
      <c r="O17" s="6" t="str">
        <f ca="1">IF(IDNMaps[[#This Row],[Name]]="","","("&amp;IDNMaps[[#This Row],[Type]]&amp;") "&amp;IDNMaps[[#This Row],[Name]])</f>
        <v/>
      </c>
      <c r="P17" s="6" t="str">
        <f ca="1">IFERROR(VLOOKUP(IDNMaps[[#This Row],[Primary]],INDIRECT(VLOOKUP(IDNMaps[[#This Row],[Type]],RecordCount[],2,0)),VLOOKUP(IDNMaps[[#This Row],[Type]],RecordCount[],8,0),0),"")</f>
        <v/>
      </c>
    </row>
    <row r="18" spans="10:16">
      <c r="J18" s="11">
        <f t="shared" si="0"/>
        <v>17</v>
      </c>
      <c r="K1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8" s="6" t="str">
        <f ca="1">IF(IDNMaps[[#This Row],[Type]]="","",COUNTIF($K$1:IDNMaps[[#This Row],[Type]],IDNMaps[[#This Row],[Type]]))</f>
        <v/>
      </c>
      <c r="M18" s="6" t="str">
        <f ca="1">IFERROR(VLOOKUP(IDNMaps[[#This Row],[Type]],RecordCount[],6,0)&amp;"-"&amp;IDNMaps[[#This Row],[Type Count]],"")</f>
        <v/>
      </c>
      <c r="N18" s="6" t="str">
        <f ca="1">IFERROR(VLOOKUP(IDNMaps[[#This Row],[Primary]],INDIRECT(VLOOKUP(IDNMaps[[#This Row],[Type]],RecordCount[],2,0)),VLOOKUP(IDNMaps[[#This Row],[Type]],RecordCount[],7,0),0),"")</f>
        <v/>
      </c>
      <c r="O18" s="6" t="str">
        <f ca="1">IF(IDNMaps[[#This Row],[Name]]="","","("&amp;IDNMaps[[#This Row],[Type]]&amp;") "&amp;IDNMaps[[#This Row],[Name]])</f>
        <v/>
      </c>
      <c r="P18" s="6" t="str">
        <f ca="1">IFERROR(VLOOKUP(IDNMaps[[#This Row],[Primary]],INDIRECT(VLOOKUP(IDNMaps[[#This Row],[Type]],RecordCount[],2,0)),VLOOKUP(IDNMaps[[#This Row],[Type]],RecordCount[],8,0),0),"")</f>
        <v/>
      </c>
    </row>
    <row r="19" spans="10:16">
      <c r="J19" s="11">
        <f t="shared" si="0"/>
        <v>18</v>
      </c>
      <c r="K1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9" s="6" t="str">
        <f ca="1">IF(IDNMaps[[#This Row],[Type]]="","",COUNTIF($K$1:IDNMaps[[#This Row],[Type]],IDNMaps[[#This Row],[Type]]))</f>
        <v/>
      </c>
      <c r="M19" s="6" t="str">
        <f ca="1">IFERROR(VLOOKUP(IDNMaps[[#This Row],[Type]],RecordCount[],6,0)&amp;"-"&amp;IDNMaps[[#This Row],[Type Count]],"")</f>
        <v/>
      </c>
      <c r="N19" s="6" t="str">
        <f ca="1">IFERROR(VLOOKUP(IDNMaps[[#This Row],[Primary]],INDIRECT(VLOOKUP(IDNMaps[[#This Row],[Type]],RecordCount[],2,0)),VLOOKUP(IDNMaps[[#This Row],[Type]],RecordCount[],7,0),0),"")</f>
        <v/>
      </c>
      <c r="O19" s="6" t="str">
        <f ca="1">IF(IDNMaps[[#This Row],[Name]]="","","("&amp;IDNMaps[[#This Row],[Type]]&amp;") "&amp;IDNMaps[[#This Row],[Name]])</f>
        <v/>
      </c>
      <c r="P19" s="6" t="str">
        <f ca="1">IFERROR(VLOOKUP(IDNMaps[[#This Row],[Primary]],INDIRECT(VLOOKUP(IDNMaps[[#This Row],[Type]],RecordCount[],2,0)),VLOOKUP(IDNMaps[[#This Row],[Type]],RecordCount[],8,0),0),"")</f>
        <v/>
      </c>
    </row>
    <row r="20" spans="10:16">
      <c r="J20" s="11">
        <f t="shared" si="0"/>
        <v>19</v>
      </c>
      <c r="K2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0" s="6" t="str">
        <f ca="1">IF(IDNMaps[[#This Row],[Type]]="","",COUNTIF($K$1:IDNMaps[[#This Row],[Type]],IDNMaps[[#This Row],[Type]]))</f>
        <v/>
      </c>
      <c r="M20" s="6" t="str">
        <f ca="1">IFERROR(VLOOKUP(IDNMaps[[#This Row],[Type]],RecordCount[],6,0)&amp;"-"&amp;IDNMaps[[#This Row],[Type Count]],"")</f>
        <v/>
      </c>
      <c r="N20" s="6" t="str">
        <f ca="1">IFERROR(VLOOKUP(IDNMaps[[#This Row],[Primary]],INDIRECT(VLOOKUP(IDNMaps[[#This Row],[Type]],RecordCount[],2,0)),VLOOKUP(IDNMaps[[#This Row],[Type]],RecordCount[],7,0),0),"")</f>
        <v/>
      </c>
      <c r="O20" s="6" t="str">
        <f ca="1">IF(IDNMaps[[#This Row],[Name]]="","","("&amp;IDNMaps[[#This Row],[Type]]&amp;") "&amp;IDNMaps[[#This Row],[Name]])</f>
        <v/>
      </c>
      <c r="P20" s="6" t="str">
        <f ca="1">IFERROR(VLOOKUP(IDNMaps[[#This Row],[Primary]],INDIRECT(VLOOKUP(IDNMaps[[#This Row],[Type]],RecordCount[],2,0)),VLOOKUP(IDNMaps[[#This Row],[Type]],RecordCount[],8,0),0),"")</f>
        <v/>
      </c>
    </row>
    <row r="21" spans="10:16">
      <c r="J21" s="11">
        <f t="shared" si="0"/>
        <v>20</v>
      </c>
      <c r="K2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1" s="6" t="str">
        <f ca="1">IF(IDNMaps[[#This Row],[Type]]="","",COUNTIF($K$1:IDNMaps[[#This Row],[Type]],IDNMaps[[#This Row],[Type]]))</f>
        <v/>
      </c>
      <c r="M21" s="6" t="str">
        <f ca="1">IFERROR(VLOOKUP(IDNMaps[[#This Row],[Type]],RecordCount[],6,0)&amp;"-"&amp;IDNMaps[[#This Row],[Type Count]],"")</f>
        <v/>
      </c>
      <c r="N21" s="6" t="str">
        <f ca="1">IFERROR(VLOOKUP(IDNMaps[[#This Row],[Primary]],INDIRECT(VLOOKUP(IDNMaps[[#This Row],[Type]],RecordCount[],2,0)),VLOOKUP(IDNMaps[[#This Row],[Type]],RecordCount[],7,0),0),"")</f>
        <v/>
      </c>
      <c r="O21" s="6" t="str">
        <f ca="1">IF(IDNMaps[[#This Row],[Name]]="","","("&amp;IDNMaps[[#This Row],[Type]]&amp;") "&amp;IDNMaps[[#This Row],[Name]])</f>
        <v/>
      </c>
      <c r="P21" s="6" t="str">
        <f ca="1">IFERROR(VLOOKUP(IDNMaps[[#This Row],[Primary]],INDIRECT(VLOOKUP(IDNMaps[[#This Row],[Type]],RecordCount[],2,0)),VLOOKUP(IDNMaps[[#This Row],[Type]],RecordCount[],8,0),0),"")</f>
        <v/>
      </c>
    </row>
    <row r="22" spans="10:16">
      <c r="J22" s="11">
        <f t="shared" si="0"/>
        <v>21</v>
      </c>
      <c r="K2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2" s="6" t="str">
        <f ca="1">IF(IDNMaps[[#This Row],[Type]]="","",COUNTIF($K$1:IDNMaps[[#This Row],[Type]],IDNMaps[[#This Row],[Type]]))</f>
        <v/>
      </c>
      <c r="M22" s="6" t="str">
        <f ca="1">IFERROR(VLOOKUP(IDNMaps[[#This Row],[Type]],RecordCount[],6,0)&amp;"-"&amp;IDNMaps[[#This Row],[Type Count]],"")</f>
        <v/>
      </c>
      <c r="N22" s="6" t="str">
        <f ca="1">IFERROR(VLOOKUP(IDNMaps[[#This Row],[Primary]],INDIRECT(VLOOKUP(IDNMaps[[#This Row],[Type]],RecordCount[],2,0)),VLOOKUP(IDNMaps[[#This Row],[Type]],RecordCount[],7,0),0),"")</f>
        <v/>
      </c>
      <c r="O22" s="6" t="str">
        <f ca="1">IF(IDNMaps[[#This Row],[Name]]="","","("&amp;IDNMaps[[#This Row],[Type]]&amp;") "&amp;IDNMaps[[#This Row],[Name]])</f>
        <v/>
      </c>
      <c r="P22" s="6" t="str">
        <f ca="1">IFERROR(VLOOKUP(IDNMaps[[#This Row],[Primary]],INDIRECT(VLOOKUP(IDNMaps[[#This Row],[Type]],RecordCount[],2,0)),VLOOKUP(IDNMaps[[#This Row],[Type]],RecordCount[],8,0),0),"")</f>
        <v/>
      </c>
    </row>
    <row r="23" spans="10:16">
      <c r="J23" s="11">
        <f t="shared" si="0"/>
        <v>22</v>
      </c>
      <c r="K2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3" s="6" t="str">
        <f ca="1">IF(IDNMaps[[#This Row],[Type]]="","",COUNTIF($K$1:IDNMaps[[#This Row],[Type]],IDNMaps[[#This Row],[Type]]))</f>
        <v/>
      </c>
      <c r="M23" s="6" t="str">
        <f ca="1">IFERROR(VLOOKUP(IDNMaps[[#This Row],[Type]],RecordCount[],6,0)&amp;"-"&amp;IDNMaps[[#This Row],[Type Count]],"")</f>
        <v/>
      </c>
      <c r="N23" s="6" t="str">
        <f ca="1">IFERROR(VLOOKUP(IDNMaps[[#This Row],[Primary]],INDIRECT(VLOOKUP(IDNMaps[[#This Row],[Type]],RecordCount[],2,0)),VLOOKUP(IDNMaps[[#This Row],[Type]],RecordCount[],7,0),0),"")</f>
        <v/>
      </c>
      <c r="O23" s="6" t="str">
        <f ca="1">IF(IDNMaps[[#This Row],[Name]]="","","("&amp;IDNMaps[[#This Row],[Type]]&amp;") "&amp;IDNMaps[[#This Row],[Name]])</f>
        <v/>
      </c>
      <c r="P23" s="6" t="str">
        <f ca="1">IFERROR(VLOOKUP(IDNMaps[[#This Row],[Primary]],INDIRECT(VLOOKUP(IDNMaps[[#This Row],[Type]],RecordCount[],2,0)),VLOOKUP(IDNMaps[[#This Row],[Type]],RecordCount[],8,0),0),"")</f>
        <v/>
      </c>
    </row>
    <row r="24" spans="10:16">
      <c r="J24" s="11">
        <f t="shared" si="0"/>
        <v>23</v>
      </c>
      <c r="K2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4" s="6" t="str">
        <f ca="1">IF(IDNMaps[[#This Row],[Type]]="","",COUNTIF($K$1:IDNMaps[[#This Row],[Type]],IDNMaps[[#This Row],[Type]]))</f>
        <v/>
      </c>
      <c r="M24" s="6" t="str">
        <f ca="1">IFERROR(VLOOKUP(IDNMaps[[#This Row],[Type]],RecordCount[],6,0)&amp;"-"&amp;IDNMaps[[#This Row],[Type Count]],"")</f>
        <v/>
      </c>
      <c r="N24" s="6" t="str">
        <f ca="1">IFERROR(VLOOKUP(IDNMaps[[#This Row],[Primary]],INDIRECT(VLOOKUP(IDNMaps[[#This Row],[Type]],RecordCount[],2,0)),VLOOKUP(IDNMaps[[#This Row],[Type]],RecordCount[],7,0),0),"")</f>
        <v/>
      </c>
      <c r="O24" s="6" t="str">
        <f ca="1">IF(IDNMaps[[#This Row],[Name]]="","","("&amp;IDNMaps[[#This Row],[Type]]&amp;") "&amp;IDNMaps[[#This Row],[Name]])</f>
        <v/>
      </c>
      <c r="P24" s="6" t="str">
        <f ca="1">IFERROR(VLOOKUP(IDNMaps[[#This Row],[Primary]],INDIRECT(VLOOKUP(IDNMaps[[#This Row],[Type]],RecordCount[],2,0)),VLOOKUP(IDNMaps[[#This Row],[Type]],RecordCount[],8,0),0),"")</f>
        <v/>
      </c>
    </row>
    <row r="25" spans="10:16">
      <c r="J25" s="11">
        <f t="shared" si="0"/>
        <v>24</v>
      </c>
      <c r="K2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5" s="6" t="str">
        <f ca="1">IF(IDNMaps[[#This Row],[Type]]="","",COUNTIF($K$1:IDNMaps[[#This Row],[Type]],IDNMaps[[#This Row],[Type]]))</f>
        <v/>
      </c>
      <c r="M25" s="6" t="str">
        <f ca="1">IFERROR(VLOOKUP(IDNMaps[[#This Row],[Type]],RecordCount[],6,0)&amp;"-"&amp;IDNMaps[[#This Row],[Type Count]],"")</f>
        <v/>
      </c>
      <c r="N25" s="6" t="str">
        <f ca="1">IFERROR(VLOOKUP(IDNMaps[[#This Row],[Primary]],INDIRECT(VLOOKUP(IDNMaps[[#This Row],[Type]],RecordCount[],2,0)),VLOOKUP(IDNMaps[[#This Row],[Type]],RecordCount[],7,0),0),"")</f>
        <v/>
      </c>
      <c r="O25" s="6" t="str">
        <f ca="1">IF(IDNMaps[[#This Row],[Name]]="","","("&amp;IDNMaps[[#This Row],[Type]]&amp;") "&amp;IDNMaps[[#This Row],[Name]])</f>
        <v/>
      </c>
      <c r="P25" s="6" t="str">
        <f ca="1">IFERROR(VLOOKUP(IDNMaps[[#This Row],[Primary]],INDIRECT(VLOOKUP(IDNMaps[[#This Row],[Type]],RecordCount[],2,0)),VLOOKUP(IDNMaps[[#This Row],[Type]],RecordCount[],8,0),0),"")</f>
        <v/>
      </c>
    </row>
    <row r="26" spans="10:16">
      <c r="J26" s="11">
        <f t="shared" si="0"/>
        <v>25</v>
      </c>
      <c r="K2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6" s="6" t="str">
        <f ca="1">IF(IDNMaps[[#This Row],[Type]]="","",COUNTIF($K$1:IDNMaps[[#This Row],[Type]],IDNMaps[[#This Row],[Type]]))</f>
        <v/>
      </c>
      <c r="M26" s="6" t="str">
        <f ca="1">IFERROR(VLOOKUP(IDNMaps[[#This Row],[Type]],RecordCount[],6,0)&amp;"-"&amp;IDNMaps[[#This Row],[Type Count]],"")</f>
        <v/>
      </c>
      <c r="N26" s="6" t="str">
        <f ca="1">IFERROR(VLOOKUP(IDNMaps[[#This Row],[Primary]],INDIRECT(VLOOKUP(IDNMaps[[#This Row],[Type]],RecordCount[],2,0)),VLOOKUP(IDNMaps[[#This Row],[Type]],RecordCount[],7,0),0),"")</f>
        <v/>
      </c>
      <c r="O26" s="6" t="str">
        <f ca="1">IF(IDNMaps[[#This Row],[Name]]="","","("&amp;IDNMaps[[#This Row],[Type]]&amp;") "&amp;IDNMaps[[#This Row],[Name]])</f>
        <v/>
      </c>
      <c r="P26" s="6" t="str">
        <f ca="1">IFERROR(VLOOKUP(IDNMaps[[#This Row],[Primary]],INDIRECT(VLOOKUP(IDNMaps[[#This Row],[Type]],RecordCount[],2,0)),VLOOKUP(IDNMaps[[#This Row],[Type]],RecordCount[],8,0),0),"")</f>
        <v/>
      </c>
    </row>
    <row r="27" spans="10:16">
      <c r="J27" s="11">
        <f t="shared" si="0"/>
        <v>26</v>
      </c>
      <c r="K2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7" s="6" t="str">
        <f ca="1">IF(IDNMaps[[#This Row],[Type]]="","",COUNTIF($K$1:IDNMaps[[#This Row],[Type]],IDNMaps[[#This Row],[Type]]))</f>
        <v/>
      </c>
      <c r="M27" s="6" t="str">
        <f ca="1">IFERROR(VLOOKUP(IDNMaps[[#This Row],[Type]],RecordCount[],6,0)&amp;"-"&amp;IDNMaps[[#This Row],[Type Count]],"")</f>
        <v/>
      </c>
      <c r="N27" s="6" t="str">
        <f ca="1">IFERROR(VLOOKUP(IDNMaps[[#This Row],[Primary]],INDIRECT(VLOOKUP(IDNMaps[[#This Row],[Type]],RecordCount[],2,0)),VLOOKUP(IDNMaps[[#This Row],[Type]],RecordCount[],7,0),0),"")</f>
        <v/>
      </c>
      <c r="O27" s="6" t="str">
        <f ca="1">IF(IDNMaps[[#This Row],[Name]]="","","("&amp;IDNMaps[[#This Row],[Type]]&amp;") "&amp;IDNMaps[[#This Row],[Name]])</f>
        <v/>
      </c>
      <c r="P27" s="6" t="str">
        <f ca="1">IFERROR(VLOOKUP(IDNMaps[[#This Row],[Primary]],INDIRECT(VLOOKUP(IDNMaps[[#This Row],[Type]],RecordCount[],2,0)),VLOOKUP(IDNMaps[[#This Row],[Type]],RecordCount[],8,0),0),"")</f>
        <v/>
      </c>
    </row>
    <row r="28" spans="10:16">
      <c r="J28" s="11">
        <f t="shared" si="0"/>
        <v>27</v>
      </c>
      <c r="K2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8" s="6" t="str">
        <f ca="1">IF(IDNMaps[[#This Row],[Type]]="","",COUNTIF($K$1:IDNMaps[[#This Row],[Type]],IDNMaps[[#This Row],[Type]]))</f>
        <v/>
      </c>
      <c r="M28" s="6" t="str">
        <f ca="1">IFERROR(VLOOKUP(IDNMaps[[#This Row],[Type]],RecordCount[],6,0)&amp;"-"&amp;IDNMaps[[#This Row],[Type Count]],"")</f>
        <v/>
      </c>
      <c r="N28" s="6" t="str">
        <f ca="1">IFERROR(VLOOKUP(IDNMaps[[#This Row],[Primary]],INDIRECT(VLOOKUP(IDNMaps[[#This Row],[Type]],RecordCount[],2,0)),VLOOKUP(IDNMaps[[#This Row],[Type]],RecordCount[],7,0),0),"")</f>
        <v/>
      </c>
      <c r="O28" s="6" t="str">
        <f ca="1">IF(IDNMaps[[#This Row],[Name]]="","","("&amp;IDNMaps[[#This Row],[Type]]&amp;") "&amp;IDNMaps[[#This Row],[Name]])</f>
        <v/>
      </c>
      <c r="P28" s="6" t="str">
        <f ca="1">IFERROR(VLOOKUP(IDNMaps[[#This Row],[Primary]],INDIRECT(VLOOKUP(IDNMaps[[#This Row],[Type]],RecordCount[],2,0)),VLOOKUP(IDNMaps[[#This Row],[Type]],RecordCount[],8,0),0),"")</f>
        <v/>
      </c>
    </row>
    <row r="29" spans="10:16">
      <c r="J29" s="11">
        <f t="shared" si="0"/>
        <v>28</v>
      </c>
      <c r="K2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" s="6" t="str">
        <f ca="1">IF(IDNMaps[[#This Row],[Type]]="","",COUNTIF($K$1:IDNMaps[[#This Row],[Type]],IDNMaps[[#This Row],[Type]]))</f>
        <v/>
      </c>
      <c r="M29" s="6" t="str">
        <f ca="1">IFERROR(VLOOKUP(IDNMaps[[#This Row],[Type]],RecordCount[],6,0)&amp;"-"&amp;IDNMaps[[#This Row],[Type Count]],"")</f>
        <v/>
      </c>
      <c r="N29" s="6" t="str">
        <f ca="1">IFERROR(VLOOKUP(IDNMaps[[#This Row],[Primary]],INDIRECT(VLOOKUP(IDNMaps[[#This Row],[Type]],RecordCount[],2,0)),VLOOKUP(IDNMaps[[#This Row],[Type]],RecordCount[],7,0),0),"")</f>
        <v/>
      </c>
      <c r="O29" s="6" t="str">
        <f ca="1">IF(IDNMaps[[#This Row],[Name]]="","","("&amp;IDNMaps[[#This Row],[Type]]&amp;") "&amp;IDNMaps[[#This Row],[Name]])</f>
        <v/>
      </c>
      <c r="P29" s="6" t="str">
        <f ca="1">IFERROR(VLOOKUP(IDNMaps[[#This Row],[Primary]],INDIRECT(VLOOKUP(IDNMaps[[#This Row],[Type]],RecordCount[],2,0)),VLOOKUP(IDNMaps[[#This Row],[Type]],RecordCount[],8,0),0),"")</f>
        <v/>
      </c>
    </row>
    <row r="30" spans="10:16">
      <c r="J30" s="11">
        <f t="shared" si="0"/>
        <v>29</v>
      </c>
      <c r="K3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" s="6" t="str">
        <f ca="1">IF(IDNMaps[[#This Row],[Type]]="","",COUNTIF($K$1:IDNMaps[[#This Row],[Type]],IDNMaps[[#This Row],[Type]]))</f>
        <v/>
      </c>
      <c r="M30" s="6" t="str">
        <f ca="1">IFERROR(VLOOKUP(IDNMaps[[#This Row],[Type]],RecordCount[],6,0)&amp;"-"&amp;IDNMaps[[#This Row],[Type Count]],"")</f>
        <v/>
      </c>
      <c r="N30" s="6" t="str">
        <f ca="1">IFERROR(VLOOKUP(IDNMaps[[#This Row],[Primary]],INDIRECT(VLOOKUP(IDNMaps[[#This Row],[Type]],RecordCount[],2,0)),VLOOKUP(IDNMaps[[#This Row],[Type]],RecordCount[],7,0),0),"")</f>
        <v/>
      </c>
      <c r="O30" s="6" t="str">
        <f ca="1">IF(IDNMaps[[#This Row],[Name]]="","","("&amp;IDNMaps[[#This Row],[Type]]&amp;") "&amp;IDNMaps[[#This Row],[Name]])</f>
        <v/>
      </c>
      <c r="P30" s="6" t="str">
        <f ca="1">IFERROR(VLOOKUP(IDNMaps[[#This Row],[Primary]],INDIRECT(VLOOKUP(IDNMaps[[#This Row],[Type]],RecordCount[],2,0)),VLOOKUP(IDNMaps[[#This Row],[Type]],RecordCount[],8,0),0),"")</f>
        <v/>
      </c>
    </row>
    <row r="31" spans="10:16">
      <c r="J31" s="11">
        <f t="shared" si="0"/>
        <v>30</v>
      </c>
      <c r="K3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" s="6" t="str">
        <f ca="1">IF(IDNMaps[[#This Row],[Type]]="","",COUNTIF($K$1:IDNMaps[[#This Row],[Type]],IDNMaps[[#This Row],[Type]]))</f>
        <v/>
      </c>
      <c r="M31" s="6" t="str">
        <f ca="1">IFERROR(VLOOKUP(IDNMaps[[#This Row],[Type]],RecordCount[],6,0)&amp;"-"&amp;IDNMaps[[#This Row],[Type Count]],"")</f>
        <v/>
      </c>
      <c r="N31" s="6" t="str">
        <f ca="1">IFERROR(VLOOKUP(IDNMaps[[#This Row],[Primary]],INDIRECT(VLOOKUP(IDNMaps[[#This Row],[Type]],RecordCount[],2,0)),VLOOKUP(IDNMaps[[#This Row],[Type]],RecordCount[],7,0),0),"")</f>
        <v/>
      </c>
      <c r="O31" s="6" t="str">
        <f ca="1">IF(IDNMaps[[#This Row],[Name]]="","","("&amp;IDNMaps[[#This Row],[Type]]&amp;") "&amp;IDNMaps[[#This Row],[Name]])</f>
        <v/>
      </c>
      <c r="P31" s="6" t="str">
        <f ca="1">IFERROR(VLOOKUP(IDNMaps[[#This Row],[Primary]],INDIRECT(VLOOKUP(IDNMaps[[#This Row],[Type]],RecordCount[],2,0)),VLOOKUP(IDNMaps[[#This Row],[Type]],RecordCount[],8,0),0),"")</f>
        <v/>
      </c>
    </row>
    <row r="32" spans="10:16">
      <c r="J32" s="11">
        <f t="shared" si="0"/>
        <v>31</v>
      </c>
      <c r="K3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" s="6" t="str">
        <f ca="1">IF(IDNMaps[[#This Row],[Type]]="","",COUNTIF($K$1:IDNMaps[[#This Row],[Type]],IDNMaps[[#This Row],[Type]]))</f>
        <v/>
      </c>
      <c r="M32" s="6" t="str">
        <f ca="1">IFERROR(VLOOKUP(IDNMaps[[#This Row],[Type]],RecordCount[],6,0)&amp;"-"&amp;IDNMaps[[#This Row],[Type Count]],"")</f>
        <v/>
      </c>
      <c r="N32" s="6" t="str">
        <f ca="1">IFERROR(VLOOKUP(IDNMaps[[#This Row],[Primary]],INDIRECT(VLOOKUP(IDNMaps[[#This Row],[Type]],RecordCount[],2,0)),VLOOKUP(IDNMaps[[#This Row],[Type]],RecordCount[],7,0),0),"")</f>
        <v/>
      </c>
      <c r="O32" s="6" t="str">
        <f ca="1">IF(IDNMaps[[#This Row],[Name]]="","","("&amp;IDNMaps[[#This Row],[Type]]&amp;") "&amp;IDNMaps[[#This Row],[Name]])</f>
        <v/>
      </c>
      <c r="P32" s="6" t="str">
        <f ca="1">IFERROR(VLOOKUP(IDNMaps[[#This Row],[Primary]],INDIRECT(VLOOKUP(IDNMaps[[#This Row],[Type]],RecordCount[],2,0)),VLOOKUP(IDNMaps[[#This Row],[Type]],RecordCount[],8,0),0),"")</f>
        <v/>
      </c>
    </row>
    <row r="33" spans="10:16">
      <c r="J33" s="11">
        <f t="shared" si="0"/>
        <v>32</v>
      </c>
      <c r="K3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" s="6" t="str">
        <f ca="1">IF(IDNMaps[[#This Row],[Type]]="","",COUNTIF($K$1:IDNMaps[[#This Row],[Type]],IDNMaps[[#This Row],[Type]]))</f>
        <v/>
      </c>
      <c r="M33" s="6" t="str">
        <f ca="1">IFERROR(VLOOKUP(IDNMaps[[#This Row],[Type]],RecordCount[],6,0)&amp;"-"&amp;IDNMaps[[#This Row],[Type Count]],"")</f>
        <v/>
      </c>
      <c r="N33" s="6" t="str">
        <f ca="1">IFERROR(VLOOKUP(IDNMaps[[#This Row],[Primary]],INDIRECT(VLOOKUP(IDNMaps[[#This Row],[Type]],RecordCount[],2,0)),VLOOKUP(IDNMaps[[#This Row],[Type]],RecordCount[],7,0),0),"")</f>
        <v/>
      </c>
      <c r="O33" s="6" t="str">
        <f ca="1">IF(IDNMaps[[#This Row],[Name]]="","","("&amp;IDNMaps[[#This Row],[Type]]&amp;") "&amp;IDNMaps[[#This Row],[Name]])</f>
        <v/>
      </c>
      <c r="P33" s="6" t="str">
        <f ca="1">IFERROR(VLOOKUP(IDNMaps[[#This Row],[Primary]],INDIRECT(VLOOKUP(IDNMaps[[#This Row],[Type]],RecordCount[],2,0)),VLOOKUP(IDNMaps[[#This Row],[Type]],RecordCount[],8,0),0),"")</f>
        <v/>
      </c>
    </row>
    <row r="34" spans="10:16">
      <c r="J34" s="11">
        <f t="shared" si="0"/>
        <v>33</v>
      </c>
      <c r="K3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" s="6" t="str">
        <f ca="1">IF(IDNMaps[[#This Row],[Type]]="","",COUNTIF($K$1:IDNMaps[[#This Row],[Type]],IDNMaps[[#This Row],[Type]]))</f>
        <v/>
      </c>
      <c r="M34" s="6" t="str">
        <f ca="1">IFERROR(VLOOKUP(IDNMaps[[#This Row],[Type]],RecordCount[],6,0)&amp;"-"&amp;IDNMaps[[#This Row],[Type Count]],"")</f>
        <v/>
      </c>
      <c r="N34" s="6" t="str">
        <f ca="1">IFERROR(VLOOKUP(IDNMaps[[#This Row],[Primary]],INDIRECT(VLOOKUP(IDNMaps[[#This Row],[Type]],RecordCount[],2,0)),VLOOKUP(IDNMaps[[#This Row],[Type]],RecordCount[],7,0),0),"")</f>
        <v/>
      </c>
      <c r="O34" s="6" t="str">
        <f ca="1">IF(IDNMaps[[#This Row],[Name]]="","","("&amp;IDNMaps[[#This Row],[Type]]&amp;") "&amp;IDNMaps[[#This Row],[Name]])</f>
        <v/>
      </c>
      <c r="P34" s="6" t="str">
        <f ca="1">IFERROR(VLOOKUP(IDNMaps[[#This Row],[Primary]],INDIRECT(VLOOKUP(IDNMaps[[#This Row],[Type]],RecordCount[],2,0)),VLOOKUP(IDNMaps[[#This Row],[Type]],RecordCount[],8,0),0),"")</f>
        <v/>
      </c>
    </row>
    <row r="35" spans="10:16">
      <c r="J35" s="11">
        <f t="shared" si="0"/>
        <v>34</v>
      </c>
      <c r="K3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" s="6" t="str">
        <f ca="1">IF(IDNMaps[[#This Row],[Type]]="","",COUNTIF($K$1:IDNMaps[[#This Row],[Type]],IDNMaps[[#This Row],[Type]]))</f>
        <v/>
      </c>
      <c r="M35" s="6" t="str">
        <f ca="1">IFERROR(VLOOKUP(IDNMaps[[#This Row],[Type]],RecordCount[],6,0)&amp;"-"&amp;IDNMaps[[#This Row],[Type Count]],"")</f>
        <v/>
      </c>
      <c r="N35" s="6" t="str">
        <f ca="1">IFERROR(VLOOKUP(IDNMaps[[#This Row],[Primary]],INDIRECT(VLOOKUP(IDNMaps[[#This Row],[Type]],RecordCount[],2,0)),VLOOKUP(IDNMaps[[#This Row],[Type]],RecordCount[],7,0),0),"")</f>
        <v/>
      </c>
      <c r="O35" s="6" t="str">
        <f ca="1">IF(IDNMaps[[#This Row],[Name]]="","","("&amp;IDNMaps[[#This Row],[Type]]&amp;") "&amp;IDNMaps[[#This Row],[Name]])</f>
        <v/>
      </c>
      <c r="P35" s="6" t="str">
        <f ca="1">IFERROR(VLOOKUP(IDNMaps[[#This Row],[Primary]],INDIRECT(VLOOKUP(IDNMaps[[#This Row],[Type]],RecordCount[],2,0)),VLOOKUP(IDNMaps[[#This Row],[Type]],RecordCount[],8,0),0),"")</f>
        <v/>
      </c>
    </row>
    <row r="36" spans="10:16">
      <c r="J36" s="11">
        <f t="shared" si="0"/>
        <v>35</v>
      </c>
      <c r="K3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" s="6" t="str">
        <f ca="1">IF(IDNMaps[[#This Row],[Type]]="","",COUNTIF($K$1:IDNMaps[[#This Row],[Type]],IDNMaps[[#This Row],[Type]]))</f>
        <v/>
      </c>
      <c r="M36" s="6" t="str">
        <f ca="1">IFERROR(VLOOKUP(IDNMaps[[#This Row],[Type]],RecordCount[],6,0)&amp;"-"&amp;IDNMaps[[#This Row],[Type Count]],"")</f>
        <v/>
      </c>
      <c r="N36" s="6" t="str">
        <f ca="1">IFERROR(VLOOKUP(IDNMaps[[#This Row],[Primary]],INDIRECT(VLOOKUP(IDNMaps[[#This Row],[Type]],RecordCount[],2,0)),VLOOKUP(IDNMaps[[#This Row],[Type]],RecordCount[],7,0),0),"")</f>
        <v/>
      </c>
      <c r="O36" s="6" t="str">
        <f ca="1">IF(IDNMaps[[#This Row],[Name]]="","","("&amp;IDNMaps[[#This Row],[Type]]&amp;") "&amp;IDNMaps[[#This Row],[Name]])</f>
        <v/>
      </c>
      <c r="P36" s="6" t="str">
        <f ca="1">IFERROR(VLOOKUP(IDNMaps[[#This Row],[Primary]],INDIRECT(VLOOKUP(IDNMaps[[#This Row],[Type]],RecordCount[],2,0)),VLOOKUP(IDNMaps[[#This Row],[Type]],RecordCount[],8,0),0),"")</f>
        <v/>
      </c>
    </row>
    <row r="37" spans="10:16">
      <c r="J37" s="11">
        <f t="shared" si="0"/>
        <v>36</v>
      </c>
      <c r="K3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" s="6" t="str">
        <f ca="1">IF(IDNMaps[[#This Row],[Type]]="","",COUNTIF($K$1:IDNMaps[[#This Row],[Type]],IDNMaps[[#This Row],[Type]]))</f>
        <v/>
      </c>
      <c r="M37" s="6" t="str">
        <f ca="1">IFERROR(VLOOKUP(IDNMaps[[#This Row],[Type]],RecordCount[],6,0)&amp;"-"&amp;IDNMaps[[#This Row],[Type Count]],"")</f>
        <v/>
      </c>
      <c r="N37" s="6" t="str">
        <f ca="1">IFERROR(VLOOKUP(IDNMaps[[#This Row],[Primary]],INDIRECT(VLOOKUP(IDNMaps[[#This Row],[Type]],RecordCount[],2,0)),VLOOKUP(IDNMaps[[#This Row],[Type]],RecordCount[],7,0),0),"")</f>
        <v/>
      </c>
      <c r="O37" s="6" t="str">
        <f ca="1">IF(IDNMaps[[#This Row],[Name]]="","","("&amp;IDNMaps[[#This Row],[Type]]&amp;") "&amp;IDNMaps[[#This Row],[Name]])</f>
        <v/>
      </c>
      <c r="P37" s="6" t="str">
        <f ca="1">IFERROR(VLOOKUP(IDNMaps[[#This Row],[Primary]],INDIRECT(VLOOKUP(IDNMaps[[#This Row],[Type]],RecordCount[],2,0)),VLOOKUP(IDNMaps[[#This Row],[Type]],RecordCount[],8,0),0),"")</f>
        <v/>
      </c>
    </row>
    <row r="38" spans="10:16">
      <c r="J38" s="11">
        <f t="shared" si="0"/>
        <v>37</v>
      </c>
      <c r="K3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" s="6" t="str">
        <f ca="1">IF(IDNMaps[[#This Row],[Type]]="","",COUNTIF($K$1:IDNMaps[[#This Row],[Type]],IDNMaps[[#This Row],[Type]]))</f>
        <v/>
      </c>
      <c r="M38" s="6" t="str">
        <f ca="1">IFERROR(VLOOKUP(IDNMaps[[#This Row],[Type]],RecordCount[],6,0)&amp;"-"&amp;IDNMaps[[#This Row],[Type Count]],"")</f>
        <v/>
      </c>
      <c r="N38" s="6" t="str">
        <f ca="1">IFERROR(VLOOKUP(IDNMaps[[#This Row],[Primary]],INDIRECT(VLOOKUP(IDNMaps[[#This Row],[Type]],RecordCount[],2,0)),VLOOKUP(IDNMaps[[#This Row],[Type]],RecordCount[],7,0),0),"")</f>
        <v/>
      </c>
      <c r="O38" s="6" t="str">
        <f ca="1">IF(IDNMaps[[#This Row],[Name]]="","","("&amp;IDNMaps[[#This Row],[Type]]&amp;") "&amp;IDNMaps[[#This Row],[Name]])</f>
        <v/>
      </c>
      <c r="P38" s="6" t="str">
        <f ca="1">IFERROR(VLOOKUP(IDNMaps[[#This Row],[Primary]],INDIRECT(VLOOKUP(IDNMaps[[#This Row],[Type]],RecordCount[],2,0)),VLOOKUP(IDNMaps[[#This Row],[Type]],RecordCount[],8,0),0),"")</f>
        <v/>
      </c>
    </row>
    <row r="39" spans="10:16">
      <c r="J39" s="11">
        <f t="shared" si="0"/>
        <v>38</v>
      </c>
      <c r="K3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" s="6" t="str">
        <f ca="1">IF(IDNMaps[[#This Row],[Type]]="","",COUNTIF($K$1:IDNMaps[[#This Row],[Type]],IDNMaps[[#This Row],[Type]]))</f>
        <v/>
      </c>
      <c r="M39" s="6" t="str">
        <f ca="1">IFERROR(VLOOKUP(IDNMaps[[#This Row],[Type]],RecordCount[],6,0)&amp;"-"&amp;IDNMaps[[#This Row],[Type Count]],"")</f>
        <v/>
      </c>
      <c r="N39" s="6" t="str">
        <f ca="1">IFERROR(VLOOKUP(IDNMaps[[#This Row],[Primary]],INDIRECT(VLOOKUP(IDNMaps[[#This Row],[Type]],RecordCount[],2,0)),VLOOKUP(IDNMaps[[#This Row],[Type]],RecordCount[],7,0),0),"")</f>
        <v/>
      </c>
      <c r="O39" s="6" t="str">
        <f ca="1">IF(IDNMaps[[#This Row],[Name]]="","","("&amp;IDNMaps[[#This Row],[Type]]&amp;") "&amp;IDNMaps[[#This Row],[Name]])</f>
        <v/>
      </c>
      <c r="P39" s="6" t="str">
        <f ca="1">IFERROR(VLOOKUP(IDNMaps[[#This Row],[Primary]],INDIRECT(VLOOKUP(IDNMaps[[#This Row],[Type]],RecordCount[],2,0)),VLOOKUP(IDNMaps[[#This Row],[Type]],RecordCount[],8,0),0),"")</f>
        <v/>
      </c>
    </row>
    <row r="40" spans="10:16">
      <c r="J40" s="11">
        <f t="shared" si="0"/>
        <v>39</v>
      </c>
      <c r="K4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" s="6" t="str">
        <f ca="1">IF(IDNMaps[[#This Row],[Type]]="","",COUNTIF($K$1:IDNMaps[[#This Row],[Type]],IDNMaps[[#This Row],[Type]]))</f>
        <v/>
      </c>
      <c r="M40" s="6" t="str">
        <f ca="1">IFERROR(VLOOKUP(IDNMaps[[#This Row],[Type]],RecordCount[],6,0)&amp;"-"&amp;IDNMaps[[#This Row],[Type Count]],"")</f>
        <v/>
      </c>
      <c r="N40" s="6" t="str">
        <f ca="1">IFERROR(VLOOKUP(IDNMaps[[#This Row],[Primary]],INDIRECT(VLOOKUP(IDNMaps[[#This Row],[Type]],RecordCount[],2,0)),VLOOKUP(IDNMaps[[#This Row],[Type]],RecordCount[],7,0),0),"")</f>
        <v/>
      </c>
      <c r="O40" s="6" t="str">
        <f ca="1">IF(IDNMaps[[#This Row],[Name]]="","","("&amp;IDNMaps[[#This Row],[Type]]&amp;") "&amp;IDNMaps[[#This Row],[Name]])</f>
        <v/>
      </c>
      <c r="P40" s="6" t="str">
        <f ca="1">IFERROR(VLOOKUP(IDNMaps[[#This Row],[Primary]],INDIRECT(VLOOKUP(IDNMaps[[#This Row],[Type]],RecordCount[],2,0)),VLOOKUP(IDNMaps[[#This Row],[Type]],RecordCount[],8,0),0),"")</f>
        <v/>
      </c>
    </row>
    <row r="41" spans="10:16">
      <c r="J41" s="11">
        <f t="shared" si="0"/>
        <v>40</v>
      </c>
      <c r="K4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" s="6" t="str">
        <f ca="1">IF(IDNMaps[[#This Row],[Type]]="","",COUNTIF($K$1:IDNMaps[[#This Row],[Type]],IDNMaps[[#This Row],[Type]]))</f>
        <v/>
      </c>
      <c r="M41" s="6" t="str">
        <f ca="1">IFERROR(VLOOKUP(IDNMaps[[#This Row],[Type]],RecordCount[],6,0)&amp;"-"&amp;IDNMaps[[#This Row],[Type Count]],"")</f>
        <v/>
      </c>
      <c r="N41" s="6" t="str">
        <f ca="1">IFERROR(VLOOKUP(IDNMaps[[#This Row],[Primary]],INDIRECT(VLOOKUP(IDNMaps[[#This Row],[Type]],RecordCount[],2,0)),VLOOKUP(IDNMaps[[#This Row],[Type]],RecordCount[],7,0),0),"")</f>
        <v/>
      </c>
      <c r="O41" s="6" t="str">
        <f ca="1">IF(IDNMaps[[#This Row],[Name]]="","","("&amp;IDNMaps[[#This Row],[Type]]&amp;") "&amp;IDNMaps[[#This Row],[Name]])</f>
        <v/>
      </c>
      <c r="P41" s="6" t="str">
        <f ca="1">IFERROR(VLOOKUP(IDNMaps[[#This Row],[Primary]],INDIRECT(VLOOKUP(IDNMaps[[#This Row],[Type]],RecordCount[],2,0)),VLOOKUP(IDNMaps[[#This Row],[Type]],RecordCount[],8,0),0),"")</f>
        <v/>
      </c>
    </row>
    <row r="42" spans="10:16">
      <c r="J42" s="11">
        <f t="shared" si="0"/>
        <v>41</v>
      </c>
      <c r="K4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" s="6" t="str">
        <f ca="1">IF(IDNMaps[[#This Row],[Type]]="","",COUNTIF($K$1:IDNMaps[[#This Row],[Type]],IDNMaps[[#This Row],[Type]]))</f>
        <v/>
      </c>
      <c r="M42" s="6" t="str">
        <f ca="1">IFERROR(VLOOKUP(IDNMaps[[#This Row],[Type]],RecordCount[],6,0)&amp;"-"&amp;IDNMaps[[#This Row],[Type Count]],"")</f>
        <v/>
      </c>
      <c r="N42" s="6" t="str">
        <f ca="1">IFERROR(VLOOKUP(IDNMaps[[#This Row],[Primary]],INDIRECT(VLOOKUP(IDNMaps[[#This Row],[Type]],RecordCount[],2,0)),VLOOKUP(IDNMaps[[#This Row],[Type]],RecordCount[],7,0),0),"")</f>
        <v/>
      </c>
      <c r="O42" s="6" t="str">
        <f ca="1">IF(IDNMaps[[#This Row],[Name]]="","","("&amp;IDNMaps[[#This Row],[Type]]&amp;") "&amp;IDNMaps[[#This Row],[Name]])</f>
        <v/>
      </c>
      <c r="P42" s="6" t="str">
        <f ca="1">IFERROR(VLOOKUP(IDNMaps[[#This Row],[Primary]],INDIRECT(VLOOKUP(IDNMaps[[#This Row],[Type]],RecordCount[],2,0)),VLOOKUP(IDNMaps[[#This Row],[Type]],RecordCount[],8,0),0),"")</f>
        <v/>
      </c>
    </row>
    <row r="43" spans="10:16">
      <c r="J43" s="11">
        <f t="shared" si="0"/>
        <v>42</v>
      </c>
      <c r="K4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" s="6" t="str">
        <f ca="1">IF(IDNMaps[[#This Row],[Type]]="","",COUNTIF($K$1:IDNMaps[[#This Row],[Type]],IDNMaps[[#This Row],[Type]]))</f>
        <v/>
      </c>
      <c r="M43" s="6" t="str">
        <f ca="1">IFERROR(VLOOKUP(IDNMaps[[#This Row],[Type]],RecordCount[],6,0)&amp;"-"&amp;IDNMaps[[#This Row],[Type Count]],"")</f>
        <v/>
      </c>
      <c r="N43" s="6" t="str">
        <f ca="1">IFERROR(VLOOKUP(IDNMaps[[#This Row],[Primary]],INDIRECT(VLOOKUP(IDNMaps[[#This Row],[Type]],RecordCount[],2,0)),VLOOKUP(IDNMaps[[#This Row],[Type]],RecordCount[],7,0),0),"")</f>
        <v/>
      </c>
      <c r="O43" s="6" t="str">
        <f ca="1">IF(IDNMaps[[#This Row],[Name]]="","","("&amp;IDNMaps[[#This Row],[Type]]&amp;") "&amp;IDNMaps[[#This Row],[Name]])</f>
        <v/>
      </c>
      <c r="P43" s="6" t="str">
        <f ca="1">IFERROR(VLOOKUP(IDNMaps[[#This Row],[Primary]],INDIRECT(VLOOKUP(IDNMaps[[#This Row],[Type]],RecordCount[],2,0)),VLOOKUP(IDNMaps[[#This Row],[Type]],RecordCount[],8,0),0),"")</f>
        <v/>
      </c>
    </row>
    <row r="44" spans="10:16">
      <c r="J44" s="11">
        <f t="shared" si="0"/>
        <v>43</v>
      </c>
      <c r="K4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" s="6" t="str">
        <f ca="1">IF(IDNMaps[[#This Row],[Type]]="","",COUNTIF($K$1:IDNMaps[[#This Row],[Type]],IDNMaps[[#This Row],[Type]]))</f>
        <v/>
      </c>
      <c r="M44" s="6" t="str">
        <f ca="1">IFERROR(VLOOKUP(IDNMaps[[#This Row],[Type]],RecordCount[],6,0)&amp;"-"&amp;IDNMaps[[#This Row],[Type Count]],"")</f>
        <v/>
      </c>
      <c r="N44" s="6" t="str">
        <f ca="1">IFERROR(VLOOKUP(IDNMaps[[#This Row],[Primary]],INDIRECT(VLOOKUP(IDNMaps[[#This Row],[Type]],RecordCount[],2,0)),VLOOKUP(IDNMaps[[#This Row],[Type]],RecordCount[],7,0),0),"")</f>
        <v/>
      </c>
      <c r="O44" s="6" t="str">
        <f ca="1">IF(IDNMaps[[#This Row],[Name]]="","","("&amp;IDNMaps[[#This Row],[Type]]&amp;") "&amp;IDNMaps[[#This Row],[Name]])</f>
        <v/>
      </c>
      <c r="P44" s="6" t="str">
        <f ca="1">IFERROR(VLOOKUP(IDNMaps[[#This Row],[Primary]],INDIRECT(VLOOKUP(IDNMaps[[#This Row],[Type]],RecordCount[],2,0)),VLOOKUP(IDNMaps[[#This Row],[Type]],RecordCount[],8,0),0),"")</f>
        <v/>
      </c>
    </row>
    <row r="45" spans="10:16">
      <c r="J45" s="11">
        <f t="shared" si="0"/>
        <v>44</v>
      </c>
      <c r="K4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" s="6" t="str">
        <f ca="1">IF(IDNMaps[[#This Row],[Type]]="","",COUNTIF($K$1:IDNMaps[[#This Row],[Type]],IDNMaps[[#This Row],[Type]]))</f>
        <v/>
      </c>
      <c r="M45" s="6" t="str">
        <f ca="1">IFERROR(VLOOKUP(IDNMaps[[#This Row],[Type]],RecordCount[],6,0)&amp;"-"&amp;IDNMaps[[#This Row],[Type Count]],"")</f>
        <v/>
      </c>
      <c r="N45" s="6" t="str">
        <f ca="1">IFERROR(VLOOKUP(IDNMaps[[#This Row],[Primary]],INDIRECT(VLOOKUP(IDNMaps[[#This Row],[Type]],RecordCount[],2,0)),VLOOKUP(IDNMaps[[#This Row],[Type]],RecordCount[],7,0),0),"")</f>
        <v/>
      </c>
      <c r="O45" s="6" t="str">
        <f ca="1">IF(IDNMaps[[#This Row],[Name]]="","","("&amp;IDNMaps[[#This Row],[Type]]&amp;") "&amp;IDNMaps[[#This Row],[Name]])</f>
        <v/>
      </c>
      <c r="P45" s="6" t="str">
        <f ca="1">IFERROR(VLOOKUP(IDNMaps[[#This Row],[Primary]],INDIRECT(VLOOKUP(IDNMaps[[#This Row],[Type]],RecordCount[],2,0)),VLOOKUP(IDNMaps[[#This Row],[Type]],RecordCount[],8,0),0),"")</f>
        <v/>
      </c>
    </row>
    <row r="46" spans="10:16">
      <c r="J46" s="11">
        <f t="shared" si="0"/>
        <v>45</v>
      </c>
      <c r="K4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" s="6" t="str">
        <f ca="1">IF(IDNMaps[[#This Row],[Type]]="","",COUNTIF($K$1:IDNMaps[[#This Row],[Type]],IDNMaps[[#This Row],[Type]]))</f>
        <v/>
      </c>
      <c r="M46" s="6" t="str">
        <f ca="1">IFERROR(VLOOKUP(IDNMaps[[#This Row],[Type]],RecordCount[],6,0)&amp;"-"&amp;IDNMaps[[#This Row],[Type Count]],"")</f>
        <v/>
      </c>
      <c r="N46" s="6" t="str">
        <f ca="1">IFERROR(VLOOKUP(IDNMaps[[#This Row],[Primary]],INDIRECT(VLOOKUP(IDNMaps[[#This Row],[Type]],RecordCount[],2,0)),VLOOKUP(IDNMaps[[#This Row],[Type]],RecordCount[],7,0),0),"")</f>
        <v/>
      </c>
      <c r="O46" s="6" t="str">
        <f ca="1">IF(IDNMaps[[#This Row],[Name]]="","","("&amp;IDNMaps[[#This Row],[Type]]&amp;") "&amp;IDNMaps[[#This Row],[Name]])</f>
        <v/>
      </c>
      <c r="P46" s="6" t="str">
        <f ca="1">IFERROR(VLOOKUP(IDNMaps[[#This Row],[Primary]],INDIRECT(VLOOKUP(IDNMaps[[#This Row],[Type]],RecordCount[],2,0)),VLOOKUP(IDNMaps[[#This Row],[Type]],RecordCount[],8,0),0),"")</f>
        <v/>
      </c>
    </row>
    <row r="47" spans="10:16">
      <c r="J47" s="11">
        <f t="shared" si="0"/>
        <v>46</v>
      </c>
      <c r="K4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" s="6" t="str">
        <f ca="1">IF(IDNMaps[[#This Row],[Type]]="","",COUNTIF($K$1:IDNMaps[[#This Row],[Type]],IDNMaps[[#This Row],[Type]]))</f>
        <v/>
      </c>
      <c r="M47" s="6" t="str">
        <f ca="1">IFERROR(VLOOKUP(IDNMaps[[#This Row],[Type]],RecordCount[],6,0)&amp;"-"&amp;IDNMaps[[#This Row],[Type Count]],"")</f>
        <v/>
      </c>
      <c r="N47" s="6" t="str">
        <f ca="1">IFERROR(VLOOKUP(IDNMaps[[#This Row],[Primary]],INDIRECT(VLOOKUP(IDNMaps[[#This Row],[Type]],RecordCount[],2,0)),VLOOKUP(IDNMaps[[#This Row],[Type]],RecordCount[],7,0),0),"")</f>
        <v/>
      </c>
      <c r="O47" s="6" t="str">
        <f ca="1">IF(IDNMaps[[#This Row],[Name]]="","","("&amp;IDNMaps[[#This Row],[Type]]&amp;") "&amp;IDNMaps[[#This Row],[Name]])</f>
        <v/>
      </c>
      <c r="P47" s="6" t="str">
        <f ca="1">IFERROR(VLOOKUP(IDNMaps[[#This Row],[Primary]],INDIRECT(VLOOKUP(IDNMaps[[#This Row],[Type]],RecordCount[],2,0)),VLOOKUP(IDNMaps[[#This Row],[Type]],RecordCount[],8,0),0),"")</f>
        <v/>
      </c>
    </row>
    <row r="48" spans="10:16">
      <c r="J48" s="11">
        <f t="shared" si="0"/>
        <v>47</v>
      </c>
      <c r="K4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" s="6" t="str">
        <f ca="1">IF(IDNMaps[[#This Row],[Type]]="","",COUNTIF($K$1:IDNMaps[[#This Row],[Type]],IDNMaps[[#This Row],[Type]]))</f>
        <v/>
      </c>
      <c r="M48" s="6" t="str">
        <f ca="1">IFERROR(VLOOKUP(IDNMaps[[#This Row],[Type]],RecordCount[],6,0)&amp;"-"&amp;IDNMaps[[#This Row],[Type Count]],"")</f>
        <v/>
      </c>
      <c r="N48" s="6" t="str">
        <f ca="1">IFERROR(VLOOKUP(IDNMaps[[#This Row],[Primary]],INDIRECT(VLOOKUP(IDNMaps[[#This Row],[Type]],RecordCount[],2,0)),VLOOKUP(IDNMaps[[#This Row],[Type]],RecordCount[],7,0),0),"")</f>
        <v/>
      </c>
      <c r="O48" s="6" t="str">
        <f ca="1">IF(IDNMaps[[#This Row],[Name]]="","","("&amp;IDNMaps[[#This Row],[Type]]&amp;") "&amp;IDNMaps[[#This Row],[Name]])</f>
        <v/>
      </c>
      <c r="P48" s="6" t="str">
        <f ca="1">IFERROR(VLOOKUP(IDNMaps[[#This Row],[Primary]],INDIRECT(VLOOKUP(IDNMaps[[#This Row],[Type]],RecordCount[],2,0)),VLOOKUP(IDNMaps[[#This Row],[Type]],RecordCount[],8,0),0),"")</f>
        <v/>
      </c>
    </row>
    <row r="49" spans="10:16">
      <c r="J49" s="11">
        <f t="shared" si="0"/>
        <v>48</v>
      </c>
      <c r="K4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" s="6" t="str">
        <f ca="1">IF(IDNMaps[[#This Row],[Type]]="","",COUNTIF($K$1:IDNMaps[[#This Row],[Type]],IDNMaps[[#This Row],[Type]]))</f>
        <v/>
      </c>
      <c r="M49" s="6" t="str">
        <f ca="1">IFERROR(VLOOKUP(IDNMaps[[#This Row],[Type]],RecordCount[],6,0)&amp;"-"&amp;IDNMaps[[#This Row],[Type Count]],"")</f>
        <v/>
      </c>
      <c r="N49" s="6" t="str">
        <f ca="1">IFERROR(VLOOKUP(IDNMaps[[#This Row],[Primary]],INDIRECT(VLOOKUP(IDNMaps[[#This Row],[Type]],RecordCount[],2,0)),VLOOKUP(IDNMaps[[#This Row],[Type]],RecordCount[],7,0),0),"")</f>
        <v/>
      </c>
      <c r="O49" s="6" t="str">
        <f ca="1">IF(IDNMaps[[#This Row],[Name]]="","","("&amp;IDNMaps[[#This Row],[Type]]&amp;") "&amp;IDNMaps[[#This Row],[Name]])</f>
        <v/>
      </c>
      <c r="P49" s="6" t="str">
        <f ca="1">IFERROR(VLOOKUP(IDNMaps[[#This Row],[Primary]],INDIRECT(VLOOKUP(IDNMaps[[#This Row],[Type]],RecordCount[],2,0)),VLOOKUP(IDNMaps[[#This Row],[Type]],RecordCount[],8,0),0),"")</f>
        <v/>
      </c>
    </row>
    <row r="50" spans="10:16">
      <c r="J50" s="11">
        <f t="shared" si="0"/>
        <v>49</v>
      </c>
      <c r="K5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50" s="6" t="str">
        <f ca="1">IF(IDNMaps[[#This Row],[Type]]="","",COUNTIF($K$1:IDNMaps[[#This Row],[Type]],IDNMaps[[#This Row],[Type]]))</f>
        <v/>
      </c>
      <c r="M50" s="6" t="str">
        <f ca="1">IFERROR(VLOOKUP(IDNMaps[[#This Row],[Type]],RecordCount[],6,0)&amp;"-"&amp;IDNMaps[[#This Row],[Type Count]],"")</f>
        <v/>
      </c>
      <c r="N50" s="6" t="str">
        <f ca="1">IFERROR(VLOOKUP(IDNMaps[[#This Row],[Primary]],INDIRECT(VLOOKUP(IDNMaps[[#This Row],[Type]],RecordCount[],2,0)),VLOOKUP(IDNMaps[[#This Row],[Type]],RecordCount[],7,0),0),"")</f>
        <v/>
      </c>
      <c r="O50" s="6" t="str">
        <f ca="1">IF(IDNMaps[[#This Row],[Name]]="","","("&amp;IDNMaps[[#This Row],[Type]]&amp;") "&amp;IDNMaps[[#This Row],[Name]])</f>
        <v/>
      </c>
      <c r="P50" s="6" t="str">
        <f ca="1">IFERROR(VLOOKUP(IDNMaps[[#This Row],[Primary]],INDIRECT(VLOOKUP(IDNMaps[[#This Row],[Type]],RecordCount[],2,0)),VLOOKUP(IDNMaps[[#This Row],[Type]],RecordCount[],8,0),0),"")</f>
        <v/>
      </c>
    </row>
    <row r="51" spans="10:16">
      <c r="J51" s="11">
        <f t="shared" si="0"/>
        <v>50</v>
      </c>
      <c r="K5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51" s="6" t="str">
        <f ca="1">IF(IDNMaps[[#This Row],[Type]]="","",COUNTIF($K$1:IDNMaps[[#This Row],[Type]],IDNMaps[[#This Row],[Type]]))</f>
        <v/>
      </c>
      <c r="M51" s="6" t="str">
        <f ca="1">IFERROR(VLOOKUP(IDNMaps[[#This Row],[Type]],RecordCount[],6,0)&amp;"-"&amp;IDNMaps[[#This Row],[Type Count]],"")</f>
        <v/>
      </c>
      <c r="N51" s="6" t="str">
        <f ca="1">IFERROR(VLOOKUP(IDNMaps[[#This Row],[Primary]],INDIRECT(VLOOKUP(IDNMaps[[#This Row],[Type]],RecordCount[],2,0)),VLOOKUP(IDNMaps[[#This Row],[Type]],RecordCount[],7,0),0),"")</f>
        <v/>
      </c>
      <c r="O51" s="6" t="str">
        <f ca="1">IF(IDNMaps[[#This Row],[Name]]="","","("&amp;IDNMaps[[#This Row],[Type]]&amp;") "&amp;IDNMaps[[#This Row],[Name]])</f>
        <v/>
      </c>
      <c r="P51" s="6" t="str">
        <f ca="1">IFERROR(VLOOKUP(IDNMaps[[#This Row],[Primary]],INDIRECT(VLOOKUP(IDNMaps[[#This Row],[Type]],RecordCount[],2,0)),VLOOKUP(IDNMaps[[#This Row],[Type]],RecordCount[],8,0),0),"")</f>
        <v/>
      </c>
    </row>
    <row r="52" spans="10:16">
      <c r="J52" s="11">
        <f t="shared" si="0"/>
        <v>51</v>
      </c>
      <c r="K5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52" s="6" t="str">
        <f ca="1">IF(IDNMaps[[#This Row],[Type]]="","",COUNTIF($K$1:IDNMaps[[#This Row],[Type]],IDNMaps[[#This Row],[Type]]))</f>
        <v/>
      </c>
      <c r="M52" s="6" t="str">
        <f ca="1">IFERROR(VLOOKUP(IDNMaps[[#This Row],[Type]],RecordCount[],6,0)&amp;"-"&amp;IDNMaps[[#This Row],[Type Count]],"")</f>
        <v/>
      </c>
      <c r="N52" s="6" t="str">
        <f ca="1">IFERROR(VLOOKUP(IDNMaps[[#This Row],[Primary]],INDIRECT(VLOOKUP(IDNMaps[[#This Row],[Type]],RecordCount[],2,0)),VLOOKUP(IDNMaps[[#This Row],[Type]],RecordCount[],7,0),0),"")</f>
        <v/>
      </c>
      <c r="O52" s="6" t="str">
        <f ca="1">IF(IDNMaps[[#This Row],[Name]]="","","("&amp;IDNMaps[[#This Row],[Type]]&amp;") "&amp;IDNMaps[[#This Row],[Name]])</f>
        <v/>
      </c>
      <c r="P52" s="6" t="str">
        <f ca="1">IFERROR(VLOOKUP(IDNMaps[[#This Row],[Primary]],INDIRECT(VLOOKUP(IDNMaps[[#This Row],[Type]],RecordCount[],2,0)),VLOOKUP(IDNMaps[[#This Row],[Type]],RecordCount[],8,0),0),"")</f>
        <v/>
      </c>
    </row>
    <row r="53" spans="10:16">
      <c r="J53" s="11">
        <f t="shared" si="0"/>
        <v>52</v>
      </c>
      <c r="K5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53" s="6" t="str">
        <f ca="1">IF(IDNMaps[[#This Row],[Type]]="","",COUNTIF($K$1:IDNMaps[[#This Row],[Type]],IDNMaps[[#This Row],[Type]]))</f>
        <v/>
      </c>
      <c r="M53" s="6" t="str">
        <f ca="1">IFERROR(VLOOKUP(IDNMaps[[#This Row],[Type]],RecordCount[],6,0)&amp;"-"&amp;IDNMaps[[#This Row],[Type Count]],"")</f>
        <v/>
      </c>
      <c r="N53" s="6" t="str">
        <f ca="1">IFERROR(VLOOKUP(IDNMaps[[#This Row],[Primary]],INDIRECT(VLOOKUP(IDNMaps[[#This Row],[Type]],RecordCount[],2,0)),VLOOKUP(IDNMaps[[#This Row],[Type]],RecordCount[],7,0),0),"")</f>
        <v/>
      </c>
      <c r="O53" s="6" t="str">
        <f ca="1">IF(IDNMaps[[#This Row],[Name]]="","","("&amp;IDNMaps[[#This Row],[Type]]&amp;") "&amp;IDNMaps[[#This Row],[Name]])</f>
        <v/>
      </c>
      <c r="P53" s="6" t="str">
        <f ca="1">IFERROR(VLOOKUP(IDNMaps[[#This Row],[Primary]],INDIRECT(VLOOKUP(IDNMaps[[#This Row],[Type]],RecordCount[],2,0)),VLOOKUP(IDNMaps[[#This Row],[Type]],RecordCount[],8,0),0),"")</f>
        <v/>
      </c>
    </row>
    <row r="54" spans="10:16">
      <c r="J54" s="11">
        <f t="shared" si="0"/>
        <v>53</v>
      </c>
      <c r="K5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54" s="6" t="str">
        <f ca="1">IF(IDNMaps[[#This Row],[Type]]="","",COUNTIF($K$1:IDNMaps[[#This Row],[Type]],IDNMaps[[#This Row],[Type]]))</f>
        <v/>
      </c>
      <c r="M54" s="6" t="str">
        <f ca="1">IFERROR(VLOOKUP(IDNMaps[[#This Row],[Type]],RecordCount[],6,0)&amp;"-"&amp;IDNMaps[[#This Row],[Type Count]],"")</f>
        <v/>
      </c>
      <c r="N54" s="6" t="str">
        <f ca="1">IFERROR(VLOOKUP(IDNMaps[[#This Row],[Primary]],INDIRECT(VLOOKUP(IDNMaps[[#This Row],[Type]],RecordCount[],2,0)),VLOOKUP(IDNMaps[[#This Row],[Type]],RecordCount[],7,0),0),"")</f>
        <v/>
      </c>
      <c r="O54" s="6" t="str">
        <f ca="1">IF(IDNMaps[[#This Row],[Name]]="","","("&amp;IDNMaps[[#This Row],[Type]]&amp;") "&amp;IDNMaps[[#This Row],[Name]])</f>
        <v/>
      </c>
      <c r="P54" s="6" t="str">
        <f ca="1">IFERROR(VLOOKUP(IDNMaps[[#This Row],[Primary]],INDIRECT(VLOOKUP(IDNMaps[[#This Row],[Type]],RecordCount[],2,0)),VLOOKUP(IDNMaps[[#This Row],[Type]],RecordCount[],8,0),0),"")</f>
        <v/>
      </c>
    </row>
    <row r="55" spans="10:16">
      <c r="J55" s="11">
        <f t="shared" si="0"/>
        <v>54</v>
      </c>
      <c r="K5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55" s="6" t="str">
        <f ca="1">IF(IDNMaps[[#This Row],[Type]]="","",COUNTIF($K$1:IDNMaps[[#This Row],[Type]],IDNMaps[[#This Row],[Type]]))</f>
        <v/>
      </c>
      <c r="M55" s="6" t="str">
        <f ca="1">IFERROR(VLOOKUP(IDNMaps[[#This Row],[Type]],RecordCount[],6,0)&amp;"-"&amp;IDNMaps[[#This Row],[Type Count]],"")</f>
        <v/>
      </c>
      <c r="N55" s="6" t="str">
        <f ca="1">IFERROR(VLOOKUP(IDNMaps[[#This Row],[Primary]],INDIRECT(VLOOKUP(IDNMaps[[#This Row],[Type]],RecordCount[],2,0)),VLOOKUP(IDNMaps[[#This Row],[Type]],RecordCount[],7,0),0),"")</f>
        <v/>
      </c>
      <c r="O55" s="6" t="str">
        <f ca="1">IF(IDNMaps[[#This Row],[Name]]="","","("&amp;IDNMaps[[#This Row],[Type]]&amp;") "&amp;IDNMaps[[#This Row],[Name]])</f>
        <v/>
      </c>
      <c r="P55" s="6" t="str">
        <f ca="1">IFERROR(VLOOKUP(IDNMaps[[#This Row],[Primary]],INDIRECT(VLOOKUP(IDNMaps[[#This Row],[Type]],RecordCount[],2,0)),VLOOKUP(IDNMaps[[#This Row],[Type]],RecordCount[],8,0),0),"")</f>
        <v/>
      </c>
    </row>
    <row r="56" spans="10:16">
      <c r="J56" s="11">
        <f t="shared" si="0"/>
        <v>55</v>
      </c>
      <c r="K5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56" s="6" t="str">
        <f ca="1">IF(IDNMaps[[#This Row],[Type]]="","",COUNTIF($K$1:IDNMaps[[#This Row],[Type]],IDNMaps[[#This Row],[Type]]))</f>
        <v/>
      </c>
      <c r="M56" s="6" t="str">
        <f ca="1">IFERROR(VLOOKUP(IDNMaps[[#This Row],[Type]],RecordCount[],6,0)&amp;"-"&amp;IDNMaps[[#This Row],[Type Count]],"")</f>
        <v/>
      </c>
      <c r="N56" s="6" t="str">
        <f ca="1">IFERROR(VLOOKUP(IDNMaps[[#This Row],[Primary]],INDIRECT(VLOOKUP(IDNMaps[[#This Row],[Type]],RecordCount[],2,0)),VLOOKUP(IDNMaps[[#This Row],[Type]],RecordCount[],7,0),0),"")</f>
        <v/>
      </c>
      <c r="O56" s="6" t="str">
        <f ca="1">IF(IDNMaps[[#This Row],[Name]]="","","("&amp;IDNMaps[[#This Row],[Type]]&amp;") "&amp;IDNMaps[[#This Row],[Name]])</f>
        <v/>
      </c>
      <c r="P56" s="6" t="str">
        <f ca="1">IFERROR(VLOOKUP(IDNMaps[[#This Row],[Primary]],INDIRECT(VLOOKUP(IDNMaps[[#This Row],[Type]],RecordCount[],2,0)),VLOOKUP(IDNMaps[[#This Row],[Type]],RecordCount[],8,0),0),"")</f>
        <v/>
      </c>
    </row>
    <row r="57" spans="10:16">
      <c r="J57" s="11">
        <f t="shared" si="0"/>
        <v>56</v>
      </c>
      <c r="K5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57" s="6" t="str">
        <f ca="1">IF(IDNMaps[[#This Row],[Type]]="","",COUNTIF($K$1:IDNMaps[[#This Row],[Type]],IDNMaps[[#This Row],[Type]]))</f>
        <v/>
      </c>
      <c r="M57" s="6" t="str">
        <f ca="1">IFERROR(VLOOKUP(IDNMaps[[#This Row],[Type]],RecordCount[],6,0)&amp;"-"&amp;IDNMaps[[#This Row],[Type Count]],"")</f>
        <v/>
      </c>
      <c r="N57" s="6" t="str">
        <f ca="1">IFERROR(VLOOKUP(IDNMaps[[#This Row],[Primary]],INDIRECT(VLOOKUP(IDNMaps[[#This Row],[Type]],RecordCount[],2,0)),VLOOKUP(IDNMaps[[#This Row],[Type]],RecordCount[],7,0),0),"")</f>
        <v/>
      </c>
      <c r="O57" s="6" t="str">
        <f ca="1">IF(IDNMaps[[#This Row],[Name]]="","","("&amp;IDNMaps[[#This Row],[Type]]&amp;") "&amp;IDNMaps[[#This Row],[Name]])</f>
        <v/>
      </c>
      <c r="P57" s="6" t="str">
        <f ca="1">IFERROR(VLOOKUP(IDNMaps[[#This Row],[Primary]],INDIRECT(VLOOKUP(IDNMaps[[#This Row],[Type]],RecordCount[],2,0)),VLOOKUP(IDNMaps[[#This Row],[Type]],RecordCount[],8,0),0),"")</f>
        <v/>
      </c>
    </row>
    <row r="58" spans="10:16">
      <c r="J58" s="11">
        <f t="shared" si="0"/>
        <v>57</v>
      </c>
      <c r="K5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58" s="6" t="str">
        <f ca="1">IF(IDNMaps[[#This Row],[Type]]="","",COUNTIF($K$1:IDNMaps[[#This Row],[Type]],IDNMaps[[#This Row],[Type]]))</f>
        <v/>
      </c>
      <c r="M58" s="6" t="str">
        <f ca="1">IFERROR(VLOOKUP(IDNMaps[[#This Row],[Type]],RecordCount[],6,0)&amp;"-"&amp;IDNMaps[[#This Row],[Type Count]],"")</f>
        <v/>
      </c>
      <c r="N58" s="6" t="str">
        <f ca="1">IFERROR(VLOOKUP(IDNMaps[[#This Row],[Primary]],INDIRECT(VLOOKUP(IDNMaps[[#This Row],[Type]],RecordCount[],2,0)),VLOOKUP(IDNMaps[[#This Row],[Type]],RecordCount[],7,0),0),"")</f>
        <v/>
      </c>
      <c r="O58" s="6" t="str">
        <f ca="1">IF(IDNMaps[[#This Row],[Name]]="","","("&amp;IDNMaps[[#This Row],[Type]]&amp;") "&amp;IDNMaps[[#This Row],[Name]])</f>
        <v/>
      </c>
      <c r="P58" s="6" t="str">
        <f ca="1">IFERROR(VLOOKUP(IDNMaps[[#This Row],[Primary]],INDIRECT(VLOOKUP(IDNMaps[[#This Row],[Type]],RecordCount[],2,0)),VLOOKUP(IDNMaps[[#This Row],[Type]],RecordCount[],8,0),0),"")</f>
        <v/>
      </c>
    </row>
    <row r="59" spans="10:16">
      <c r="J59" s="11">
        <f t="shared" si="0"/>
        <v>58</v>
      </c>
      <c r="K5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59" s="6" t="str">
        <f ca="1">IF(IDNMaps[[#This Row],[Type]]="","",COUNTIF($K$1:IDNMaps[[#This Row],[Type]],IDNMaps[[#This Row],[Type]]))</f>
        <v/>
      </c>
      <c r="M59" s="6" t="str">
        <f ca="1">IFERROR(VLOOKUP(IDNMaps[[#This Row],[Type]],RecordCount[],6,0)&amp;"-"&amp;IDNMaps[[#This Row],[Type Count]],"")</f>
        <v/>
      </c>
      <c r="N59" s="6" t="str">
        <f ca="1">IFERROR(VLOOKUP(IDNMaps[[#This Row],[Primary]],INDIRECT(VLOOKUP(IDNMaps[[#This Row],[Type]],RecordCount[],2,0)),VLOOKUP(IDNMaps[[#This Row],[Type]],RecordCount[],7,0),0),"")</f>
        <v/>
      </c>
      <c r="O59" s="6" t="str">
        <f ca="1">IF(IDNMaps[[#This Row],[Name]]="","","("&amp;IDNMaps[[#This Row],[Type]]&amp;") "&amp;IDNMaps[[#This Row],[Name]])</f>
        <v/>
      </c>
      <c r="P59" s="6" t="str">
        <f ca="1">IFERROR(VLOOKUP(IDNMaps[[#This Row],[Primary]],INDIRECT(VLOOKUP(IDNMaps[[#This Row],[Type]],RecordCount[],2,0)),VLOOKUP(IDNMaps[[#This Row],[Type]],RecordCount[],8,0),0),"")</f>
        <v/>
      </c>
    </row>
    <row r="60" spans="10:16">
      <c r="J60" s="11">
        <f t="shared" si="0"/>
        <v>59</v>
      </c>
      <c r="K6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60" s="6" t="str">
        <f ca="1">IF(IDNMaps[[#This Row],[Type]]="","",COUNTIF($K$1:IDNMaps[[#This Row],[Type]],IDNMaps[[#This Row],[Type]]))</f>
        <v/>
      </c>
      <c r="M60" s="6" t="str">
        <f ca="1">IFERROR(VLOOKUP(IDNMaps[[#This Row],[Type]],RecordCount[],6,0)&amp;"-"&amp;IDNMaps[[#This Row],[Type Count]],"")</f>
        <v/>
      </c>
      <c r="N60" s="6" t="str">
        <f ca="1">IFERROR(VLOOKUP(IDNMaps[[#This Row],[Primary]],INDIRECT(VLOOKUP(IDNMaps[[#This Row],[Type]],RecordCount[],2,0)),VLOOKUP(IDNMaps[[#This Row],[Type]],RecordCount[],7,0),0),"")</f>
        <v/>
      </c>
      <c r="O60" s="6" t="str">
        <f ca="1">IF(IDNMaps[[#This Row],[Name]]="","","("&amp;IDNMaps[[#This Row],[Type]]&amp;") "&amp;IDNMaps[[#This Row],[Name]])</f>
        <v/>
      </c>
      <c r="P60" s="6" t="str">
        <f ca="1">IFERROR(VLOOKUP(IDNMaps[[#This Row],[Primary]],INDIRECT(VLOOKUP(IDNMaps[[#This Row],[Type]],RecordCount[],2,0)),VLOOKUP(IDNMaps[[#This Row],[Type]],RecordCount[],8,0),0),"")</f>
        <v/>
      </c>
    </row>
    <row r="61" spans="10:16">
      <c r="J61" s="11">
        <f t="shared" si="0"/>
        <v>60</v>
      </c>
      <c r="K6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61" s="6" t="str">
        <f ca="1">IF(IDNMaps[[#This Row],[Type]]="","",COUNTIF($K$1:IDNMaps[[#This Row],[Type]],IDNMaps[[#This Row],[Type]]))</f>
        <v/>
      </c>
      <c r="M61" s="6" t="str">
        <f ca="1">IFERROR(VLOOKUP(IDNMaps[[#This Row],[Type]],RecordCount[],6,0)&amp;"-"&amp;IDNMaps[[#This Row],[Type Count]],"")</f>
        <v/>
      </c>
      <c r="N61" s="6" t="str">
        <f ca="1">IFERROR(VLOOKUP(IDNMaps[[#This Row],[Primary]],INDIRECT(VLOOKUP(IDNMaps[[#This Row],[Type]],RecordCount[],2,0)),VLOOKUP(IDNMaps[[#This Row],[Type]],RecordCount[],7,0),0),"")</f>
        <v/>
      </c>
      <c r="O61" s="6" t="str">
        <f ca="1">IF(IDNMaps[[#This Row],[Name]]="","","("&amp;IDNMaps[[#This Row],[Type]]&amp;") "&amp;IDNMaps[[#This Row],[Name]])</f>
        <v/>
      </c>
      <c r="P61" s="6" t="str">
        <f ca="1">IFERROR(VLOOKUP(IDNMaps[[#This Row],[Primary]],INDIRECT(VLOOKUP(IDNMaps[[#This Row],[Type]],RecordCount[],2,0)),VLOOKUP(IDNMaps[[#This Row],[Type]],RecordCount[],8,0),0),"")</f>
        <v/>
      </c>
    </row>
    <row r="62" spans="10:16">
      <c r="J62" s="11">
        <f t="shared" si="0"/>
        <v>61</v>
      </c>
      <c r="K6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62" s="6" t="str">
        <f ca="1">IF(IDNMaps[[#This Row],[Type]]="","",COUNTIF($K$1:IDNMaps[[#This Row],[Type]],IDNMaps[[#This Row],[Type]]))</f>
        <v/>
      </c>
      <c r="M62" s="6" t="str">
        <f ca="1">IFERROR(VLOOKUP(IDNMaps[[#This Row],[Type]],RecordCount[],6,0)&amp;"-"&amp;IDNMaps[[#This Row],[Type Count]],"")</f>
        <v/>
      </c>
      <c r="N62" s="6" t="str">
        <f ca="1">IFERROR(VLOOKUP(IDNMaps[[#This Row],[Primary]],INDIRECT(VLOOKUP(IDNMaps[[#This Row],[Type]],RecordCount[],2,0)),VLOOKUP(IDNMaps[[#This Row],[Type]],RecordCount[],7,0),0),"")</f>
        <v/>
      </c>
      <c r="O62" s="6" t="str">
        <f ca="1">IF(IDNMaps[[#This Row],[Name]]="","","("&amp;IDNMaps[[#This Row],[Type]]&amp;") "&amp;IDNMaps[[#This Row],[Name]])</f>
        <v/>
      </c>
      <c r="P62" s="6" t="str">
        <f ca="1">IFERROR(VLOOKUP(IDNMaps[[#This Row],[Primary]],INDIRECT(VLOOKUP(IDNMaps[[#This Row],[Type]],RecordCount[],2,0)),VLOOKUP(IDNMaps[[#This Row],[Type]],RecordCount[],8,0),0),"")</f>
        <v/>
      </c>
    </row>
    <row r="63" spans="10:16">
      <c r="J63" s="11">
        <f t="shared" si="0"/>
        <v>62</v>
      </c>
      <c r="K6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63" s="6" t="str">
        <f ca="1">IF(IDNMaps[[#This Row],[Type]]="","",COUNTIF($K$1:IDNMaps[[#This Row],[Type]],IDNMaps[[#This Row],[Type]]))</f>
        <v/>
      </c>
      <c r="M63" s="6" t="str">
        <f ca="1">IFERROR(VLOOKUP(IDNMaps[[#This Row],[Type]],RecordCount[],6,0)&amp;"-"&amp;IDNMaps[[#This Row],[Type Count]],"")</f>
        <v/>
      </c>
      <c r="N63" s="6" t="str">
        <f ca="1">IFERROR(VLOOKUP(IDNMaps[[#This Row],[Primary]],INDIRECT(VLOOKUP(IDNMaps[[#This Row],[Type]],RecordCount[],2,0)),VLOOKUP(IDNMaps[[#This Row],[Type]],RecordCount[],7,0),0),"")</f>
        <v/>
      </c>
      <c r="O63" s="6" t="str">
        <f ca="1">IF(IDNMaps[[#This Row],[Name]]="","","("&amp;IDNMaps[[#This Row],[Type]]&amp;") "&amp;IDNMaps[[#This Row],[Name]])</f>
        <v/>
      </c>
      <c r="P63" s="6" t="str">
        <f ca="1">IFERROR(VLOOKUP(IDNMaps[[#This Row],[Primary]],INDIRECT(VLOOKUP(IDNMaps[[#This Row],[Type]],RecordCount[],2,0)),VLOOKUP(IDNMaps[[#This Row],[Type]],RecordCount[],8,0),0),"")</f>
        <v/>
      </c>
    </row>
    <row r="64" spans="10:16">
      <c r="J64" s="11">
        <f t="shared" si="0"/>
        <v>63</v>
      </c>
      <c r="K6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64" s="6" t="str">
        <f ca="1">IF(IDNMaps[[#This Row],[Type]]="","",COUNTIF($K$1:IDNMaps[[#This Row],[Type]],IDNMaps[[#This Row],[Type]]))</f>
        <v/>
      </c>
      <c r="M64" s="6" t="str">
        <f ca="1">IFERROR(VLOOKUP(IDNMaps[[#This Row],[Type]],RecordCount[],6,0)&amp;"-"&amp;IDNMaps[[#This Row],[Type Count]],"")</f>
        <v/>
      </c>
      <c r="N64" s="6" t="str">
        <f ca="1">IFERROR(VLOOKUP(IDNMaps[[#This Row],[Primary]],INDIRECT(VLOOKUP(IDNMaps[[#This Row],[Type]],RecordCount[],2,0)),VLOOKUP(IDNMaps[[#This Row],[Type]],RecordCount[],7,0),0),"")</f>
        <v/>
      </c>
      <c r="O64" s="6" t="str">
        <f ca="1">IF(IDNMaps[[#This Row],[Name]]="","","("&amp;IDNMaps[[#This Row],[Type]]&amp;") "&amp;IDNMaps[[#This Row],[Name]])</f>
        <v/>
      </c>
      <c r="P64" s="6" t="str">
        <f ca="1">IFERROR(VLOOKUP(IDNMaps[[#This Row],[Primary]],INDIRECT(VLOOKUP(IDNMaps[[#This Row],[Type]],RecordCount[],2,0)),VLOOKUP(IDNMaps[[#This Row],[Type]],RecordCount[],8,0),0),"")</f>
        <v/>
      </c>
    </row>
    <row r="65" spans="10:16">
      <c r="J65" s="11">
        <f t="shared" si="0"/>
        <v>64</v>
      </c>
      <c r="K6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65" s="6" t="str">
        <f ca="1">IF(IDNMaps[[#This Row],[Type]]="","",COUNTIF($K$1:IDNMaps[[#This Row],[Type]],IDNMaps[[#This Row],[Type]]))</f>
        <v/>
      </c>
      <c r="M65" s="6" t="str">
        <f ca="1">IFERROR(VLOOKUP(IDNMaps[[#This Row],[Type]],RecordCount[],6,0)&amp;"-"&amp;IDNMaps[[#This Row],[Type Count]],"")</f>
        <v/>
      </c>
      <c r="N65" s="6" t="str">
        <f ca="1">IFERROR(VLOOKUP(IDNMaps[[#This Row],[Primary]],INDIRECT(VLOOKUP(IDNMaps[[#This Row],[Type]],RecordCount[],2,0)),VLOOKUP(IDNMaps[[#This Row],[Type]],RecordCount[],7,0),0),"")</f>
        <v/>
      </c>
      <c r="O65" s="6" t="str">
        <f ca="1">IF(IDNMaps[[#This Row],[Name]]="","","("&amp;IDNMaps[[#This Row],[Type]]&amp;") "&amp;IDNMaps[[#This Row],[Name]])</f>
        <v/>
      </c>
      <c r="P65" s="6" t="str">
        <f ca="1">IFERROR(VLOOKUP(IDNMaps[[#This Row],[Primary]],INDIRECT(VLOOKUP(IDNMaps[[#This Row],[Type]],RecordCount[],2,0)),VLOOKUP(IDNMaps[[#This Row],[Type]],RecordCount[],8,0),0),"")</f>
        <v/>
      </c>
    </row>
    <row r="66" spans="10:16">
      <c r="J66" s="11">
        <f t="shared" ref="J66:J129" si="1">IFERROR($J65+1,1)</f>
        <v>65</v>
      </c>
      <c r="K6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66" s="6" t="str">
        <f ca="1">IF(IDNMaps[[#This Row],[Type]]="","",COUNTIF($K$1:IDNMaps[[#This Row],[Type]],IDNMaps[[#This Row],[Type]]))</f>
        <v/>
      </c>
      <c r="M66" s="6" t="str">
        <f ca="1">IFERROR(VLOOKUP(IDNMaps[[#This Row],[Type]],RecordCount[],6,0)&amp;"-"&amp;IDNMaps[[#This Row],[Type Count]],"")</f>
        <v/>
      </c>
      <c r="N66" s="6" t="str">
        <f ca="1">IFERROR(VLOOKUP(IDNMaps[[#This Row],[Primary]],INDIRECT(VLOOKUP(IDNMaps[[#This Row],[Type]],RecordCount[],2,0)),VLOOKUP(IDNMaps[[#This Row],[Type]],RecordCount[],7,0),0),"")</f>
        <v/>
      </c>
      <c r="O66" s="6" t="str">
        <f ca="1">IF(IDNMaps[[#This Row],[Name]]="","","("&amp;IDNMaps[[#This Row],[Type]]&amp;") "&amp;IDNMaps[[#This Row],[Name]])</f>
        <v/>
      </c>
      <c r="P66" s="6" t="str">
        <f ca="1">IFERROR(VLOOKUP(IDNMaps[[#This Row],[Primary]],INDIRECT(VLOOKUP(IDNMaps[[#This Row],[Type]],RecordCount[],2,0)),VLOOKUP(IDNMaps[[#This Row],[Type]],RecordCount[],8,0),0),"")</f>
        <v/>
      </c>
    </row>
    <row r="67" spans="10:16">
      <c r="J67" s="11">
        <f t="shared" si="1"/>
        <v>66</v>
      </c>
      <c r="K6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67" s="6" t="str">
        <f ca="1">IF(IDNMaps[[#This Row],[Type]]="","",COUNTIF($K$1:IDNMaps[[#This Row],[Type]],IDNMaps[[#This Row],[Type]]))</f>
        <v/>
      </c>
      <c r="M67" s="6" t="str">
        <f ca="1">IFERROR(VLOOKUP(IDNMaps[[#This Row],[Type]],RecordCount[],6,0)&amp;"-"&amp;IDNMaps[[#This Row],[Type Count]],"")</f>
        <v/>
      </c>
      <c r="N67" s="6" t="str">
        <f ca="1">IFERROR(VLOOKUP(IDNMaps[[#This Row],[Primary]],INDIRECT(VLOOKUP(IDNMaps[[#This Row],[Type]],RecordCount[],2,0)),VLOOKUP(IDNMaps[[#This Row],[Type]],RecordCount[],7,0),0),"")</f>
        <v/>
      </c>
      <c r="O67" s="6" t="str">
        <f ca="1">IF(IDNMaps[[#This Row],[Name]]="","","("&amp;IDNMaps[[#This Row],[Type]]&amp;") "&amp;IDNMaps[[#This Row],[Name]])</f>
        <v/>
      </c>
      <c r="P67" s="6" t="str">
        <f ca="1">IFERROR(VLOOKUP(IDNMaps[[#This Row],[Primary]],INDIRECT(VLOOKUP(IDNMaps[[#This Row],[Type]],RecordCount[],2,0)),VLOOKUP(IDNMaps[[#This Row],[Type]],RecordCount[],8,0),0),"")</f>
        <v/>
      </c>
    </row>
    <row r="68" spans="10:16">
      <c r="J68" s="11">
        <f t="shared" si="1"/>
        <v>67</v>
      </c>
      <c r="K6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68" s="6" t="str">
        <f ca="1">IF(IDNMaps[[#This Row],[Type]]="","",COUNTIF($K$1:IDNMaps[[#This Row],[Type]],IDNMaps[[#This Row],[Type]]))</f>
        <v/>
      </c>
      <c r="M68" s="6" t="str">
        <f ca="1">IFERROR(VLOOKUP(IDNMaps[[#This Row],[Type]],RecordCount[],6,0)&amp;"-"&amp;IDNMaps[[#This Row],[Type Count]],"")</f>
        <v/>
      </c>
      <c r="N68" s="6" t="str">
        <f ca="1">IFERROR(VLOOKUP(IDNMaps[[#This Row],[Primary]],INDIRECT(VLOOKUP(IDNMaps[[#This Row],[Type]],RecordCount[],2,0)),VLOOKUP(IDNMaps[[#This Row],[Type]],RecordCount[],7,0),0),"")</f>
        <v/>
      </c>
      <c r="O68" s="6" t="str">
        <f ca="1">IF(IDNMaps[[#This Row],[Name]]="","","("&amp;IDNMaps[[#This Row],[Type]]&amp;") "&amp;IDNMaps[[#This Row],[Name]])</f>
        <v/>
      </c>
      <c r="P68" s="6" t="str">
        <f ca="1">IFERROR(VLOOKUP(IDNMaps[[#This Row],[Primary]],INDIRECT(VLOOKUP(IDNMaps[[#This Row],[Type]],RecordCount[],2,0)),VLOOKUP(IDNMaps[[#This Row],[Type]],RecordCount[],8,0),0),"")</f>
        <v/>
      </c>
    </row>
    <row r="69" spans="10:16">
      <c r="J69" s="11">
        <f t="shared" si="1"/>
        <v>68</v>
      </c>
      <c r="K6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69" s="6" t="str">
        <f ca="1">IF(IDNMaps[[#This Row],[Type]]="","",COUNTIF($K$1:IDNMaps[[#This Row],[Type]],IDNMaps[[#This Row],[Type]]))</f>
        <v/>
      </c>
      <c r="M69" s="6" t="str">
        <f ca="1">IFERROR(VLOOKUP(IDNMaps[[#This Row],[Type]],RecordCount[],6,0)&amp;"-"&amp;IDNMaps[[#This Row],[Type Count]],"")</f>
        <v/>
      </c>
      <c r="N69" s="6" t="str">
        <f ca="1">IFERROR(VLOOKUP(IDNMaps[[#This Row],[Primary]],INDIRECT(VLOOKUP(IDNMaps[[#This Row],[Type]],RecordCount[],2,0)),VLOOKUP(IDNMaps[[#This Row],[Type]],RecordCount[],7,0),0),"")</f>
        <v/>
      </c>
      <c r="O69" s="6" t="str">
        <f ca="1">IF(IDNMaps[[#This Row],[Name]]="","","("&amp;IDNMaps[[#This Row],[Type]]&amp;") "&amp;IDNMaps[[#This Row],[Name]])</f>
        <v/>
      </c>
      <c r="P69" s="6" t="str">
        <f ca="1">IFERROR(VLOOKUP(IDNMaps[[#This Row],[Primary]],INDIRECT(VLOOKUP(IDNMaps[[#This Row],[Type]],RecordCount[],2,0)),VLOOKUP(IDNMaps[[#This Row],[Type]],RecordCount[],8,0),0),"")</f>
        <v/>
      </c>
    </row>
    <row r="70" spans="10:16">
      <c r="J70" s="11">
        <f t="shared" si="1"/>
        <v>69</v>
      </c>
      <c r="K7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70" s="6" t="str">
        <f ca="1">IF(IDNMaps[[#This Row],[Type]]="","",COUNTIF($K$1:IDNMaps[[#This Row],[Type]],IDNMaps[[#This Row],[Type]]))</f>
        <v/>
      </c>
      <c r="M70" s="6" t="str">
        <f ca="1">IFERROR(VLOOKUP(IDNMaps[[#This Row],[Type]],RecordCount[],6,0)&amp;"-"&amp;IDNMaps[[#This Row],[Type Count]],"")</f>
        <v/>
      </c>
      <c r="N70" s="6" t="str">
        <f ca="1">IFERROR(VLOOKUP(IDNMaps[[#This Row],[Primary]],INDIRECT(VLOOKUP(IDNMaps[[#This Row],[Type]],RecordCount[],2,0)),VLOOKUP(IDNMaps[[#This Row],[Type]],RecordCount[],7,0),0),"")</f>
        <v/>
      </c>
      <c r="O70" s="6" t="str">
        <f ca="1">IF(IDNMaps[[#This Row],[Name]]="","","("&amp;IDNMaps[[#This Row],[Type]]&amp;") "&amp;IDNMaps[[#This Row],[Name]])</f>
        <v/>
      </c>
      <c r="P70" s="6" t="str">
        <f ca="1">IFERROR(VLOOKUP(IDNMaps[[#This Row],[Primary]],INDIRECT(VLOOKUP(IDNMaps[[#This Row],[Type]],RecordCount[],2,0)),VLOOKUP(IDNMaps[[#This Row],[Type]],RecordCount[],8,0),0),"")</f>
        <v/>
      </c>
    </row>
    <row r="71" spans="10:16">
      <c r="J71" s="11">
        <f t="shared" si="1"/>
        <v>70</v>
      </c>
      <c r="K7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71" s="6" t="str">
        <f ca="1">IF(IDNMaps[[#This Row],[Type]]="","",COUNTIF($K$1:IDNMaps[[#This Row],[Type]],IDNMaps[[#This Row],[Type]]))</f>
        <v/>
      </c>
      <c r="M71" s="6" t="str">
        <f ca="1">IFERROR(VLOOKUP(IDNMaps[[#This Row],[Type]],RecordCount[],6,0)&amp;"-"&amp;IDNMaps[[#This Row],[Type Count]],"")</f>
        <v/>
      </c>
      <c r="N71" s="6" t="str">
        <f ca="1">IFERROR(VLOOKUP(IDNMaps[[#This Row],[Primary]],INDIRECT(VLOOKUP(IDNMaps[[#This Row],[Type]],RecordCount[],2,0)),VLOOKUP(IDNMaps[[#This Row],[Type]],RecordCount[],7,0),0),"")</f>
        <v/>
      </c>
      <c r="O71" s="6" t="str">
        <f ca="1">IF(IDNMaps[[#This Row],[Name]]="","","("&amp;IDNMaps[[#This Row],[Type]]&amp;") "&amp;IDNMaps[[#This Row],[Name]])</f>
        <v/>
      </c>
      <c r="P71" s="6" t="str">
        <f ca="1">IFERROR(VLOOKUP(IDNMaps[[#This Row],[Primary]],INDIRECT(VLOOKUP(IDNMaps[[#This Row],[Type]],RecordCount[],2,0)),VLOOKUP(IDNMaps[[#This Row],[Type]],RecordCount[],8,0),0),"")</f>
        <v/>
      </c>
    </row>
    <row r="72" spans="10:16">
      <c r="J72" s="11">
        <f t="shared" si="1"/>
        <v>71</v>
      </c>
      <c r="K7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72" s="6" t="str">
        <f ca="1">IF(IDNMaps[[#This Row],[Type]]="","",COUNTIF($K$1:IDNMaps[[#This Row],[Type]],IDNMaps[[#This Row],[Type]]))</f>
        <v/>
      </c>
      <c r="M72" s="6" t="str">
        <f ca="1">IFERROR(VLOOKUP(IDNMaps[[#This Row],[Type]],RecordCount[],6,0)&amp;"-"&amp;IDNMaps[[#This Row],[Type Count]],"")</f>
        <v/>
      </c>
      <c r="N72" s="6" t="str">
        <f ca="1">IFERROR(VLOOKUP(IDNMaps[[#This Row],[Primary]],INDIRECT(VLOOKUP(IDNMaps[[#This Row],[Type]],RecordCount[],2,0)),VLOOKUP(IDNMaps[[#This Row],[Type]],RecordCount[],7,0),0),"")</f>
        <v/>
      </c>
      <c r="O72" s="6" t="str">
        <f ca="1">IF(IDNMaps[[#This Row],[Name]]="","","("&amp;IDNMaps[[#This Row],[Type]]&amp;") "&amp;IDNMaps[[#This Row],[Name]])</f>
        <v/>
      </c>
      <c r="P72" s="6" t="str">
        <f ca="1">IFERROR(VLOOKUP(IDNMaps[[#This Row],[Primary]],INDIRECT(VLOOKUP(IDNMaps[[#This Row],[Type]],RecordCount[],2,0)),VLOOKUP(IDNMaps[[#This Row],[Type]],RecordCount[],8,0),0),"")</f>
        <v/>
      </c>
    </row>
    <row r="73" spans="10:16">
      <c r="J73" s="11">
        <f t="shared" si="1"/>
        <v>72</v>
      </c>
      <c r="K7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73" s="6" t="str">
        <f ca="1">IF(IDNMaps[[#This Row],[Type]]="","",COUNTIF($K$1:IDNMaps[[#This Row],[Type]],IDNMaps[[#This Row],[Type]]))</f>
        <v/>
      </c>
      <c r="M73" s="6" t="str">
        <f ca="1">IFERROR(VLOOKUP(IDNMaps[[#This Row],[Type]],RecordCount[],6,0)&amp;"-"&amp;IDNMaps[[#This Row],[Type Count]],"")</f>
        <v/>
      </c>
      <c r="N73" s="6" t="str">
        <f ca="1">IFERROR(VLOOKUP(IDNMaps[[#This Row],[Primary]],INDIRECT(VLOOKUP(IDNMaps[[#This Row],[Type]],RecordCount[],2,0)),VLOOKUP(IDNMaps[[#This Row],[Type]],RecordCount[],7,0),0),"")</f>
        <v/>
      </c>
      <c r="O73" s="6" t="str">
        <f ca="1">IF(IDNMaps[[#This Row],[Name]]="","","("&amp;IDNMaps[[#This Row],[Type]]&amp;") "&amp;IDNMaps[[#This Row],[Name]])</f>
        <v/>
      </c>
      <c r="P73" s="6" t="str">
        <f ca="1">IFERROR(VLOOKUP(IDNMaps[[#This Row],[Primary]],INDIRECT(VLOOKUP(IDNMaps[[#This Row],[Type]],RecordCount[],2,0)),VLOOKUP(IDNMaps[[#This Row],[Type]],RecordCount[],8,0),0),"")</f>
        <v/>
      </c>
    </row>
    <row r="74" spans="10:16">
      <c r="J74" s="11">
        <f t="shared" si="1"/>
        <v>73</v>
      </c>
      <c r="K7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74" s="6" t="str">
        <f ca="1">IF(IDNMaps[[#This Row],[Type]]="","",COUNTIF($K$1:IDNMaps[[#This Row],[Type]],IDNMaps[[#This Row],[Type]]))</f>
        <v/>
      </c>
      <c r="M74" s="6" t="str">
        <f ca="1">IFERROR(VLOOKUP(IDNMaps[[#This Row],[Type]],RecordCount[],6,0)&amp;"-"&amp;IDNMaps[[#This Row],[Type Count]],"")</f>
        <v/>
      </c>
      <c r="N74" s="6" t="str">
        <f ca="1">IFERROR(VLOOKUP(IDNMaps[[#This Row],[Primary]],INDIRECT(VLOOKUP(IDNMaps[[#This Row],[Type]],RecordCount[],2,0)),VLOOKUP(IDNMaps[[#This Row],[Type]],RecordCount[],7,0),0),"")</f>
        <v/>
      </c>
      <c r="O74" s="6" t="str">
        <f ca="1">IF(IDNMaps[[#This Row],[Name]]="","","("&amp;IDNMaps[[#This Row],[Type]]&amp;") "&amp;IDNMaps[[#This Row],[Name]])</f>
        <v/>
      </c>
      <c r="P74" s="6" t="str">
        <f ca="1">IFERROR(VLOOKUP(IDNMaps[[#This Row],[Primary]],INDIRECT(VLOOKUP(IDNMaps[[#This Row],[Type]],RecordCount[],2,0)),VLOOKUP(IDNMaps[[#This Row],[Type]],RecordCount[],8,0),0),"")</f>
        <v/>
      </c>
    </row>
    <row r="75" spans="10:16">
      <c r="J75" s="11">
        <f t="shared" si="1"/>
        <v>74</v>
      </c>
      <c r="K7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75" s="6" t="str">
        <f ca="1">IF(IDNMaps[[#This Row],[Type]]="","",COUNTIF($K$1:IDNMaps[[#This Row],[Type]],IDNMaps[[#This Row],[Type]]))</f>
        <v/>
      </c>
      <c r="M75" s="6" t="str">
        <f ca="1">IFERROR(VLOOKUP(IDNMaps[[#This Row],[Type]],RecordCount[],6,0)&amp;"-"&amp;IDNMaps[[#This Row],[Type Count]],"")</f>
        <v/>
      </c>
      <c r="N75" s="6" t="str">
        <f ca="1">IFERROR(VLOOKUP(IDNMaps[[#This Row],[Primary]],INDIRECT(VLOOKUP(IDNMaps[[#This Row],[Type]],RecordCount[],2,0)),VLOOKUP(IDNMaps[[#This Row],[Type]],RecordCount[],7,0),0),"")</f>
        <v/>
      </c>
      <c r="O75" s="6" t="str">
        <f ca="1">IF(IDNMaps[[#This Row],[Name]]="","","("&amp;IDNMaps[[#This Row],[Type]]&amp;") "&amp;IDNMaps[[#This Row],[Name]])</f>
        <v/>
      </c>
      <c r="P75" s="6" t="str">
        <f ca="1">IFERROR(VLOOKUP(IDNMaps[[#This Row],[Primary]],INDIRECT(VLOOKUP(IDNMaps[[#This Row],[Type]],RecordCount[],2,0)),VLOOKUP(IDNMaps[[#This Row],[Type]],RecordCount[],8,0),0),"")</f>
        <v/>
      </c>
    </row>
    <row r="76" spans="10:16">
      <c r="J76" s="11">
        <f t="shared" si="1"/>
        <v>75</v>
      </c>
      <c r="K7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76" s="6" t="str">
        <f ca="1">IF(IDNMaps[[#This Row],[Type]]="","",COUNTIF($K$1:IDNMaps[[#This Row],[Type]],IDNMaps[[#This Row],[Type]]))</f>
        <v/>
      </c>
      <c r="M76" s="6" t="str">
        <f ca="1">IFERROR(VLOOKUP(IDNMaps[[#This Row],[Type]],RecordCount[],6,0)&amp;"-"&amp;IDNMaps[[#This Row],[Type Count]],"")</f>
        <v/>
      </c>
      <c r="N76" s="6" t="str">
        <f ca="1">IFERROR(VLOOKUP(IDNMaps[[#This Row],[Primary]],INDIRECT(VLOOKUP(IDNMaps[[#This Row],[Type]],RecordCount[],2,0)),VLOOKUP(IDNMaps[[#This Row],[Type]],RecordCount[],7,0),0),"")</f>
        <v/>
      </c>
      <c r="O76" s="6" t="str">
        <f ca="1">IF(IDNMaps[[#This Row],[Name]]="","","("&amp;IDNMaps[[#This Row],[Type]]&amp;") "&amp;IDNMaps[[#This Row],[Name]])</f>
        <v/>
      </c>
      <c r="P76" s="6" t="str">
        <f ca="1">IFERROR(VLOOKUP(IDNMaps[[#This Row],[Primary]],INDIRECT(VLOOKUP(IDNMaps[[#This Row],[Type]],RecordCount[],2,0)),VLOOKUP(IDNMaps[[#This Row],[Type]],RecordCount[],8,0),0),"")</f>
        <v/>
      </c>
    </row>
    <row r="77" spans="10:16">
      <c r="J77" s="11">
        <f t="shared" si="1"/>
        <v>76</v>
      </c>
      <c r="K7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77" s="6" t="str">
        <f ca="1">IF(IDNMaps[[#This Row],[Type]]="","",COUNTIF($K$1:IDNMaps[[#This Row],[Type]],IDNMaps[[#This Row],[Type]]))</f>
        <v/>
      </c>
      <c r="M77" s="6" t="str">
        <f ca="1">IFERROR(VLOOKUP(IDNMaps[[#This Row],[Type]],RecordCount[],6,0)&amp;"-"&amp;IDNMaps[[#This Row],[Type Count]],"")</f>
        <v/>
      </c>
      <c r="N77" s="6" t="str">
        <f ca="1">IFERROR(VLOOKUP(IDNMaps[[#This Row],[Primary]],INDIRECT(VLOOKUP(IDNMaps[[#This Row],[Type]],RecordCount[],2,0)),VLOOKUP(IDNMaps[[#This Row],[Type]],RecordCount[],7,0),0),"")</f>
        <v/>
      </c>
      <c r="O77" s="6" t="str">
        <f ca="1">IF(IDNMaps[[#This Row],[Name]]="","","("&amp;IDNMaps[[#This Row],[Type]]&amp;") "&amp;IDNMaps[[#This Row],[Name]])</f>
        <v/>
      </c>
      <c r="P77" s="6" t="str">
        <f ca="1">IFERROR(VLOOKUP(IDNMaps[[#This Row],[Primary]],INDIRECT(VLOOKUP(IDNMaps[[#This Row],[Type]],RecordCount[],2,0)),VLOOKUP(IDNMaps[[#This Row],[Type]],RecordCount[],8,0),0),"")</f>
        <v/>
      </c>
    </row>
    <row r="78" spans="10:16">
      <c r="J78" s="11">
        <f t="shared" si="1"/>
        <v>77</v>
      </c>
      <c r="K7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78" s="6" t="str">
        <f ca="1">IF(IDNMaps[[#This Row],[Type]]="","",COUNTIF($K$1:IDNMaps[[#This Row],[Type]],IDNMaps[[#This Row],[Type]]))</f>
        <v/>
      </c>
      <c r="M78" s="6" t="str">
        <f ca="1">IFERROR(VLOOKUP(IDNMaps[[#This Row],[Type]],RecordCount[],6,0)&amp;"-"&amp;IDNMaps[[#This Row],[Type Count]],"")</f>
        <v/>
      </c>
      <c r="N78" s="6" t="str">
        <f ca="1">IFERROR(VLOOKUP(IDNMaps[[#This Row],[Primary]],INDIRECT(VLOOKUP(IDNMaps[[#This Row],[Type]],RecordCount[],2,0)),VLOOKUP(IDNMaps[[#This Row],[Type]],RecordCount[],7,0),0),"")</f>
        <v/>
      </c>
      <c r="O78" s="6" t="str">
        <f ca="1">IF(IDNMaps[[#This Row],[Name]]="","","("&amp;IDNMaps[[#This Row],[Type]]&amp;") "&amp;IDNMaps[[#This Row],[Name]])</f>
        <v/>
      </c>
      <c r="P78" s="6" t="str">
        <f ca="1">IFERROR(VLOOKUP(IDNMaps[[#This Row],[Primary]],INDIRECT(VLOOKUP(IDNMaps[[#This Row],[Type]],RecordCount[],2,0)),VLOOKUP(IDNMaps[[#This Row],[Type]],RecordCount[],8,0),0),"")</f>
        <v/>
      </c>
    </row>
    <row r="79" spans="10:16">
      <c r="J79" s="11">
        <f t="shared" si="1"/>
        <v>78</v>
      </c>
      <c r="K7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79" s="6" t="str">
        <f ca="1">IF(IDNMaps[[#This Row],[Type]]="","",COUNTIF($K$1:IDNMaps[[#This Row],[Type]],IDNMaps[[#This Row],[Type]]))</f>
        <v/>
      </c>
      <c r="M79" s="6" t="str">
        <f ca="1">IFERROR(VLOOKUP(IDNMaps[[#This Row],[Type]],RecordCount[],6,0)&amp;"-"&amp;IDNMaps[[#This Row],[Type Count]],"")</f>
        <v/>
      </c>
      <c r="N79" s="6" t="str">
        <f ca="1">IFERROR(VLOOKUP(IDNMaps[[#This Row],[Primary]],INDIRECT(VLOOKUP(IDNMaps[[#This Row],[Type]],RecordCount[],2,0)),VLOOKUP(IDNMaps[[#This Row],[Type]],RecordCount[],7,0),0),"")</f>
        <v/>
      </c>
      <c r="O79" s="6" t="str">
        <f ca="1">IF(IDNMaps[[#This Row],[Name]]="","","("&amp;IDNMaps[[#This Row],[Type]]&amp;") "&amp;IDNMaps[[#This Row],[Name]])</f>
        <v/>
      </c>
      <c r="P79" s="6" t="str">
        <f ca="1">IFERROR(VLOOKUP(IDNMaps[[#This Row],[Primary]],INDIRECT(VLOOKUP(IDNMaps[[#This Row],[Type]],RecordCount[],2,0)),VLOOKUP(IDNMaps[[#This Row],[Type]],RecordCount[],8,0),0),"")</f>
        <v/>
      </c>
    </row>
    <row r="80" spans="10:16">
      <c r="J80" s="11">
        <f t="shared" si="1"/>
        <v>79</v>
      </c>
      <c r="K8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80" s="6" t="str">
        <f ca="1">IF(IDNMaps[[#This Row],[Type]]="","",COUNTIF($K$1:IDNMaps[[#This Row],[Type]],IDNMaps[[#This Row],[Type]]))</f>
        <v/>
      </c>
      <c r="M80" s="6" t="str">
        <f ca="1">IFERROR(VLOOKUP(IDNMaps[[#This Row],[Type]],RecordCount[],6,0)&amp;"-"&amp;IDNMaps[[#This Row],[Type Count]],"")</f>
        <v/>
      </c>
      <c r="N80" s="6" t="str">
        <f ca="1">IFERROR(VLOOKUP(IDNMaps[[#This Row],[Primary]],INDIRECT(VLOOKUP(IDNMaps[[#This Row],[Type]],RecordCount[],2,0)),VLOOKUP(IDNMaps[[#This Row],[Type]],RecordCount[],7,0),0),"")</f>
        <v/>
      </c>
      <c r="O80" s="6" t="str">
        <f ca="1">IF(IDNMaps[[#This Row],[Name]]="","","("&amp;IDNMaps[[#This Row],[Type]]&amp;") "&amp;IDNMaps[[#This Row],[Name]])</f>
        <v/>
      </c>
      <c r="P80" s="6" t="str">
        <f ca="1">IFERROR(VLOOKUP(IDNMaps[[#This Row],[Primary]],INDIRECT(VLOOKUP(IDNMaps[[#This Row],[Type]],RecordCount[],2,0)),VLOOKUP(IDNMaps[[#This Row],[Type]],RecordCount[],8,0),0),"")</f>
        <v/>
      </c>
    </row>
    <row r="81" spans="10:16">
      <c r="J81" s="11">
        <f t="shared" si="1"/>
        <v>80</v>
      </c>
      <c r="K8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81" s="6" t="str">
        <f ca="1">IF(IDNMaps[[#This Row],[Type]]="","",COUNTIF($K$1:IDNMaps[[#This Row],[Type]],IDNMaps[[#This Row],[Type]]))</f>
        <v/>
      </c>
      <c r="M81" s="6" t="str">
        <f ca="1">IFERROR(VLOOKUP(IDNMaps[[#This Row],[Type]],RecordCount[],6,0)&amp;"-"&amp;IDNMaps[[#This Row],[Type Count]],"")</f>
        <v/>
      </c>
      <c r="N81" s="6" t="str">
        <f ca="1">IFERROR(VLOOKUP(IDNMaps[[#This Row],[Primary]],INDIRECT(VLOOKUP(IDNMaps[[#This Row],[Type]],RecordCount[],2,0)),VLOOKUP(IDNMaps[[#This Row],[Type]],RecordCount[],7,0),0),"")</f>
        <v/>
      </c>
      <c r="O81" s="6" t="str">
        <f ca="1">IF(IDNMaps[[#This Row],[Name]]="","","("&amp;IDNMaps[[#This Row],[Type]]&amp;") "&amp;IDNMaps[[#This Row],[Name]])</f>
        <v/>
      </c>
      <c r="P81" s="6" t="str">
        <f ca="1">IFERROR(VLOOKUP(IDNMaps[[#This Row],[Primary]],INDIRECT(VLOOKUP(IDNMaps[[#This Row],[Type]],RecordCount[],2,0)),VLOOKUP(IDNMaps[[#This Row],[Type]],RecordCount[],8,0),0),"")</f>
        <v/>
      </c>
    </row>
    <row r="82" spans="10:16">
      <c r="J82" s="11">
        <f t="shared" si="1"/>
        <v>81</v>
      </c>
      <c r="K8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82" s="6" t="str">
        <f ca="1">IF(IDNMaps[[#This Row],[Type]]="","",COUNTIF($K$1:IDNMaps[[#This Row],[Type]],IDNMaps[[#This Row],[Type]]))</f>
        <v/>
      </c>
      <c r="M82" s="6" t="str">
        <f ca="1">IFERROR(VLOOKUP(IDNMaps[[#This Row],[Type]],RecordCount[],6,0)&amp;"-"&amp;IDNMaps[[#This Row],[Type Count]],"")</f>
        <v/>
      </c>
      <c r="N82" s="6" t="str">
        <f ca="1">IFERROR(VLOOKUP(IDNMaps[[#This Row],[Primary]],INDIRECT(VLOOKUP(IDNMaps[[#This Row],[Type]],RecordCount[],2,0)),VLOOKUP(IDNMaps[[#This Row],[Type]],RecordCount[],7,0),0),"")</f>
        <v/>
      </c>
      <c r="O82" s="6" t="str">
        <f ca="1">IF(IDNMaps[[#This Row],[Name]]="","","("&amp;IDNMaps[[#This Row],[Type]]&amp;") "&amp;IDNMaps[[#This Row],[Name]])</f>
        <v/>
      </c>
      <c r="P82" s="6" t="str">
        <f ca="1">IFERROR(VLOOKUP(IDNMaps[[#This Row],[Primary]],INDIRECT(VLOOKUP(IDNMaps[[#This Row],[Type]],RecordCount[],2,0)),VLOOKUP(IDNMaps[[#This Row],[Type]],RecordCount[],8,0),0),"")</f>
        <v/>
      </c>
    </row>
    <row r="83" spans="10:16">
      <c r="J83" s="11">
        <f t="shared" si="1"/>
        <v>82</v>
      </c>
      <c r="K8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83" s="6" t="str">
        <f ca="1">IF(IDNMaps[[#This Row],[Type]]="","",COUNTIF($K$1:IDNMaps[[#This Row],[Type]],IDNMaps[[#This Row],[Type]]))</f>
        <v/>
      </c>
      <c r="M83" s="6" t="str">
        <f ca="1">IFERROR(VLOOKUP(IDNMaps[[#This Row],[Type]],RecordCount[],6,0)&amp;"-"&amp;IDNMaps[[#This Row],[Type Count]],"")</f>
        <v/>
      </c>
      <c r="N83" s="6" t="str">
        <f ca="1">IFERROR(VLOOKUP(IDNMaps[[#This Row],[Primary]],INDIRECT(VLOOKUP(IDNMaps[[#This Row],[Type]],RecordCount[],2,0)),VLOOKUP(IDNMaps[[#This Row],[Type]],RecordCount[],7,0),0),"")</f>
        <v/>
      </c>
      <c r="O83" s="6" t="str">
        <f ca="1">IF(IDNMaps[[#This Row],[Name]]="","","("&amp;IDNMaps[[#This Row],[Type]]&amp;") "&amp;IDNMaps[[#This Row],[Name]])</f>
        <v/>
      </c>
      <c r="P83" s="6" t="str">
        <f ca="1">IFERROR(VLOOKUP(IDNMaps[[#This Row],[Primary]],INDIRECT(VLOOKUP(IDNMaps[[#This Row],[Type]],RecordCount[],2,0)),VLOOKUP(IDNMaps[[#This Row],[Type]],RecordCount[],8,0),0),"")</f>
        <v/>
      </c>
    </row>
    <row r="84" spans="10:16">
      <c r="J84" s="11">
        <f t="shared" si="1"/>
        <v>83</v>
      </c>
      <c r="K8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84" s="6" t="str">
        <f ca="1">IF(IDNMaps[[#This Row],[Type]]="","",COUNTIF($K$1:IDNMaps[[#This Row],[Type]],IDNMaps[[#This Row],[Type]]))</f>
        <v/>
      </c>
      <c r="M84" s="6" t="str">
        <f ca="1">IFERROR(VLOOKUP(IDNMaps[[#This Row],[Type]],RecordCount[],6,0)&amp;"-"&amp;IDNMaps[[#This Row],[Type Count]],"")</f>
        <v/>
      </c>
      <c r="N84" s="6" t="str">
        <f ca="1">IFERROR(VLOOKUP(IDNMaps[[#This Row],[Primary]],INDIRECT(VLOOKUP(IDNMaps[[#This Row],[Type]],RecordCount[],2,0)),VLOOKUP(IDNMaps[[#This Row],[Type]],RecordCount[],7,0),0),"")</f>
        <v/>
      </c>
      <c r="O84" s="6" t="str">
        <f ca="1">IF(IDNMaps[[#This Row],[Name]]="","","("&amp;IDNMaps[[#This Row],[Type]]&amp;") "&amp;IDNMaps[[#This Row],[Name]])</f>
        <v/>
      </c>
      <c r="P84" s="6" t="str">
        <f ca="1">IFERROR(VLOOKUP(IDNMaps[[#This Row],[Primary]],INDIRECT(VLOOKUP(IDNMaps[[#This Row],[Type]],RecordCount[],2,0)),VLOOKUP(IDNMaps[[#This Row],[Type]],RecordCount[],8,0),0),"")</f>
        <v/>
      </c>
    </row>
    <row r="85" spans="10:16">
      <c r="J85" s="11">
        <f t="shared" si="1"/>
        <v>84</v>
      </c>
      <c r="K8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85" s="6" t="str">
        <f ca="1">IF(IDNMaps[[#This Row],[Type]]="","",COUNTIF($K$1:IDNMaps[[#This Row],[Type]],IDNMaps[[#This Row],[Type]]))</f>
        <v/>
      </c>
      <c r="M85" s="6" t="str">
        <f ca="1">IFERROR(VLOOKUP(IDNMaps[[#This Row],[Type]],RecordCount[],6,0)&amp;"-"&amp;IDNMaps[[#This Row],[Type Count]],"")</f>
        <v/>
      </c>
      <c r="N85" s="6" t="str">
        <f ca="1">IFERROR(VLOOKUP(IDNMaps[[#This Row],[Primary]],INDIRECT(VLOOKUP(IDNMaps[[#This Row],[Type]],RecordCount[],2,0)),VLOOKUP(IDNMaps[[#This Row],[Type]],RecordCount[],7,0),0),"")</f>
        <v/>
      </c>
      <c r="O85" s="6" t="str">
        <f ca="1">IF(IDNMaps[[#This Row],[Name]]="","","("&amp;IDNMaps[[#This Row],[Type]]&amp;") "&amp;IDNMaps[[#This Row],[Name]])</f>
        <v/>
      </c>
      <c r="P85" s="6" t="str">
        <f ca="1">IFERROR(VLOOKUP(IDNMaps[[#This Row],[Primary]],INDIRECT(VLOOKUP(IDNMaps[[#This Row],[Type]],RecordCount[],2,0)),VLOOKUP(IDNMaps[[#This Row],[Type]],RecordCount[],8,0),0),"")</f>
        <v/>
      </c>
    </row>
    <row r="86" spans="10:16">
      <c r="J86" s="11">
        <f t="shared" si="1"/>
        <v>85</v>
      </c>
      <c r="K8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86" s="6" t="str">
        <f ca="1">IF(IDNMaps[[#This Row],[Type]]="","",COUNTIF($K$1:IDNMaps[[#This Row],[Type]],IDNMaps[[#This Row],[Type]]))</f>
        <v/>
      </c>
      <c r="M86" s="6" t="str">
        <f ca="1">IFERROR(VLOOKUP(IDNMaps[[#This Row],[Type]],RecordCount[],6,0)&amp;"-"&amp;IDNMaps[[#This Row],[Type Count]],"")</f>
        <v/>
      </c>
      <c r="N86" s="6" t="str">
        <f ca="1">IFERROR(VLOOKUP(IDNMaps[[#This Row],[Primary]],INDIRECT(VLOOKUP(IDNMaps[[#This Row],[Type]],RecordCount[],2,0)),VLOOKUP(IDNMaps[[#This Row],[Type]],RecordCount[],7,0),0),"")</f>
        <v/>
      </c>
      <c r="O86" s="6" t="str">
        <f ca="1">IF(IDNMaps[[#This Row],[Name]]="","","("&amp;IDNMaps[[#This Row],[Type]]&amp;") "&amp;IDNMaps[[#This Row],[Name]])</f>
        <v/>
      </c>
      <c r="P86" s="6" t="str">
        <f ca="1">IFERROR(VLOOKUP(IDNMaps[[#This Row],[Primary]],INDIRECT(VLOOKUP(IDNMaps[[#This Row],[Type]],RecordCount[],2,0)),VLOOKUP(IDNMaps[[#This Row],[Type]],RecordCount[],8,0),0),"")</f>
        <v/>
      </c>
    </row>
    <row r="87" spans="10:16">
      <c r="J87" s="11">
        <f t="shared" si="1"/>
        <v>86</v>
      </c>
      <c r="K8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87" s="6" t="str">
        <f ca="1">IF(IDNMaps[[#This Row],[Type]]="","",COUNTIF($K$1:IDNMaps[[#This Row],[Type]],IDNMaps[[#This Row],[Type]]))</f>
        <v/>
      </c>
      <c r="M87" s="6" t="str">
        <f ca="1">IFERROR(VLOOKUP(IDNMaps[[#This Row],[Type]],RecordCount[],6,0)&amp;"-"&amp;IDNMaps[[#This Row],[Type Count]],"")</f>
        <v/>
      </c>
      <c r="N87" s="6" t="str">
        <f ca="1">IFERROR(VLOOKUP(IDNMaps[[#This Row],[Primary]],INDIRECT(VLOOKUP(IDNMaps[[#This Row],[Type]],RecordCount[],2,0)),VLOOKUP(IDNMaps[[#This Row],[Type]],RecordCount[],7,0),0),"")</f>
        <v/>
      </c>
      <c r="O87" s="6" t="str">
        <f ca="1">IF(IDNMaps[[#This Row],[Name]]="","","("&amp;IDNMaps[[#This Row],[Type]]&amp;") "&amp;IDNMaps[[#This Row],[Name]])</f>
        <v/>
      </c>
      <c r="P87" s="6" t="str">
        <f ca="1">IFERROR(VLOOKUP(IDNMaps[[#This Row],[Primary]],INDIRECT(VLOOKUP(IDNMaps[[#This Row],[Type]],RecordCount[],2,0)),VLOOKUP(IDNMaps[[#This Row],[Type]],RecordCount[],8,0),0),"")</f>
        <v/>
      </c>
    </row>
    <row r="88" spans="10:16">
      <c r="J88" s="11">
        <f t="shared" si="1"/>
        <v>87</v>
      </c>
      <c r="K8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88" s="6" t="str">
        <f ca="1">IF(IDNMaps[[#This Row],[Type]]="","",COUNTIF($K$1:IDNMaps[[#This Row],[Type]],IDNMaps[[#This Row],[Type]]))</f>
        <v/>
      </c>
      <c r="M88" s="6" t="str">
        <f ca="1">IFERROR(VLOOKUP(IDNMaps[[#This Row],[Type]],RecordCount[],6,0)&amp;"-"&amp;IDNMaps[[#This Row],[Type Count]],"")</f>
        <v/>
      </c>
      <c r="N88" s="6" t="str">
        <f ca="1">IFERROR(VLOOKUP(IDNMaps[[#This Row],[Primary]],INDIRECT(VLOOKUP(IDNMaps[[#This Row],[Type]],RecordCount[],2,0)),VLOOKUP(IDNMaps[[#This Row],[Type]],RecordCount[],7,0),0),"")</f>
        <v/>
      </c>
      <c r="O88" s="6" t="str">
        <f ca="1">IF(IDNMaps[[#This Row],[Name]]="","","("&amp;IDNMaps[[#This Row],[Type]]&amp;") "&amp;IDNMaps[[#This Row],[Name]])</f>
        <v/>
      </c>
      <c r="P88" s="6" t="str">
        <f ca="1">IFERROR(VLOOKUP(IDNMaps[[#This Row],[Primary]],INDIRECT(VLOOKUP(IDNMaps[[#This Row],[Type]],RecordCount[],2,0)),VLOOKUP(IDNMaps[[#This Row],[Type]],RecordCount[],8,0),0),"")</f>
        <v/>
      </c>
    </row>
    <row r="89" spans="10:16">
      <c r="J89" s="11">
        <f t="shared" si="1"/>
        <v>88</v>
      </c>
      <c r="K8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89" s="6" t="str">
        <f ca="1">IF(IDNMaps[[#This Row],[Type]]="","",COUNTIF($K$1:IDNMaps[[#This Row],[Type]],IDNMaps[[#This Row],[Type]]))</f>
        <v/>
      </c>
      <c r="M89" s="6" t="str">
        <f ca="1">IFERROR(VLOOKUP(IDNMaps[[#This Row],[Type]],RecordCount[],6,0)&amp;"-"&amp;IDNMaps[[#This Row],[Type Count]],"")</f>
        <v/>
      </c>
      <c r="N89" s="6" t="str">
        <f ca="1">IFERROR(VLOOKUP(IDNMaps[[#This Row],[Primary]],INDIRECT(VLOOKUP(IDNMaps[[#This Row],[Type]],RecordCount[],2,0)),VLOOKUP(IDNMaps[[#This Row],[Type]],RecordCount[],7,0),0),"")</f>
        <v/>
      </c>
      <c r="O89" s="6" t="str">
        <f ca="1">IF(IDNMaps[[#This Row],[Name]]="","","("&amp;IDNMaps[[#This Row],[Type]]&amp;") "&amp;IDNMaps[[#This Row],[Name]])</f>
        <v/>
      </c>
      <c r="P89" s="6" t="str">
        <f ca="1">IFERROR(VLOOKUP(IDNMaps[[#This Row],[Primary]],INDIRECT(VLOOKUP(IDNMaps[[#This Row],[Type]],RecordCount[],2,0)),VLOOKUP(IDNMaps[[#This Row],[Type]],RecordCount[],8,0),0),"")</f>
        <v/>
      </c>
    </row>
    <row r="90" spans="10:16">
      <c r="J90" s="11">
        <f t="shared" si="1"/>
        <v>89</v>
      </c>
      <c r="K9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90" s="6" t="str">
        <f ca="1">IF(IDNMaps[[#This Row],[Type]]="","",COUNTIF($K$1:IDNMaps[[#This Row],[Type]],IDNMaps[[#This Row],[Type]]))</f>
        <v/>
      </c>
      <c r="M90" s="6" t="str">
        <f ca="1">IFERROR(VLOOKUP(IDNMaps[[#This Row],[Type]],RecordCount[],6,0)&amp;"-"&amp;IDNMaps[[#This Row],[Type Count]],"")</f>
        <v/>
      </c>
      <c r="N90" s="6" t="str">
        <f ca="1">IFERROR(VLOOKUP(IDNMaps[[#This Row],[Primary]],INDIRECT(VLOOKUP(IDNMaps[[#This Row],[Type]],RecordCount[],2,0)),VLOOKUP(IDNMaps[[#This Row],[Type]],RecordCount[],7,0),0),"")</f>
        <v/>
      </c>
      <c r="O90" s="6" t="str">
        <f ca="1">IF(IDNMaps[[#This Row],[Name]]="","","("&amp;IDNMaps[[#This Row],[Type]]&amp;") "&amp;IDNMaps[[#This Row],[Name]])</f>
        <v/>
      </c>
      <c r="P90" s="6" t="str">
        <f ca="1">IFERROR(VLOOKUP(IDNMaps[[#This Row],[Primary]],INDIRECT(VLOOKUP(IDNMaps[[#This Row],[Type]],RecordCount[],2,0)),VLOOKUP(IDNMaps[[#This Row],[Type]],RecordCount[],8,0),0),"")</f>
        <v/>
      </c>
    </row>
    <row r="91" spans="10:16">
      <c r="J91" s="11">
        <f t="shared" si="1"/>
        <v>90</v>
      </c>
      <c r="K9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91" s="6" t="str">
        <f ca="1">IF(IDNMaps[[#This Row],[Type]]="","",COUNTIF($K$1:IDNMaps[[#This Row],[Type]],IDNMaps[[#This Row],[Type]]))</f>
        <v/>
      </c>
      <c r="M91" s="6" t="str">
        <f ca="1">IFERROR(VLOOKUP(IDNMaps[[#This Row],[Type]],RecordCount[],6,0)&amp;"-"&amp;IDNMaps[[#This Row],[Type Count]],"")</f>
        <v/>
      </c>
      <c r="N91" s="6" t="str">
        <f ca="1">IFERROR(VLOOKUP(IDNMaps[[#This Row],[Primary]],INDIRECT(VLOOKUP(IDNMaps[[#This Row],[Type]],RecordCount[],2,0)),VLOOKUP(IDNMaps[[#This Row],[Type]],RecordCount[],7,0),0),"")</f>
        <v/>
      </c>
      <c r="O91" s="6" t="str">
        <f ca="1">IF(IDNMaps[[#This Row],[Name]]="","","("&amp;IDNMaps[[#This Row],[Type]]&amp;") "&amp;IDNMaps[[#This Row],[Name]])</f>
        <v/>
      </c>
      <c r="P91" s="6" t="str">
        <f ca="1">IFERROR(VLOOKUP(IDNMaps[[#This Row],[Primary]],INDIRECT(VLOOKUP(IDNMaps[[#This Row],[Type]],RecordCount[],2,0)),VLOOKUP(IDNMaps[[#This Row],[Type]],RecordCount[],8,0),0),"")</f>
        <v/>
      </c>
    </row>
    <row r="92" spans="10:16">
      <c r="J92" s="11">
        <f t="shared" si="1"/>
        <v>91</v>
      </c>
      <c r="K9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92" s="6" t="str">
        <f ca="1">IF(IDNMaps[[#This Row],[Type]]="","",COUNTIF($K$1:IDNMaps[[#This Row],[Type]],IDNMaps[[#This Row],[Type]]))</f>
        <v/>
      </c>
      <c r="M92" s="6" t="str">
        <f ca="1">IFERROR(VLOOKUP(IDNMaps[[#This Row],[Type]],RecordCount[],6,0)&amp;"-"&amp;IDNMaps[[#This Row],[Type Count]],"")</f>
        <v/>
      </c>
      <c r="N92" s="6" t="str">
        <f ca="1">IFERROR(VLOOKUP(IDNMaps[[#This Row],[Primary]],INDIRECT(VLOOKUP(IDNMaps[[#This Row],[Type]],RecordCount[],2,0)),VLOOKUP(IDNMaps[[#This Row],[Type]],RecordCount[],7,0),0),"")</f>
        <v/>
      </c>
      <c r="O92" s="6" t="str">
        <f ca="1">IF(IDNMaps[[#This Row],[Name]]="","","("&amp;IDNMaps[[#This Row],[Type]]&amp;") "&amp;IDNMaps[[#This Row],[Name]])</f>
        <v/>
      </c>
      <c r="P92" s="6" t="str">
        <f ca="1">IFERROR(VLOOKUP(IDNMaps[[#This Row],[Primary]],INDIRECT(VLOOKUP(IDNMaps[[#This Row],[Type]],RecordCount[],2,0)),VLOOKUP(IDNMaps[[#This Row],[Type]],RecordCount[],8,0),0),"")</f>
        <v/>
      </c>
    </row>
    <row r="93" spans="10:16">
      <c r="J93" s="11">
        <f t="shared" si="1"/>
        <v>92</v>
      </c>
      <c r="K9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93" s="6" t="str">
        <f ca="1">IF(IDNMaps[[#This Row],[Type]]="","",COUNTIF($K$1:IDNMaps[[#This Row],[Type]],IDNMaps[[#This Row],[Type]]))</f>
        <v/>
      </c>
      <c r="M93" s="6" t="str">
        <f ca="1">IFERROR(VLOOKUP(IDNMaps[[#This Row],[Type]],RecordCount[],6,0)&amp;"-"&amp;IDNMaps[[#This Row],[Type Count]],"")</f>
        <v/>
      </c>
      <c r="N93" s="6" t="str">
        <f ca="1">IFERROR(VLOOKUP(IDNMaps[[#This Row],[Primary]],INDIRECT(VLOOKUP(IDNMaps[[#This Row],[Type]],RecordCount[],2,0)),VLOOKUP(IDNMaps[[#This Row],[Type]],RecordCount[],7,0),0),"")</f>
        <v/>
      </c>
      <c r="O93" s="6" t="str">
        <f ca="1">IF(IDNMaps[[#This Row],[Name]]="","","("&amp;IDNMaps[[#This Row],[Type]]&amp;") "&amp;IDNMaps[[#This Row],[Name]])</f>
        <v/>
      </c>
      <c r="P93" s="6" t="str">
        <f ca="1">IFERROR(VLOOKUP(IDNMaps[[#This Row],[Primary]],INDIRECT(VLOOKUP(IDNMaps[[#This Row],[Type]],RecordCount[],2,0)),VLOOKUP(IDNMaps[[#This Row],[Type]],RecordCount[],8,0),0),"")</f>
        <v/>
      </c>
    </row>
    <row r="94" spans="10:16">
      <c r="J94" s="11">
        <f t="shared" si="1"/>
        <v>93</v>
      </c>
      <c r="K9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94" s="6" t="str">
        <f ca="1">IF(IDNMaps[[#This Row],[Type]]="","",COUNTIF($K$1:IDNMaps[[#This Row],[Type]],IDNMaps[[#This Row],[Type]]))</f>
        <v/>
      </c>
      <c r="M94" s="6" t="str">
        <f ca="1">IFERROR(VLOOKUP(IDNMaps[[#This Row],[Type]],RecordCount[],6,0)&amp;"-"&amp;IDNMaps[[#This Row],[Type Count]],"")</f>
        <v/>
      </c>
      <c r="N94" s="6" t="str">
        <f ca="1">IFERROR(VLOOKUP(IDNMaps[[#This Row],[Primary]],INDIRECT(VLOOKUP(IDNMaps[[#This Row],[Type]],RecordCount[],2,0)),VLOOKUP(IDNMaps[[#This Row],[Type]],RecordCount[],7,0),0),"")</f>
        <v/>
      </c>
      <c r="O94" s="6" t="str">
        <f ca="1">IF(IDNMaps[[#This Row],[Name]]="","","("&amp;IDNMaps[[#This Row],[Type]]&amp;") "&amp;IDNMaps[[#This Row],[Name]])</f>
        <v/>
      </c>
      <c r="P94" s="6" t="str">
        <f ca="1">IFERROR(VLOOKUP(IDNMaps[[#This Row],[Primary]],INDIRECT(VLOOKUP(IDNMaps[[#This Row],[Type]],RecordCount[],2,0)),VLOOKUP(IDNMaps[[#This Row],[Type]],RecordCount[],8,0),0),"")</f>
        <v/>
      </c>
    </row>
    <row r="95" spans="10:16">
      <c r="J95" s="11">
        <f t="shared" si="1"/>
        <v>94</v>
      </c>
      <c r="K9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95" s="6" t="str">
        <f ca="1">IF(IDNMaps[[#This Row],[Type]]="","",COUNTIF($K$1:IDNMaps[[#This Row],[Type]],IDNMaps[[#This Row],[Type]]))</f>
        <v/>
      </c>
      <c r="M95" s="6" t="str">
        <f ca="1">IFERROR(VLOOKUP(IDNMaps[[#This Row],[Type]],RecordCount[],6,0)&amp;"-"&amp;IDNMaps[[#This Row],[Type Count]],"")</f>
        <v/>
      </c>
      <c r="N95" s="6" t="str">
        <f ca="1">IFERROR(VLOOKUP(IDNMaps[[#This Row],[Primary]],INDIRECT(VLOOKUP(IDNMaps[[#This Row],[Type]],RecordCount[],2,0)),VLOOKUP(IDNMaps[[#This Row],[Type]],RecordCount[],7,0),0),"")</f>
        <v/>
      </c>
      <c r="O95" s="6" t="str">
        <f ca="1">IF(IDNMaps[[#This Row],[Name]]="","","("&amp;IDNMaps[[#This Row],[Type]]&amp;") "&amp;IDNMaps[[#This Row],[Name]])</f>
        <v/>
      </c>
      <c r="P95" s="6" t="str">
        <f ca="1">IFERROR(VLOOKUP(IDNMaps[[#This Row],[Primary]],INDIRECT(VLOOKUP(IDNMaps[[#This Row],[Type]],RecordCount[],2,0)),VLOOKUP(IDNMaps[[#This Row],[Type]],RecordCount[],8,0),0),"")</f>
        <v/>
      </c>
    </row>
    <row r="96" spans="10:16">
      <c r="J96" s="11">
        <f t="shared" si="1"/>
        <v>95</v>
      </c>
      <c r="K9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96" s="6" t="str">
        <f ca="1">IF(IDNMaps[[#This Row],[Type]]="","",COUNTIF($K$1:IDNMaps[[#This Row],[Type]],IDNMaps[[#This Row],[Type]]))</f>
        <v/>
      </c>
      <c r="M96" s="6" t="str">
        <f ca="1">IFERROR(VLOOKUP(IDNMaps[[#This Row],[Type]],RecordCount[],6,0)&amp;"-"&amp;IDNMaps[[#This Row],[Type Count]],"")</f>
        <v/>
      </c>
      <c r="N96" s="6" t="str">
        <f ca="1">IFERROR(VLOOKUP(IDNMaps[[#This Row],[Primary]],INDIRECT(VLOOKUP(IDNMaps[[#This Row],[Type]],RecordCount[],2,0)),VLOOKUP(IDNMaps[[#This Row],[Type]],RecordCount[],7,0),0),"")</f>
        <v/>
      </c>
      <c r="O96" s="6" t="str">
        <f ca="1">IF(IDNMaps[[#This Row],[Name]]="","","("&amp;IDNMaps[[#This Row],[Type]]&amp;") "&amp;IDNMaps[[#This Row],[Name]])</f>
        <v/>
      </c>
      <c r="P96" s="6" t="str">
        <f ca="1">IFERROR(VLOOKUP(IDNMaps[[#This Row],[Primary]],INDIRECT(VLOOKUP(IDNMaps[[#This Row],[Type]],RecordCount[],2,0)),VLOOKUP(IDNMaps[[#This Row],[Type]],RecordCount[],8,0),0),"")</f>
        <v/>
      </c>
    </row>
    <row r="97" spans="10:16">
      <c r="J97" s="11">
        <f t="shared" si="1"/>
        <v>96</v>
      </c>
      <c r="K9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97" s="6" t="str">
        <f ca="1">IF(IDNMaps[[#This Row],[Type]]="","",COUNTIF($K$1:IDNMaps[[#This Row],[Type]],IDNMaps[[#This Row],[Type]]))</f>
        <v/>
      </c>
      <c r="M97" s="6" t="str">
        <f ca="1">IFERROR(VLOOKUP(IDNMaps[[#This Row],[Type]],RecordCount[],6,0)&amp;"-"&amp;IDNMaps[[#This Row],[Type Count]],"")</f>
        <v/>
      </c>
      <c r="N97" s="6" t="str">
        <f ca="1">IFERROR(VLOOKUP(IDNMaps[[#This Row],[Primary]],INDIRECT(VLOOKUP(IDNMaps[[#This Row],[Type]],RecordCount[],2,0)),VLOOKUP(IDNMaps[[#This Row],[Type]],RecordCount[],7,0),0),"")</f>
        <v/>
      </c>
      <c r="O97" s="6" t="str">
        <f ca="1">IF(IDNMaps[[#This Row],[Name]]="","","("&amp;IDNMaps[[#This Row],[Type]]&amp;") "&amp;IDNMaps[[#This Row],[Name]])</f>
        <v/>
      </c>
      <c r="P97" s="6" t="str">
        <f ca="1">IFERROR(VLOOKUP(IDNMaps[[#This Row],[Primary]],INDIRECT(VLOOKUP(IDNMaps[[#This Row],[Type]],RecordCount[],2,0)),VLOOKUP(IDNMaps[[#This Row],[Type]],RecordCount[],8,0),0),"")</f>
        <v/>
      </c>
    </row>
    <row r="98" spans="10:16">
      <c r="J98" s="11">
        <f t="shared" si="1"/>
        <v>97</v>
      </c>
      <c r="K9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98" s="6" t="str">
        <f ca="1">IF(IDNMaps[[#This Row],[Type]]="","",COUNTIF($K$1:IDNMaps[[#This Row],[Type]],IDNMaps[[#This Row],[Type]]))</f>
        <v/>
      </c>
      <c r="M98" s="6" t="str">
        <f ca="1">IFERROR(VLOOKUP(IDNMaps[[#This Row],[Type]],RecordCount[],6,0)&amp;"-"&amp;IDNMaps[[#This Row],[Type Count]],"")</f>
        <v/>
      </c>
      <c r="N98" s="6" t="str">
        <f ca="1">IFERROR(VLOOKUP(IDNMaps[[#This Row],[Primary]],INDIRECT(VLOOKUP(IDNMaps[[#This Row],[Type]],RecordCount[],2,0)),VLOOKUP(IDNMaps[[#This Row],[Type]],RecordCount[],7,0),0),"")</f>
        <v/>
      </c>
      <c r="O98" s="6" t="str">
        <f ca="1">IF(IDNMaps[[#This Row],[Name]]="","","("&amp;IDNMaps[[#This Row],[Type]]&amp;") "&amp;IDNMaps[[#This Row],[Name]])</f>
        <v/>
      </c>
      <c r="P98" s="6" t="str">
        <f ca="1">IFERROR(VLOOKUP(IDNMaps[[#This Row],[Primary]],INDIRECT(VLOOKUP(IDNMaps[[#This Row],[Type]],RecordCount[],2,0)),VLOOKUP(IDNMaps[[#This Row],[Type]],RecordCount[],8,0),0),"")</f>
        <v/>
      </c>
    </row>
    <row r="99" spans="10:16">
      <c r="J99" s="11">
        <f t="shared" si="1"/>
        <v>98</v>
      </c>
      <c r="K9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99" s="6" t="str">
        <f ca="1">IF(IDNMaps[[#This Row],[Type]]="","",COUNTIF($K$1:IDNMaps[[#This Row],[Type]],IDNMaps[[#This Row],[Type]]))</f>
        <v/>
      </c>
      <c r="M99" s="6" t="str">
        <f ca="1">IFERROR(VLOOKUP(IDNMaps[[#This Row],[Type]],RecordCount[],6,0)&amp;"-"&amp;IDNMaps[[#This Row],[Type Count]],"")</f>
        <v/>
      </c>
      <c r="N99" s="6" t="str">
        <f ca="1">IFERROR(VLOOKUP(IDNMaps[[#This Row],[Primary]],INDIRECT(VLOOKUP(IDNMaps[[#This Row],[Type]],RecordCount[],2,0)),VLOOKUP(IDNMaps[[#This Row],[Type]],RecordCount[],7,0),0),"")</f>
        <v/>
      </c>
      <c r="O99" s="6" t="str">
        <f ca="1">IF(IDNMaps[[#This Row],[Name]]="","","("&amp;IDNMaps[[#This Row],[Type]]&amp;") "&amp;IDNMaps[[#This Row],[Name]])</f>
        <v/>
      </c>
      <c r="P99" s="6" t="str">
        <f ca="1">IFERROR(VLOOKUP(IDNMaps[[#This Row],[Primary]],INDIRECT(VLOOKUP(IDNMaps[[#This Row],[Type]],RecordCount[],2,0)),VLOOKUP(IDNMaps[[#This Row],[Type]],RecordCount[],8,0),0),"")</f>
        <v/>
      </c>
    </row>
    <row r="100" spans="10:16">
      <c r="J100" s="11">
        <f t="shared" si="1"/>
        <v>99</v>
      </c>
      <c r="K10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00" s="6" t="str">
        <f ca="1">IF(IDNMaps[[#This Row],[Type]]="","",COUNTIF($K$1:IDNMaps[[#This Row],[Type]],IDNMaps[[#This Row],[Type]]))</f>
        <v/>
      </c>
      <c r="M100" s="6" t="str">
        <f ca="1">IFERROR(VLOOKUP(IDNMaps[[#This Row],[Type]],RecordCount[],6,0)&amp;"-"&amp;IDNMaps[[#This Row],[Type Count]],"")</f>
        <v/>
      </c>
      <c r="N100" s="6" t="str">
        <f ca="1">IFERROR(VLOOKUP(IDNMaps[[#This Row],[Primary]],INDIRECT(VLOOKUP(IDNMaps[[#This Row],[Type]],RecordCount[],2,0)),VLOOKUP(IDNMaps[[#This Row],[Type]],RecordCount[],7,0),0),"")</f>
        <v/>
      </c>
      <c r="O100" s="6" t="str">
        <f ca="1">IF(IDNMaps[[#This Row],[Name]]="","","("&amp;IDNMaps[[#This Row],[Type]]&amp;") "&amp;IDNMaps[[#This Row],[Name]])</f>
        <v/>
      </c>
      <c r="P100" s="6" t="str">
        <f ca="1">IFERROR(VLOOKUP(IDNMaps[[#This Row],[Primary]],INDIRECT(VLOOKUP(IDNMaps[[#This Row],[Type]],RecordCount[],2,0)),VLOOKUP(IDNMaps[[#This Row],[Type]],RecordCount[],8,0),0),"")</f>
        <v/>
      </c>
    </row>
    <row r="101" spans="10:16">
      <c r="J101" s="11">
        <f t="shared" si="1"/>
        <v>100</v>
      </c>
      <c r="K10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01" s="6" t="str">
        <f ca="1">IF(IDNMaps[[#This Row],[Type]]="","",COUNTIF($K$1:IDNMaps[[#This Row],[Type]],IDNMaps[[#This Row],[Type]]))</f>
        <v/>
      </c>
      <c r="M101" s="6" t="str">
        <f ca="1">IFERROR(VLOOKUP(IDNMaps[[#This Row],[Type]],RecordCount[],6,0)&amp;"-"&amp;IDNMaps[[#This Row],[Type Count]],"")</f>
        <v/>
      </c>
      <c r="N101" s="6" t="str">
        <f ca="1">IFERROR(VLOOKUP(IDNMaps[[#This Row],[Primary]],INDIRECT(VLOOKUP(IDNMaps[[#This Row],[Type]],RecordCount[],2,0)),VLOOKUP(IDNMaps[[#This Row],[Type]],RecordCount[],7,0),0),"")</f>
        <v/>
      </c>
      <c r="O101" s="6" t="str">
        <f ca="1">IF(IDNMaps[[#This Row],[Name]]="","","("&amp;IDNMaps[[#This Row],[Type]]&amp;") "&amp;IDNMaps[[#This Row],[Name]])</f>
        <v/>
      </c>
      <c r="P101" s="6" t="str">
        <f ca="1">IFERROR(VLOOKUP(IDNMaps[[#This Row],[Primary]],INDIRECT(VLOOKUP(IDNMaps[[#This Row],[Type]],RecordCount[],2,0)),VLOOKUP(IDNMaps[[#This Row],[Type]],RecordCount[],8,0),0),"")</f>
        <v/>
      </c>
    </row>
    <row r="102" spans="10:16">
      <c r="J102" s="11">
        <f t="shared" si="1"/>
        <v>101</v>
      </c>
      <c r="K10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02" s="6" t="str">
        <f ca="1">IF(IDNMaps[[#This Row],[Type]]="","",COUNTIF($K$1:IDNMaps[[#This Row],[Type]],IDNMaps[[#This Row],[Type]]))</f>
        <v/>
      </c>
      <c r="M102" s="6" t="str">
        <f ca="1">IFERROR(VLOOKUP(IDNMaps[[#This Row],[Type]],RecordCount[],6,0)&amp;"-"&amp;IDNMaps[[#This Row],[Type Count]],"")</f>
        <v/>
      </c>
      <c r="N102" s="6" t="str">
        <f ca="1">IFERROR(VLOOKUP(IDNMaps[[#This Row],[Primary]],INDIRECT(VLOOKUP(IDNMaps[[#This Row],[Type]],RecordCount[],2,0)),VLOOKUP(IDNMaps[[#This Row],[Type]],RecordCount[],7,0),0),"")</f>
        <v/>
      </c>
      <c r="O102" s="6" t="str">
        <f ca="1">IF(IDNMaps[[#This Row],[Name]]="","","("&amp;IDNMaps[[#This Row],[Type]]&amp;") "&amp;IDNMaps[[#This Row],[Name]])</f>
        <v/>
      </c>
      <c r="P102" s="6" t="str">
        <f ca="1">IFERROR(VLOOKUP(IDNMaps[[#This Row],[Primary]],INDIRECT(VLOOKUP(IDNMaps[[#This Row],[Type]],RecordCount[],2,0)),VLOOKUP(IDNMaps[[#This Row],[Type]],RecordCount[],8,0),0),"")</f>
        <v/>
      </c>
    </row>
    <row r="103" spans="10:16">
      <c r="J103" s="11">
        <f t="shared" si="1"/>
        <v>102</v>
      </c>
      <c r="K10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03" s="6" t="str">
        <f ca="1">IF(IDNMaps[[#This Row],[Type]]="","",COUNTIF($K$1:IDNMaps[[#This Row],[Type]],IDNMaps[[#This Row],[Type]]))</f>
        <v/>
      </c>
      <c r="M103" s="6" t="str">
        <f ca="1">IFERROR(VLOOKUP(IDNMaps[[#This Row],[Type]],RecordCount[],6,0)&amp;"-"&amp;IDNMaps[[#This Row],[Type Count]],"")</f>
        <v/>
      </c>
      <c r="N103" s="6" t="str">
        <f ca="1">IFERROR(VLOOKUP(IDNMaps[[#This Row],[Primary]],INDIRECT(VLOOKUP(IDNMaps[[#This Row],[Type]],RecordCount[],2,0)),VLOOKUP(IDNMaps[[#This Row],[Type]],RecordCount[],7,0),0),"")</f>
        <v/>
      </c>
      <c r="O103" s="6" t="str">
        <f ca="1">IF(IDNMaps[[#This Row],[Name]]="","","("&amp;IDNMaps[[#This Row],[Type]]&amp;") "&amp;IDNMaps[[#This Row],[Name]])</f>
        <v/>
      </c>
      <c r="P103" s="6" t="str">
        <f ca="1">IFERROR(VLOOKUP(IDNMaps[[#This Row],[Primary]],INDIRECT(VLOOKUP(IDNMaps[[#This Row],[Type]],RecordCount[],2,0)),VLOOKUP(IDNMaps[[#This Row],[Type]],RecordCount[],8,0),0),"")</f>
        <v/>
      </c>
    </row>
    <row r="104" spans="10:16">
      <c r="J104" s="11">
        <f t="shared" si="1"/>
        <v>103</v>
      </c>
      <c r="K10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04" s="6" t="str">
        <f ca="1">IF(IDNMaps[[#This Row],[Type]]="","",COUNTIF($K$1:IDNMaps[[#This Row],[Type]],IDNMaps[[#This Row],[Type]]))</f>
        <v/>
      </c>
      <c r="M104" s="6" t="str">
        <f ca="1">IFERROR(VLOOKUP(IDNMaps[[#This Row],[Type]],RecordCount[],6,0)&amp;"-"&amp;IDNMaps[[#This Row],[Type Count]],"")</f>
        <v/>
      </c>
      <c r="N104" s="6" t="str">
        <f ca="1">IFERROR(VLOOKUP(IDNMaps[[#This Row],[Primary]],INDIRECT(VLOOKUP(IDNMaps[[#This Row],[Type]],RecordCount[],2,0)),VLOOKUP(IDNMaps[[#This Row],[Type]],RecordCount[],7,0),0),"")</f>
        <v/>
      </c>
      <c r="O104" s="6" t="str">
        <f ca="1">IF(IDNMaps[[#This Row],[Name]]="","","("&amp;IDNMaps[[#This Row],[Type]]&amp;") "&amp;IDNMaps[[#This Row],[Name]])</f>
        <v/>
      </c>
      <c r="P104" s="6" t="str">
        <f ca="1">IFERROR(VLOOKUP(IDNMaps[[#This Row],[Primary]],INDIRECT(VLOOKUP(IDNMaps[[#This Row],[Type]],RecordCount[],2,0)),VLOOKUP(IDNMaps[[#This Row],[Type]],RecordCount[],8,0),0),"")</f>
        <v/>
      </c>
    </row>
    <row r="105" spans="10:16">
      <c r="J105" s="11">
        <f t="shared" si="1"/>
        <v>104</v>
      </c>
      <c r="K10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05" s="6" t="str">
        <f ca="1">IF(IDNMaps[[#This Row],[Type]]="","",COUNTIF($K$1:IDNMaps[[#This Row],[Type]],IDNMaps[[#This Row],[Type]]))</f>
        <v/>
      </c>
      <c r="M105" s="6" t="str">
        <f ca="1">IFERROR(VLOOKUP(IDNMaps[[#This Row],[Type]],RecordCount[],6,0)&amp;"-"&amp;IDNMaps[[#This Row],[Type Count]],"")</f>
        <v/>
      </c>
      <c r="N105" s="6" t="str">
        <f ca="1">IFERROR(VLOOKUP(IDNMaps[[#This Row],[Primary]],INDIRECT(VLOOKUP(IDNMaps[[#This Row],[Type]],RecordCount[],2,0)),VLOOKUP(IDNMaps[[#This Row],[Type]],RecordCount[],7,0),0),"")</f>
        <v/>
      </c>
      <c r="O105" s="6" t="str">
        <f ca="1">IF(IDNMaps[[#This Row],[Name]]="","","("&amp;IDNMaps[[#This Row],[Type]]&amp;") "&amp;IDNMaps[[#This Row],[Name]])</f>
        <v/>
      </c>
      <c r="P105" s="6" t="str">
        <f ca="1">IFERROR(VLOOKUP(IDNMaps[[#This Row],[Primary]],INDIRECT(VLOOKUP(IDNMaps[[#This Row],[Type]],RecordCount[],2,0)),VLOOKUP(IDNMaps[[#This Row],[Type]],RecordCount[],8,0),0),"")</f>
        <v/>
      </c>
    </row>
    <row r="106" spans="10:16">
      <c r="J106" s="11">
        <f t="shared" si="1"/>
        <v>105</v>
      </c>
      <c r="K10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06" s="6" t="str">
        <f ca="1">IF(IDNMaps[[#This Row],[Type]]="","",COUNTIF($K$1:IDNMaps[[#This Row],[Type]],IDNMaps[[#This Row],[Type]]))</f>
        <v/>
      </c>
      <c r="M106" s="6" t="str">
        <f ca="1">IFERROR(VLOOKUP(IDNMaps[[#This Row],[Type]],RecordCount[],6,0)&amp;"-"&amp;IDNMaps[[#This Row],[Type Count]],"")</f>
        <v/>
      </c>
      <c r="N106" s="6" t="str">
        <f ca="1">IFERROR(VLOOKUP(IDNMaps[[#This Row],[Primary]],INDIRECT(VLOOKUP(IDNMaps[[#This Row],[Type]],RecordCount[],2,0)),VLOOKUP(IDNMaps[[#This Row],[Type]],RecordCount[],7,0),0),"")</f>
        <v/>
      </c>
      <c r="O106" s="6" t="str">
        <f ca="1">IF(IDNMaps[[#This Row],[Name]]="","","("&amp;IDNMaps[[#This Row],[Type]]&amp;") "&amp;IDNMaps[[#This Row],[Name]])</f>
        <v/>
      </c>
      <c r="P106" s="6" t="str">
        <f ca="1">IFERROR(VLOOKUP(IDNMaps[[#This Row],[Primary]],INDIRECT(VLOOKUP(IDNMaps[[#This Row],[Type]],RecordCount[],2,0)),VLOOKUP(IDNMaps[[#This Row],[Type]],RecordCount[],8,0),0),"")</f>
        <v/>
      </c>
    </row>
    <row r="107" spans="10:16">
      <c r="J107" s="11">
        <f t="shared" si="1"/>
        <v>106</v>
      </c>
      <c r="K10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07" s="6" t="str">
        <f ca="1">IF(IDNMaps[[#This Row],[Type]]="","",COUNTIF($K$1:IDNMaps[[#This Row],[Type]],IDNMaps[[#This Row],[Type]]))</f>
        <v/>
      </c>
      <c r="M107" s="6" t="str">
        <f ca="1">IFERROR(VLOOKUP(IDNMaps[[#This Row],[Type]],RecordCount[],6,0)&amp;"-"&amp;IDNMaps[[#This Row],[Type Count]],"")</f>
        <v/>
      </c>
      <c r="N107" s="6" t="str">
        <f ca="1">IFERROR(VLOOKUP(IDNMaps[[#This Row],[Primary]],INDIRECT(VLOOKUP(IDNMaps[[#This Row],[Type]],RecordCount[],2,0)),VLOOKUP(IDNMaps[[#This Row],[Type]],RecordCount[],7,0),0),"")</f>
        <v/>
      </c>
      <c r="O107" s="6" t="str">
        <f ca="1">IF(IDNMaps[[#This Row],[Name]]="","","("&amp;IDNMaps[[#This Row],[Type]]&amp;") "&amp;IDNMaps[[#This Row],[Name]])</f>
        <v/>
      </c>
      <c r="P107" s="6" t="str">
        <f ca="1">IFERROR(VLOOKUP(IDNMaps[[#This Row],[Primary]],INDIRECT(VLOOKUP(IDNMaps[[#This Row],[Type]],RecordCount[],2,0)),VLOOKUP(IDNMaps[[#This Row],[Type]],RecordCount[],8,0),0),"")</f>
        <v/>
      </c>
    </row>
    <row r="108" spans="10:16">
      <c r="J108" s="11">
        <f t="shared" si="1"/>
        <v>107</v>
      </c>
      <c r="K10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08" s="6" t="str">
        <f ca="1">IF(IDNMaps[[#This Row],[Type]]="","",COUNTIF($K$1:IDNMaps[[#This Row],[Type]],IDNMaps[[#This Row],[Type]]))</f>
        <v/>
      </c>
      <c r="M108" s="6" t="str">
        <f ca="1">IFERROR(VLOOKUP(IDNMaps[[#This Row],[Type]],RecordCount[],6,0)&amp;"-"&amp;IDNMaps[[#This Row],[Type Count]],"")</f>
        <v/>
      </c>
      <c r="N108" s="6" t="str">
        <f ca="1">IFERROR(VLOOKUP(IDNMaps[[#This Row],[Primary]],INDIRECT(VLOOKUP(IDNMaps[[#This Row],[Type]],RecordCount[],2,0)),VLOOKUP(IDNMaps[[#This Row],[Type]],RecordCount[],7,0),0),"")</f>
        <v/>
      </c>
      <c r="O108" s="6" t="str">
        <f ca="1">IF(IDNMaps[[#This Row],[Name]]="","","("&amp;IDNMaps[[#This Row],[Type]]&amp;") "&amp;IDNMaps[[#This Row],[Name]])</f>
        <v/>
      </c>
      <c r="P108" s="6" t="str">
        <f ca="1">IFERROR(VLOOKUP(IDNMaps[[#This Row],[Primary]],INDIRECT(VLOOKUP(IDNMaps[[#This Row],[Type]],RecordCount[],2,0)),VLOOKUP(IDNMaps[[#This Row],[Type]],RecordCount[],8,0),0),"")</f>
        <v/>
      </c>
    </row>
    <row r="109" spans="10:16">
      <c r="J109" s="11">
        <f t="shared" si="1"/>
        <v>108</v>
      </c>
      <c r="K10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09" s="6" t="str">
        <f ca="1">IF(IDNMaps[[#This Row],[Type]]="","",COUNTIF($K$1:IDNMaps[[#This Row],[Type]],IDNMaps[[#This Row],[Type]]))</f>
        <v/>
      </c>
      <c r="M109" s="6" t="str">
        <f ca="1">IFERROR(VLOOKUP(IDNMaps[[#This Row],[Type]],RecordCount[],6,0)&amp;"-"&amp;IDNMaps[[#This Row],[Type Count]],"")</f>
        <v/>
      </c>
      <c r="N109" s="6" t="str">
        <f ca="1">IFERROR(VLOOKUP(IDNMaps[[#This Row],[Primary]],INDIRECT(VLOOKUP(IDNMaps[[#This Row],[Type]],RecordCount[],2,0)),VLOOKUP(IDNMaps[[#This Row],[Type]],RecordCount[],7,0),0),"")</f>
        <v/>
      </c>
      <c r="O109" s="6" t="str">
        <f ca="1">IF(IDNMaps[[#This Row],[Name]]="","","("&amp;IDNMaps[[#This Row],[Type]]&amp;") "&amp;IDNMaps[[#This Row],[Name]])</f>
        <v/>
      </c>
      <c r="P109" s="6" t="str">
        <f ca="1">IFERROR(VLOOKUP(IDNMaps[[#This Row],[Primary]],INDIRECT(VLOOKUP(IDNMaps[[#This Row],[Type]],RecordCount[],2,0)),VLOOKUP(IDNMaps[[#This Row],[Type]],RecordCount[],8,0),0),"")</f>
        <v/>
      </c>
    </row>
    <row r="110" spans="10:16">
      <c r="J110" s="11">
        <f t="shared" si="1"/>
        <v>109</v>
      </c>
      <c r="K11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10" s="6" t="str">
        <f ca="1">IF(IDNMaps[[#This Row],[Type]]="","",COUNTIF($K$1:IDNMaps[[#This Row],[Type]],IDNMaps[[#This Row],[Type]]))</f>
        <v/>
      </c>
      <c r="M110" s="6" t="str">
        <f ca="1">IFERROR(VLOOKUP(IDNMaps[[#This Row],[Type]],RecordCount[],6,0)&amp;"-"&amp;IDNMaps[[#This Row],[Type Count]],"")</f>
        <v/>
      </c>
      <c r="N110" s="6" t="str">
        <f ca="1">IFERROR(VLOOKUP(IDNMaps[[#This Row],[Primary]],INDIRECT(VLOOKUP(IDNMaps[[#This Row],[Type]],RecordCount[],2,0)),VLOOKUP(IDNMaps[[#This Row],[Type]],RecordCount[],7,0),0),"")</f>
        <v/>
      </c>
      <c r="O110" s="6" t="str">
        <f ca="1">IF(IDNMaps[[#This Row],[Name]]="","","("&amp;IDNMaps[[#This Row],[Type]]&amp;") "&amp;IDNMaps[[#This Row],[Name]])</f>
        <v/>
      </c>
      <c r="P110" s="6" t="str">
        <f ca="1">IFERROR(VLOOKUP(IDNMaps[[#This Row],[Primary]],INDIRECT(VLOOKUP(IDNMaps[[#This Row],[Type]],RecordCount[],2,0)),VLOOKUP(IDNMaps[[#This Row],[Type]],RecordCount[],8,0),0),"")</f>
        <v/>
      </c>
    </row>
    <row r="111" spans="10:16">
      <c r="J111" s="11">
        <f t="shared" si="1"/>
        <v>110</v>
      </c>
      <c r="K11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11" s="6" t="str">
        <f ca="1">IF(IDNMaps[[#This Row],[Type]]="","",COUNTIF($K$1:IDNMaps[[#This Row],[Type]],IDNMaps[[#This Row],[Type]]))</f>
        <v/>
      </c>
      <c r="M111" s="6" t="str">
        <f ca="1">IFERROR(VLOOKUP(IDNMaps[[#This Row],[Type]],RecordCount[],6,0)&amp;"-"&amp;IDNMaps[[#This Row],[Type Count]],"")</f>
        <v/>
      </c>
      <c r="N111" s="6" t="str">
        <f ca="1">IFERROR(VLOOKUP(IDNMaps[[#This Row],[Primary]],INDIRECT(VLOOKUP(IDNMaps[[#This Row],[Type]],RecordCount[],2,0)),VLOOKUP(IDNMaps[[#This Row],[Type]],RecordCount[],7,0),0),"")</f>
        <v/>
      </c>
      <c r="O111" s="6" t="str">
        <f ca="1">IF(IDNMaps[[#This Row],[Name]]="","","("&amp;IDNMaps[[#This Row],[Type]]&amp;") "&amp;IDNMaps[[#This Row],[Name]])</f>
        <v/>
      </c>
      <c r="P111" s="6" t="str">
        <f ca="1">IFERROR(VLOOKUP(IDNMaps[[#This Row],[Primary]],INDIRECT(VLOOKUP(IDNMaps[[#This Row],[Type]],RecordCount[],2,0)),VLOOKUP(IDNMaps[[#This Row],[Type]],RecordCount[],8,0),0),"")</f>
        <v/>
      </c>
    </row>
    <row r="112" spans="10:16">
      <c r="J112" s="11">
        <f t="shared" si="1"/>
        <v>111</v>
      </c>
      <c r="K11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12" s="6" t="str">
        <f ca="1">IF(IDNMaps[[#This Row],[Type]]="","",COUNTIF($K$1:IDNMaps[[#This Row],[Type]],IDNMaps[[#This Row],[Type]]))</f>
        <v/>
      </c>
      <c r="M112" s="6" t="str">
        <f ca="1">IFERROR(VLOOKUP(IDNMaps[[#This Row],[Type]],RecordCount[],6,0)&amp;"-"&amp;IDNMaps[[#This Row],[Type Count]],"")</f>
        <v/>
      </c>
      <c r="N112" s="6" t="str">
        <f ca="1">IFERROR(VLOOKUP(IDNMaps[[#This Row],[Primary]],INDIRECT(VLOOKUP(IDNMaps[[#This Row],[Type]],RecordCount[],2,0)),VLOOKUP(IDNMaps[[#This Row],[Type]],RecordCount[],7,0),0),"")</f>
        <v/>
      </c>
      <c r="O112" s="6" t="str">
        <f ca="1">IF(IDNMaps[[#This Row],[Name]]="","","("&amp;IDNMaps[[#This Row],[Type]]&amp;") "&amp;IDNMaps[[#This Row],[Name]])</f>
        <v/>
      </c>
      <c r="P112" s="6" t="str">
        <f ca="1">IFERROR(VLOOKUP(IDNMaps[[#This Row],[Primary]],INDIRECT(VLOOKUP(IDNMaps[[#This Row],[Type]],RecordCount[],2,0)),VLOOKUP(IDNMaps[[#This Row],[Type]],RecordCount[],8,0),0),"")</f>
        <v/>
      </c>
    </row>
    <row r="113" spans="10:16">
      <c r="J113" s="11">
        <f t="shared" si="1"/>
        <v>112</v>
      </c>
      <c r="K11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13" s="6" t="str">
        <f ca="1">IF(IDNMaps[[#This Row],[Type]]="","",COUNTIF($K$1:IDNMaps[[#This Row],[Type]],IDNMaps[[#This Row],[Type]]))</f>
        <v/>
      </c>
      <c r="M113" s="6" t="str">
        <f ca="1">IFERROR(VLOOKUP(IDNMaps[[#This Row],[Type]],RecordCount[],6,0)&amp;"-"&amp;IDNMaps[[#This Row],[Type Count]],"")</f>
        <v/>
      </c>
      <c r="N113" s="6" t="str">
        <f ca="1">IFERROR(VLOOKUP(IDNMaps[[#This Row],[Primary]],INDIRECT(VLOOKUP(IDNMaps[[#This Row],[Type]],RecordCount[],2,0)),VLOOKUP(IDNMaps[[#This Row],[Type]],RecordCount[],7,0),0),"")</f>
        <v/>
      </c>
      <c r="O113" s="6" t="str">
        <f ca="1">IF(IDNMaps[[#This Row],[Name]]="","","("&amp;IDNMaps[[#This Row],[Type]]&amp;") "&amp;IDNMaps[[#This Row],[Name]])</f>
        <v/>
      </c>
      <c r="P113" s="6" t="str">
        <f ca="1">IFERROR(VLOOKUP(IDNMaps[[#This Row],[Primary]],INDIRECT(VLOOKUP(IDNMaps[[#This Row],[Type]],RecordCount[],2,0)),VLOOKUP(IDNMaps[[#This Row],[Type]],RecordCount[],8,0),0),"")</f>
        <v/>
      </c>
    </row>
    <row r="114" spans="10:16">
      <c r="J114" s="11">
        <f t="shared" si="1"/>
        <v>113</v>
      </c>
      <c r="K11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14" s="6" t="str">
        <f ca="1">IF(IDNMaps[[#This Row],[Type]]="","",COUNTIF($K$1:IDNMaps[[#This Row],[Type]],IDNMaps[[#This Row],[Type]]))</f>
        <v/>
      </c>
      <c r="M114" s="6" t="str">
        <f ca="1">IFERROR(VLOOKUP(IDNMaps[[#This Row],[Type]],RecordCount[],6,0)&amp;"-"&amp;IDNMaps[[#This Row],[Type Count]],"")</f>
        <v/>
      </c>
      <c r="N114" s="6" t="str">
        <f ca="1">IFERROR(VLOOKUP(IDNMaps[[#This Row],[Primary]],INDIRECT(VLOOKUP(IDNMaps[[#This Row],[Type]],RecordCount[],2,0)),VLOOKUP(IDNMaps[[#This Row],[Type]],RecordCount[],7,0),0),"")</f>
        <v/>
      </c>
      <c r="O114" s="6" t="str">
        <f ca="1">IF(IDNMaps[[#This Row],[Name]]="","","("&amp;IDNMaps[[#This Row],[Type]]&amp;") "&amp;IDNMaps[[#This Row],[Name]])</f>
        <v/>
      </c>
      <c r="P114" s="6" t="str">
        <f ca="1">IFERROR(VLOOKUP(IDNMaps[[#This Row],[Primary]],INDIRECT(VLOOKUP(IDNMaps[[#This Row],[Type]],RecordCount[],2,0)),VLOOKUP(IDNMaps[[#This Row],[Type]],RecordCount[],8,0),0),"")</f>
        <v/>
      </c>
    </row>
    <row r="115" spans="10:16">
      <c r="J115" s="11">
        <f t="shared" si="1"/>
        <v>114</v>
      </c>
      <c r="K11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15" s="6" t="str">
        <f ca="1">IF(IDNMaps[[#This Row],[Type]]="","",COUNTIF($K$1:IDNMaps[[#This Row],[Type]],IDNMaps[[#This Row],[Type]]))</f>
        <v/>
      </c>
      <c r="M115" s="6" t="str">
        <f ca="1">IFERROR(VLOOKUP(IDNMaps[[#This Row],[Type]],RecordCount[],6,0)&amp;"-"&amp;IDNMaps[[#This Row],[Type Count]],"")</f>
        <v/>
      </c>
      <c r="N115" s="6" t="str">
        <f ca="1">IFERROR(VLOOKUP(IDNMaps[[#This Row],[Primary]],INDIRECT(VLOOKUP(IDNMaps[[#This Row],[Type]],RecordCount[],2,0)),VLOOKUP(IDNMaps[[#This Row],[Type]],RecordCount[],7,0),0),"")</f>
        <v/>
      </c>
      <c r="O115" s="6" t="str">
        <f ca="1">IF(IDNMaps[[#This Row],[Name]]="","","("&amp;IDNMaps[[#This Row],[Type]]&amp;") "&amp;IDNMaps[[#This Row],[Name]])</f>
        <v/>
      </c>
      <c r="P115" s="6" t="str">
        <f ca="1">IFERROR(VLOOKUP(IDNMaps[[#This Row],[Primary]],INDIRECT(VLOOKUP(IDNMaps[[#This Row],[Type]],RecordCount[],2,0)),VLOOKUP(IDNMaps[[#This Row],[Type]],RecordCount[],8,0),0),"")</f>
        <v/>
      </c>
    </row>
    <row r="116" spans="10:16">
      <c r="J116" s="11">
        <f t="shared" si="1"/>
        <v>115</v>
      </c>
      <c r="K11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16" s="6" t="str">
        <f ca="1">IF(IDNMaps[[#This Row],[Type]]="","",COUNTIF($K$1:IDNMaps[[#This Row],[Type]],IDNMaps[[#This Row],[Type]]))</f>
        <v/>
      </c>
      <c r="M116" s="6" t="str">
        <f ca="1">IFERROR(VLOOKUP(IDNMaps[[#This Row],[Type]],RecordCount[],6,0)&amp;"-"&amp;IDNMaps[[#This Row],[Type Count]],"")</f>
        <v/>
      </c>
      <c r="N116" s="6" t="str">
        <f ca="1">IFERROR(VLOOKUP(IDNMaps[[#This Row],[Primary]],INDIRECT(VLOOKUP(IDNMaps[[#This Row],[Type]],RecordCount[],2,0)),VLOOKUP(IDNMaps[[#This Row],[Type]],RecordCount[],7,0),0),"")</f>
        <v/>
      </c>
      <c r="O116" s="6" t="str">
        <f ca="1">IF(IDNMaps[[#This Row],[Name]]="","","("&amp;IDNMaps[[#This Row],[Type]]&amp;") "&amp;IDNMaps[[#This Row],[Name]])</f>
        <v/>
      </c>
      <c r="P116" s="6" t="str">
        <f ca="1">IFERROR(VLOOKUP(IDNMaps[[#This Row],[Primary]],INDIRECT(VLOOKUP(IDNMaps[[#This Row],[Type]],RecordCount[],2,0)),VLOOKUP(IDNMaps[[#This Row],[Type]],RecordCount[],8,0),0),"")</f>
        <v/>
      </c>
    </row>
    <row r="117" spans="10:16">
      <c r="J117" s="11">
        <f t="shared" si="1"/>
        <v>116</v>
      </c>
      <c r="K11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17" s="6" t="str">
        <f ca="1">IF(IDNMaps[[#This Row],[Type]]="","",COUNTIF($K$1:IDNMaps[[#This Row],[Type]],IDNMaps[[#This Row],[Type]]))</f>
        <v/>
      </c>
      <c r="M117" s="6" t="str">
        <f ca="1">IFERROR(VLOOKUP(IDNMaps[[#This Row],[Type]],RecordCount[],6,0)&amp;"-"&amp;IDNMaps[[#This Row],[Type Count]],"")</f>
        <v/>
      </c>
      <c r="N117" s="6" t="str">
        <f ca="1">IFERROR(VLOOKUP(IDNMaps[[#This Row],[Primary]],INDIRECT(VLOOKUP(IDNMaps[[#This Row],[Type]],RecordCount[],2,0)),VLOOKUP(IDNMaps[[#This Row],[Type]],RecordCount[],7,0),0),"")</f>
        <v/>
      </c>
      <c r="O117" s="6" t="str">
        <f ca="1">IF(IDNMaps[[#This Row],[Name]]="","","("&amp;IDNMaps[[#This Row],[Type]]&amp;") "&amp;IDNMaps[[#This Row],[Name]])</f>
        <v/>
      </c>
      <c r="P117" s="6" t="str">
        <f ca="1">IFERROR(VLOOKUP(IDNMaps[[#This Row],[Primary]],INDIRECT(VLOOKUP(IDNMaps[[#This Row],[Type]],RecordCount[],2,0)),VLOOKUP(IDNMaps[[#This Row],[Type]],RecordCount[],8,0),0),"")</f>
        <v/>
      </c>
    </row>
    <row r="118" spans="10:16">
      <c r="J118" s="11">
        <f t="shared" si="1"/>
        <v>117</v>
      </c>
      <c r="K11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18" s="6" t="str">
        <f ca="1">IF(IDNMaps[[#This Row],[Type]]="","",COUNTIF($K$1:IDNMaps[[#This Row],[Type]],IDNMaps[[#This Row],[Type]]))</f>
        <v/>
      </c>
      <c r="M118" s="6" t="str">
        <f ca="1">IFERROR(VLOOKUP(IDNMaps[[#This Row],[Type]],RecordCount[],6,0)&amp;"-"&amp;IDNMaps[[#This Row],[Type Count]],"")</f>
        <v/>
      </c>
      <c r="N118" s="6" t="str">
        <f ca="1">IFERROR(VLOOKUP(IDNMaps[[#This Row],[Primary]],INDIRECT(VLOOKUP(IDNMaps[[#This Row],[Type]],RecordCount[],2,0)),VLOOKUP(IDNMaps[[#This Row],[Type]],RecordCount[],7,0),0),"")</f>
        <v/>
      </c>
      <c r="O118" s="6" t="str">
        <f ca="1">IF(IDNMaps[[#This Row],[Name]]="","","("&amp;IDNMaps[[#This Row],[Type]]&amp;") "&amp;IDNMaps[[#This Row],[Name]])</f>
        <v/>
      </c>
      <c r="P118" s="6" t="str">
        <f ca="1">IFERROR(VLOOKUP(IDNMaps[[#This Row],[Primary]],INDIRECT(VLOOKUP(IDNMaps[[#This Row],[Type]],RecordCount[],2,0)),VLOOKUP(IDNMaps[[#This Row],[Type]],RecordCount[],8,0),0),"")</f>
        <v/>
      </c>
    </row>
    <row r="119" spans="10:16">
      <c r="J119" s="11">
        <f t="shared" si="1"/>
        <v>118</v>
      </c>
      <c r="K11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19" s="6" t="str">
        <f ca="1">IF(IDNMaps[[#This Row],[Type]]="","",COUNTIF($K$1:IDNMaps[[#This Row],[Type]],IDNMaps[[#This Row],[Type]]))</f>
        <v/>
      </c>
      <c r="M119" s="6" t="str">
        <f ca="1">IFERROR(VLOOKUP(IDNMaps[[#This Row],[Type]],RecordCount[],6,0)&amp;"-"&amp;IDNMaps[[#This Row],[Type Count]],"")</f>
        <v/>
      </c>
      <c r="N119" s="6" t="str">
        <f ca="1">IFERROR(VLOOKUP(IDNMaps[[#This Row],[Primary]],INDIRECT(VLOOKUP(IDNMaps[[#This Row],[Type]],RecordCount[],2,0)),VLOOKUP(IDNMaps[[#This Row],[Type]],RecordCount[],7,0),0),"")</f>
        <v/>
      </c>
      <c r="O119" s="6" t="str">
        <f ca="1">IF(IDNMaps[[#This Row],[Name]]="","","("&amp;IDNMaps[[#This Row],[Type]]&amp;") "&amp;IDNMaps[[#This Row],[Name]])</f>
        <v/>
      </c>
      <c r="P119" s="6" t="str">
        <f ca="1">IFERROR(VLOOKUP(IDNMaps[[#This Row],[Primary]],INDIRECT(VLOOKUP(IDNMaps[[#This Row],[Type]],RecordCount[],2,0)),VLOOKUP(IDNMaps[[#This Row],[Type]],RecordCount[],8,0),0),"")</f>
        <v/>
      </c>
    </row>
    <row r="120" spans="10:16">
      <c r="J120" s="11">
        <f t="shared" si="1"/>
        <v>119</v>
      </c>
      <c r="K12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20" s="6" t="str">
        <f ca="1">IF(IDNMaps[[#This Row],[Type]]="","",COUNTIF($K$1:IDNMaps[[#This Row],[Type]],IDNMaps[[#This Row],[Type]]))</f>
        <v/>
      </c>
      <c r="M120" s="6" t="str">
        <f ca="1">IFERROR(VLOOKUP(IDNMaps[[#This Row],[Type]],RecordCount[],6,0)&amp;"-"&amp;IDNMaps[[#This Row],[Type Count]],"")</f>
        <v/>
      </c>
      <c r="N120" s="6" t="str">
        <f ca="1">IFERROR(VLOOKUP(IDNMaps[[#This Row],[Primary]],INDIRECT(VLOOKUP(IDNMaps[[#This Row],[Type]],RecordCount[],2,0)),VLOOKUP(IDNMaps[[#This Row],[Type]],RecordCount[],7,0),0),"")</f>
        <v/>
      </c>
      <c r="O120" s="6" t="str">
        <f ca="1">IF(IDNMaps[[#This Row],[Name]]="","","("&amp;IDNMaps[[#This Row],[Type]]&amp;") "&amp;IDNMaps[[#This Row],[Name]])</f>
        <v/>
      </c>
      <c r="P120" s="6" t="str">
        <f ca="1">IFERROR(VLOOKUP(IDNMaps[[#This Row],[Primary]],INDIRECT(VLOOKUP(IDNMaps[[#This Row],[Type]],RecordCount[],2,0)),VLOOKUP(IDNMaps[[#This Row],[Type]],RecordCount[],8,0),0),"")</f>
        <v/>
      </c>
    </row>
    <row r="121" spans="10:16">
      <c r="J121" s="11">
        <f t="shared" si="1"/>
        <v>120</v>
      </c>
      <c r="K12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21" s="6" t="str">
        <f ca="1">IF(IDNMaps[[#This Row],[Type]]="","",COUNTIF($K$1:IDNMaps[[#This Row],[Type]],IDNMaps[[#This Row],[Type]]))</f>
        <v/>
      </c>
      <c r="M121" s="6" t="str">
        <f ca="1">IFERROR(VLOOKUP(IDNMaps[[#This Row],[Type]],RecordCount[],6,0)&amp;"-"&amp;IDNMaps[[#This Row],[Type Count]],"")</f>
        <v/>
      </c>
      <c r="N121" s="6" t="str">
        <f ca="1">IFERROR(VLOOKUP(IDNMaps[[#This Row],[Primary]],INDIRECT(VLOOKUP(IDNMaps[[#This Row],[Type]],RecordCount[],2,0)),VLOOKUP(IDNMaps[[#This Row],[Type]],RecordCount[],7,0),0),"")</f>
        <v/>
      </c>
      <c r="O121" s="6" t="str">
        <f ca="1">IF(IDNMaps[[#This Row],[Name]]="","","("&amp;IDNMaps[[#This Row],[Type]]&amp;") "&amp;IDNMaps[[#This Row],[Name]])</f>
        <v/>
      </c>
      <c r="P121" s="6" t="str">
        <f ca="1">IFERROR(VLOOKUP(IDNMaps[[#This Row],[Primary]],INDIRECT(VLOOKUP(IDNMaps[[#This Row],[Type]],RecordCount[],2,0)),VLOOKUP(IDNMaps[[#This Row],[Type]],RecordCount[],8,0),0),"")</f>
        <v/>
      </c>
    </row>
    <row r="122" spans="10:16">
      <c r="J122" s="11">
        <f t="shared" si="1"/>
        <v>121</v>
      </c>
      <c r="K12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22" s="6" t="str">
        <f ca="1">IF(IDNMaps[[#This Row],[Type]]="","",COUNTIF($K$1:IDNMaps[[#This Row],[Type]],IDNMaps[[#This Row],[Type]]))</f>
        <v/>
      </c>
      <c r="M122" s="6" t="str">
        <f ca="1">IFERROR(VLOOKUP(IDNMaps[[#This Row],[Type]],RecordCount[],6,0)&amp;"-"&amp;IDNMaps[[#This Row],[Type Count]],"")</f>
        <v/>
      </c>
      <c r="N122" s="6" t="str">
        <f ca="1">IFERROR(VLOOKUP(IDNMaps[[#This Row],[Primary]],INDIRECT(VLOOKUP(IDNMaps[[#This Row],[Type]],RecordCount[],2,0)),VLOOKUP(IDNMaps[[#This Row],[Type]],RecordCount[],7,0),0),"")</f>
        <v/>
      </c>
      <c r="O122" s="6" t="str">
        <f ca="1">IF(IDNMaps[[#This Row],[Name]]="","","("&amp;IDNMaps[[#This Row],[Type]]&amp;") "&amp;IDNMaps[[#This Row],[Name]])</f>
        <v/>
      </c>
      <c r="P122" s="6" t="str">
        <f ca="1">IFERROR(VLOOKUP(IDNMaps[[#This Row],[Primary]],INDIRECT(VLOOKUP(IDNMaps[[#This Row],[Type]],RecordCount[],2,0)),VLOOKUP(IDNMaps[[#This Row],[Type]],RecordCount[],8,0),0),"")</f>
        <v/>
      </c>
    </row>
    <row r="123" spans="10:16">
      <c r="J123" s="11">
        <f t="shared" si="1"/>
        <v>122</v>
      </c>
      <c r="K12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23" s="6" t="str">
        <f ca="1">IF(IDNMaps[[#This Row],[Type]]="","",COUNTIF($K$1:IDNMaps[[#This Row],[Type]],IDNMaps[[#This Row],[Type]]))</f>
        <v/>
      </c>
      <c r="M123" s="6" t="str">
        <f ca="1">IFERROR(VLOOKUP(IDNMaps[[#This Row],[Type]],RecordCount[],6,0)&amp;"-"&amp;IDNMaps[[#This Row],[Type Count]],"")</f>
        <v/>
      </c>
      <c r="N123" s="6" t="str">
        <f ca="1">IFERROR(VLOOKUP(IDNMaps[[#This Row],[Primary]],INDIRECT(VLOOKUP(IDNMaps[[#This Row],[Type]],RecordCount[],2,0)),VLOOKUP(IDNMaps[[#This Row],[Type]],RecordCount[],7,0),0),"")</f>
        <v/>
      </c>
      <c r="O123" s="6" t="str">
        <f ca="1">IF(IDNMaps[[#This Row],[Name]]="","","("&amp;IDNMaps[[#This Row],[Type]]&amp;") "&amp;IDNMaps[[#This Row],[Name]])</f>
        <v/>
      </c>
      <c r="P123" s="6" t="str">
        <f ca="1">IFERROR(VLOOKUP(IDNMaps[[#This Row],[Primary]],INDIRECT(VLOOKUP(IDNMaps[[#This Row],[Type]],RecordCount[],2,0)),VLOOKUP(IDNMaps[[#This Row],[Type]],RecordCount[],8,0),0),"")</f>
        <v/>
      </c>
    </row>
    <row r="124" spans="10:16">
      <c r="J124" s="11">
        <f t="shared" si="1"/>
        <v>123</v>
      </c>
      <c r="K12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24" s="6" t="str">
        <f ca="1">IF(IDNMaps[[#This Row],[Type]]="","",COUNTIF($K$1:IDNMaps[[#This Row],[Type]],IDNMaps[[#This Row],[Type]]))</f>
        <v/>
      </c>
      <c r="M124" s="6" t="str">
        <f ca="1">IFERROR(VLOOKUP(IDNMaps[[#This Row],[Type]],RecordCount[],6,0)&amp;"-"&amp;IDNMaps[[#This Row],[Type Count]],"")</f>
        <v/>
      </c>
      <c r="N124" s="6" t="str">
        <f ca="1">IFERROR(VLOOKUP(IDNMaps[[#This Row],[Primary]],INDIRECT(VLOOKUP(IDNMaps[[#This Row],[Type]],RecordCount[],2,0)),VLOOKUP(IDNMaps[[#This Row],[Type]],RecordCount[],7,0),0),"")</f>
        <v/>
      </c>
      <c r="O124" s="6" t="str">
        <f ca="1">IF(IDNMaps[[#This Row],[Name]]="","","("&amp;IDNMaps[[#This Row],[Type]]&amp;") "&amp;IDNMaps[[#This Row],[Name]])</f>
        <v/>
      </c>
      <c r="P124" s="6" t="str">
        <f ca="1">IFERROR(VLOOKUP(IDNMaps[[#This Row],[Primary]],INDIRECT(VLOOKUP(IDNMaps[[#This Row],[Type]],RecordCount[],2,0)),VLOOKUP(IDNMaps[[#This Row],[Type]],RecordCount[],8,0),0),"")</f>
        <v/>
      </c>
    </row>
    <row r="125" spans="10:16">
      <c r="J125" s="11">
        <f t="shared" si="1"/>
        <v>124</v>
      </c>
      <c r="K12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25" s="6" t="str">
        <f ca="1">IF(IDNMaps[[#This Row],[Type]]="","",COUNTIF($K$1:IDNMaps[[#This Row],[Type]],IDNMaps[[#This Row],[Type]]))</f>
        <v/>
      </c>
      <c r="M125" s="6" t="str">
        <f ca="1">IFERROR(VLOOKUP(IDNMaps[[#This Row],[Type]],RecordCount[],6,0)&amp;"-"&amp;IDNMaps[[#This Row],[Type Count]],"")</f>
        <v/>
      </c>
      <c r="N125" s="6" t="str">
        <f ca="1">IFERROR(VLOOKUP(IDNMaps[[#This Row],[Primary]],INDIRECT(VLOOKUP(IDNMaps[[#This Row],[Type]],RecordCount[],2,0)),VLOOKUP(IDNMaps[[#This Row],[Type]],RecordCount[],7,0),0),"")</f>
        <v/>
      </c>
      <c r="O125" s="6" t="str">
        <f ca="1">IF(IDNMaps[[#This Row],[Name]]="","","("&amp;IDNMaps[[#This Row],[Type]]&amp;") "&amp;IDNMaps[[#This Row],[Name]])</f>
        <v/>
      </c>
      <c r="P125" s="6" t="str">
        <f ca="1">IFERROR(VLOOKUP(IDNMaps[[#This Row],[Primary]],INDIRECT(VLOOKUP(IDNMaps[[#This Row],[Type]],RecordCount[],2,0)),VLOOKUP(IDNMaps[[#This Row],[Type]],RecordCount[],8,0),0),"")</f>
        <v/>
      </c>
    </row>
    <row r="126" spans="10:16">
      <c r="J126" s="11">
        <f t="shared" si="1"/>
        <v>125</v>
      </c>
      <c r="K12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26" s="6" t="str">
        <f ca="1">IF(IDNMaps[[#This Row],[Type]]="","",COUNTIF($K$1:IDNMaps[[#This Row],[Type]],IDNMaps[[#This Row],[Type]]))</f>
        <v/>
      </c>
      <c r="M126" s="6" t="str">
        <f ca="1">IFERROR(VLOOKUP(IDNMaps[[#This Row],[Type]],RecordCount[],6,0)&amp;"-"&amp;IDNMaps[[#This Row],[Type Count]],"")</f>
        <v/>
      </c>
      <c r="N126" s="6" t="str">
        <f ca="1">IFERROR(VLOOKUP(IDNMaps[[#This Row],[Primary]],INDIRECT(VLOOKUP(IDNMaps[[#This Row],[Type]],RecordCount[],2,0)),VLOOKUP(IDNMaps[[#This Row],[Type]],RecordCount[],7,0),0),"")</f>
        <v/>
      </c>
      <c r="O126" s="6" t="str">
        <f ca="1">IF(IDNMaps[[#This Row],[Name]]="","","("&amp;IDNMaps[[#This Row],[Type]]&amp;") "&amp;IDNMaps[[#This Row],[Name]])</f>
        <v/>
      </c>
      <c r="P126" s="6" t="str">
        <f ca="1">IFERROR(VLOOKUP(IDNMaps[[#This Row],[Primary]],INDIRECT(VLOOKUP(IDNMaps[[#This Row],[Type]],RecordCount[],2,0)),VLOOKUP(IDNMaps[[#This Row],[Type]],RecordCount[],8,0),0),"")</f>
        <v/>
      </c>
    </row>
    <row r="127" spans="10:16">
      <c r="J127" s="11">
        <f t="shared" si="1"/>
        <v>126</v>
      </c>
      <c r="K12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27" s="6" t="str">
        <f ca="1">IF(IDNMaps[[#This Row],[Type]]="","",COUNTIF($K$1:IDNMaps[[#This Row],[Type]],IDNMaps[[#This Row],[Type]]))</f>
        <v/>
      </c>
      <c r="M127" s="6" t="str">
        <f ca="1">IFERROR(VLOOKUP(IDNMaps[[#This Row],[Type]],RecordCount[],6,0)&amp;"-"&amp;IDNMaps[[#This Row],[Type Count]],"")</f>
        <v/>
      </c>
      <c r="N127" s="6" t="str">
        <f ca="1">IFERROR(VLOOKUP(IDNMaps[[#This Row],[Primary]],INDIRECT(VLOOKUP(IDNMaps[[#This Row],[Type]],RecordCount[],2,0)),VLOOKUP(IDNMaps[[#This Row],[Type]],RecordCount[],7,0),0),"")</f>
        <v/>
      </c>
      <c r="O127" s="6" t="str">
        <f ca="1">IF(IDNMaps[[#This Row],[Name]]="","","("&amp;IDNMaps[[#This Row],[Type]]&amp;") "&amp;IDNMaps[[#This Row],[Name]])</f>
        <v/>
      </c>
      <c r="P127" s="6" t="str">
        <f ca="1">IFERROR(VLOOKUP(IDNMaps[[#This Row],[Primary]],INDIRECT(VLOOKUP(IDNMaps[[#This Row],[Type]],RecordCount[],2,0)),VLOOKUP(IDNMaps[[#This Row],[Type]],RecordCount[],8,0),0),"")</f>
        <v/>
      </c>
    </row>
    <row r="128" spans="10:16">
      <c r="J128" s="11">
        <f t="shared" si="1"/>
        <v>127</v>
      </c>
      <c r="K12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28" s="6" t="str">
        <f ca="1">IF(IDNMaps[[#This Row],[Type]]="","",COUNTIF($K$1:IDNMaps[[#This Row],[Type]],IDNMaps[[#This Row],[Type]]))</f>
        <v/>
      </c>
      <c r="M128" s="6" t="str">
        <f ca="1">IFERROR(VLOOKUP(IDNMaps[[#This Row],[Type]],RecordCount[],6,0)&amp;"-"&amp;IDNMaps[[#This Row],[Type Count]],"")</f>
        <v/>
      </c>
      <c r="N128" s="6" t="str">
        <f ca="1">IFERROR(VLOOKUP(IDNMaps[[#This Row],[Primary]],INDIRECT(VLOOKUP(IDNMaps[[#This Row],[Type]],RecordCount[],2,0)),VLOOKUP(IDNMaps[[#This Row],[Type]],RecordCount[],7,0),0),"")</f>
        <v/>
      </c>
      <c r="O128" s="6" t="str">
        <f ca="1">IF(IDNMaps[[#This Row],[Name]]="","","("&amp;IDNMaps[[#This Row],[Type]]&amp;") "&amp;IDNMaps[[#This Row],[Name]])</f>
        <v/>
      </c>
      <c r="P128" s="6" t="str">
        <f ca="1">IFERROR(VLOOKUP(IDNMaps[[#This Row],[Primary]],INDIRECT(VLOOKUP(IDNMaps[[#This Row],[Type]],RecordCount[],2,0)),VLOOKUP(IDNMaps[[#This Row],[Type]],RecordCount[],8,0),0),"")</f>
        <v/>
      </c>
    </row>
    <row r="129" spans="10:16">
      <c r="J129" s="11">
        <f t="shared" si="1"/>
        <v>128</v>
      </c>
      <c r="K12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29" s="6" t="str">
        <f ca="1">IF(IDNMaps[[#This Row],[Type]]="","",COUNTIF($K$1:IDNMaps[[#This Row],[Type]],IDNMaps[[#This Row],[Type]]))</f>
        <v/>
      </c>
      <c r="M129" s="6" t="str">
        <f ca="1">IFERROR(VLOOKUP(IDNMaps[[#This Row],[Type]],RecordCount[],6,0)&amp;"-"&amp;IDNMaps[[#This Row],[Type Count]],"")</f>
        <v/>
      </c>
      <c r="N129" s="6" t="str">
        <f ca="1">IFERROR(VLOOKUP(IDNMaps[[#This Row],[Primary]],INDIRECT(VLOOKUP(IDNMaps[[#This Row],[Type]],RecordCount[],2,0)),VLOOKUP(IDNMaps[[#This Row],[Type]],RecordCount[],7,0),0),"")</f>
        <v/>
      </c>
      <c r="O129" s="6" t="str">
        <f ca="1">IF(IDNMaps[[#This Row],[Name]]="","","("&amp;IDNMaps[[#This Row],[Type]]&amp;") "&amp;IDNMaps[[#This Row],[Name]])</f>
        <v/>
      </c>
      <c r="P129" s="6" t="str">
        <f ca="1">IFERROR(VLOOKUP(IDNMaps[[#This Row],[Primary]],INDIRECT(VLOOKUP(IDNMaps[[#This Row],[Type]],RecordCount[],2,0)),VLOOKUP(IDNMaps[[#This Row],[Type]],RecordCount[],8,0),0),"")</f>
        <v/>
      </c>
    </row>
    <row r="130" spans="10:16">
      <c r="J130" s="11">
        <f t="shared" ref="J130:J193" si="2">IFERROR($J129+1,1)</f>
        <v>129</v>
      </c>
      <c r="K13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30" s="6" t="str">
        <f ca="1">IF(IDNMaps[[#This Row],[Type]]="","",COUNTIF($K$1:IDNMaps[[#This Row],[Type]],IDNMaps[[#This Row],[Type]]))</f>
        <v/>
      </c>
      <c r="M130" s="6" t="str">
        <f ca="1">IFERROR(VLOOKUP(IDNMaps[[#This Row],[Type]],RecordCount[],6,0)&amp;"-"&amp;IDNMaps[[#This Row],[Type Count]],"")</f>
        <v/>
      </c>
      <c r="N130" s="6" t="str">
        <f ca="1">IFERROR(VLOOKUP(IDNMaps[[#This Row],[Primary]],INDIRECT(VLOOKUP(IDNMaps[[#This Row],[Type]],RecordCount[],2,0)),VLOOKUP(IDNMaps[[#This Row],[Type]],RecordCount[],7,0),0),"")</f>
        <v/>
      </c>
      <c r="O130" s="6" t="str">
        <f ca="1">IF(IDNMaps[[#This Row],[Name]]="","","("&amp;IDNMaps[[#This Row],[Type]]&amp;") "&amp;IDNMaps[[#This Row],[Name]])</f>
        <v/>
      </c>
      <c r="P130" s="6" t="str">
        <f ca="1">IFERROR(VLOOKUP(IDNMaps[[#This Row],[Primary]],INDIRECT(VLOOKUP(IDNMaps[[#This Row],[Type]],RecordCount[],2,0)),VLOOKUP(IDNMaps[[#This Row],[Type]],RecordCount[],8,0),0),"")</f>
        <v/>
      </c>
    </row>
    <row r="131" spans="10:16">
      <c r="J131" s="11">
        <f t="shared" si="2"/>
        <v>130</v>
      </c>
      <c r="K13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31" s="6" t="str">
        <f ca="1">IF(IDNMaps[[#This Row],[Type]]="","",COUNTIF($K$1:IDNMaps[[#This Row],[Type]],IDNMaps[[#This Row],[Type]]))</f>
        <v/>
      </c>
      <c r="M131" s="6" t="str">
        <f ca="1">IFERROR(VLOOKUP(IDNMaps[[#This Row],[Type]],RecordCount[],6,0)&amp;"-"&amp;IDNMaps[[#This Row],[Type Count]],"")</f>
        <v/>
      </c>
      <c r="N131" s="6" t="str">
        <f ca="1">IFERROR(VLOOKUP(IDNMaps[[#This Row],[Primary]],INDIRECT(VLOOKUP(IDNMaps[[#This Row],[Type]],RecordCount[],2,0)),VLOOKUP(IDNMaps[[#This Row],[Type]],RecordCount[],7,0),0),"")</f>
        <v/>
      </c>
      <c r="O131" s="6" t="str">
        <f ca="1">IF(IDNMaps[[#This Row],[Name]]="","","("&amp;IDNMaps[[#This Row],[Type]]&amp;") "&amp;IDNMaps[[#This Row],[Name]])</f>
        <v/>
      </c>
      <c r="P131" s="6" t="str">
        <f ca="1">IFERROR(VLOOKUP(IDNMaps[[#This Row],[Primary]],INDIRECT(VLOOKUP(IDNMaps[[#This Row],[Type]],RecordCount[],2,0)),VLOOKUP(IDNMaps[[#This Row],[Type]],RecordCount[],8,0),0),"")</f>
        <v/>
      </c>
    </row>
    <row r="132" spans="10:16">
      <c r="J132" s="11">
        <f t="shared" si="2"/>
        <v>131</v>
      </c>
      <c r="K13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32" s="6" t="str">
        <f ca="1">IF(IDNMaps[[#This Row],[Type]]="","",COUNTIF($K$1:IDNMaps[[#This Row],[Type]],IDNMaps[[#This Row],[Type]]))</f>
        <v/>
      </c>
      <c r="M132" s="6" t="str">
        <f ca="1">IFERROR(VLOOKUP(IDNMaps[[#This Row],[Type]],RecordCount[],6,0)&amp;"-"&amp;IDNMaps[[#This Row],[Type Count]],"")</f>
        <v/>
      </c>
      <c r="N132" s="6" t="str">
        <f ca="1">IFERROR(VLOOKUP(IDNMaps[[#This Row],[Primary]],INDIRECT(VLOOKUP(IDNMaps[[#This Row],[Type]],RecordCount[],2,0)),VLOOKUP(IDNMaps[[#This Row],[Type]],RecordCount[],7,0),0),"")</f>
        <v/>
      </c>
      <c r="O132" s="6" t="str">
        <f ca="1">IF(IDNMaps[[#This Row],[Name]]="","","("&amp;IDNMaps[[#This Row],[Type]]&amp;") "&amp;IDNMaps[[#This Row],[Name]])</f>
        <v/>
      </c>
      <c r="P132" s="6" t="str">
        <f ca="1">IFERROR(VLOOKUP(IDNMaps[[#This Row],[Primary]],INDIRECT(VLOOKUP(IDNMaps[[#This Row],[Type]],RecordCount[],2,0)),VLOOKUP(IDNMaps[[#This Row],[Type]],RecordCount[],8,0),0),"")</f>
        <v/>
      </c>
    </row>
    <row r="133" spans="10:16">
      <c r="J133" s="11">
        <f t="shared" si="2"/>
        <v>132</v>
      </c>
      <c r="K13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33" s="6" t="str">
        <f ca="1">IF(IDNMaps[[#This Row],[Type]]="","",COUNTIF($K$1:IDNMaps[[#This Row],[Type]],IDNMaps[[#This Row],[Type]]))</f>
        <v/>
      </c>
      <c r="M133" s="6" t="str">
        <f ca="1">IFERROR(VLOOKUP(IDNMaps[[#This Row],[Type]],RecordCount[],6,0)&amp;"-"&amp;IDNMaps[[#This Row],[Type Count]],"")</f>
        <v/>
      </c>
      <c r="N133" s="6" t="str">
        <f ca="1">IFERROR(VLOOKUP(IDNMaps[[#This Row],[Primary]],INDIRECT(VLOOKUP(IDNMaps[[#This Row],[Type]],RecordCount[],2,0)),VLOOKUP(IDNMaps[[#This Row],[Type]],RecordCount[],7,0),0),"")</f>
        <v/>
      </c>
      <c r="O133" s="6" t="str">
        <f ca="1">IF(IDNMaps[[#This Row],[Name]]="","","("&amp;IDNMaps[[#This Row],[Type]]&amp;") "&amp;IDNMaps[[#This Row],[Name]])</f>
        <v/>
      </c>
      <c r="P133" s="6" t="str">
        <f ca="1">IFERROR(VLOOKUP(IDNMaps[[#This Row],[Primary]],INDIRECT(VLOOKUP(IDNMaps[[#This Row],[Type]],RecordCount[],2,0)),VLOOKUP(IDNMaps[[#This Row],[Type]],RecordCount[],8,0),0),"")</f>
        <v/>
      </c>
    </row>
    <row r="134" spans="10:16">
      <c r="J134" s="11">
        <f t="shared" si="2"/>
        <v>133</v>
      </c>
      <c r="K13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34" s="6" t="str">
        <f ca="1">IF(IDNMaps[[#This Row],[Type]]="","",COUNTIF($K$1:IDNMaps[[#This Row],[Type]],IDNMaps[[#This Row],[Type]]))</f>
        <v/>
      </c>
      <c r="M134" s="6" t="str">
        <f ca="1">IFERROR(VLOOKUP(IDNMaps[[#This Row],[Type]],RecordCount[],6,0)&amp;"-"&amp;IDNMaps[[#This Row],[Type Count]],"")</f>
        <v/>
      </c>
      <c r="N134" s="6" t="str">
        <f ca="1">IFERROR(VLOOKUP(IDNMaps[[#This Row],[Primary]],INDIRECT(VLOOKUP(IDNMaps[[#This Row],[Type]],RecordCount[],2,0)),VLOOKUP(IDNMaps[[#This Row],[Type]],RecordCount[],7,0),0),"")</f>
        <v/>
      </c>
      <c r="O134" s="6" t="str">
        <f ca="1">IF(IDNMaps[[#This Row],[Name]]="","","("&amp;IDNMaps[[#This Row],[Type]]&amp;") "&amp;IDNMaps[[#This Row],[Name]])</f>
        <v/>
      </c>
      <c r="P134" s="6" t="str">
        <f ca="1">IFERROR(VLOOKUP(IDNMaps[[#This Row],[Primary]],INDIRECT(VLOOKUP(IDNMaps[[#This Row],[Type]],RecordCount[],2,0)),VLOOKUP(IDNMaps[[#This Row],[Type]],RecordCount[],8,0),0),"")</f>
        <v/>
      </c>
    </row>
    <row r="135" spans="10:16">
      <c r="J135" s="11">
        <f t="shared" si="2"/>
        <v>134</v>
      </c>
      <c r="K13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35" s="6" t="str">
        <f ca="1">IF(IDNMaps[[#This Row],[Type]]="","",COUNTIF($K$1:IDNMaps[[#This Row],[Type]],IDNMaps[[#This Row],[Type]]))</f>
        <v/>
      </c>
      <c r="M135" s="6" t="str">
        <f ca="1">IFERROR(VLOOKUP(IDNMaps[[#This Row],[Type]],RecordCount[],6,0)&amp;"-"&amp;IDNMaps[[#This Row],[Type Count]],"")</f>
        <v/>
      </c>
      <c r="N135" s="6" t="str">
        <f ca="1">IFERROR(VLOOKUP(IDNMaps[[#This Row],[Primary]],INDIRECT(VLOOKUP(IDNMaps[[#This Row],[Type]],RecordCount[],2,0)),VLOOKUP(IDNMaps[[#This Row],[Type]],RecordCount[],7,0),0),"")</f>
        <v/>
      </c>
      <c r="O135" s="6" t="str">
        <f ca="1">IF(IDNMaps[[#This Row],[Name]]="","","("&amp;IDNMaps[[#This Row],[Type]]&amp;") "&amp;IDNMaps[[#This Row],[Name]])</f>
        <v/>
      </c>
      <c r="P135" s="6" t="str">
        <f ca="1">IFERROR(VLOOKUP(IDNMaps[[#This Row],[Primary]],INDIRECT(VLOOKUP(IDNMaps[[#This Row],[Type]],RecordCount[],2,0)),VLOOKUP(IDNMaps[[#This Row],[Type]],RecordCount[],8,0),0),"")</f>
        <v/>
      </c>
    </row>
    <row r="136" spans="10:16">
      <c r="J136" s="11">
        <f t="shared" si="2"/>
        <v>135</v>
      </c>
      <c r="K13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36" s="6" t="str">
        <f ca="1">IF(IDNMaps[[#This Row],[Type]]="","",COUNTIF($K$1:IDNMaps[[#This Row],[Type]],IDNMaps[[#This Row],[Type]]))</f>
        <v/>
      </c>
      <c r="M136" s="6" t="str">
        <f ca="1">IFERROR(VLOOKUP(IDNMaps[[#This Row],[Type]],RecordCount[],6,0)&amp;"-"&amp;IDNMaps[[#This Row],[Type Count]],"")</f>
        <v/>
      </c>
      <c r="N136" s="6" t="str">
        <f ca="1">IFERROR(VLOOKUP(IDNMaps[[#This Row],[Primary]],INDIRECT(VLOOKUP(IDNMaps[[#This Row],[Type]],RecordCount[],2,0)),VLOOKUP(IDNMaps[[#This Row],[Type]],RecordCount[],7,0),0),"")</f>
        <v/>
      </c>
      <c r="O136" s="6" t="str">
        <f ca="1">IF(IDNMaps[[#This Row],[Name]]="","","("&amp;IDNMaps[[#This Row],[Type]]&amp;") "&amp;IDNMaps[[#This Row],[Name]])</f>
        <v/>
      </c>
      <c r="P136" s="6" t="str">
        <f ca="1">IFERROR(VLOOKUP(IDNMaps[[#This Row],[Primary]],INDIRECT(VLOOKUP(IDNMaps[[#This Row],[Type]],RecordCount[],2,0)),VLOOKUP(IDNMaps[[#This Row],[Type]],RecordCount[],8,0),0),"")</f>
        <v/>
      </c>
    </row>
    <row r="137" spans="10:16">
      <c r="J137" s="11">
        <f t="shared" si="2"/>
        <v>136</v>
      </c>
      <c r="K13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37" s="6" t="str">
        <f ca="1">IF(IDNMaps[[#This Row],[Type]]="","",COUNTIF($K$1:IDNMaps[[#This Row],[Type]],IDNMaps[[#This Row],[Type]]))</f>
        <v/>
      </c>
      <c r="M137" s="6" t="str">
        <f ca="1">IFERROR(VLOOKUP(IDNMaps[[#This Row],[Type]],RecordCount[],6,0)&amp;"-"&amp;IDNMaps[[#This Row],[Type Count]],"")</f>
        <v/>
      </c>
      <c r="N137" s="6" t="str">
        <f ca="1">IFERROR(VLOOKUP(IDNMaps[[#This Row],[Primary]],INDIRECT(VLOOKUP(IDNMaps[[#This Row],[Type]],RecordCount[],2,0)),VLOOKUP(IDNMaps[[#This Row],[Type]],RecordCount[],7,0),0),"")</f>
        <v/>
      </c>
      <c r="O137" s="6" t="str">
        <f ca="1">IF(IDNMaps[[#This Row],[Name]]="","","("&amp;IDNMaps[[#This Row],[Type]]&amp;") "&amp;IDNMaps[[#This Row],[Name]])</f>
        <v/>
      </c>
      <c r="P137" s="6" t="str">
        <f ca="1">IFERROR(VLOOKUP(IDNMaps[[#This Row],[Primary]],INDIRECT(VLOOKUP(IDNMaps[[#This Row],[Type]],RecordCount[],2,0)),VLOOKUP(IDNMaps[[#This Row],[Type]],RecordCount[],8,0),0),"")</f>
        <v/>
      </c>
    </row>
    <row r="138" spans="10:16">
      <c r="J138" s="11">
        <f t="shared" si="2"/>
        <v>137</v>
      </c>
      <c r="K13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38" s="6" t="str">
        <f ca="1">IF(IDNMaps[[#This Row],[Type]]="","",COUNTIF($K$1:IDNMaps[[#This Row],[Type]],IDNMaps[[#This Row],[Type]]))</f>
        <v/>
      </c>
      <c r="M138" s="6" t="str">
        <f ca="1">IFERROR(VLOOKUP(IDNMaps[[#This Row],[Type]],RecordCount[],6,0)&amp;"-"&amp;IDNMaps[[#This Row],[Type Count]],"")</f>
        <v/>
      </c>
      <c r="N138" s="6" t="str">
        <f ca="1">IFERROR(VLOOKUP(IDNMaps[[#This Row],[Primary]],INDIRECT(VLOOKUP(IDNMaps[[#This Row],[Type]],RecordCount[],2,0)),VLOOKUP(IDNMaps[[#This Row],[Type]],RecordCount[],7,0),0),"")</f>
        <v/>
      </c>
      <c r="O138" s="6" t="str">
        <f ca="1">IF(IDNMaps[[#This Row],[Name]]="","","("&amp;IDNMaps[[#This Row],[Type]]&amp;") "&amp;IDNMaps[[#This Row],[Name]])</f>
        <v/>
      </c>
      <c r="P138" s="6" t="str">
        <f ca="1">IFERROR(VLOOKUP(IDNMaps[[#This Row],[Primary]],INDIRECT(VLOOKUP(IDNMaps[[#This Row],[Type]],RecordCount[],2,0)),VLOOKUP(IDNMaps[[#This Row],[Type]],RecordCount[],8,0),0),"")</f>
        <v/>
      </c>
    </row>
    <row r="139" spans="10:16">
      <c r="J139" s="11">
        <f t="shared" si="2"/>
        <v>138</v>
      </c>
      <c r="K13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39" s="6" t="str">
        <f ca="1">IF(IDNMaps[[#This Row],[Type]]="","",COUNTIF($K$1:IDNMaps[[#This Row],[Type]],IDNMaps[[#This Row],[Type]]))</f>
        <v/>
      </c>
      <c r="M139" s="6" t="str">
        <f ca="1">IFERROR(VLOOKUP(IDNMaps[[#This Row],[Type]],RecordCount[],6,0)&amp;"-"&amp;IDNMaps[[#This Row],[Type Count]],"")</f>
        <v/>
      </c>
      <c r="N139" s="6" t="str">
        <f ca="1">IFERROR(VLOOKUP(IDNMaps[[#This Row],[Primary]],INDIRECT(VLOOKUP(IDNMaps[[#This Row],[Type]],RecordCount[],2,0)),VLOOKUP(IDNMaps[[#This Row],[Type]],RecordCount[],7,0),0),"")</f>
        <v/>
      </c>
      <c r="O139" s="6" t="str">
        <f ca="1">IF(IDNMaps[[#This Row],[Name]]="","","("&amp;IDNMaps[[#This Row],[Type]]&amp;") "&amp;IDNMaps[[#This Row],[Name]])</f>
        <v/>
      </c>
      <c r="P139" s="6" t="str">
        <f ca="1">IFERROR(VLOOKUP(IDNMaps[[#This Row],[Primary]],INDIRECT(VLOOKUP(IDNMaps[[#This Row],[Type]],RecordCount[],2,0)),VLOOKUP(IDNMaps[[#This Row],[Type]],RecordCount[],8,0),0),"")</f>
        <v/>
      </c>
    </row>
    <row r="140" spans="10:16">
      <c r="J140" s="11">
        <f t="shared" si="2"/>
        <v>139</v>
      </c>
      <c r="K14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40" s="6" t="str">
        <f ca="1">IF(IDNMaps[[#This Row],[Type]]="","",COUNTIF($K$1:IDNMaps[[#This Row],[Type]],IDNMaps[[#This Row],[Type]]))</f>
        <v/>
      </c>
      <c r="M140" s="6" t="str">
        <f ca="1">IFERROR(VLOOKUP(IDNMaps[[#This Row],[Type]],RecordCount[],6,0)&amp;"-"&amp;IDNMaps[[#This Row],[Type Count]],"")</f>
        <v/>
      </c>
      <c r="N140" s="6" t="str">
        <f ca="1">IFERROR(VLOOKUP(IDNMaps[[#This Row],[Primary]],INDIRECT(VLOOKUP(IDNMaps[[#This Row],[Type]],RecordCount[],2,0)),VLOOKUP(IDNMaps[[#This Row],[Type]],RecordCount[],7,0),0),"")</f>
        <v/>
      </c>
      <c r="O140" s="6" t="str">
        <f ca="1">IF(IDNMaps[[#This Row],[Name]]="","","("&amp;IDNMaps[[#This Row],[Type]]&amp;") "&amp;IDNMaps[[#This Row],[Name]])</f>
        <v/>
      </c>
      <c r="P140" s="6" t="str">
        <f ca="1">IFERROR(VLOOKUP(IDNMaps[[#This Row],[Primary]],INDIRECT(VLOOKUP(IDNMaps[[#This Row],[Type]],RecordCount[],2,0)),VLOOKUP(IDNMaps[[#This Row],[Type]],RecordCount[],8,0),0),"")</f>
        <v/>
      </c>
    </row>
    <row r="141" spans="10:16">
      <c r="J141" s="11">
        <f t="shared" si="2"/>
        <v>140</v>
      </c>
      <c r="K14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41" s="6" t="str">
        <f ca="1">IF(IDNMaps[[#This Row],[Type]]="","",COUNTIF($K$1:IDNMaps[[#This Row],[Type]],IDNMaps[[#This Row],[Type]]))</f>
        <v/>
      </c>
      <c r="M141" s="6" t="str">
        <f ca="1">IFERROR(VLOOKUP(IDNMaps[[#This Row],[Type]],RecordCount[],6,0)&amp;"-"&amp;IDNMaps[[#This Row],[Type Count]],"")</f>
        <v/>
      </c>
      <c r="N141" s="6" t="str">
        <f ca="1">IFERROR(VLOOKUP(IDNMaps[[#This Row],[Primary]],INDIRECT(VLOOKUP(IDNMaps[[#This Row],[Type]],RecordCount[],2,0)),VLOOKUP(IDNMaps[[#This Row],[Type]],RecordCount[],7,0),0),"")</f>
        <v/>
      </c>
      <c r="O141" s="6" t="str">
        <f ca="1">IF(IDNMaps[[#This Row],[Name]]="","","("&amp;IDNMaps[[#This Row],[Type]]&amp;") "&amp;IDNMaps[[#This Row],[Name]])</f>
        <v/>
      </c>
      <c r="P141" s="6" t="str">
        <f ca="1">IFERROR(VLOOKUP(IDNMaps[[#This Row],[Primary]],INDIRECT(VLOOKUP(IDNMaps[[#This Row],[Type]],RecordCount[],2,0)),VLOOKUP(IDNMaps[[#This Row],[Type]],RecordCount[],8,0),0),"")</f>
        <v/>
      </c>
    </row>
    <row r="142" spans="10:16">
      <c r="J142" s="11">
        <f t="shared" si="2"/>
        <v>141</v>
      </c>
      <c r="K14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42" s="6" t="str">
        <f ca="1">IF(IDNMaps[[#This Row],[Type]]="","",COUNTIF($K$1:IDNMaps[[#This Row],[Type]],IDNMaps[[#This Row],[Type]]))</f>
        <v/>
      </c>
      <c r="M142" s="6" t="str">
        <f ca="1">IFERROR(VLOOKUP(IDNMaps[[#This Row],[Type]],RecordCount[],6,0)&amp;"-"&amp;IDNMaps[[#This Row],[Type Count]],"")</f>
        <v/>
      </c>
      <c r="N142" s="6" t="str">
        <f ca="1">IFERROR(VLOOKUP(IDNMaps[[#This Row],[Primary]],INDIRECT(VLOOKUP(IDNMaps[[#This Row],[Type]],RecordCount[],2,0)),VLOOKUP(IDNMaps[[#This Row],[Type]],RecordCount[],7,0),0),"")</f>
        <v/>
      </c>
      <c r="O142" s="6" t="str">
        <f ca="1">IF(IDNMaps[[#This Row],[Name]]="","","("&amp;IDNMaps[[#This Row],[Type]]&amp;") "&amp;IDNMaps[[#This Row],[Name]])</f>
        <v/>
      </c>
      <c r="P142" s="6" t="str">
        <f ca="1">IFERROR(VLOOKUP(IDNMaps[[#This Row],[Primary]],INDIRECT(VLOOKUP(IDNMaps[[#This Row],[Type]],RecordCount[],2,0)),VLOOKUP(IDNMaps[[#This Row],[Type]],RecordCount[],8,0),0),"")</f>
        <v/>
      </c>
    </row>
    <row r="143" spans="10:16">
      <c r="J143" s="11">
        <f t="shared" si="2"/>
        <v>142</v>
      </c>
      <c r="K14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43" s="6" t="str">
        <f ca="1">IF(IDNMaps[[#This Row],[Type]]="","",COUNTIF($K$1:IDNMaps[[#This Row],[Type]],IDNMaps[[#This Row],[Type]]))</f>
        <v/>
      </c>
      <c r="M143" s="6" t="str">
        <f ca="1">IFERROR(VLOOKUP(IDNMaps[[#This Row],[Type]],RecordCount[],6,0)&amp;"-"&amp;IDNMaps[[#This Row],[Type Count]],"")</f>
        <v/>
      </c>
      <c r="N143" s="6" t="str">
        <f ca="1">IFERROR(VLOOKUP(IDNMaps[[#This Row],[Primary]],INDIRECT(VLOOKUP(IDNMaps[[#This Row],[Type]],RecordCount[],2,0)),VLOOKUP(IDNMaps[[#This Row],[Type]],RecordCount[],7,0),0),"")</f>
        <v/>
      </c>
      <c r="O143" s="6" t="str">
        <f ca="1">IF(IDNMaps[[#This Row],[Name]]="","","("&amp;IDNMaps[[#This Row],[Type]]&amp;") "&amp;IDNMaps[[#This Row],[Name]])</f>
        <v/>
      </c>
      <c r="P143" s="6" t="str">
        <f ca="1">IFERROR(VLOOKUP(IDNMaps[[#This Row],[Primary]],INDIRECT(VLOOKUP(IDNMaps[[#This Row],[Type]],RecordCount[],2,0)),VLOOKUP(IDNMaps[[#This Row],[Type]],RecordCount[],8,0),0),"")</f>
        <v/>
      </c>
    </row>
    <row r="144" spans="10:16">
      <c r="J144" s="11">
        <f t="shared" si="2"/>
        <v>143</v>
      </c>
      <c r="K14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44" s="6" t="str">
        <f ca="1">IF(IDNMaps[[#This Row],[Type]]="","",COUNTIF($K$1:IDNMaps[[#This Row],[Type]],IDNMaps[[#This Row],[Type]]))</f>
        <v/>
      </c>
      <c r="M144" s="6" t="str">
        <f ca="1">IFERROR(VLOOKUP(IDNMaps[[#This Row],[Type]],RecordCount[],6,0)&amp;"-"&amp;IDNMaps[[#This Row],[Type Count]],"")</f>
        <v/>
      </c>
      <c r="N144" s="6" t="str">
        <f ca="1">IFERROR(VLOOKUP(IDNMaps[[#This Row],[Primary]],INDIRECT(VLOOKUP(IDNMaps[[#This Row],[Type]],RecordCount[],2,0)),VLOOKUP(IDNMaps[[#This Row],[Type]],RecordCount[],7,0),0),"")</f>
        <v/>
      </c>
      <c r="O144" s="6" t="str">
        <f ca="1">IF(IDNMaps[[#This Row],[Name]]="","","("&amp;IDNMaps[[#This Row],[Type]]&amp;") "&amp;IDNMaps[[#This Row],[Name]])</f>
        <v/>
      </c>
      <c r="P144" s="6" t="str">
        <f ca="1">IFERROR(VLOOKUP(IDNMaps[[#This Row],[Primary]],INDIRECT(VLOOKUP(IDNMaps[[#This Row],[Type]],RecordCount[],2,0)),VLOOKUP(IDNMaps[[#This Row],[Type]],RecordCount[],8,0),0),"")</f>
        <v/>
      </c>
    </row>
    <row r="145" spans="10:16">
      <c r="J145" s="11">
        <f t="shared" si="2"/>
        <v>144</v>
      </c>
      <c r="K14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45" s="6" t="str">
        <f ca="1">IF(IDNMaps[[#This Row],[Type]]="","",COUNTIF($K$1:IDNMaps[[#This Row],[Type]],IDNMaps[[#This Row],[Type]]))</f>
        <v/>
      </c>
      <c r="M145" s="6" t="str">
        <f ca="1">IFERROR(VLOOKUP(IDNMaps[[#This Row],[Type]],RecordCount[],6,0)&amp;"-"&amp;IDNMaps[[#This Row],[Type Count]],"")</f>
        <v/>
      </c>
      <c r="N145" s="6" t="str">
        <f ca="1">IFERROR(VLOOKUP(IDNMaps[[#This Row],[Primary]],INDIRECT(VLOOKUP(IDNMaps[[#This Row],[Type]],RecordCount[],2,0)),VLOOKUP(IDNMaps[[#This Row],[Type]],RecordCount[],7,0),0),"")</f>
        <v/>
      </c>
      <c r="O145" s="6" t="str">
        <f ca="1">IF(IDNMaps[[#This Row],[Name]]="","","("&amp;IDNMaps[[#This Row],[Type]]&amp;") "&amp;IDNMaps[[#This Row],[Name]])</f>
        <v/>
      </c>
      <c r="P145" s="6" t="str">
        <f ca="1">IFERROR(VLOOKUP(IDNMaps[[#This Row],[Primary]],INDIRECT(VLOOKUP(IDNMaps[[#This Row],[Type]],RecordCount[],2,0)),VLOOKUP(IDNMaps[[#This Row],[Type]],RecordCount[],8,0),0),"")</f>
        <v/>
      </c>
    </row>
    <row r="146" spans="10:16">
      <c r="J146" s="11">
        <f t="shared" si="2"/>
        <v>145</v>
      </c>
      <c r="K14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46" s="6" t="str">
        <f ca="1">IF(IDNMaps[[#This Row],[Type]]="","",COUNTIF($K$1:IDNMaps[[#This Row],[Type]],IDNMaps[[#This Row],[Type]]))</f>
        <v/>
      </c>
      <c r="M146" s="6" t="str">
        <f ca="1">IFERROR(VLOOKUP(IDNMaps[[#This Row],[Type]],RecordCount[],6,0)&amp;"-"&amp;IDNMaps[[#This Row],[Type Count]],"")</f>
        <v/>
      </c>
      <c r="N146" s="6" t="str">
        <f ca="1">IFERROR(VLOOKUP(IDNMaps[[#This Row],[Primary]],INDIRECT(VLOOKUP(IDNMaps[[#This Row],[Type]],RecordCount[],2,0)),VLOOKUP(IDNMaps[[#This Row],[Type]],RecordCount[],7,0),0),"")</f>
        <v/>
      </c>
      <c r="O146" s="6" t="str">
        <f ca="1">IF(IDNMaps[[#This Row],[Name]]="","","("&amp;IDNMaps[[#This Row],[Type]]&amp;") "&amp;IDNMaps[[#This Row],[Name]])</f>
        <v/>
      </c>
      <c r="P146" s="6" t="str">
        <f ca="1">IFERROR(VLOOKUP(IDNMaps[[#This Row],[Primary]],INDIRECT(VLOOKUP(IDNMaps[[#This Row],[Type]],RecordCount[],2,0)),VLOOKUP(IDNMaps[[#This Row],[Type]],RecordCount[],8,0),0),"")</f>
        <v/>
      </c>
    </row>
    <row r="147" spans="10:16">
      <c r="J147" s="11">
        <f t="shared" si="2"/>
        <v>146</v>
      </c>
      <c r="K14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47" s="6" t="str">
        <f ca="1">IF(IDNMaps[[#This Row],[Type]]="","",COUNTIF($K$1:IDNMaps[[#This Row],[Type]],IDNMaps[[#This Row],[Type]]))</f>
        <v/>
      </c>
      <c r="M147" s="6" t="str">
        <f ca="1">IFERROR(VLOOKUP(IDNMaps[[#This Row],[Type]],RecordCount[],6,0)&amp;"-"&amp;IDNMaps[[#This Row],[Type Count]],"")</f>
        <v/>
      </c>
      <c r="N147" s="6" t="str">
        <f ca="1">IFERROR(VLOOKUP(IDNMaps[[#This Row],[Primary]],INDIRECT(VLOOKUP(IDNMaps[[#This Row],[Type]],RecordCount[],2,0)),VLOOKUP(IDNMaps[[#This Row],[Type]],RecordCount[],7,0),0),"")</f>
        <v/>
      </c>
      <c r="O147" s="6" t="str">
        <f ca="1">IF(IDNMaps[[#This Row],[Name]]="","","("&amp;IDNMaps[[#This Row],[Type]]&amp;") "&amp;IDNMaps[[#This Row],[Name]])</f>
        <v/>
      </c>
      <c r="P147" s="6" t="str">
        <f ca="1">IFERROR(VLOOKUP(IDNMaps[[#This Row],[Primary]],INDIRECT(VLOOKUP(IDNMaps[[#This Row],[Type]],RecordCount[],2,0)),VLOOKUP(IDNMaps[[#This Row],[Type]],RecordCount[],8,0),0),"")</f>
        <v/>
      </c>
    </row>
    <row r="148" spans="10:16">
      <c r="J148" s="11">
        <f t="shared" si="2"/>
        <v>147</v>
      </c>
      <c r="K14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48" s="6" t="str">
        <f ca="1">IF(IDNMaps[[#This Row],[Type]]="","",COUNTIF($K$1:IDNMaps[[#This Row],[Type]],IDNMaps[[#This Row],[Type]]))</f>
        <v/>
      </c>
      <c r="M148" s="6" t="str">
        <f ca="1">IFERROR(VLOOKUP(IDNMaps[[#This Row],[Type]],RecordCount[],6,0)&amp;"-"&amp;IDNMaps[[#This Row],[Type Count]],"")</f>
        <v/>
      </c>
      <c r="N148" s="6" t="str">
        <f ca="1">IFERROR(VLOOKUP(IDNMaps[[#This Row],[Primary]],INDIRECT(VLOOKUP(IDNMaps[[#This Row],[Type]],RecordCount[],2,0)),VLOOKUP(IDNMaps[[#This Row],[Type]],RecordCount[],7,0),0),"")</f>
        <v/>
      </c>
      <c r="O148" s="6" t="str">
        <f ca="1">IF(IDNMaps[[#This Row],[Name]]="","","("&amp;IDNMaps[[#This Row],[Type]]&amp;") "&amp;IDNMaps[[#This Row],[Name]])</f>
        <v/>
      </c>
      <c r="P148" s="6" t="str">
        <f ca="1">IFERROR(VLOOKUP(IDNMaps[[#This Row],[Primary]],INDIRECT(VLOOKUP(IDNMaps[[#This Row],[Type]],RecordCount[],2,0)),VLOOKUP(IDNMaps[[#This Row],[Type]],RecordCount[],8,0),0),"")</f>
        <v/>
      </c>
    </row>
    <row r="149" spans="10:16">
      <c r="J149" s="11">
        <f t="shared" si="2"/>
        <v>148</v>
      </c>
      <c r="K14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49" s="6" t="str">
        <f ca="1">IF(IDNMaps[[#This Row],[Type]]="","",COUNTIF($K$1:IDNMaps[[#This Row],[Type]],IDNMaps[[#This Row],[Type]]))</f>
        <v/>
      </c>
      <c r="M149" s="6" t="str">
        <f ca="1">IFERROR(VLOOKUP(IDNMaps[[#This Row],[Type]],RecordCount[],6,0)&amp;"-"&amp;IDNMaps[[#This Row],[Type Count]],"")</f>
        <v/>
      </c>
      <c r="N149" s="6" t="str">
        <f ca="1">IFERROR(VLOOKUP(IDNMaps[[#This Row],[Primary]],INDIRECT(VLOOKUP(IDNMaps[[#This Row],[Type]],RecordCount[],2,0)),VLOOKUP(IDNMaps[[#This Row],[Type]],RecordCount[],7,0),0),"")</f>
        <v/>
      </c>
      <c r="O149" s="6" t="str">
        <f ca="1">IF(IDNMaps[[#This Row],[Name]]="","","("&amp;IDNMaps[[#This Row],[Type]]&amp;") "&amp;IDNMaps[[#This Row],[Name]])</f>
        <v/>
      </c>
      <c r="P149" s="6" t="str">
        <f ca="1">IFERROR(VLOOKUP(IDNMaps[[#This Row],[Primary]],INDIRECT(VLOOKUP(IDNMaps[[#This Row],[Type]],RecordCount[],2,0)),VLOOKUP(IDNMaps[[#This Row],[Type]],RecordCount[],8,0),0),"")</f>
        <v/>
      </c>
    </row>
    <row r="150" spans="10:16">
      <c r="J150" s="11">
        <f t="shared" si="2"/>
        <v>149</v>
      </c>
      <c r="K15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50" s="6" t="str">
        <f ca="1">IF(IDNMaps[[#This Row],[Type]]="","",COUNTIF($K$1:IDNMaps[[#This Row],[Type]],IDNMaps[[#This Row],[Type]]))</f>
        <v/>
      </c>
      <c r="M150" s="6" t="str">
        <f ca="1">IFERROR(VLOOKUP(IDNMaps[[#This Row],[Type]],RecordCount[],6,0)&amp;"-"&amp;IDNMaps[[#This Row],[Type Count]],"")</f>
        <v/>
      </c>
      <c r="N150" s="6" t="str">
        <f ca="1">IFERROR(VLOOKUP(IDNMaps[[#This Row],[Primary]],INDIRECT(VLOOKUP(IDNMaps[[#This Row],[Type]],RecordCount[],2,0)),VLOOKUP(IDNMaps[[#This Row],[Type]],RecordCount[],7,0),0),"")</f>
        <v/>
      </c>
      <c r="O150" s="6" t="str">
        <f ca="1">IF(IDNMaps[[#This Row],[Name]]="","","("&amp;IDNMaps[[#This Row],[Type]]&amp;") "&amp;IDNMaps[[#This Row],[Name]])</f>
        <v/>
      </c>
      <c r="P150" s="6" t="str">
        <f ca="1">IFERROR(VLOOKUP(IDNMaps[[#This Row],[Primary]],INDIRECT(VLOOKUP(IDNMaps[[#This Row],[Type]],RecordCount[],2,0)),VLOOKUP(IDNMaps[[#This Row],[Type]],RecordCount[],8,0),0),"")</f>
        <v/>
      </c>
    </row>
    <row r="151" spans="10:16">
      <c r="J151" s="11">
        <f t="shared" si="2"/>
        <v>150</v>
      </c>
      <c r="K15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51" s="6" t="str">
        <f ca="1">IF(IDNMaps[[#This Row],[Type]]="","",COUNTIF($K$1:IDNMaps[[#This Row],[Type]],IDNMaps[[#This Row],[Type]]))</f>
        <v/>
      </c>
      <c r="M151" s="6" t="str">
        <f ca="1">IFERROR(VLOOKUP(IDNMaps[[#This Row],[Type]],RecordCount[],6,0)&amp;"-"&amp;IDNMaps[[#This Row],[Type Count]],"")</f>
        <v/>
      </c>
      <c r="N151" s="6" t="str">
        <f ca="1">IFERROR(VLOOKUP(IDNMaps[[#This Row],[Primary]],INDIRECT(VLOOKUP(IDNMaps[[#This Row],[Type]],RecordCount[],2,0)),VLOOKUP(IDNMaps[[#This Row],[Type]],RecordCount[],7,0),0),"")</f>
        <v/>
      </c>
      <c r="O151" s="6" t="str">
        <f ca="1">IF(IDNMaps[[#This Row],[Name]]="","","("&amp;IDNMaps[[#This Row],[Type]]&amp;") "&amp;IDNMaps[[#This Row],[Name]])</f>
        <v/>
      </c>
      <c r="P151" s="6" t="str">
        <f ca="1">IFERROR(VLOOKUP(IDNMaps[[#This Row],[Primary]],INDIRECT(VLOOKUP(IDNMaps[[#This Row],[Type]],RecordCount[],2,0)),VLOOKUP(IDNMaps[[#This Row],[Type]],RecordCount[],8,0),0),"")</f>
        <v/>
      </c>
    </row>
    <row r="152" spans="10:16">
      <c r="J152" s="11">
        <f t="shared" si="2"/>
        <v>151</v>
      </c>
      <c r="K15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52" s="6" t="str">
        <f ca="1">IF(IDNMaps[[#This Row],[Type]]="","",COUNTIF($K$1:IDNMaps[[#This Row],[Type]],IDNMaps[[#This Row],[Type]]))</f>
        <v/>
      </c>
      <c r="M152" s="6" t="str">
        <f ca="1">IFERROR(VLOOKUP(IDNMaps[[#This Row],[Type]],RecordCount[],6,0)&amp;"-"&amp;IDNMaps[[#This Row],[Type Count]],"")</f>
        <v/>
      </c>
      <c r="N152" s="6" t="str">
        <f ca="1">IFERROR(VLOOKUP(IDNMaps[[#This Row],[Primary]],INDIRECT(VLOOKUP(IDNMaps[[#This Row],[Type]],RecordCount[],2,0)),VLOOKUP(IDNMaps[[#This Row],[Type]],RecordCount[],7,0),0),"")</f>
        <v/>
      </c>
      <c r="O152" s="6" t="str">
        <f ca="1">IF(IDNMaps[[#This Row],[Name]]="","","("&amp;IDNMaps[[#This Row],[Type]]&amp;") "&amp;IDNMaps[[#This Row],[Name]])</f>
        <v/>
      </c>
      <c r="P152" s="6" t="str">
        <f ca="1">IFERROR(VLOOKUP(IDNMaps[[#This Row],[Primary]],INDIRECT(VLOOKUP(IDNMaps[[#This Row],[Type]],RecordCount[],2,0)),VLOOKUP(IDNMaps[[#This Row],[Type]],RecordCount[],8,0),0),"")</f>
        <v/>
      </c>
    </row>
    <row r="153" spans="10:16">
      <c r="J153" s="11">
        <f t="shared" si="2"/>
        <v>152</v>
      </c>
      <c r="K15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53" s="6" t="str">
        <f ca="1">IF(IDNMaps[[#This Row],[Type]]="","",COUNTIF($K$1:IDNMaps[[#This Row],[Type]],IDNMaps[[#This Row],[Type]]))</f>
        <v/>
      </c>
      <c r="M153" s="6" t="str">
        <f ca="1">IFERROR(VLOOKUP(IDNMaps[[#This Row],[Type]],RecordCount[],6,0)&amp;"-"&amp;IDNMaps[[#This Row],[Type Count]],"")</f>
        <v/>
      </c>
      <c r="N153" s="6" t="str">
        <f ca="1">IFERROR(VLOOKUP(IDNMaps[[#This Row],[Primary]],INDIRECT(VLOOKUP(IDNMaps[[#This Row],[Type]],RecordCount[],2,0)),VLOOKUP(IDNMaps[[#This Row],[Type]],RecordCount[],7,0),0),"")</f>
        <v/>
      </c>
      <c r="O153" s="6" t="str">
        <f ca="1">IF(IDNMaps[[#This Row],[Name]]="","","("&amp;IDNMaps[[#This Row],[Type]]&amp;") "&amp;IDNMaps[[#This Row],[Name]])</f>
        <v/>
      </c>
      <c r="P153" s="6" t="str">
        <f ca="1">IFERROR(VLOOKUP(IDNMaps[[#This Row],[Primary]],INDIRECT(VLOOKUP(IDNMaps[[#This Row],[Type]],RecordCount[],2,0)),VLOOKUP(IDNMaps[[#This Row],[Type]],RecordCount[],8,0),0),"")</f>
        <v/>
      </c>
    </row>
    <row r="154" spans="10:16">
      <c r="J154" s="11">
        <f t="shared" si="2"/>
        <v>153</v>
      </c>
      <c r="K15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54" s="6" t="str">
        <f ca="1">IF(IDNMaps[[#This Row],[Type]]="","",COUNTIF($K$1:IDNMaps[[#This Row],[Type]],IDNMaps[[#This Row],[Type]]))</f>
        <v/>
      </c>
      <c r="M154" s="6" t="str">
        <f ca="1">IFERROR(VLOOKUP(IDNMaps[[#This Row],[Type]],RecordCount[],6,0)&amp;"-"&amp;IDNMaps[[#This Row],[Type Count]],"")</f>
        <v/>
      </c>
      <c r="N154" s="6" t="str">
        <f ca="1">IFERROR(VLOOKUP(IDNMaps[[#This Row],[Primary]],INDIRECT(VLOOKUP(IDNMaps[[#This Row],[Type]],RecordCount[],2,0)),VLOOKUP(IDNMaps[[#This Row],[Type]],RecordCount[],7,0),0),"")</f>
        <v/>
      </c>
      <c r="O154" s="6" t="str">
        <f ca="1">IF(IDNMaps[[#This Row],[Name]]="","","("&amp;IDNMaps[[#This Row],[Type]]&amp;") "&amp;IDNMaps[[#This Row],[Name]])</f>
        <v/>
      </c>
      <c r="P154" s="6" t="str">
        <f ca="1">IFERROR(VLOOKUP(IDNMaps[[#This Row],[Primary]],INDIRECT(VLOOKUP(IDNMaps[[#This Row],[Type]],RecordCount[],2,0)),VLOOKUP(IDNMaps[[#This Row],[Type]],RecordCount[],8,0),0),"")</f>
        <v/>
      </c>
    </row>
    <row r="155" spans="10:16">
      <c r="J155" s="11">
        <f t="shared" si="2"/>
        <v>154</v>
      </c>
      <c r="K15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55" s="6" t="str">
        <f ca="1">IF(IDNMaps[[#This Row],[Type]]="","",COUNTIF($K$1:IDNMaps[[#This Row],[Type]],IDNMaps[[#This Row],[Type]]))</f>
        <v/>
      </c>
      <c r="M155" s="6" t="str">
        <f ca="1">IFERROR(VLOOKUP(IDNMaps[[#This Row],[Type]],RecordCount[],6,0)&amp;"-"&amp;IDNMaps[[#This Row],[Type Count]],"")</f>
        <v/>
      </c>
      <c r="N155" s="6" t="str">
        <f ca="1">IFERROR(VLOOKUP(IDNMaps[[#This Row],[Primary]],INDIRECT(VLOOKUP(IDNMaps[[#This Row],[Type]],RecordCount[],2,0)),VLOOKUP(IDNMaps[[#This Row],[Type]],RecordCount[],7,0),0),"")</f>
        <v/>
      </c>
      <c r="O155" s="6" t="str">
        <f ca="1">IF(IDNMaps[[#This Row],[Name]]="","","("&amp;IDNMaps[[#This Row],[Type]]&amp;") "&amp;IDNMaps[[#This Row],[Name]])</f>
        <v/>
      </c>
      <c r="P155" s="6" t="str">
        <f ca="1">IFERROR(VLOOKUP(IDNMaps[[#This Row],[Primary]],INDIRECT(VLOOKUP(IDNMaps[[#This Row],[Type]],RecordCount[],2,0)),VLOOKUP(IDNMaps[[#This Row],[Type]],RecordCount[],8,0),0),"")</f>
        <v/>
      </c>
    </row>
    <row r="156" spans="10:16">
      <c r="J156" s="11">
        <f t="shared" si="2"/>
        <v>155</v>
      </c>
      <c r="K15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56" s="6" t="str">
        <f ca="1">IF(IDNMaps[[#This Row],[Type]]="","",COUNTIF($K$1:IDNMaps[[#This Row],[Type]],IDNMaps[[#This Row],[Type]]))</f>
        <v/>
      </c>
      <c r="M156" s="6" t="str">
        <f ca="1">IFERROR(VLOOKUP(IDNMaps[[#This Row],[Type]],RecordCount[],6,0)&amp;"-"&amp;IDNMaps[[#This Row],[Type Count]],"")</f>
        <v/>
      </c>
      <c r="N156" s="6" t="str">
        <f ca="1">IFERROR(VLOOKUP(IDNMaps[[#This Row],[Primary]],INDIRECT(VLOOKUP(IDNMaps[[#This Row],[Type]],RecordCount[],2,0)),VLOOKUP(IDNMaps[[#This Row],[Type]],RecordCount[],7,0),0),"")</f>
        <v/>
      </c>
      <c r="O156" s="6" t="str">
        <f ca="1">IF(IDNMaps[[#This Row],[Name]]="","","("&amp;IDNMaps[[#This Row],[Type]]&amp;") "&amp;IDNMaps[[#This Row],[Name]])</f>
        <v/>
      </c>
      <c r="P156" s="6" t="str">
        <f ca="1">IFERROR(VLOOKUP(IDNMaps[[#This Row],[Primary]],INDIRECT(VLOOKUP(IDNMaps[[#This Row],[Type]],RecordCount[],2,0)),VLOOKUP(IDNMaps[[#This Row],[Type]],RecordCount[],8,0),0),"")</f>
        <v/>
      </c>
    </row>
    <row r="157" spans="10:16">
      <c r="J157" s="11">
        <f t="shared" si="2"/>
        <v>156</v>
      </c>
      <c r="K15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57" s="6" t="str">
        <f ca="1">IF(IDNMaps[[#This Row],[Type]]="","",COUNTIF($K$1:IDNMaps[[#This Row],[Type]],IDNMaps[[#This Row],[Type]]))</f>
        <v/>
      </c>
      <c r="M157" s="6" t="str">
        <f ca="1">IFERROR(VLOOKUP(IDNMaps[[#This Row],[Type]],RecordCount[],6,0)&amp;"-"&amp;IDNMaps[[#This Row],[Type Count]],"")</f>
        <v/>
      </c>
      <c r="N157" s="6" t="str">
        <f ca="1">IFERROR(VLOOKUP(IDNMaps[[#This Row],[Primary]],INDIRECT(VLOOKUP(IDNMaps[[#This Row],[Type]],RecordCount[],2,0)),VLOOKUP(IDNMaps[[#This Row],[Type]],RecordCount[],7,0),0),"")</f>
        <v/>
      </c>
      <c r="O157" s="6" t="str">
        <f ca="1">IF(IDNMaps[[#This Row],[Name]]="","","("&amp;IDNMaps[[#This Row],[Type]]&amp;") "&amp;IDNMaps[[#This Row],[Name]])</f>
        <v/>
      </c>
      <c r="P157" s="6" t="str">
        <f ca="1">IFERROR(VLOOKUP(IDNMaps[[#This Row],[Primary]],INDIRECT(VLOOKUP(IDNMaps[[#This Row],[Type]],RecordCount[],2,0)),VLOOKUP(IDNMaps[[#This Row],[Type]],RecordCount[],8,0),0),"")</f>
        <v/>
      </c>
    </row>
    <row r="158" spans="10:16">
      <c r="J158" s="11">
        <f t="shared" si="2"/>
        <v>157</v>
      </c>
      <c r="K15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58" s="6" t="str">
        <f ca="1">IF(IDNMaps[[#This Row],[Type]]="","",COUNTIF($K$1:IDNMaps[[#This Row],[Type]],IDNMaps[[#This Row],[Type]]))</f>
        <v/>
      </c>
      <c r="M158" s="6" t="str">
        <f ca="1">IFERROR(VLOOKUP(IDNMaps[[#This Row],[Type]],RecordCount[],6,0)&amp;"-"&amp;IDNMaps[[#This Row],[Type Count]],"")</f>
        <v/>
      </c>
      <c r="N158" s="6" t="str">
        <f ca="1">IFERROR(VLOOKUP(IDNMaps[[#This Row],[Primary]],INDIRECT(VLOOKUP(IDNMaps[[#This Row],[Type]],RecordCount[],2,0)),VLOOKUP(IDNMaps[[#This Row],[Type]],RecordCount[],7,0),0),"")</f>
        <v/>
      </c>
      <c r="O158" s="6" t="str">
        <f ca="1">IF(IDNMaps[[#This Row],[Name]]="","","("&amp;IDNMaps[[#This Row],[Type]]&amp;") "&amp;IDNMaps[[#This Row],[Name]])</f>
        <v/>
      </c>
      <c r="P158" s="6" t="str">
        <f ca="1">IFERROR(VLOOKUP(IDNMaps[[#This Row],[Primary]],INDIRECT(VLOOKUP(IDNMaps[[#This Row],[Type]],RecordCount[],2,0)),VLOOKUP(IDNMaps[[#This Row],[Type]],RecordCount[],8,0),0),"")</f>
        <v/>
      </c>
    </row>
    <row r="159" spans="10:16">
      <c r="J159" s="11">
        <f t="shared" si="2"/>
        <v>158</v>
      </c>
      <c r="K15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59" s="6" t="str">
        <f ca="1">IF(IDNMaps[[#This Row],[Type]]="","",COUNTIF($K$1:IDNMaps[[#This Row],[Type]],IDNMaps[[#This Row],[Type]]))</f>
        <v/>
      </c>
      <c r="M159" s="6" t="str">
        <f ca="1">IFERROR(VLOOKUP(IDNMaps[[#This Row],[Type]],RecordCount[],6,0)&amp;"-"&amp;IDNMaps[[#This Row],[Type Count]],"")</f>
        <v/>
      </c>
      <c r="N159" s="6" t="str">
        <f ca="1">IFERROR(VLOOKUP(IDNMaps[[#This Row],[Primary]],INDIRECT(VLOOKUP(IDNMaps[[#This Row],[Type]],RecordCount[],2,0)),VLOOKUP(IDNMaps[[#This Row],[Type]],RecordCount[],7,0),0),"")</f>
        <v/>
      </c>
      <c r="O159" s="6" t="str">
        <f ca="1">IF(IDNMaps[[#This Row],[Name]]="","","("&amp;IDNMaps[[#This Row],[Type]]&amp;") "&amp;IDNMaps[[#This Row],[Name]])</f>
        <v/>
      </c>
      <c r="P159" s="6" t="str">
        <f ca="1">IFERROR(VLOOKUP(IDNMaps[[#This Row],[Primary]],INDIRECT(VLOOKUP(IDNMaps[[#This Row],[Type]],RecordCount[],2,0)),VLOOKUP(IDNMaps[[#This Row],[Type]],RecordCount[],8,0),0),"")</f>
        <v/>
      </c>
    </row>
    <row r="160" spans="10:16">
      <c r="J160" s="11">
        <f t="shared" si="2"/>
        <v>159</v>
      </c>
      <c r="K16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60" s="6" t="str">
        <f ca="1">IF(IDNMaps[[#This Row],[Type]]="","",COUNTIF($K$1:IDNMaps[[#This Row],[Type]],IDNMaps[[#This Row],[Type]]))</f>
        <v/>
      </c>
      <c r="M160" s="6" t="str">
        <f ca="1">IFERROR(VLOOKUP(IDNMaps[[#This Row],[Type]],RecordCount[],6,0)&amp;"-"&amp;IDNMaps[[#This Row],[Type Count]],"")</f>
        <v/>
      </c>
      <c r="N160" s="6" t="str">
        <f ca="1">IFERROR(VLOOKUP(IDNMaps[[#This Row],[Primary]],INDIRECT(VLOOKUP(IDNMaps[[#This Row],[Type]],RecordCount[],2,0)),VLOOKUP(IDNMaps[[#This Row],[Type]],RecordCount[],7,0),0),"")</f>
        <v/>
      </c>
      <c r="O160" s="6" t="str">
        <f ca="1">IF(IDNMaps[[#This Row],[Name]]="","","("&amp;IDNMaps[[#This Row],[Type]]&amp;") "&amp;IDNMaps[[#This Row],[Name]])</f>
        <v/>
      </c>
      <c r="P160" s="6" t="str">
        <f ca="1">IFERROR(VLOOKUP(IDNMaps[[#This Row],[Primary]],INDIRECT(VLOOKUP(IDNMaps[[#This Row],[Type]],RecordCount[],2,0)),VLOOKUP(IDNMaps[[#This Row],[Type]],RecordCount[],8,0),0),"")</f>
        <v/>
      </c>
    </row>
    <row r="161" spans="10:16">
      <c r="J161" s="11">
        <f t="shared" si="2"/>
        <v>160</v>
      </c>
      <c r="K16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61" s="6" t="str">
        <f ca="1">IF(IDNMaps[[#This Row],[Type]]="","",COUNTIF($K$1:IDNMaps[[#This Row],[Type]],IDNMaps[[#This Row],[Type]]))</f>
        <v/>
      </c>
      <c r="M161" s="6" t="str">
        <f ca="1">IFERROR(VLOOKUP(IDNMaps[[#This Row],[Type]],RecordCount[],6,0)&amp;"-"&amp;IDNMaps[[#This Row],[Type Count]],"")</f>
        <v/>
      </c>
      <c r="N161" s="6" t="str">
        <f ca="1">IFERROR(VLOOKUP(IDNMaps[[#This Row],[Primary]],INDIRECT(VLOOKUP(IDNMaps[[#This Row],[Type]],RecordCount[],2,0)),VLOOKUP(IDNMaps[[#This Row],[Type]],RecordCount[],7,0),0),"")</f>
        <v/>
      </c>
      <c r="O161" s="6" t="str">
        <f ca="1">IF(IDNMaps[[#This Row],[Name]]="","","("&amp;IDNMaps[[#This Row],[Type]]&amp;") "&amp;IDNMaps[[#This Row],[Name]])</f>
        <v/>
      </c>
      <c r="P161" s="6" t="str">
        <f ca="1">IFERROR(VLOOKUP(IDNMaps[[#This Row],[Primary]],INDIRECT(VLOOKUP(IDNMaps[[#This Row],[Type]],RecordCount[],2,0)),VLOOKUP(IDNMaps[[#This Row],[Type]],RecordCount[],8,0),0),"")</f>
        <v/>
      </c>
    </row>
    <row r="162" spans="10:16">
      <c r="J162" s="11">
        <f t="shared" si="2"/>
        <v>161</v>
      </c>
      <c r="K16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62" s="6" t="str">
        <f ca="1">IF(IDNMaps[[#This Row],[Type]]="","",COUNTIF($K$1:IDNMaps[[#This Row],[Type]],IDNMaps[[#This Row],[Type]]))</f>
        <v/>
      </c>
      <c r="M162" s="6" t="str">
        <f ca="1">IFERROR(VLOOKUP(IDNMaps[[#This Row],[Type]],RecordCount[],6,0)&amp;"-"&amp;IDNMaps[[#This Row],[Type Count]],"")</f>
        <v/>
      </c>
      <c r="N162" s="6" t="str">
        <f ca="1">IFERROR(VLOOKUP(IDNMaps[[#This Row],[Primary]],INDIRECT(VLOOKUP(IDNMaps[[#This Row],[Type]],RecordCount[],2,0)),VLOOKUP(IDNMaps[[#This Row],[Type]],RecordCount[],7,0),0),"")</f>
        <v/>
      </c>
      <c r="O162" s="6" t="str">
        <f ca="1">IF(IDNMaps[[#This Row],[Name]]="","","("&amp;IDNMaps[[#This Row],[Type]]&amp;") "&amp;IDNMaps[[#This Row],[Name]])</f>
        <v/>
      </c>
      <c r="P162" s="6" t="str">
        <f ca="1">IFERROR(VLOOKUP(IDNMaps[[#This Row],[Primary]],INDIRECT(VLOOKUP(IDNMaps[[#This Row],[Type]],RecordCount[],2,0)),VLOOKUP(IDNMaps[[#This Row],[Type]],RecordCount[],8,0),0),"")</f>
        <v/>
      </c>
    </row>
    <row r="163" spans="10:16">
      <c r="J163" s="11">
        <f t="shared" si="2"/>
        <v>162</v>
      </c>
      <c r="K16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63" s="6" t="str">
        <f ca="1">IF(IDNMaps[[#This Row],[Type]]="","",COUNTIF($K$1:IDNMaps[[#This Row],[Type]],IDNMaps[[#This Row],[Type]]))</f>
        <v/>
      </c>
      <c r="M163" s="6" t="str">
        <f ca="1">IFERROR(VLOOKUP(IDNMaps[[#This Row],[Type]],RecordCount[],6,0)&amp;"-"&amp;IDNMaps[[#This Row],[Type Count]],"")</f>
        <v/>
      </c>
      <c r="N163" s="6" t="str">
        <f ca="1">IFERROR(VLOOKUP(IDNMaps[[#This Row],[Primary]],INDIRECT(VLOOKUP(IDNMaps[[#This Row],[Type]],RecordCount[],2,0)),VLOOKUP(IDNMaps[[#This Row],[Type]],RecordCount[],7,0),0),"")</f>
        <v/>
      </c>
      <c r="O163" s="6" t="str">
        <f ca="1">IF(IDNMaps[[#This Row],[Name]]="","","("&amp;IDNMaps[[#This Row],[Type]]&amp;") "&amp;IDNMaps[[#This Row],[Name]])</f>
        <v/>
      </c>
      <c r="P163" s="6" t="str">
        <f ca="1">IFERROR(VLOOKUP(IDNMaps[[#This Row],[Primary]],INDIRECT(VLOOKUP(IDNMaps[[#This Row],[Type]],RecordCount[],2,0)),VLOOKUP(IDNMaps[[#This Row],[Type]],RecordCount[],8,0),0),"")</f>
        <v/>
      </c>
    </row>
    <row r="164" spans="10:16">
      <c r="J164" s="11">
        <f t="shared" si="2"/>
        <v>163</v>
      </c>
      <c r="K16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64" s="6" t="str">
        <f ca="1">IF(IDNMaps[[#This Row],[Type]]="","",COUNTIF($K$1:IDNMaps[[#This Row],[Type]],IDNMaps[[#This Row],[Type]]))</f>
        <v/>
      </c>
      <c r="M164" s="6" t="str">
        <f ca="1">IFERROR(VLOOKUP(IDNMaps[[#This Row],[Type]],RecordCount[],6,0)&amp;"-"&amp;IDNMaps[[#This Row],[Type Count]],"")</f>
        <v/>
      </c>
      <c r="N164" s="6" t="str">
        <f ca="1">IFERROR(VLOOKUP(IDNMaps[[#This Row],[Primary]],INDIRECT(VLOOKUP(IDNMaps[[#This Row],[Type]],RecordCount[],2,0)),VLOOKUP(IDNMaps[[#This Row],[Type]],RecordCount[],7,0),0),"")</f>
        <v/>
      </c>
      <c r="O164" s="6" t="str">
        <f ca="1">IF(IDNMaps[[#This Row],[Name]]="","","("&amp;IDNMaps[[#This Row],[Type]]&amp;") "&amp;IDNMaps[[#This Row],[Name]])</f>
        <v/>
      </c>
      <c r="P164" s="6" t="str">
        <f ca="1">IFERROR(VLOOKUP(IDNMaps[[#This Row],[Primary]],INDIRECT(VLOOKUP(IDNMaps[[#This Row],[Type]],RecordCount[],2,0)),VLOOKUP(IDNMaps[[#This Row],[Type]],RecordCount[],8,0),0),"")</f>
        <v/>
      </c>
    </row>
    <row r="165" spans="10:16">
      <c r="J165" s="11">
        <f t="shared" si="2"/>
        <v>164</v>
      </c>
      <c r="K16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65" s="6" t="str">
        <f ca="1">IF(IDNMaps[[#This Row],[Type]]="","",COUNTIF($K$1:IDNMaps[[#This Row],[Type]],IDNMaps[[#This Row],[Type]]))</f>
        <v/>
      </c>
      <c r="M165" s="6" t="str">
        <f ca="1">IFERROR(VLOOKUP(IDNMaps[[#This Row],[Type]],RecordCount[],6,0)&amp;"-"&amp;IDNMaps[[#This Row],[Type Count]],"")</f>
        <v/>
      </c>
      <c r="N165" s="6" t="str">
        <f ca="1">IFERROR(VLOOKUP(IDNMaps[[#This Row],[Primary]],INDIRECT(VLOOKUP(IDNMaps[[#This Row],[Type]],RecordCount[],2,0)),VLOOKUP(IDNMaps[[#This Row],[Type]],RecordCount[],7,0),0),"")</f>
        <v/>
      </c>
      <c r="O165" s="6" t="str">
        <f ca="1">IF(IDNMaps[[#This Row],[Name]]="","","("&amp;IDNMaps[[#This Row],[Type]]&amp;") "&amp;IDNMaps[[#This Row],[Name]])</f>
        <v/>
      </c>
      <c r="P165" s="6" t="str">
        <f ca="1">IFERROR(VLOOKUP(IDNMaps[[#This Row],[Primary]],INDIRECT(VLOOKUP(IDNMaps[[#This Row],[Type]],RecordCount[],2,0)),VLOOKUP(IDNMaps[[#This Row],[Type]],RecordCount[],8,0),0),"")</f>
        <v/>
      </c>
    </row>
    <row r="166" spans="10:16">
      <c r="J166" s="11">
        <f t="shared" si="2"/>
        <v>165</v>
      </c>
      <c r="K16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66" s="6" t="str">
        <f ca="1">IF(IDNMaps[[#This Row],[Type]]="","",COUNTIF($K$1:IDNMaps[[#This Row],[Type]],IDNMaps[[#This Row],[Type]]))</f>
        <v/>
      </c>
      <c r="M166" s="6" t="str">
        <f ca="1">IFERROR(VLOOKUP(IDNMaps[[#This Row],[Type]],RecordCount[],6,0)&amp;"-"&amp;IDNMaps[[#This Row],[Type Count]],"")</f>
        <v/>
      </c>
      <c r="N166" s="6" t="str">
        <f ca="1">IFERROR(VLOOKUP(IDNMaps[[#This Row],[Primary]],INDIRECT(VLOOKUP(IDNMaps[[#This Row],[Type]],RecordCount[],2,0)),VLOOKUP(IDNMaps[[#This Row],[Type]],RecordCount[],7,0),0),"")</f>
        <v/>
      </c>
      <c r="O166" s="6" t="str">
        <f ca="1">IF(IDNMaps[[#This Row],[Name]]="","","("&amp;IDNMaps[[#This Row],[Type]]&amp;") "&amp;IDNMaps[[#This Row],[Name]])</f>
        <v/>
      </c>
      <c r="P166" s="6" t="str">
        <f ca="1">IFERROR(VLOOKUP(IDNMaps[[#This Row],[Primary]],INDIRECT(VLOOKUP(IDNMaps[[#This Row],[Type]],RecordCount[],2,0)),VLOOKUP(IDNMaps[[#This Row],[Type]],RecordCount[],8,0),0),"")</f>
        <v/>
      </c>
    </row>
    <row r="167" spans="10:16">
      <c r="J167" s="11">
        <f t="shared" si="2"/>
        <v>166</v>
      </c>
      <c r="K16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67" s="6" t="str">
        <f ca="1">IF(IDNMaps[[#This Row],[Type]]="","",COUNTIF($K$1:IDNMaps[[#This Row],[Type]],IDNMaps[[#This Row],[Type]]))</f>
        <v/>
      </c>
      <c r="M167" s="6" t="str">
        <f ca="1">IFERROR(VLOOKUP(IDNMaps[[#This Row],[Type]],RecordCount[],6,0)&amp;"-"&amp;IDNMaps[[#This Row],[Type Count]],"")</f>
        <v/>
      </c>
      <c r="N167" s="6" t="str">
        <f ca="1">IFERROR(VLOOKUP(IDNMaps[[#This Row],[Primary]],INDIRECT(VLOOKUP(IDNMaps[[#This Row],[Type]],RecordCount[],2,0)),VLOOKUP(IDNMaps[[#This Row],[Type]],RecordCount[],7,0),0),"")</f>
        <v/>
      </c>
      <c r="O167" s="6" t="str">
        <f ca="1">IF(IDNMaps[[#This Row],[Name]]="","","("&amp;IDNMaps[[#This Row],[Type]]&amp;") "&amp;IDNMaps[[#This Row],[Name]])</f>
        <v/>
      </c>
      <c r="P167" s="6" t="str">
        <f ca="1">IFERROR(VLOOKUP(IDNMaps[[#This Row],[Primary]],INDIRECT(VLOOKUP(IDNMaps[[#This Row],[Type]],RecordCount[],2,0)),VLOOKUP(IDNMaps[[#This Row],[Type]],RecordCount[],8,0),0),"")</f>
        <v/>
      </c>
    </row>
    <row r="168" spans="10:16">
      <c r="J168" s="11">
        <f t="shared" si="2"/>
        <v>167</v>
      </c>
      <c r="K16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68" s="6" t="str">
        <f ca="1">IF(IDNMaps[[#This Row],[Type]]="","",COUNTIF($K$1:IDNMaps[[#This Row],[Type]],IDNMaps[[#This Row],[Type]]))</f>
        <v/>
      </c>
      <c r="M168" s="6" t="str">
        <f ca="1">IFERROR(VLOOKUP(IDNMaps[[#This Row],[Type]],RecordCount[],6,0)&amp;"-"&amp;IDNMaps[[#This Row],[Type Count]],"")</f>
        <v/>
      </c>
      <c r="N168" s="6" t="str">
        <f ca="1">IFERROR(VLOOKUP(IDNMaps[[#This Row],[Primary]],INDIRECT(VLOOKUP(IDNMaps[[#This Row],[Type]],RecordCount[],2,0)),VLOOKUP(IDNMaps[[#This Row],[Type]],RecordCount[],7,0),0),"")</f>
        <v/>
      </c>
      <c r="O168" s="6" t="str">
        <f ca="1">IF(IDNMaps[[#This Row],[Name]]="","","("&amp;IDNMaps[[#This Row],[Type]]&amp;") "&amp;IDNMaps[[#This Row],[Name]])</f>
        <v/>
      </c>
      <c r="P168" s="6" t="str">
        <f ca="1">IFERROR(VLOOKUP(IDNMaps[[#This Row],[Primary]],INDIRECT(VLOOKUP(IDNMaps[[#This Row],[Type]],RecordCount[],2,0)),VLOOKUP(IDNMaps[[#This Row],[Type]],RecordCount[],8,0),0),"")</f>
        <v/>
      </c>
    </row>
    <row r="169" spans="10:16">
      <c r="J169" s="11">
        <f t="shared" si="2"/>
        <v>168</v>
      </c>
      <c r="K16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69" s="6" t="str">
        <f ca="1">IF(IDNMaps[[#This Row],[Type]]="","",COUNTIF($K$1:IDNMaps[[#This Row],[Type]],IDNMaps[[#This Row],[Type]]))</f>
        <v/>
      </c>
      <c r="M169" s="6" t="str">
        <f ca="1">IFERROR(VLOOKUP(IDNMaps[[#This Row],[Type]],RecordCount[],6,0)&amp;"-"&amp;IDNMaps[[#This Row],[Type Count]],"")</f>
        <v/>
      </c>
      <c r="N169" s="6" t="str">
        <f ca="1">IFERROR(VLOOKUP(IDNMaps[[#This Row],[Primary]],INDIRECT(VLOOKUP(IDNMaps[[#This Row],[Type]],RecordCount[],2,0)),VLOOKUP(IDNMaps[[#This Row],[Type]],RecordCount[],7,0),0),"")</f>
        <v/>
      </c>
      <c r="O169" s="6" t="str">
        <f ca="1">IF(IDNMaps[[#This Row],[Name]]="","","("&amp;IDNMaps[[#This Row],[Type]]&amp;") "&amp;IDNMaps[[#This Row],[Name]])</f>
        <v/>
      </c>
      <c r="P169" s="6" t="str">
        <f ca="1">IFERROR(VLOOKUP(IDNMaps[[#This Row],[Primary]],INDIRECT(VLOOKUP(IDNMaps[[#This Row],[Type]],RecordCount[],2,0)),VLOOKUP(IDNMaps[[#This Row],[Type]],RecordCount[],8,0),0),"")</f>
        <v/>
      </c>
    </row>
    <row r="170" spans="10:16">
      <c r="J170" s="11">
        <f t="shared" si="2"/>
        <v>169</v>
      </c>
      <c r="K17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70" s="6" t="str">
        <f ca="1">IF(IDNMaps[[#This Row],[Type]]="","",COUNTIF($K$1:IDNMaps[[#This Row],[Type]],IDNMaps[[#This Row],[Type]]))</f>
        <v/>
      </c>
      <c r="M170" s="6" t="str">
        <f ca="1">IFERROR(VLOOKUP(IDNMaps[[#This Row],[Type]],RecordCount[],6,0)&amp;"-"&amp;IDNMaps[[#This Row],[Type Count]],"")</f>
        <v/>
      </c>
      <c r="N170" s="6" t="str">
        <f ca="1">IFERROR(VLOOKUP(IDNMaps[[#This Row],[Primary]],INDIRECT(VLOOKUP(IDNMaps[[#This Row],[Type]],RecordCount[],2,0)),VLOOKUP(IDNMaps[[#This Row],[Type]],RecordCount[],7,0),0),"")</f>
        <v/>
      </c>
      <c r="O170" s="6" t="str">
        <f ca="1">IF(IDNMaps[[#This Row],[Name]]="","","("&amp;IDNMaps[[#This Row],[Type]]&amp;") "&amp;IDNMaps[[#This Row],[Name]])</f>
        <v/>
      </c>
      <c r="P170" s="6" t="str">
        <f ca="1">IFERROR(VLOOKUP(IDNMaps[[#This Row],[Primary]],INDIRECT(VLOOKUP(IDNMaps[[#This Row],[Type]],RecordCount[],2,0)),VLOOKUP(IDNMaps[[#This Row],[Type]],RecordCount[],8,0),0),"")</f>
        <v/>
      </c>
    </row>
    <row r="171" spans="10:16">
      <c r="J171" s="11">
        <f t="shared" si="2"/>
        <v>170</v>
      </c>
      <c r="K17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71" s="6" t="str">
        <f ca="1">IF(IDNMaps[[#This Row],[Type]]="","",COUNTIF($K$1:IDNMaps[[#This Row],[Type]],IDNMaps[[#This Row],[Type]]))</f>
        <v/>
      </c>
      <c r="M171" s="6" t="str">
        <f ca="1">IFERROR(VLOOKUP(IDNMaps[[#This Row],[Type]],RecordCount[],6,0)&amp;"-"&amp;IDNMaps[[#This Row],[Type Count]],"")</f>
        <v/>
      </c>
      <c r="N171" s="6" t="str">
        <f ca="1">IFERROR(VLOOKUP(IDNMaps[[#This Row],[Primary]],INDIRECT(VLOOKUP(IDNMaps[[#This Row],[Type]],RecordCount[],2,0)),VLOOKUP(IDNMaps[[#This Row],[Type]],RecordCount[],7,0),0),"")</f>
        <v/>
      </c>
      <c r="O171" s="6" t="str">
        <f ca="1">IF(IDNMaps[[#This Row],[Name]]="","","("&amp;IDNMaps[[#This Row],[Type]]&amp;") "&amp;IDNMaps[[#This Row],[Name]])</f>
        <v/>
      </c>
      <c r="P171" s="6" t="str">
        <f ca="1">IFERROR(VLOOKUP(IDNMaps[[#This Row],[Primary]],INDIRECT(VLOOKUP(IDNMaps[[#This Row],[Type]],RecordCount[],2,0)),VLOOKUP(IDNMaps[[#This Row],[Type]],RecordCount[],8,0),0),"")</f>
        <v/>
      </c>
    </row>
    <row r="172" spans="10:16">
      <c r="J172" s="11">
        <f t="shared" si="2"/>
        <v>171</v>
      </c>
      <c r="K17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72" s="6" t="str">
        <f ca="1">IF(IDNMaps[[#This Row],[Type]]="","",COUNTIF($K$1:IDNMaps[[#This Row],[Type]],IDNMaps[[#This Row],[Type]]))</f>
        <v/>
      </c>
      <c r="M172" s="6" t="str">
        <f ca="1">IFERROR(VLOOKUP(IDNMaps[[#This Row],[Type]],RecordCount[],6,0)&amp;"-"&amp;IDNMaps[[#This Row],[Type Count]],"")</f>
        <v/>
      </c>
      <c r="N172" s="6" t="str">
        <f ca="1">IFERROR(VLOOKUP(IDNMaps[[#This Row],[Primary]],INDIRECT(VLOOKUP(IDNMaps[[#This Row],[Type]],RecordCount[],2,0)),VLOOKUP(IDNMaps[[#This Row],[Type]],RecordCount[],7,0),0),"")</f>
        <v/>
      </c>
      <c r="O172" s="6" t="str">
        <f ca="1">IF(IDNMaps[[#This Row],[Name]]="","","("&amp;IDNMaps[[#This Row],[Type]]&amp;") "&amp;IDNMaps[[#This Row],[Name]])</f>
        <v/>
      </c>
      <c r="P172" s="6" t="str">
        <f ca="1">IFERROR(VLOOKUP(IDNMaps[[#This Row],[Primary]],INDIRECT(VLOOKUP(IDNMaps[[#This Row],[Type]],RecordCount[],2,0)),VLOOKUP(IDNMaps[[#This Row],[Type]],RecordCount[],8,0),0),"")</f>
        <v/>
      </c>
    </row>
    <row r="173" spans="10:16">
      <c r="J173" s="11">
        <f t="shared" si="2"/>
        <v>172</v>
      </c>
      <c r="K17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73" s="6" t="str">
        <f ca="1">IF(IDNMaps[[#This Row],[Type]]="","",COUNTIF($K$1:IDNMaps[[#This Row],[Type]],IDNMaps[[#This Row],[Type]]))</f>
        <v/>
      </c>
      <c r="M173" s="6" t="str">
        <f ca="1">IFERROR(VLOOKUP(IDNMaps[[#This Row],[Type]],RecordCount[],6,0)&amp;"-"&amp;IDNMaps[[#This Row],[Type Count]],"")</f>
        <v/>
      </c>
      <c r="N173" s="6" t="str">
        <f ca="1">IFERROR(VLOOKUP(IDNMaps[[#This Row],[Primary]],INDIRECT(VLOOKUP(IDNMaps[[#This Row],[Type]],RecordCount[],2,0)),VLOOKUP(IDNMaps[[#This Row],[Type]],RecordCount[],7,0),0),"")</f>
        <v/>
      </c>
      <c r="O173" s="6" t="str">
        <f ca="1">IF(IDNMaps[[#This Row],[Name]]="","","("&amp;IDNMaps[[#This Row],[Type]]&amp;") "&amp;IDNMaps[[#This Row],[Name]])</f>
        <v/>
      </c>
      <c r="P173" s="6" t="str">
        <f ca="1">IFERROR(VLOOKUP(IDNMaps[[#This Row],[Primary]],INDIRECT(VLOOKUP(IDNMaps[[#This Row],[Type]],RecordCount[],2,0)),VLOOKUP(IDNMaps[[#This Row],[Type]],RecordCount[],8,0),0),"")</f>
        <v/>
      </c>
    </row>
    <row r="174" spans="10:16">
      <c r="J174" s="11">
        <f t="shared" si="2"/>
        <v>173</v>
      </c>
      <c r="K17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74" s="6" t="str">
        <f ca="1">IF(IDNMaps[[#This Row],[Type]]="","",COUNTIF($K$1:IDNMaps[[#This Row],[Type]],IDNMaps[[#This Row],[Type]]))</f>
        <v/>
      </c>
      <c r="M174" s="6" t="str">
        <f ca="1">IFERROR(VLOOKUP(IDNMaps[[#This Row],[Type]],RecordCount[],6,0)&amp;"-"&amp;IDNMaps[[#This Row],[Type Count]],"")</f>
        <v/>
      </c>
      <c r="N174" s="6" t="str">
        <f ca="1">IFERROR(VLOOKUP(IDNMaps[[#This Row],[Primary]],INDIRECT(VLOOKUP(IDNMaps[[#This Row],[Type]],RecordCount[],2,0)),VLOOKUP(IDNMaps[[#This Row],[Type]],RecordCount[],7,0),0),"")</f>
        <v/>
      </c>
      <c r="O174" s="6" t="str">
        <f ca="1">IF(IDNMaps[[#This Row],[Name]]="","","("&amp;IDNMaps[[#This Row],[Type]]&amp;") "&amp;IDNMaps[[#This Row],[Name]])</f>
        <v/>
      </c>
      <c r="P174" s="6" t="str">
        <f ca="1">IFERROR(VLOOKUP(IDNMaps[[#This Row],[Primary]],INDIRECT(VLOOKUP(IDNMaps[[#This Row],[Type]],RecordCount[],2,0)),VLOOKUP(IDNMaps[[#This Row],[Type]],RecordCount[],8,0),0),"")</f>
        <v/>
      </c>
    </row>
    <row r="175" spans="10:16">
      <c r="J175" s="11">
        <f t="shared" si="2"/>
        <v>174</v>
      </c>
      <c r="K17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75" s="6" t="str">
        <f ca="1">IF(IDNMaps[[#This Row],[Type]]="","",COUNTIF($K$1:IDNMaps[[#This Row],[Type]],IDNMaps[[#This Row],[Type]]))</f>
        <v/>
      </c>
      <c r="M175" s="6" t="str">
        <f ca="1">IFERROR(VLOOKUP(IDNMaps[[#This Row],[Type]],RecordCount[],6,0)&amp;"-"&amp;IDNMaps[[#This Row],[Type Count]],"")</f>
        <v/>
      </c>
      <c r="N175" s="6" t="str">
        <f ca="1">IFERROR(VLOOKUP(IDNMaps[[#This Row],[Primary]],INDIRECT(VLOOKUP(IDNMaps[[#This Row],[Type]],RecordCount[],2,0)),VLOOKUP(IDNMaps[[#This Row],[Type]],RecordCount[],7,0),0),"")</f>
        <v/>
      </c>
      <c r="O175" s="6" t="str">
        <f ca="1">IF(IDNMaps[[#This Row],[Name]]="","","("&amp;IDNMaps[[#This Row],[Type]]&amp;") "&amp;IDNMaps[[#This Row],[Name]])</f>
        <v/>
      </c>
      <c r="P175" s="6" t="str">
        <f ca="1">IFERROR(VLOOKUP(IDNMaps[[#This Row],[Primary]],INDIRECT(VLOOKUP(IDNMaps[[#This Row],[Type]],RecordCount[],2,0)),VLOOKUP(IDNMaps[[#This Row],[Type]],RecordCount[],8,0),0),"")</f>
        <v/>
      </c>
    </row>
    <row r="176" spans="10:16">
      <c r="J176" s="11">
        <f t="shared" si="2"/>
        <v>175</v>
      </c>
      <c r="K17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76" s="6" t="str">
        <f ca="1">IF(IDNMaps[[#This Row],[Type]]="","",COUNTIF($K$1:IDNMaps[[#This Row],[Type]],IDNMaps[[#This Row],[Type]]))</f>
        <v/>
      </c>
      <c r="M176" s="6" t="str">
        <f ca="1">IFERROR(VLOOKUP(IDNMaps[[#This Row],[Type]],RecordCount[],6,0)&amp;"-"&amp;IDNMaps[[#This Row],[Type Count]],"")</f>
        <v/>
      </c>
      <c r="N176" s="6" t="str">
        <f ca="1">IFERROR(VLOOKUP(IDNMaps[[#This Row],[Primary]],INDIRECT(VLOOKUP(IDNMaps[[#This Row],[Type]],RecordCount[],2,0)),VLOOKUP(IDNMaps[[#This Row],[Type]],RecordCount[],7,0),0),"")</f>
        <v/>
      </c>
      <c r="O176" s="6" t="str">
        <f ca="1">IF(IDNMaps[[#This Row],[Name]]="","","("&amp;IDNMaps[[#This Row],[Type]]&amp;") "&amp;IDNMaps[[#This Row],[Name]])</f>
        <v/>
      </c>
      <c r="P176" s="6" t="str">
        <f ca="1">IFERROR(VLOOKUP(IDNMaps[[#This Row],[Primary]],INDIRECT(VLOOKUP(IDNMaps[[#This Row],[Type]],RecordCount[],2,0)),VLOOKUP(IDNMaps[[#This Row],[Type]],RecordCount[],8,0),0),"")</f>
        <v/>
      </c>
    </row>
    <row r="177" spans="10:16">
      <c r="J177" s="11">
        <f t="shared" si="2"/>
        <v>176</v>
      </c>
      <c r="K17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77" s="6" t="str">
        <f ca="1">IF(IDNMaps[[#This Row],[Type]]="","",COUNTIF($K$1:IDNMaps[[#This Row],[Type]],IDNMaps[[#This Row],[Type]]))</f>
        <v/>
      </c>
      <c r="M177" s="6" t="str">
        <f ca="1">IFERROR(VLOOKUP(IDNMaps[[#This Row],[Type]],RecordCount[],6,0)&amp;"-"&amp;IDNMaps[[#This Row],[Type Count]],"")</f>
        <v/>
      </c>
      <c r="N177" s="6" t="str">
        <f ca="1">IFERROR(VLOOKUP(IDNMaps[[#This Row],[Primary]],INDIRECT(VLOOKUP(IDNMaps[[#This Row],[Type]],RecordCount[],2,0)),VLOOKUP(IDNMaps[[#This Row],[Type]],RecordCount[],7,0),0),"")</f>
        <v/>
      </c>
      <c r="O177" s="6" t="str">
        <f ca="1">IF(IDNMaps[[#This Row],[Name]]="","","("&amp;IDNMaps[[#This Row],[Type]]&amp;") "&amp;IDNMaps[[#This Row],[Name]])</f>
        <v/>
      </c>
      <c r="P177" s="6" t="str">
        <f ca="1">IFERROR(VLOOKUP(IDNMaps[[#This Row],[Primary]],INDIRECT(VLOOKUP(IDNMaps[[#This Row],[Type]],RecordCount[],2,0)),VLOOKUP(IDNMaps[[#This Row],[Type]],RecordCount[],8,0),0),"")</f>
        <v/>
      </c>
    </row>
    <row r="178" spans="10:16">
      <c r="J178" s="11">
        <f t="shared" si="2"/>
        <v>177</v>
      </c>
      <c r="K17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78" s="6" t="str">
        <f ca="1">IF(IDNMaps[[#This Row],[Type]]="","",COUNTIF($K$1:IDNMaps[[#This Row],[Type]],IDNMaps[[#This Row],[Type]]))</f>
        <v/>
      </c>
      <c r="M178" s="6" t="str">
        <f ca="1">IFERROR(VLOOKUP(IDNMaps[[#This Row],[Type]],RecordCount[],6,0)&amp;"-"&amp;IDNMaps[[#This Row],[Type Count]],"")</f>
        <v/>
      </c>
      <c r="N178" s="6" t="str">
        <f ca="1">IFERROR(VLOOKUP(IDNMaps[[#This Row],[Primary]],INDIRECT(VLOOKUP(IDNMaps[[#This Row],[Type]],RecordCount[],2,0)),VLOOKUP(IDNMaps[[#This Row],[Type]],RecordCount[],7,0),0),"")</f>
        <v/>
      </c>
      <c r="O178" s="6" t="str">
        <f ca="1">IF(IDNMaps[[#This Row],[Name]]="","","("&amp;IDNMaps[[#This Row],[Type]]&amp;") "&amp;IDNMaps[[#This Row],[Name]])</f>
        <v/>
      </c>
      <c r="P178" s="6" t="str">
        <f ca="1">IFERROR(VLOOKUP(IDNMaps[[#This Row],[Primary]],INDIRECT(VLOOKUP(IDNMaps[[#This Row],[Type]],RecordCount[],2,0)),VLOOKUP(IDNMaps[[#This Row],[Type]],RecordCount[],8,0),0),"")</f>
        <v/>
      </c>
    </row>
    <row r="179" spans="10:16">
      <c r="J179" s="11">
        <f t="shared" si="2"/>
        <v>178</v>
      </c>
      <c r="K17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79" s="6" t="str">
        <f ca="1">IF(IDNMaps[[#This Row],[Type]]="","",COUNTIF($K$1:IDNMaps[[#This Row],[Type]],IDNMaps[[#This Row],[Type]]))</f>
        <v/>
      </c>
      <c r="M179" s="6" t="str">
        <f ca="1">IFERROR(VLOOKUP(IDNMaps[[#This Row],[Type]],RecordCount[],6,0)&amp;"-"&amp;IDNMaps[[#This Row],[Type Count]],"")</f>
        <v/>
      </c>
      <c r="N179" s="6" t="str">
        <f ca="1">IFERROR(VLOOKUP(IDNMaps[[#This Row],[Primary]],INDIRECT(VLOOKUP(IDNMaps[[#This Row],[Type]],RecordCount[],2,0)),VLOOKUP(IDNMaps[[#This Row],[Type]],RecordCount[],7,0),0),"")</f>
        <v/>
      </c>
      <c r="O179" s="6" t="str">
        <f ca="1">IF(IDNMaps[[#This Row],[Name]]="","","("&amp;IDNMaps[[#This Row],[Type]]&amp;") "&amp;IDNMaps[[#This Row],[Name]])</f>
        <v/>
      </c>
      <c r="P179" s="6" t="str">
        <f ca="1">IFERROR(VLOOKUP(IDNMaps[[#This Row],[Primary]],INDIRECT(VLOOKUP(IDNMaps[[#This Row],[Type]],RecordCount[],2,0)),VLOOKUP(IDNMaps[[#This Row],[Type]],RecordCount[],8,0),0),"")</f>
        <v/>
      </c>
    </row>
    <row r="180" spans="10:16">
      <c r="J180" s="11">
        <f t="shared" si="2"/>
        <v>179</v>
      </c>
      <c r="K18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80" s="6" t="str">
        <f ca="1">IF(IDNMaps[[#This Row],[Type]]="","",COUNTIF($K$1:IDNMaps[[#This Row],[Type]],IDNMaps[[#This Row],[Type]]))</f>
        <v/>
      </c>
      <c r="M180" s="6" t="str">
        <f ca="1">IFERROR(VLOOKUP(IDNMaps[[#This Row],[Type]],RecordCount[],6,0)&amp;"-"&amp;IDNMaps[[#This Row],[Type Count]],"")</f>
        <v/>
      </c>
      <c r="N180" s="6" t="str">
        <f ca="1">IFERROR(VLOOKUP(IDNMaps[[#This Row],[Primary]],INDIRECT(VLOOKUP(IDNMaps[[#This Row],[Type]],RecordCount[],2,0)),VLOOKUP(IDNMaps[[#This Row],[Type]],RecordCount[],7,0),0),"")</f>
        <v/>
      </c>
      <c r="O180" s="6" t="str">
        <f ca="1">IF(IDNMaps[[#This Row],[Name]]="","","("&amp;IDNMaps[[#This Row],[Type]]&amp;") "&amp;IDNMaps[[#This Row],[Name]])</f>
        <v/>
      </c>
      <c r="P180" s="6" t="str">
        <f ca="1">IFERROR(VLOOKUP(IDNMaps[[#This Row],[Primary]],INDIRECT(VLOOKUP(IDNMaps[[#This Row],[Type]],RecordCount[],2,0)),VLOOKUP(IDNMaps[[#This Row],[Type]],RecordCount[],8,0),0),"")</f>
        <v/>
      </c>
    </row>
    <row r="181" spans="10:16">
      <c r="J181" s="11">
        <f t="shared" si="2"/>
        <v>180</v>
      </c>
      <c r="K18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81" s="6" t="str">
        <f ca="1">IF(IDNMaps[[#This Row],[Type]]="","",COUNTIF($K$1:IDNMaps[[#This Row],[Type]],IDNMaps[[#This Row],[Type]]))</f>
        <v/>
      </c>
      <c r="M181" s="6" t="str">
        <f ca="1">IFERROR(VLOOKUP(IDNMaps[[#This Row],[Type]],RecordCount[],6,0)&amp;"-"&amp;IDNMaps[[#This Row],[Type Count]],"")</f>
        <v/>
      </c>
      <c r="N181" s="6" t="str">
        <f ca="1">IFERROR(VLOOKUP(IDNMaps[[#This Row],[Primary]],INDIRECT(VLOOKUP(IDNMaps[[#This Row],[Type]],RecordCount[],2,0)),VLOOKUP(IDNMaps[[#This Row],[Type]],RecordCount[],7,0),0),"")</f>
        <v/>
      </c>
      <c r="O181" s="6" t="str">
        <f ca="1">IF(IDNMaps[[#This Row],[Name]]="","","("&amp;IDNMaps[[#This Row],[Type]]&amp;") "&amp;IDNMaps[[#This Row],[Name]])</f>
        <v/>
      </c>
      <c r="P181" s="6" t="str">
        <f ca="1">IFERROR(VLOOKUP(IDNMaps[[#This Row],[Primary]],INDIRECT(VLOOKUP(IDNMaps[[#This Row],[Type]],RecordCount[],2,0)),VLOOKUP(IDNMaps[[#This Row],[Type]],RecordCount[],8,0),0),"")</f>
        <v/>
      </c>
    </row>
    <row r="182" spans="10:16">
      <c r="J182" s="11">
        <f t="shared" si="2"/>
        <v>181</v>
      </c>
      <c r="K18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82" s="6" t="str">
        <f ca="1">IF(IDNMaps[[#This Row],[Type]]="","",COUNTIF($K$1:IDNMaps[[#This Row],[Type]],IDNMaps[[#This Row],[Type]]))</f>
        <v/>
      </c>
      <c r="M182" s="6" t="str">
        <f ca="1">IFERROR(VLOOKUP(IDNMaps[[#This Row],[Type]],RecordCount[],6,0)&amp;"-"&amp;IDNMaps[[#This Row],[Type Count]],"")</f>
        <v/>
      </c>
      <c r="N182" s="6" t="str">
        <f ca="1">IFERROR(VLOOKUP(IDNMaps[[#This Row],[Primary]],INDIRECT(VLOOKUP(IDNMaps[[#This Row],[Type]],RecordCount[],2,0)),VLOOKUP(IDNMaps[[#This Row],[Type]],RecordCount[],7,0),0),"")</f>
        <v/>
      </c>
      <c r="O182" s="6" t="str">
        <f ca="1">IF(IDNMaps[[#This Row],[Name]]="","","("&amp;IDNMaps[[#This Row],[Type]]&amp;") "&amp;IDNMaps[[#This Row],[Name]])</f>
        <v/>
      </c>
      <c r="P182" s="6" t="str">
        <f ca="1">IFERROR(VLOOKUP(IDNMaps[[#This Row],[Primary]],INDIRECT(VLOOKUP(IDNMaps[[#This Row],[Type]],RecordCount[],2,0)),VLOOKUP(IDNMaps[[#This Row],[Type]],RecordCount[],8,0),0),"")</f>
        <v/>
      </c>
    </row>
    <row r="183" spans="10:16">
      <c r="J183" s="11">
        <f t="shared" si="2"/>
        <v>182</v>
      </c>
      <c r="K18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83" s="6" t="str">
        <f ca="1">IF(IDNMaps[[#This Row],[Type]]="","",COUNTIF($K$1:IDNMaps[[#This Row],[Type]],IDNMaps[[#This Row],[Type]]))</f>
        <v/>
      </c>
      <c r="M183" s="6" t="str">
        <f ca="1">IFERROR(VLOOKUP(IDNMaps[[#This Row],[Type]],RecordCount[],6,0)&amp;"-"&amp;IDNMaps[[#This Row],[Type Count]],"")</f>
        <v/>
      </c>
      <c r="N183" s="6" t="str">
        <f ca="1">IFERROR(VLOOKUP(IDNMaps[[#This Row],[Primary]],INDIRECT(VLOOKUP(IDNMaps[[#This Row],[Type]],RecordCount[],2,0)),VLOOKUP(IDNMaps[[#This Row],[Type]],RecordCount[],7,0),0),"")</f>
        <v/>
      </c>
      <c r="O183" s="6" t="str">
        <f ca="1">IF(IDNMaps[[#This Row],[Name]]="","","("&amp;IDNMaps[[#This Row],[Type]]&amp;") "&amp;IDNMaps[[#This Row],[Name]])</f>
        <v/>
      </c>
      <c r="P183" s="6" t="str">
        <f ca="1">IFERROR(VLOOKUP(IDNMaps[[#This Row],[Primary]],INDIRECT(VLOOKUP(IDNMaps[[#This Row],[Type]],RecordCount[],2,0)),VLOOKUP(IDNMaps[[#This Row],[Type]],RecordCount[],8,0),0),"")</f>
        <v/>
      </c>
    </row>
    <row r="184" spans="10:16">
      <c r="J184" s="11">
        <f t="shared" si="2"/>
        <v>183</v>
      </c>
      <c r="K18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84" s="6" t="str">
        <f ca="1">IF(IDNMaps[[#This Row],[Type]]="","",COUNTIF($K$1:IDNMaps[[#This Row],[Type]],IDNMaps[[#This Row],[Type]]))</f>
        <v/>
      </c>
      <c r="M184" s="6" t="str">
        <f ca="1">IFERROR(VLOOKUP(IDNMaps[[#This Row],[Type]],RecordCount[],6,0)&amp;"-"&amp;IDNMaps[[#This Row],[Type Count]],"")</f>
        <v/>
      </c>
      <c r="N184" s="6" t="str">
        <f ca="1">IFERROR(VLOOKUP(IDNMaps[[#This Row],[Primary]],INDIRECT(VLOOKUP(IDNMaps[[#This Row],[Type]],RecordCount[],2,0)),VLOOKUP(IDNMaps[[#This Row],[Type]],RecordCount[],7,0),0),"")</f>
        <v/>
      </c>
      <c r="O184" s="6" t="str">
        <f ca="1">IF(IDNMaps[[#This Row],[Name]]="","","("&amp;IDNMaps[[#This Row],[Type]]&amp;") "&amp;IDNMaps[[#This Row],[Name]])</f>
        <v/>
      </c>
      <c r="P184" s="6" t="str">
        <f ca="1">IFERROR(VLOOKUP(IDNMaps[[#This Row],[Primary]],INDIRECT(VLOOKUP(IDNMaps[[#This Row],[Type]],RecordCount[],2,0)),VLOOKUP(IDNMaps[[#This Row],[Type]],RecordCount[],8,0),0),"")</f>
        <v/>
      </c>
    </row>
    <row r="185" spans="10:16">
      <c r="J185" s="11">
        <f t="shared" si="2"/>
        <v>184</v>
      </c>
      <c r="K18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85" s="6" t="str">
        <f ca="1">IF(IDNMaps[[#This Row],[Type]]="","",COUNTIF($K$1:IDNMaps[[#This Row],[Type]],IDNMaps[[#This Row],[Type]]))</f>
        <v/>
      </c>
      <c r="M185" s="6" t="str">
        <f ca="1">IFERROR(VLOOKUP(IDNMaps[[#This Row],[Type]],RecordCount[],6,0)&amp;"-"&amp;IDNMaps[[#This Row],[Type Count]],"")</f>
        <v/>
      </c>
      <c r="N185" s="6" t="str">
        <f ca="1">IFERROR(VLOOKUP(IDNMaps[[#This Row],[Primary]],INDIRECT(VLOOKUP(IDNMaps[[#This Row],[Type]],RecordCount[],2,0)),VLOOKUP(IDNMaps[[#This Row],[Type]],RecordCount[],7,0),0),"")</f>
        <v/>
      </c>
      <c r="O185" s="6" t="str">
        <f ca="1">IF(IDNMaps[[#This Row],[Name]]="","","("&amp;IDNMaps[[#This Row],[Type]]&amp;") "&amp;IDNMaps[[#This Row],[Name]])</f>
        <v/>
      </c>
      <c r="P185" s="6" t="str">
        <f ca="1">IFERROR(VLOOKUP(IDNMaps[[#This Row],[Primary]],INDIRECT(VLOOKUP(IDNMaps[[#This Row],[Type]],RecordCount[],2,0)),VLOOKUP(IDNMaps[[#This Row],[Type]],RecordCount[],8,0),0),"")</f>
        <v/>
      </c>
    </row>
    <row r="186" spans="10:16">
      <c r="J186" s="11">
        <f t="shared" si="2"/>
        <v>185</v>
      </c>
      <c r="K18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86" s="6" t="str">
        <f ca="1">IF(IDNMaps[[#This Row],[Type]]="","",COUNTIF($K$1:IDNMaps[[#This Row],[Type]],IDNMaps[[#This Row],[Type]]))</f>
        <v/>
      </c>
      <c r="M186" s="6" t="str">
        <f ca="1">IFERROR(VLOOKUP(IDNMaps[[#This Row],[Type]],RecordCount[],6,0)&amp;"-"&amp;IDNMaps[[#This Row],[Type Count]],"")</f>
        <v/>
      </c>
      <c r="N186" s="6" t="str">
        <f ca="1">IFERROR(VLOOKUP(IDNMaps[[#This Row],[Primary]],INDIRECT(VLOOKUP(IDNMaps[[#This Row],[Type]],RecordCount[],2,0)),VLOOKUP(IDNMaps[[#This Row],[Type]],RecordCount[],7,0),0),"")</f>
        <v/>
      </c>
      <c r="O186" s="6" t="str">
        <f ca="1">IF(IDNMaps[[#This Row],[Name]]="","","("&amp;IDNMaps[[#This Row],[Type]]&amp;") "&amp;IDNMaps[[#This Row],[Name]])</f>
        <v/>
      </c>
      <c r="P186" s="6" t="str">
        <f ca="1">IFERROR(VLOOKUP(IDNMaps[[#This Row],[Primary]],INDIRECT(VLOOKUP(IDNMaps[[#This Row],[Type]],RecordCount[],2,0)),VLOOKUP(IDNMaps[[#This Row],[Type]],RecordCount[],8,0),0),"")</f>
        <v/>
      </c>
    </row>
    <row r="187" spans="10:16">
      <c r="J187" s="11">
        <f t="shared" si="2"/>
        <v>186</v>
      </c>
      <c r="K18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87" s="6" t="str">
        <f ca="1">IF(IDNMaps[[#This Row],[Type]]="","",COUNTIF($K$1:IDNMaps[[#This Row],[Type]],IDNMaps[[#This Row],[Type]]))</f>
        <v/>
      </c>
      <c r="M187" s="6" t="str">
        <f ca="1">IFERROR(VLOOKUP(IDNMaps[[#This Row],[Type]],RecordCount[],6,0)&amp;"-"&amp;IDNMaps[[#This Row],[Type Count]],"")</f>
        <v/>
      </c>
      <c r="N187" s="6" t="str">
        <f ca="1">IFERROR(VLOOKUP(IDNMaps[[#This Row],[Primary]],INDIRECT(VLOOKUP(IDNMaps[[#This Row],[Type]],RecordCount[],2,0)),VLOOKUP(IDNMaps[[#This Row],[Type]],RecordCount[],7,0),0),"")</f>
        <v/>
      </c>
      <c r="O187" s="6" t="str">
        <f ca="1">IF(IDNMaps[[#This Row],[Name]]="","","("&amp;IDNMaps[[#This Row],[Type]]&amp;") "&amp;IDNMaps[[#This Row],[Name]])</f>
        <v/>
      </c>
      <c r="P187" s="6" t="str">
        <f ca="1">IFERROR(VLOOKUP(IDNMaps[[#This Row],[Primary]],INDIRECT(VLOOKUP(IDNMaps[[#This Row],[Type]],RecordCount[],2,0)),VLOOKUP(IDNMaps[[#This Row],[Type]],RecordCount[],8,0),0),"")</f>
        <v/>
      </c>
    </row>
    <row r="188" spans="10:16">
      <c r="J188" s="11">
        <f t="shared" si="2"/>
        <v>187</v>
      </c>
      <c r="K18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88" s="6" t="str">
        <f ca="1">IF(IDNMaps[[#This Row],[Type]]="","",COUNTIF($K$1:IDNMaps[[#This Row],[Type]],IDNMaps[[#This Row],[Type]]))</f>
        <v/>
      </c>
      <c r="M188" s="6" t="str">
        <f ca="1">IFERROR(VLOOKUP(IDNMaps[[#This Row],[Type]],RecordCount[],6,0)&amp;"-"&amp;IDNMaps[[#This Row],[Type Count]],"")</f>
        <v/>
      </c>
      <c r="N188" s="6" t="str">
        <f ca="1">IFERROR(VLOOKUP(IDNMaps[[#This Row],[Primary]],INDIRECT(VLOOKUP(IDNMaps[[#This Row],[Type]],RecordCount[],2,0)),VLOOKUP(IDNMaps[[#This Row],[Type]],RecordCount[],7,0),0),"")</f>
        <v/>
      </c>
      <c r="O188" s="6" t="str">
        <f ca="1">IF(IDNMaps[[#This Row],[Name]]="","","("&amp;IDNMaps[[#This Row],[Type]]&amp;") "&amp;IDNMaps[[#This Row],[Name]])</f>
        <v/>
      </c>
      <c r="P188" s="6" t="str">
        <f ca="1">IFERROR(VLOOKUP(IDNMaps[[#This Row],[Primary]],INDIRECT(VLOOKUP(IDNMaps[[#This Row],[Type]],RecordCount[],2,0)),VLOOKUP(IDNMaps[[#This Row],[Type]],RecordCount[],8,0),0),"")</f>
        <v/>
      </c>
    </row>
    <row r="189" spans="10:16">
      <c r="J189" s="11">
        <f t="shared" si="2"/>
        <v>188</v>
      </c>
      <c r="K18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89" s="6" t="str">
        <f ca="1">IF(IDNMaps[[#This Row],[Type]]="","",COUNTIF($K$1:IDNMaps[[#This Row],[Type]],IDNMaps[[#This Row],[Type]]))</f>
        <v/>
      </c>
      <c r="M189" s="6" t="str">
        <f ca="1">IFERROR(VLOOKUP(IDNMaps[[#This Row],[Type]],RecordCount[],6,0)&amp;"-"&amp;IDNMaps[[#This Row],[Type Count]],"")</f>
        <v/>
      </c>
      <c r="N189" s="6" t="str">
        <f ca="1">IFERROR(VLOOKUP(IDNMaps[[#This Row],[Primary]],INDIRECT(VLOOKUP(IDNMaps[[#This Row],[Type]],RecordCount[],2,0)),VLOOKUP(IDNMaps[[#This Row],[Type]],RecordCount[],7,0),0),"")</f>
        <v/>
      </c>
      <c r="O189" s="6" t="str">
        <f ca="1">IF(IDNMaps[[#This Row],[Name]]="","","("&amp;IDNMaps[[#This Row],[Type]]&amp;") "&amp;IDNMaps[[#This Row],[Name]])</f>
        <v/>
      </c>
      <c r="P189" s="6" t="str">
        <f ca="1">IFERROR(VLOOKUP(IDNMaps[[#This Row],[Primary]],INDIRECT(VLOOKUP(IDNMaps[[#This Row],[Type]],RecordCount[],2,0)),VLOOKUP(IDNMaps[[#This Row],[Type]],RecordCount[],8,0),0),"")</f>
        <v/>
      </c>
    </row>
    <row r="190" spans="10:16">
      <c r="J190" s="11">
        <f t="shared" si="2"/>
        <v>189</v>
      </c>
      <c r="K19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90" s="6" t="str">
        <f ca="1">IF(IDNMaps[[#This Row],[Type]]="","",COUNTIF($K$1:IDNMaps[[#This Row],[Type]],IDNMaps[[#This Row],[Type]]))</f>
        <v/>
      </c>
      <c r="M190" s="6" t="str">
        <f ca="1">IFERROR(VLOOKUP(IDNMaps[[#This Row],[Type]],RecordCount[],6,0)&amp;"-"&amp;IDNMaps[[#This Row],[Type Count]],"")</f>
        <v/>
      </c>
      <c r="N190" s="6" t="str">
        <f ca="1">IFERROR(VLOOKUP(IDNMaps[[#This Row],[Primary]],INDIRECT(VLOOKUP(IDNMaps[[#This Row],[Type]],RecordCount[],2,0)),VLOOKUP(IDNMaps[[#This Row],[Type]],RecordCount[],7,0),0),"")</f>
        <v/>
      </c>
      <c r="O190" s="6" t="str">
        <f ca="1">IF(IDNMaps[[#This Row],[Name]]="","","("&amp;IDNMaps[[#This Row],[Type]]&amp;") "&amp;IDNMaps[[#This Row],[Name]])</f>
        <v/>
      </c>
      <c r="P190" s="6" t="str">
        <f ca="1">IFERROR(VLOOKUP(IDNMaps[[#This Row],[Primary]],INDIRECT(VLOOKUP(IDNMaps[[#This Row],[Type]],RecordCount[],2,0)),VLOOKUP(IDNMaps[[#This Row],[Type]],RecordCount[],8,0),0),"")</f>
        <v/>
      </c>
    </row>
    <row r="191" spans="10:16">
      <c r="J191" s="11">
        <f t="shared" si="2"/>
        <v>190</v>
      </c>
      <c r="K19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91" s="6" t="str">
        <f ca="1">IF(IDNMaps[[#This Row],[Type]]="","",COUNTIF($K$1:IDNMaps[[#This Row],[Type]],IDNMaps[[#This Row],[Type]]))</f>
        <v/>
      </c>
      <c r="M191" s="6" t="str">
        <f ca="1">IFERROR(VLOOKUP(IDNMaps[[#This Row],[Type]],RecordCount[],6,0)&amp;"-"&amp;IDNMaps[[#This Row],[Type Count]],"")</f>
        <v/>
      </c>
      <c r="N191" s="6" t="str">
        <f ca="1">IFERROR(VLOOKUP(IDNMaps[[#This Row],[Primary]],INDIRECT(VLOOKUP(IDNMaps[[#This Row],[Type]],RecordCount[],2,0)),VLOOKUP(IDNMaps[[#This Row],[Type]],RecordCount[],7,0),0),"")</f>
        <v/>
      </c>
      <c r="O191" s="6" t="str">
        <f ca="1">IF(IDNMaps[[#This Row],[Name]]="","","("&amp;IDNMaps[[#This Row],[Type]]&amp;") "&amp;IDNMaps[[#This Row],[Name]])</f>
        <v/>
      </c>
      <c r="P191" s="6" t="str">
        <f ca="1">IFERROR(VLOOKUP(IDNMaps[[#This Row],[Primary]],INDIRECT(VLOOKUP(IDNMaps[[#This Row],[Type]],RecordCount[],2,0)),VLOOKUP(IDNMaps[[#This Row],[Type]],RecordCount[],8,0),0),"")</f>
        <v/>
      </c>
    </row>
    <row r="192" spans="10:16">
      <c r="J192" s="11">
        <f t="shared" si="2"/>
        <v>191</v>
      </c>
      <c r="K19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92" s="6" t="str">
        <f ca="1">IF(IDNMaps[[#This Row],[Type]]="","",COUNTIF($K$1:IDNMaps[[#This Row],[Type]],IDNMaps[[#This Row],[Type]]))</f>
        <v/>
      </c>
      <c r="M192" s="6" t="str">
        <f ca="1">IFERROR(VLOOKUP(IDNMaps[[#This Row],[Type]],RecordCount[],6,0)&amp;"-"&amp;IDNMaps[[#This Row],[Type Count]],"")</f>
        <v/>
      </c>
      <c r="N192" s="6" t="str">
        <f ca="1">IFERROR(VLOOKUP(IDNMaps[[#This Row],[Primary]],INDIRECT(VLOOKUP(IDNMaps[[#This Row],[Type]],RecordCount[],2,0)),VLOOKUP(IDNMaps[[#This Row],[Type]],RecordCount[],7,0),0),"")</f>
        <v/>
      </c>
      <c r="O192" s="6" t="str">
        <f ca="1">IF(IDNMaps[[#This Row],[Name]]="","","("&amp;IDNMaps[[#This Row],[Type]]&amp;") "&amp;IDNMaps[[#This Row],[Name]])</f>
        <v/>
      </c>
      <c r="P192" s="6" t="str">
        <f ca="1">IFERROR(VLOOKUP(IDNMaps[[#This Row],[Primary]],INDIRECT(VLOOKUP(IDNMaps[[#This Row],[Type]],RecordCount[],2,0)),VLOOKUP(IDNMaps[[#This Row],[Type]],RecordCount[],8,0),0),"")</f>
        <v/>
      </c>
    </row>
    <row r="193" spans="10:16">
      <c r="J193" s="11">
        <f t="shared" si="2"/>
        <v>192</v>
      </c>
      <c r="K19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93" s="6" t="str">
        <f ca="1">IF(IDNMaps[[#This Row],[Type]]="","",COUNTIF($K$1:IDNMaps[[#This Row],[Type]],IDNMaps[[#This Row],[Type]]))</f>
        <v/>
      </c>
      <c r="M193" s="6" t="str">
        <f ca="1">IFERROR(VLOOKUP(IDNMaps[[#This Row],[Type]],RecordCount[],6,0)&amp;"-"&amp;IDNMaps[[#This Row],[Type Count]],"")</f>
        <v/>
      </c>
      <c r="N193" s="6" t="str">
        <f ca="1">IFERROR(VLOOKUP(IDNMaps[[#This Row],[Primary]],INDIRECT(VLOOKUP(IDNMaps[[#This Row],[Type]],RecordCount[],2,0)),VLOOKUP(IDNMaps[[#This Row],[Type]],RecordCount[],7,0),0),"")</f>
        <v/>
      </c>
      <c r="O193" s="6" t="str">
        <f ca="1">IF(IDNMaps[[#This Row],[Name]]="","","("&amp;IDNMaps[[#This Row],[Type]]&amp;") "&amp;IDNMaps[[#This Row],[Name]])</f>
        <v/>
      </c>
      <c r="P193" s="6" t="str">
        <f ca="1">IFERROR(VLOOKUP(IDNMaps[[#This Row],[Primary]],INDIRECT(VLOOKUP(IDNMaps[[#This Row],[Type]],RecordCount[],2,0)),VLOOKUP(IDNMaps[[#This Row],[Type]],RecordCount[],8,0),0),"")</f>
        <v/>
      </c>
    </row>
    <row r="194" spans="10:16">
      <c r="J194" s="11">
        <f t="shared" ref="J194:J257" si="3">IFERROR($J193+1,1)</f>
        <v>193</v>
      </c>
      <c r="K19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94" s="6" t="str">
        <f ca="1">IF(IDNMaps[[#This Row],[Type]]="","",COUNTIF($K$1:IDNMaps[[#This Row],[Type]],IDNMaps[[#This Row],[Type]]))</f>
        <v/>
      </c>
      <c r="M194" s="6" t="str">
        <f ca="1">IFERROR(VLOOKUP(IDNMaps[[#This Row],[Type]],RecordCount[],6,0)&amp;"-"&amp;IDNMaps[[#This Row],[Type Count]],"")</f>
        <v/>
      </c>
      <c r="N194" s="6" t="str">
        <f ca="1">IFERROR(VLOOKUP(IDNMaps[[#This Row],[Primary]],INDIRECT(VLOOKUP(IDNMaps[[#This Row],[Type]],RecordCount[],2,0)),VLOOKUP(IDNMaps[[#This Row],[Type]],RecordCount[],7,0),0),"")</f>
        <v/>
      </c>
      <c r="O194" s="6" t="str">
        <f ca="1">IF(IDNMaps[[#This Row],[Name]]="","","("&amp;IDNMaps[[#This Row],[Type]]&amp;") "&amp;IDNMaps[[#This Row],[Name]])</f>
        <v/>
      </c>
      <c r="P194" s="6" t="str">
        <f ca="1">IFERROR(VLOOKUP(IDNMaps[[#This Row],[Primary]],INDIRECT(VLOOKUP(IDNMaps[[#This Row],[Type]],RecordCount[],2,0)),VLOOKUP(IDNMaps[[#This Row],[Type]],RecordCount[],8,0),0),"")</f>
        <v/>
      </c>
    </row>
    <row r="195" spans="10:16">
      <c r="J195" s="11">
        <f t="shared" si="3"/>
        <v>194</v>
      </c>
      <c r="K19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95" s="6" t="str">
        <f ca="1">IF(IDNMaps[[#This Row],[Type]]="","",COUNTIF($K$1:IDNMaps[[#This Row],[Type]],IDNMaps[[#This Row],[Type]]))</f>
        <v/>
      </c>
      <c r="M195" s="6" t="str">
        <f ca="1">IFERROR(VLOOKUP(IDNMaps[[#This Row],[Type]],RecordCount[],6,0)&amp;"-"&amp;IDNMaps[[#This Row],[Type Count]],"")</f>
        <v/>
      </c>
      <c r="N195" s="6" t="str">
        <f ca="1">IFERROR(VLOOKUP(IDNMaps[[#This Row],[Primary]],INDIRECT(VLOOKUP(IDNMaps[[#This Row],[Type]],RecordCount[],2,0)),VLOOKUP(IDNMaps[[#This Row],[Type]],RecordCount[],7,0),0),"")</f>
        <v/>
      </c>
      <c r="O195" s="6" t="str">
        <f ca="1">IF(IDNMaps[[#This Row],[Name]]="","","("&amp;IDNMaps[[#This Row],[Type]]&amp;") "&amp;IDNMaps[[#This Row],[Name]])</f>
        <v/>
      </c>
      <c r="P195" s="6" t="str">
        <f ca="1">IFERROR(VLOOKUP(IDNMaps[[#This Row],[Primary]],INDIRECT(VLOOKUP(IDNMaps[[#This Row],[Type]],RecordCount[],2,0)),VLOOKUP(IDNMaps[[#This Row],[Type]],RecordCount[],8,0),0),"")</f>
        <v/>
      </c>
    </row>
    <row r="196" spans="10:16">
      <c r="J196" s="11">
        <f t="shared" si="3"/>
        <v>195</v>
      </c>
      <c r="K19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96" s="6" t="str">
        <f ca="1">IF(IDNMaps[[#This Row],[Type]]="","",COUNTIF($K$1:IDNMaps[[#This Row],[Type]],IDNMaps[[#This Row],[Type]]))</f>
        <v/>
      </c>
      <c r="M196" s="6" t="str">
        <f ca="1">IFERROR(VLOOKUP(IDNMaps[[#This Row],[Type]],RecordCount[],6,0)&amp;"-"&amp;IDNMaps[[#This Row],[Type Count]],"")</f>
        <v/>
      </c>
      <c r="N196" s="6" t="str">
        <f ca="1">IFERROR(VLOOKUP(IDNMaps[[#This Row],[Primary]],INDIRECT(VLOOKUP(IDNMaps[[#This Row],[Type]],RecordCount[],2,0)),VLOOKUP(IDNMaps[[#This Row],[Type]],RecordCount[],7,0),0),"")</f>
        <v/>
      </c>
      <c r="O196" s="6" t="str">
        <f ca="1">IF(IDNMaps[[#This Row],[Name]]="","","("&amp;IDNMaps[[#This Row],[Type]]&amp;") "&amp;IDNMaps[[#This Row],[Name]])</f>
        <v/>
      </c>
      <c r="P196" s="6" t="str">
        <f ca="1">IFERROR(VLOOKUP(IDNMaps[[#This Row],[Primary]],INDIRECT(VLOOKUP(IDNMaps[[#This Row],[Type]],RecordCount[],2,0)),VLOOKUP(IDNMaps[[#This Row],[Type]],RecordCount[],8,0),0),"")</f>
        <v/>
      </c>
    </row>
    <row r="197" spans="10:16">
      <c r="J197" s="11">
        <f t="shared" si="3"/>
        <v>196</v>
      </c>
      <c r="K19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97" s="6" t="str">
        <f ca="1">IF(IDNMaps[[#This Row],[Type]]="","",COUNTIF($K$1:IDNMaps[[#This Row],[Type]],IDNMaps[[#This Row],[Type]]))</f>
        <v/>
      </c>
      <c r="M197" s="6" t="str">
        <f ca="1">IFERROR(VLOOKUP(IDNMaps[[#This Row],[Type]],RecordCount[],6,0)&amp;"-"&amp;IDNMaps[[#This Row],[Type Count]],"")</f>
        <v/>
      </c>
      <c r="N197" s="6" t="str">
        <f ca="1">IFERROR(VLOOKUP(IDNMaps[[#This Row],[Primary]],INDIRECT(VLOOKUP(IDNMaps[[#This Row],[Type]],RecordCount[],2,0)),VLOOKUP(IDNMaps[[#This Row],[Type]],RecordCount[],7,0),0),"")</f>
        <v/>
      </c>
      <c r="O197" s="6" t="str">
        <f ca="1">IF(IDNMaps[[#This Row],[Name]]="","","("&amp;IDNMaps[[#This Row],[Type]]&amp;") "&amp;IDNMaps[[#This Row],[Name]])</f>
        <v/>
      </c>
      <c r="P197" s="6" t="str">
        <f ca="1">IFERROR(VLOOKUP(IDNMaps[[#This Row],[Primary]],INDIRECT(VLOOKUP(IDNMaps[[#This Row],[Type]],RecordCount[],2,0)),VLOOKUP(IDNMaps[[#This Row],[Type]],RecordCount[],8,0),0),"")</f>
        <v/>
      </c>
    </row>
    <row r="198" spans="10:16">
      <c r="J198" s="11">
        <f t="shared" si="3"/>
        <v>197</v>
      </c>
      <c r="K19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98" s="6" t="str">
        <f ca="1">IF(IDNMaps[[#This Row],[Type]]="","",COUNTIF($K$1:IDNMaps[[#This Row],[Type]],IDNMaps[[#This Row],[Type]]))</f>
        <v/>
      </c>
      <c r="M198" s="6" t="str">
        <f ca="1">IFERROR(VLOOKUP(IDNMaps[[#This Row],[Type]],RecordCount[],6,0)&amp;"-"&amp;IDNMaps[[#This Row],[Type Count]],"")</f>
        <v/>
      </c>
      <c r="N198" s="6" t="str">
        <f ca="1">IFERROR(VLOOKUP(IDNMaps[[#This Row],[Primary]],INDIRECT(VLOOKUP(IDNMaps[[#This Row],[Type]],RecordCount[],2,0)),VLOOKUP(IDNMaps[[#This Row],[Type]],RecordCount[],7,0),0),"")</f>
        <v/>
      </c>
      <c r="O198" s="6" t="str">
        <f ca="1">IF(IDNMaps[[#This Row],[Name]]="","","("&amp;IDNMaps[[#This Row],[Type]]&amp;") "&amp;IDNMaps[[#This Row],[Name]])</f>
        <v/>
      </c>
      <c r="P198" s="6" t="str">
        <f ca="1">IFERROR(VLOOKUP(IDNMaps[[#This Row],[Primary]],INDIRECT(VLOOKUP(IDNMaps[[#This Row],[Type]],RecordCount[],2,0)),VLOOKUP(IDNMaps[[#This Row],[Type]],RecordCount[],8,0),0),"")</f>
        <v/>
      </c>
    </row>
    <row r="199" spans="10:16">
      <c r="J199" s="11">
        <f t="shared" si="3"/>
        <v>198</v>
      </c>
      <c r="K19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99" s="6" t="str">
        <f ca="1">IF(IDNMaps[[#This Row],[Type]]="","",COUNTIF($K$1:IDNMaps[[#This Row],[Type]],IDNMaps[[#This Row],[Type]]))</f>
        <v/>
      </c>
      <c r="M199" s="6" t="str">
        <f ca="1">IFERROR(VLOOKUP(IDNMaps[[#This Row],[Type]],RecordCount[],6,0)&amp;"-"&amp;IDNMaps[[#This Row],[Type Count]],"")</f>
        <v/>
      </c>
      <c r="N199" s="6" t="str">
        <f ca="1">IFERROR(VLOOKUP(IDNMaps[[#This Row],[Primary]],INDIRECT(VLOOKUP(IDNMaps[[#This Row],[Type]],RecordCount[],2,0)),VLOOKUP(IDNMaps[[#This Row],[Type]],RecordCount[],7,0),0),"")</f>
        <v/>
      </c>
      <c r="O199" s="6" t="str">
        <f ca="1">IF(IDNMaps[[#This Row],[Name]]="","","("&amp;IDNMaps[[#This Row],[Type]]&amp;") "&amp;IDNMaps[[#This Row],[Name]])</f>
        <v/>
      </c>
      <c r="P199" s="6" t="str">
        <f ca="1">IFERROR(VLOOKUP(IDNMaps[[#This Row],[Primary]],INDIRECT(VLOOKUP(IDNMaps[[#This Row],[Type]],RecordCount[],2,0)),VLOOKUP(IDNMaps[[#This Row],[Type]],RecordCount[],8,0),0),"")</f>
        <v/>
      </c>
    </row>
    <row r="200" spans="10:16">
      <c r="J200" s="11">
        <f t="shared" si="3"/>
        <v>199</v>
      </c>
      <c r="K20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00" s="6" t="str">
        <f ca="1">IF(IDNMaps[[#This Row],[Type]]="","",COUNTIF($K$1:IDNMaps[[#This Row],[Type]],IDNMaps[[#This Row],[Type]]))</f>
        <v/>
      </c>
      <c r="M200" s="6" t="str">
        <f ca="1">IFERROR(VLOOKUP(IDNMaps[[#This Row],[Type]],RecordCount[],6,0)&amp;"-"&amp;IDNMaps[[#This Row],[Type Count]],"")</f>
        <v/>
      </c>
      <c r="N200" s="6" t="str">
        <f ca="1">IFERROR(VLOOKUP(IDNMaps[[#This Row],[Primary]],INDIRECT(VLOOKUP(IDNMaps[[#This Row],[Type]],RecordCount[],2,0)),VLOOKUP(IDNMaps[[#This Row],[Type]],RecordCount[],7,0),0),"")</f>
        <v/>
      </c>
      <c r="O200" s="6" t="str">
        <f ca="1">IF(IDNMaps[[#This Row],[Name]]="","","("&amp;IDNMaps[[#This Row],[Type]]&amp;") "&amp;IDNMaps[[#This Row],[Name]])</f>
        <v/>
      </c>
      <c r="P200" s="6" t="str">
        <f ca="1">IFERROR(VLOOKUP(IDNMaps[[#This Row],[Primary]],INDIRECT(VLOOKUP(IDNMaps[[#This Row],[Type]],RecordCount[],2,0)),VLOOKUP(IDNMaps[[#This Row],[Type]],RecordCount[],8,0),0),"")</f>
        <v/>
      </c>
    </row>
    <row r="201" spans="10:16">
      <c r="J201" s="11">
        <f t="shared" si="3"/>
        <v>200</v>
      </c>
      <c r="K20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01" s="6" t="str">
        <f ca="1">IF(IDNMaps[[#This Row],[Type]]="","",COUNTIF($K$1:IDNMaps[[#This Row],[Type]],IDNMaps[[#This Row],[Type]]))</f>
        <v/>
      </c>
      <c r="M201" s="6" t="str">
        <f ca="1">IFERROR(VLOOKUP(IDNMaps[[#This Row],[Type]],RecordCount[],6,0)&amp;"-"&amp;IDNMaps[[#This Row],[Type Count]],"")</f>
        <v/>
      </c>
      <c r="N201" s="6" t="str">
        <f ca="1">IFERROR(VLOOKUP(IDNMaps[[#This Row],[Primary]],INDIRECT(VLOOKUP(IDNMaps[[#This Row],[Type]],RecordCount[],2,0)),VLOOKUP(IDNMaps[[#This Row],[Type]],RecordCount[],7,0),0),"")</f>
        <v/>
      </c>
      <c r="O201" s="6" t="str">
        <f ca="1">IF(IDNMaps[[#This Row],[Name]]="","","("&amp;IDNMaps[[#This Row],[Type]]&amp;") "&amp;IDNMaps[[#This Row],[Name]])</f>
        <v/>
      </c>
      <c r="P201" s="6" t="str">
        <f ca="1">IFERROR(VLOOKUP(IDNMaps[[#This Row],[Primary]],INDIRECT(VLOOKUP(IDNMaps[[#This Row],[Type]],RecordCount[],2,0)),VLOOKUP(IDNMaps[[#This Row],[Type]],RecordCount[],8,0),0),"")</f>
        <v/>
      </c>
    </row>
    <row r="202" spans="10:16">
      <c r="J202" s="11">
        <f t="shared" si="3"/>
        <v>201</v>
      </c>
      <c r="K20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02" s="6" t="str">
        <f ca="1">IF(IDNMaps[[#This Row],[Type]]="","",COUNTIF($K$1:IDNMaps[[#This Row],[Type]],IDNMaps[[#This Row],[Type]]))</f>
        <v/>
      </c>
      <c r="M202" s="6" t="str">
        <f ca="1">IFERROR(VLOOKUP(IDNMaps[[#This Row],[Type]],RecordCount[],6,0)&amp;"-"&amp;IDNMaps[[#This Row],[Type Count]],"")</f>
        <v/>
      </c>
      <c r="N202" s="6" t="str">
        <f ca="1">IFERROR(VLOOKUP(IDNMaps[[#This Row],[Primary]],INDIRECT(VLOOKUP(IDNMaps[[#This Row],[Type]],RecordCount[],2,0)),VLOOKUP(IDNMaps[[#This Row],[Type]],RecordCount[],7,0),0),"")</f>
        <v/>
      </c>
      <c r="O202" s="6" t="str">
        <f ca="1">IF(IDNMaps[[#This Row],[Name]]="","","("&amp;IDNMaps[[#This Row],[Type]]&amp;") "&amp;IDNMaps[[#This Row],[Name]])</f>
        <v/>
      </c>
      <c r="P202" s="6" t="str">
        <f ca="1">IFERROR(VLOOKUP(IDNMaps[[#This Row],[Primary]],INDIRECT(VLOOKUP(IDNMaps[[#This Row],[Type]],RecordCount[],2,0)),VLOOKUP(IDNMaps[[#This Row],[Type]],RecordCount[],8,0),0),"")</f>
        <v/>
      </c>
    </row>
    <row r="203" spans="10:16">
      <c r="J203" s="11">
        <f t="shared" si="3"/>
        <v>202</v>
      </c>
      <c r="K20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03" s="6" t="str">
        <f ca="1">IF(IDNMaps[[#This Row],[Type]]="","",COUNTIF($K$1:IDNMaps[[#This Row],[Type]],IDNMaps[[#This Row],[Type]]))</f>
        <v/>
      </c>
      <c r="M203" s="6" t="str">
        <f ca="1">IFERROR(VLOOKUP(IDNMaps[[#This Row],[Type]],RecordCount[],6,0)&amp;"-"&amp;IDNMaps[[#This Row],[Type Count]],"")</f>
        <v/>
      </c>
      <c r="N203" s="6" t="str">
        <f ca="1">IFERROR(VLOOKUP(IDNMaps[[#This Row],[Primary]],INDIRECT(VLOOKUP(IDNMaps[[#This Row],[Type]],RecordCount[],2,0)),VLOOKUP(IDNMaps[[#This Row],[Type]],RecordCount[],7,0),0),"")</f>
        <v/>
      </c>
      <c r="O203" s="6" t="str">
        <f ca="1">IF(IDNMaps[[#This Row],[Name]]="","","("&amp;IDNMaps[[#This Row],[Type]]&amp;") "&amp;IDNMaps[[#This Row],[Name]])</f>
        <v/>
      </c>
      <c r="P203" s="6" t="str">
        <f ca="1">IFERROR(VLOOKUP(IDNMaps[[#This Row],[Primary]],INDIRECT(VLOOKUP(IDNMaps[[#This Row],[Type]],RecordCount[],2,0)),VLOOKUP(IDNMaps[[#This Row],[Type]],RecordCount[],8,0),0),"")</f>
        <v/>
      </c>
    </row>
    <row r="204" spans="10:16">
      <c r="J204" s="11">
        <f t="shared" si="3"/>
        <v>203</v>
      </c>
      <c r="K20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04" s="6" t="str">
        <f ca="1">IF(IDNMaps[[#This Row],[Type]]="","",COUNTIF($K$1:IDNMaps[[#This Row],[Type]],IDNMaps[[#This Row],[Type]]))</f>
        <v/>
      </c>
      <c r="M204" s="6" t="str">
        <f ca="1">IFERROR(VLOOKUP(IDNMaps[[#This Row],[Type]],RecordCount[],6,0)&amp;"-"&amp;IDNMaps[[#This Row],[Type Count]],"")</f>
        <v/>
      </c>
      <c r="N204" s="6" t="str">
        <f ca="1">IFERROR(VLOOKUP(IDNMaps[[#This Row],[Primary]],INDIRECT(VLOOKUP(IDNMaps[[#This Row],[Type]],RecordCount[],2,0)),VLOOKUP(IDNMaps[[#This Row],[Type]],RecordCount[],7,0),0),"")</f>
        <v/>
      </c>
      <c r="O204" s="6" t="str">
        <f ca="1">IF(IDNMaps[[#This Row],[Name]]="","","("&amp;IDNMaps[[#This Row],[Type]]&amp;") "&amp;IDNMaps[[#This Row],[Name]])</f>
        <v/>
      </c>
      <c r="P204" s="6" t="str">
        <f ca="1">IFERROR(VLOOKUP(IDNMaps[[#This Row],[Primary]],INDIRECT(VLOOKUP(IDNMaps[[#This Row],[Type]],RecordCount[],2,0)),VLOOKUP(IDNMaps[[#This Row],[Type]],RecordCount[],8,0),0),"")</f>
        <v/>
      </c>
    </row>
    <row r="205" spans="10:16">
      <c r="J205" s="11">
        <f t="shared" si="3"/>
        <v>204</v>
      </c>
      <c r="K20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05" s="6" t="str">
        <f ca="1">IF(IDNMaps[[#This Row],[Type]]="","",COUNTIF($K$1:IDNMaps[[#This Row],[Type]],IDNMaps[[#This Row],[Type]]))</f>
        <v/>
      </c>
      <c r="M205" s="6" t="str">
        <f ca="1">IFERROR(VLOOKUP(IDNMaps[[#This Row],[Type]],RecordCount[],6,0)&amp;"-"&amp;IDNMaps[[#This Row],[Type Count]],"")</f>
        <v/>
      </c>
      <c r="N205" s="6" t="str">
        <f ca="1">IFERROR(VLOOKUP(IDNMaps[[#This Row],[Primary]],INDIRECT(VLOOKUP(IDNMaps[[#This Row],[Type]],RecordCount[],2,0)),VLOOKUP(IDNMaps[[#This Row],[Type]],RecordCount[],7,0),0),"")</f>
        <v/>
      </c>
      <c r="O205" s="6" t="str">
        <f ca="1">IF(IDNMaps[[#This Row],[Name]]="","","("&amp;IDNMaps[[#This Row],[Type]]&amp;") "&amp;IDNMaps[[#This Row],[Name]])</f>
        <v/>
      </c>
      <c r="P205" s="6" t="str">
        <f ca="1">IFERROR(VLOOKUP(IDNMaps[[#This Row],[Primary]],INDIRECT(VLOOKUP(IDNMaps[[#This Row],[Type]],RecordCount[],2,0)),VLOOKUP(IDNMaps[[#This Row],[Type]],RecordCount[],8,0),0),"")</f>
        <v/>
      </c>
    </row>
    <row r="206" spans="10:16">
      <c r="J206" s="11">
        <f t="shared" si="3"/>
        <v>205</v>
      </c>
      <c r="K20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06" s="6" t="str">
        <f ca="1">IF(IDNMaps[[#This Row],[Type]]="","",COUNTIF($K$1:IDNMaps[[#This Row],[Type]],IDNMaps[[#This Row],[Type]]))</f>
        <v/>
      </c>
      <c r="M206" s="6" t="str">
        <f ca="1">IFERROR(VLOOKUP(IDNMaps[[#This Row],[Type]],RecordCount[],6,0)&amp;"-"&amp;IDNMaps[[#This Row],[Type Count]],"")</f>
        <v/>
      </c>
      <c r="N206" s="6" t="str">
        <f ca="1">IFERROR(VLOOKUP(IDNMaps[[#This Row],[Primary]],INDIRECT(VLOOKUP(IDNMaps[[#This Row],[Type]],RecordCount[],2,0)),VLOOKUP(IDNMaps[[#This Row],[Type]],RecordCount[],7,0),0),"")</f>
        <v/>
      </c>
      <c r="O206" s="6" t="str">
        <f ca="1">IF(IDNMaps[[#This Row],[Name]]="","","("&amp;IDNMaps[[#This Row],[Type]]&amp;") "&amp;IDNMaps[[#This Row],[Name]])</f>
        <v/>
      </c>
      <c r="P206" s="6" t="str">
        <f ca="1">IFERROR(VLOOKUP(IDNMaps[[#This Row],[Primary]],INDIRECT(VLOOKUP(IDNMaps[[#This Row],[Type]],RecordCount[],2,0)),VLOOKUP(IDNMaps[[#This Row],[Type]],RecordCount[],8,0),0),"")</f>
        <v/>
      </c>
    </row>
    <row r="207" spans="10:16">
      <c r="J207" s="11">
        <f t="shared" si="3"/>
        <v>206</v>
      </c>
      <c r="K20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07" s="6" t="str">
        <f ca="1">IF(IDNMaps[[#This Row],[Type]]="","",COUNTIF($K$1:IDNMaps[[#This Row],[Type]],IDNMaps[[#This Row],[Type]]))</f>
        <v/>
      </c>
      <c r="M207" s="6" t="str">
        <f ca="1">IFERROR(VLOOKUP(IDNMaps[[#This Row],[Type]],RecordCount[],6,0)&amp;"-"&amp;IDNMaps[[#This Row],[Type Count]],"")</f>
        <v/>
      </c>
      <c r="N207" s="6" t="str">
        <f ca="1">IFERROR(VLOOKUP(IDNMaps[[#This Row],[Primary]],INDIRECT(VLOOKUP(IDNMaps[[#This Row],[Type]],RecordCount[],2,0)),VLOOKUP(IDNMaps[[#This Row],[Type]],RecordCount[],7,0),0),"")</f>
        <v/>
      </c>
      <c r="O207" s="6" t="str">
        <f ca="1">IF(IDNMaps[[#This Row],[Name]]="","","("&amp;IDNMaps[[#This Row],[Type]]&amp;") "&amp;IDNMaps[[#This Row],[Name]])</f>
        <v/>
      </c>
      <c r="P207" s="6" t="str">
        <f ca="1">IFERROR(VLOOKUP(IDNMaps[[#This Row],[Primary]],INDIRECT(VLOOKUP(IDNMaps[[#This Row],[Type]],RecordCount[],2,0)),VLOOKUP(IDNMaps[[#This Row],[Type]],RecordCount[],8,0),0),"")</f>
        <v/>
      </c>
    </row>
    <row r="208" spans="10:16">
      <c r="J208" s="11">
        <f t="shared" si="3"/>
        <v>207</v>
      </c>
      <c r="K20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08" s="6" t="str">
        <f ca="1">IF(IDNMaps[[#This Row],[Type]]="","",COUNTIF($K$1:IDNMaps[[#This Row],[Type]],IDNMaps[[#This Row],[Type]]))</f>
        <v/>
      </c>
      <c r="M208" s="6" t="str">
        <f ca="1">IFERROR(VLOOKUP(IDNMaps[[#This Row],[Type]],RecordCount[],6,0)&amp;"-"&amp;IDNMaps[[#This Row],[Type Count]],"")</f>
        <v/>
      </c>
      <c r="N208" s="6" t="str">
        <f ca="1">IFERROR(VLOOKUP(IDNMaps[[#This Row],[Primary]],INDIRECT(VLOOKUP(IDNMaps[[#This Row],[Type]],RecordCount[],2,0)),VLOOKUP(IDNMaps[[#This Row],[Type]],RecordCount[],7,0),0),"")</f>
        <v/>
      </c>
      <c r="O208" s="6" t="str">
        <f ca="1">IF(IDNMaps[[#This Row],[Name]]="","","("&amp;IDNMaps[[#This Row],[Type]]&amp;") "&amp;IDNMaps[[#This Row],[Name]])</f>
        <v/>
      </c>
      <c r="P208" s="6" t="str">
        <f ca="1">IFERROR(VLOOKUP(IDNMaps[[#This Row],[Primary]],INDIRECT(VLOOKUP(IDNMaps[[#This Row],[Type]],RecordCount[],2,0)),VLOOKUP(IDNMaps[[#This Row],[Type]],RecordCount[],8,0),0),"")</f>
        <v/>
      </c>
    </row>
    <row r="209" spans="10:16">
      <c r="J209" s="11">
        <f t="shared" si="3"/>
        <v>208</v>
      </c>
      <c r="K20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09" s="6" t="str">
        <f ca="1">IF(IDNMaps[[#This Row],[Type]]="","",COUNTIF($K$1:IDNMaps[[#This Row],[Type]],IDNMaps[[#This Row],[Type]]))</f>
        <v/>
      </c>
      <c r="M209" s="6" t="str">
        <f ca="1">IFERROR(VLOOKUP(IDNMaps[[#This Row],[Type]],RecordCount[],6,0)&amp;"-"&amp;IDNMaps[[#This Row],[Type Count]],"")</f>
        <v/>
      </c>
      <c r="N209" s="6" t="str">
        <f ca="1">IFERROR(VLOOKUP(IDNMaps[[#This Row],[Primary]],INDIRECT(VLOOKUP(IDNMaps[[#This Row],[Type]],RecordCount[],2,0)),VLOOKUP(IDNMaps[[#This Row],[Type]],RecordCount[],7,0),0),"")</f>
        <v/>
      </c>
      <c r="O209" s="6" t="str">
        <f ca="1">IF(IDNMaps[[#This Row],[Name]]="","","("&amp;IDNMaps[[#This Row],[Type]]&amp;") "&amp;IDNMaps[[#This Row],[Name]])</f>
        <v/>
      </c>
      <c r="P209" s="6" t="str">
        <f ca="1">IFERROR(VLOOKUP(IDNMaps[[#This Row],[Primary]],INDIRECT(VLOOKUP(IDNMaps[[#This Row],[Type]],RecordCount[],2,0)),VLOOKUP(IDNMaps[[#This Row],[Type]],RecordCount[],8,0),0),"")</f>
        <v/>
      </c>
    </row>
    <row r="210" spans="10:16">
      <c r="J210" s="11">
        <f t="shared" si="3"/>
        <v>209</v>
      </c>
      <c r="K21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10" s="6" t="str">
        <f ca="1">IF(IDNMaps[[#This Row],[Type]]="","",COUNTIF($K$1:IDNMaps[[#This Row],[Type]],IDNMaps[[#This Row],[Type]]))</f>
        <v/>
      </c>
      <c r="M210" s="6" t="str">
        <f ca="1">IFERROR(VLOOKUP(IDNMaps[[#This Row],[Type]],RecordCount[],6,0)&amp;"-"&amp;IDNMaps[[#This Row],[Type Count]],"")</f>
        <v/>
      </c>
      <c r="N210" s="6" t="str">
        <f ca="1">IFERROR(VLOOKUP(IDNMaps[[#This Row],[Primary]],INDIRECT(VLOOKUP(IDNMaps[[#This Row],[Type]],RecordCount[],2,0)),VLOOKUP(IDNMaps[[#This Row],[Type]],RecordCount[],7,0),0),"")</f>
        <v/>
      </c>
      <c r="O210" s="6" t="str">
        <f ca="1">IF(IDNMaps[[#This Row],[Name]]="","","("&amp;IDNMaps[[#This Row],[Type]]&amp;") "&amp;IDNMaps[[#This Row],[Name]])</f>
        <v/>
      </c>
      <c r="P210" s="6" t="str">
        <f ca="1">IFERROR(VLOOKUP(IDNMaps[[#This Row],[Primary]],INDIRECT(VLOOKUP(IDNMaps[[#This Row],[Type]],RecordCount[],2,0)),VLOOKUP(IDNMaps[[#This Row],[Type]],RecordCount[],8,0),0),"")</f>
        <v/>
      </c>
    </row>
    <row r="211" spans="10:16">
      <c r="J211" s="11">
        <f t="shared" si="3"/>
        <v>210</v>
      </c>
      <c r="K21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11" s="6" t="str">
        <f ca="1">IF(IDNMaps[[#This Row],[Type]]="","",COUNTIF($K$1:IDNMaps[[#This Row],[Type]],IDNMaps[[#This Row],[Type]]))</f>
        <v/>
      </c>
      <c r="M211" s="6" t="str">
        <f ca="1">IFERROR(VLOOKUP(IDNMaps[[#This Row],[Type]],RecordCount[],6,0)&amp;"-"&amp;IDNMaps[[#This Row],[Type Count]],"")</f>
        <v/>
      </c>
      <c r="N211" s="6" t="str">
        <f ca="1">IFERROR(VLOOKUP(IDNMaps[[#This Row],[Primary]],INDIRECT(VLOOKUP(IDNMaps[[#This Row],[Type]],RecordCount[],2,0)),VLOOKUP(IDNMaps[[#This Row],[Type]],RecordCount[],7,0),0),"")</f>
        <v/>
      </c>
      <c r="O211" s="6" t="str">
        <f ca="1">IF(IDNMaps[[#This Row],[Name]]="","","("&amp;IDNMaps[[#This Row],[Type]]&amp;") "&amp;IDNMaps[[#This Row],[Name]])</f>
        <v/>
      </c>
      <c r="P211" s="6" t="str">
        <f ca="1">IFERROR(VLOOKUP(IDNMaps[[#This Row],[Primary]],INDIRECT(VLOOKUP(IDNMaps[[#This Row],[Type]],RecordCount[],2,0)),VLOOKUP(IDNMaps[[#This Row],[Type]],RecordCount[],8,0),0),"")</f>
        <v/>
      </c>
    </row>
    <row r="212" spans="10:16">
      <c r="J212" s="11">
        <f t="shared" si="3"/>
        <v>211</v>
      </c>
      <c r="K21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12" s="6" t="str">
        <f ca="1">IF(IDNMaps[[#This Row],[Type]]="","",COUNTIF($K$1:IDNMaps[[#This Row],[Type]],IDNMaps[[#This Row],[Type]]))</f>
        <v/>
      </c>
      <c r="M212" s="6" t="str">
        <f ca="1">IFERROR(VLOOKUP(IDNMaps[[#This Row],[Type]],RecordCount[],6,0)&amp;"-"&amp;IDNMaps[[#This Row],[Type Count]],"")</f>
        <v/>
      </c>
      <c r="N212" s="6" t="str">
        <f ca="1">IFERROR(VLOOKUP(IDNMaps[[#This Row],[Primary]],INDIRECT(VLOOKUP(IDNMaps[[#This Row],[Type]],RecordCount[],2,0)),VLOOKUP(IDNMaps[[#This Row],[Type]],RecordCount[],7,0),0),"")</f>
        <v/>
      </c>
      <c r="O212" s="6" t="str">
        <f ca="1">IF(IDNMaps[[#This Row],[Name]]="","","("&amp;IDNMaps[[#This Row],[Type]]&amp;") "&amp;IDNMaps[[#This Row],[Name]])</f>
        <v/>
      </c>
      <c r="P212" s="6" t="str">
        <f ca="1">IFERROR(VLOOKUP(IDNMaps[[#This Row],[Primary]],INDIRECT(VLOOKUP(IDNMaps[[#This Row],[Type]],RecordCount[],2,0)),VLOOKUP(IDNMaps[[#This Row],[Type]],RecordCount[],8,0),0),"")</f>
        <v/>
      </c>
    </row>
    <row r="213" spans="10:16">
      <c r="J213" s="11">
        <f t="shared" si="3"/>
        <v>212</v>
      </c>
      <c r="K21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13" s="6" t="str">
        <f ca="1">IF(IDNMaps[[#This Row],[Type]]="","",COUNTIF($K$1:IDNMaps[[#This Row],[Type]],IDNMaps[[#This Row],[Type]]))</f>
        <v/>
      </c>
      <c r="M213" s="6" t="str">
        <f ca="1">IFERROR(VLOOKUP(IDNMaps[[#This Row],[Type]],RecordCount[],6,0)&amp;"-"&amp;IDNMaps[[#This Row],[Type Count]],"")</f>
        <v/>
      </c>
      <c r="N213" s="6" t="str">
        <f ca="1">IFERROR(VLOOKUP(IDNMaps[[#This Row],[Primary]],INDIRECT(VLOOKUP(IDNMaps[[#This Row],[Type]],RecordCount[],2,0)),VLOOKUP(IDNMaps[[#This Row],[Type]],RecordCount[],7,0),0),"")</f>
        <v/>
      </c>
      <c r="O213" s="6" t="str">
        <f ca="1">IF(IDNMaps[[#This Row],[Name]]="","","("&amp;IDNMaps[[#This Row],[Type]]&amp;") "&amp;IDNMaps[[#This Row],[Name]])</f>
        <v/>
      </c>
      <c r="P213" s="6" t="str">
        <f ca="1">IFERROR(VLOOKUP(IDNMaps[[#This Row],[Primary]],INDIRECT(VLOOKUP(IDNMaps[[#This Row],[Type]],RecordCount[],2,0)),VLOOKUP(IDNMaps[[#This Row],[Type]],RecordCount[],8,0),0),"")</f>
        <v/>
      </c>
    </row>
    <row r="214" spans="10:16">
      <c r="J214" s="11">
        <f t="shared" si="3"/>
        <v>213</v>
      </c>
      <c r="K21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14" s="6" t="str">
        <f ca="1">IF(IDNMaps[[#This Row],[Type]]="","",COUNTIF($K$1:IDNMaps[[#This Row],[Type]],IDNMaps[[#This Row],[Type]]))</f>
        <v/>
      </c>
      <c r="M214" s="6" t="str">
        <f ca="1">IFERROR(VLOOKUP(IDNMaps[[#This Row],[Type]],RecordCount[],6,0)&amp;"-"&amp;IDNMaps[[#This Row],[Type Count]],"")</f>
        <v/>
      </c>
      <c r="N214" s="6" t="str">
        <f ca="1">IFERROR(VLOOKUP(IDNMaps[[#This Row],[Primary]],INDIRECT(VLOOKUP(IDNMaps[[#This Row],[Type]],RecordCount[],2,0)),VLOOKUP(IDNMaps[[#This Row],[Type]],RecordCount[],7,0),0),"")</f>
        <v/>
      </c>
      <c r="O214" s="6" t="str">
        <f ca="1">IF(IDNMaps[[#This Row],[Name]]="","","("&amp;IDNMaps[[#This Row],[Type]]&amp;") "&amp;IDNMaps[[#This Row],[Name]])</f>
        <v/>
      </c>
      <c r="P214" s="6" t="str">
        <f ca="1">IFERROR(VLOOKUP(IDNMaps[[#This Row],[Primary]],INDIRECT(VLOOKUP(IDNMaps[[#This Row],[Type]],RecordCount[],2,0)),VLOOKUP(IDNMaps[[#This Row],[Type]],RecordCount[],8,0),0),"")</f>
        <v/>
      </c>
    </row>
    <row r="215" spans="10:16">
      <c r="J215" s="11">
        <f t="shared" si="3"/>
        <v>214</v>
      </c>
      <c r="K21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15" s="6" t="str">
        <f ca="1">IF(IDNMaps[[#This Row],[Type]]="","",COUNTIF($K$1:IDNMaps[[#This Row],[Type]],IDNMaps[[#This Row],[Type]]))</f>
        <v/>
      </c>
      <c r="M215" s="6" t="str">
        <f ca="1">IFERROR(VLOOKUP(IDNMaps[[#This Row],[Type]],RecordCount[],6,0)&amp;"-"&amp;IDNMaps[[#This Row],[Type Count]],"")</f>
        <v/>
      </c>
      <c r="N215" s="6" t="str">
        <f ca="1">IFERROR(VLOOKUP(IDNMaps[[#This Row],[Primary]],INDIRECT(VLOOKUP(IDNMaps[[#This Row],[Type]],RecordCount[],2,0)),VLOOKUP(IDNMaps[[#This Row],[Type]],RecordCount[],7,0),0),"")</f>
        <v/>
      </c>
      <c r="O215" s="6" t="str">
        <f ca="1">IF(IDNMaps[[#This Row],[Name]]="","","("&amp;IDNMaps[[#This Row],[Type]]&amp;") "&amp;IDNMaps[[#This Row],[Name]])</f>
        <v/>
      </c>
      <c r="P215" s="6" t="str">
        <f ca="1">IFERROR(VLOOKUP(IDNMaps[[#This Row],[Primary]],INDIRECT(VLOOKUP(IDNMaps[[#This Row],[Type]],RecordCount[],2,0)),VLOOKUP(IDNMaps[[#This Row],[Type]],RecordCount[],8,0),0),"")</f>
        <v/>
      </c>
    </row>
    <row r="216" spans="10:16">
      <c r="J216" s="11">
        <f t="shared" si="3"/>
        <v>215</v>
      </c>
      <c r="K21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16" s="6" t="str">
        <f ca="1">IF(IDNMaps[[#This Row],[Type]]="","",COUNTIF($K$1:IDNMaps[[#This Row],[Type]],IDNMaps[[#This Row],[Type]]))</f>
        <v/>
      </c>
      <c r="M216" s="6" t="str">
        <f ca="1">IFERROR(VLOOKUP(IDNMaps[[#This Row],[Type]],RecordCount[],6,0)&amp;"-"&amp;IDNMaps[[#This Row],[Type Count]],"")</f>
        <v/>
      </c>
      <c r="N216" s="6" t="str">
        <f ca="1">IFERROR(VLOOKUP(IDNMaps[[#This Row],[Primary]],INDIRECT(VLOOKUP(IDNMaps[[#This Row],[Type]],RecordCount[],2,0)),VLOOKUP(IDNMaps[[#This Row],[Type]],RecordCount[],7,0),0),"")</f>
        <v/>
      </c>
      <c r="O216" s="6" t="str">
        <f ca="1">IF(IDNMaps[[#This Row],[Name]]="","","("&amp;IDNMaps[[#This Row],[Type]]&amp;") "&amp;IDNMaps[[#This Row],[Name]])</f>
        <v/>
      </c>
      <c r="P216" s="6" t="str">
        <f ca="1">IFERROR(VLOOKUP(IDNMaps[[#This Row],[Primary]],INDIRECT(VLOOKUP(IDNMaps[[#This Row],[Type]],RecordCount[],2,0)),VLOOKUP(IDNMaps[[#This Row],[Type]],RecordCount[],8,0),0),"")</f>
        <v/>
      </c>
    </row>
    <row r="217" spans="10:16">
      <c r="J217" s="11">
        <f t="shared" si="3"/>
        <v>216</v>
      </c>
      <c r="K21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17" s="6" t="str">
        <f ca="1">IF(IDNMaps[[#This Row],[Type]]="","",COUNTIF($K$1:IDNMaps[[#This Row],[Type]],IDNMaps[[#This Row],[Type]]))</f>
        <v/>
      </c>
      <c r="M217" s="6" t="str">
        <f ca="1">IFERROR(VLOOKUP(IDNMaps[[#This Row],[Type]],RecordCount[],6,0)&amp;"-"&amp;IDNMaps[[#This Row],[Type Count]],"")</f>
        <v/>
      </c>
      <c r="N217" s="6" t="str">
        <f ca="1">IFERROR(VLOOKUP(IDNMaps[[#This Row],[Primary]],INDIRECT(VLOOKUP(IDNMaps[[#This Row],[Type]],RecordCount[],2,0)),VLOOKUP(IDNMaps[[#This Row],[Type]],RecordCount[],7,0),0),"")</f>
        <v/>
      </c>
      <c r="O217" s="6" t="str">
        <f ca="1">IF(IDNMaps[[#This Row],[Name]]="","","("&amp;IDNMaps[[#This Row],[Type]]&amp;") "&amp;IDNMaps[[#This Row],[Name]])</f>
        <v/>
      </c>
      <c r="P217" s="6" t="str">
        <f ca="1">IFERROR(VLOOKUP(IDNMaps[[#This Row],[Primary]],INDIRECT(VLOOKUP(IDNMaps[[#This Row],[Type]],RecordCount[],2,0)),VLOOKUP(IDNMaps[[#This Row],[Type]],RecordCount[],8,0),0),"")</f>
        <v/>
      </c>
    </row>
    <row r="218" spans="10:16">
      <c r="J218" s="11">
        <f t="shared" si="3"/>
        <v>217</v>
      </c>
      <c r="K21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18" s="6" t="str">
        <f ca="1">IF(IDNMaps[[#This Row],[Type]]="","",COUNTIF($K$1:IDNMaps[[#This Row],[Type]],IDNMaps[[#This Row],[Type]]))</f>
        <v/>
      </c>
      <c r="M218" s="6" t="str">
        <f ca="1">IFERROR(VLOOKUP(IDNMaps[[#This Row],[Type]],RecordCount[],6,0)&amp;"-"&amp;IDNMaps[[#This Row],[Type Count]],"")</f>
        <v/>
      </c>
      <c r="N218" s="6" t="str">
        <f ca="1">IFERROR(VLOOKUP(IDNMaps[[#This Row],[Primary]],INDIRECT(VLOOKUP(IDNMaps[[#This Row],[Type]],RecordCount[],2,0)),VLOOKUP(IDNMaps[[#This Row],[Type]],RecordCount[],7,0),0),"")</f>
        <v/>
      </c>
      <c r="O218" s="6" t="str">
        <f ca="1">IF(IDNMaps[[#This Row],[Name]]="","","("&amp;IDNMaps[[#This Row],[Type]]&amp;") "&amp;IDNMaps[[#This Row],[Name]])</f>
        <v/>
      </c>
      <c r="P218" s="6" t="str">
        <f ca="1">IFERROR(VLOOKUP(IDNMaps[[#This Row],[Primary]],INDIRECT(VLOOKUP(IDNMaps[[#This Row],[Type]],RecordCount[],2,0)),VLOOKUP(IDNMaps[[#This Row],[Type]],RecordCount[],8,0),0),"")</f>
        <v/>
      </c>
    </row>
    <row r="219" spans="10:16">
      <c r="J219" s="11">
        <f t="shared" si="3"/>
        <v>218</v>
      </c>
      <c r="K21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19" s="6" t="str">
        <f ca="1">IF(IDNMaps[[#This Row],[Type]]="","",COUNTIF($K$1:IDNMaps[[#This Row],[Type]],IDNMaps[[#This Row],[Type]]))</f>
        <v/>
      </c>
      <c r="M219" s="6" t="str">
        <f ca="1">IFERROR(VLOOKUP(IDNMaps[[#This Row],[Type]],RecordCount[],6,0)&amp;"-"&amp;IDNMaps[[#This Row],[Type Count]],"")</f>
        <v/>
      </c>
      <c r="N219" s="6" t="str">
        <f ca="1">IFERROR(VLOOKUP(IDNMaps[[#This Row],[Primary]],INDIRECT(VLOOKUP(IDNMaps[[#This Row],[Type]],RecordCount[],2,0)),VLOOKUP(IDNMaps[[#This Row],[Type]],RecordCount[],7,0),0),"")</f>
        <v/>
      </c>
      <c r="O219" s="6" t="str">
        <f ca="1">IF(IDNMaps[[#This Row],[Name]]="","","("&amp;IDNMaps[[#This Row],[Type]]&amp;") "&amp;IDNMaps[[#This Row],[Name]])</f>
        <v/>
      </c>
      <c r="P219" s="6" t="str">
        <f ca="1">IFERROR(VLOOKUP(IDNMaps[[#This Row],[Primary]],INDIRECT(VLOOKUP(IDNMaps[[#This Row],[Type]],RecordCount[],2,0)),VLOOKUP(IDNMaps[[#This Row],[Type]],RecordCount[],8,0),0),"")</f>
        <v/>
      </c>
    </row>
    <row r="220" spans="10:16">
      <c r="J220" s="11">
        <f t="shared" si="3"/>
        <v>219</v>
      </c>
      <c r="K22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20" s="6" t="str">
        <f ca="1">IF(IDNMaps[[#This Row],[Type]]="","",COUNTIF($K$1:IDNMaps[[#This Row],[Type]],IDNMaps[[#This Row],[Type]]))</f>
        <v/>
      </c>
      <c r="M220" s="6" t="str">
        <f ca="1">IFERROR(VLOOKUP(IDNMaps[[#This Row],[Type]],RecordCount[],6,0)&amp;"-"&amp;IDNMaps[[#This Row],[Type Count]],"")</f>
        <v/>
      </c>
      <c r="N220" s="6" t="str">
        <f ca="1">IFERROR(VLOOKUP(IDNMaps[[#This Row],[Primary]],INDIRECT(VLOOKUP(IDNMaps[[#This Row],[Type]],RecordCount[],2,0)),VLOOKUP(IDNMaps[[#This Row],[Type]],RecordCount[],7,0),0),"")</f>
        <v/>
      </c>
      <c r="O220" s="6" t="str">
        <f ca="1">IF(IDNMaps[[#This Row],[Name]]="","","("&amp;IDNMaps[[#This Row],[Type]]&amp;") "&amp;IDNMaps[[#This Row],[Name]])</f>
        <v/>
      </c>
      <c r="P220" s="6" t="str">
        <f ca="1">IFERROR(VLOOKUP(IDNMaps[[#This Row],[Primary]],INDIRECT(VLOOKUP(IDNMaps[[#This Row],[Type]],RecordCount[],2,0)),VLOOKUP(IDNMaps[[#This Row],[Type]],RecordCount[],8,0),0),"")</f>
        <v/>
      </c>
    </row>
    <row r="221" spans="10:16">
      <c r="J221" s="11">
        <f t="shared" si="3"/>
        <v>220</v>
      </c>
      <c r="K22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21" s="6" t="str">
        <f ca="1">IF(IDNMaps[[#This Row],[Type]]="","",COUNTIF($K$1:IDNMaps[[#This Row],[Type]],IDNMaps[[#This Row],[Type]]))</f>
        <v/>
      </c>
      <c r="M221" s="6" t="str">
        <f ca="1">IFERROR(VLOOKUP(IDNMaps[[#This Row],[Type]],RecordCount[],6,0)&amp;"-"&amp;IDNMaps[[#This Row],[Type Count]],"")</f>
        <v/>
      </c>
      <c r="N221" s="6" t="str">
        <f ca="1">IFERROR(VLOOKUP(IDNMaps[[#This Row],[Primary]],INDIRECT(VLOOKUP(IDNMaps[[#This Row],[Type]],RecordCount[],2,0)),VLOOKUP(IDNMaps[[#This Row],[Type]],RecordCount[],7,0),0),"")</f>
        <v/>
      </c>
      <c r="O221" s="6" t="str">
        <f ca="1">IF(IDNMaps[[#This Row],[Name]]="","","("&amp;IDNMaps[[#This Row],[Type]]&amp;") "&amp;IDNMaps[[#This Row],[Name]])</f>
        <v/>
      </c>
      <c r="P221" s="6" t="str">
        <f ca="1">IFERROR(VLOOKUP(IDNMaps[[#This Row],[Primary]],INDIRECT(VLOOKUP(IDNMaps[[#This Row],[Type]],RecordCount[],2,0)),VLOOKUP(IDNMaps[[#This Row],[Type]],RecordCount[],8,0),0),"")</f>
        <v/>
      </c>
    </row>
    <row r="222" spans="10:16">
      <c r="J222" s="11">
        <f t="shared" si="3"/>
        <v>221</v>
      </c>
      <c r="K22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22" s="6" t="str">
        <f ca="1">IF(IDNMaps[[#This Row],[Type]]="","",COUNTIF($K$1:IDNMaps[[#This Row],[Type]],IDNMaps[[#This Row],[Type]]))</f>
        <v/>
      </c>
      <c r="M222" s="6" t="str">
        <f ca="1">IFERROR(VLOOKUP(IDNMaps[[#This Row],[Type]],RecordCount[],6,0)&amp;"-"&amp;IDNMaps[[#This Row],[Type Count]],"")</f>
        <v/>
      </c>
      <c r="N222" s="6" t="str">
        <f ca="1">IFERROR(VLOOKUP(IDNMaps[[#This Row],[Primary]],INDIRECT(VLOOKUP(IDNMaps[[#This Row],[Type]],RecordCount[],2,0)),VLOOKUP(IDNMaps[[#This Row],[Type]],RecordCount[],7,0),0),"")</f>
        <v/>
      </c>
      <c r="O222" s="6" t="str">
        <f ca="1">IF(IDNMaps[[#This Row],[Name]]="","","("&amp;IDNMaps[[#This Row],[Type]]&amp;") "&amp;IDNMaps[[#This Row],[Name]])</f>
        <v/>
      </c>
      <c r="P222" s="6" t="str">
        <f ca="1">IFERROR(VLOOKUP(IDNMaps[[#This Row],[Primary]],INDIRECT(VLOOKUP(IDNMaps[[#This Row],[Type]],RecordCount[],2,0)),VLOOKUP(IDNMaps[[#This Row],[Type]],RecordCount[],8,0),0),"")</f>
        <v/>
      </c>
    </row>
    <row r="223" spans="10:16">
      <c r="J223" s="11">
        <f t="shared" si="3"/>
        <v>222</v>
      </c>
      <c r="K22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23" s="6" t="str">
        <f ca="1">IF(IDNMaps[[#This Row],[Type]]="","",COUNTIF($K$1:IDNMaps[[#This Row],[Type]],IDNMaps[[#This Row],[Type]]))</f>
        <v/>
      </c>
      <c r="M223" s="6" t="str">
        <f ca="1">IFERROR(VLOOKUP(IDNMaps[[#This Row],[Type]],RecordCount[],6,0)&amp;"-"&amp;IDNMaps[[#This Row],[Type Count]],"")</f>
        <v/>
      </c>
      <c r="N223" s="6" t="str">
        <f ca="1">IFERROR(VLOOKUP(IDNMaps[[#This Row],[Primary]],INDIRECT(VLOOKUP(IDNMaps[[#This Row],[Type]],RecordCount[],2,0)),VLOOKUP(IDNMaps[[#This Row],[Type]],RecordCount[],7,0),0),"")</f>
        <v/>
      </c>
      <c r="O223" s="6" t="str">
        <f ca="1">IF(IDNMaps[[#This Row],[Name]]="","","("&amp;IDNMaps[[#This Row],[Type]]&amp;") "&amp;IDNMaps[[#This Row],[Name]])</f>
        <v/>
      </c>
      <c r="P223" s="6" t="str">
        <f ca="1">IFERROR(VLOOKUP(IDNMaps[[#This Row],[Primary]],INDIRECT(VLOOKUP(IDNMaps[[#This Row],[Type]],RecordCount[],2,0)),VLOOKUP(IDNMaps[[#This Row],[Type]],RecordCount[],8,0),0),"")</f>
        <v/>
      </c>
    </row>
    <row r="224" spans="10:16">
      <c r="J224" s="11">
        <f t="shared" si="3"/>
        <v>223</v>
      </c>
      <c r="K22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24" s="6" t="str">
        <f ca="1">IF(IDNMaps[[#This Row],[Type]]="","",COUNTIF($K$1:IDNMaps[[#This Row],[Type]],IDNMaps[[#This Row],[Type]]))</f>
        <v/>
      </c>
      <c r="M224" s="6" t="str">
        <f ca="1">IFERROR(VLOOKUP(IDNMaps[[#This Row],[Type]],RecordCount[],6,0)&amp;"-"&amp;IDNMaps[[#This Row],[Type Count]],"")</f>
        <v/>
      </c>
      <c r="N224" s="6" t="str">
        <f ca="1">IFERROR(VLOOKUP(IDNMaps[[#This Row],[Primary]],INDIRECT(VLOOKUP(IDNMaps[[#This Row],[Type]],RecordCount[],2,0)),VLOOKUP(IDNMaps[[#This Row],[Type]],RecordCount[],7,0),0),"")</f>
        <v/>
      </c>
      <c r="O224" s="6" t="str">
        <f ca="1">IF(IDNMaps[[#This Row],[Name]]="","","("&amp;IDNMaps[[#This Row],[Type]]&amp;") "&amp;IDNMaps[[#This Row],[Name]])</f>
        <v/>
      </c>
      <c r="P224" s="6" t="str">
        <f ca="1">IFERROR(VLOOKUP(IDNMaps[[#This Row],[Primary]],INDIRECT(VLOOKUP(IDNMaps[[#This Row],[Type]],RecordCount[],2,0)),VLOOKUP(IDNMaps[[#This Row],[Type]],RecordCount[],8,0),0),"")</f>
        <v/>
      </c>
    </row>
    <row r="225" spans="10:16">
      <c r="J225" s="11">
        <f t="shared" si="3"/>
        <v>224</v>
      </c>
      <c r="K22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25" s="6" t="str">
        <f ca="1">IF(IDNMaps[[#This Row],[Type]]="","",COUNTIF($K$1:IDNMaps[[#This Row],[Type]],IDNMaps[[#This Row],[Type]]))</f>
        <v/>
      </c>
      <c r="M225" s="6" t="str">
        <f ca="1">IFERROR(VLOOKUP(IDNMaps[[#This Row],[Type]],RecordCount[],6,0)&amp;"-"&amp;IDNMaps[[#This Row],[Type Count]],"")</f>
        <v/>
      </c>
      <c r="N225" s="6" t="str">
        <f ca="1">IFERROR(VLOOKUP(IDNMaps[[#This Row],[Primary]],INDIRECT(VLOOKUP(IDNMaps[[#This Row],[Type]],RecordCount[],2,0)),VLOOKUP(IDNMaps[[#This Row],[Type]],RecordCount[],7,0),0),"")</f>
        <v/>
      </c>
      <c r="O225" s="6" t="str">
        <f ca="1">IF(IDNMaps[[#This Row],[Name]]="","","("&amp;IDNMaps[[#This Row],[Type]]&amp;") "&amp;IDNMaps[[#This Row],[Name]])</f>
        <v/>
      </c>
      <c r="P225" s="6" t="str">
        <f ca="1">IFERROR(VLOOKUP(IDNMaps[[#This Row],[Primary]],INDIRECT(VLOOKUP(IDNMaps[[#This Row],[Type]],RecordCount[],2,0)),VLOOKUP(IDNMaps[[#This Row],[Type]],RecordCount[],8,0),0),"")</f>
        <v/>
      </c>
    </row>
    <row r="226" spans="10:16">
      <c r="J226" s="11">
        <f t="shared" si="3"/>
        <v>225</v>
      </c>
      <c r="K22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26" s="6" t="str">
        <f ca="1">IF(IDNMaps[[#This Row],[Type]]="","",COUNTIF($K$1:IDNMaps[[#This Row],[Type]],IDNMaps[[#This Row],[Type]]))</f>
        <v/>
      </c>
      <c r="M226" s="6" t="str">
        <f ca="1">IFERROR(VLOOKUP(IDNMaps[[#This Row],[Type]],RecordCount[],6,0)&amp;"-"&amp;IDNMaps[[#This Row],[Type Count]],"")</f>
        <v/>
      </c>
      <c r="N226" s="6" t="str">
        <f ca="1">IFERROR(VLOOKUP(IDNMaps[[#This Row],[Primary]],INDIRECT(VLOOKUP(IDNMaps[[#This Row],[Type]],RecordCount[],2,0)),VLOOKUP(IDNMaps[[#This Row],[Type]],RecordCount[],7,0),0),"")</f>
        <v/>
      </c>
      <c r="O226" s="6" t="str">
        <f ca="1">IF(IDNMaps[[#This Row],[Name]]="","","("&amp;IDNMaps[[#This Row],[Type]]&amp;") "&amp;IDNMaps[[#This Row],[Name]])</f>
        <v/>
      </c>
      <c r="P226" s="6" t="str">
        <f ca="1">IFERROR(VLOOKUP(IDNMaps[[#This Row],[Primary]],INDIRECT(VLOOKUP(IDNMaps[[#This Row],[Type]],RecordCount[],2,0)),VLOOKUP(IDNMaps[[#This Row],[Type]],RecordCount[],8,0),0),"")</f>
        <v/>
      </c>
    </row>
    <row r="227" spans="10:16">
      <c r="J227" s="11">
        <f t="shared" si="3"/>
        <v>226</v>
      </c>
      <c r="K22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27" s="6" t="str">
        <f ca="1">IF(IDNMaps[[#This Row],[Type]]="","",COUNTIF($K$1:IDNMaps[[#This Row],[Type]],IDNMaps[[#This Row],[Type]]))</f>
        <v/>
      </c>
      <c r="M227" s="6" t="str">
        <f ca="1">IFERROR(VLOOKUP(IDNMaps[[#This Row],[Type]],RecordCount[],6,0)&amp;"-"&amp;IDNMaps[[#This Row],[Type Count]],"")</f>
        <v/>
      </c>
      <c r="N227" s="6" t="str">
        <f ca="1">IFERROR(VLOOKUP(IDNMaps[[#This Row],[Primary]],INDIRECT(VLOOKUP(IDNMaps[[#This Row],[Type]],RecordCount[],2,0)),VLOOKUP(IDNMaps[[#This Row],[Type]],RecordCount[],7,0),0),"")</f>
        <v/>
      </c>
      <c r="O227" s="6" t="str">
        <f ca="1">IF(IDNMaps[[#This Row],[Name]]="","","("&amp;IDNMaps[[#This Row],[Type]]&amp;") "&amp;IDNMaps[[#This Row],[Name]])</f>
        <v/>
      </c>
      <c r="P227" s="6" t="str">
        <f ca="1">IFERROR(VLOOKUP(IDNMaps[[#This Row],[Primary]],INDIRECT(VLOOKUP(IDNMaps[[#This Row],[Type]],RecordCount[],2,0)),VLOOKUP(IDNMaps[[#This Row],[Type]],RecordCount[],8,0),0),"")</f>
        <v/>
      </c>
    </row>
    <row r="228" spans="10:16">
      <c r="J228" s="11">
        <f t="shared" si="3"/>
        <v>227</v>
      </c>
      <c r="K22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28" s="6" t="str">
        <f ca="1">IF(IDNMaps[[#This Row],[Type]]="","",COUNTIF($K$1:IDNMaps[[#This Row],[Type]],IDNMaps[[#This Row],[Type]]))</f>
        <v/>
      </c>
      <c r="M228" s="6" t="str">
        <f ca="1">IFERROR(VLOOKUP(IDNMaps[[#This Row],[Type]],RecordCount[],6,0)&amp;"-"&amp;IDNMaps[[#This Row],[Type Count]],"")</f>
        <v/>
      </c>
      <c r="N228" s="6" t="str">
        <f ca="1">IFERROR(VLOOKUP(IDNMaps[[#This Row],[Primary]],INDIRECT(VLOOKUP(IDNMaps[[#This Row],[Type]],RecordCount[],2,0)),VLOOKUP(IDNMaps[[#This Row],[Type]],RecordCount[],7,0),0),"")</f>
        <v/>
      </c>
      <c r="O228" s="6" t="str">
        <f ca="1">IF(IDNMaps[[#This Row],[Name]]="","","("&amp;IDNMaps[[#This Row],[Type]]&amp;") "&amp;IDNMaps[[#This Row],[Name]])</f>
        <v/>
      </c>
      <c r="P228" s="6" t="str">
        <f ca="1">IFERROR(VLOOKUP(IDNMaps[[#This Row],[Primary]],INDIRECT(VLOOKUP(IDNMaps[[#This Row],[Type]],RecordCount[],2,0)),VLOOKUP(IDNMaps[[#This Row],[Type]],RecordCount[],8,0),0),"")</f>
        <v/>
      </c>
    </row>
    <row r="229" spans="10:16">
      <c r="J229" s="11">
        <f t="shared" si="3"/>
        <v>228</v>
      </c>
      <c r="K22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29" s="6" t="str">
        <f ca="1">IF(IDNMaps[[#This Row],[Type]]="","",COUNTIF($K$1:IDNMaps[[#This Row],[Type]],IDNMaps[[#This Row],[Type]]))</f>
        <v/>
      </c>
      <c r="M229" s="6" t="str">
        <f ca="1">IFERROR(VLOOKUP(IDNMaps[[#This Row],[Type]],RecordCount[],6,0)&amp;"-"&amp;IDNMaps[[#This Row],[Type Count]],"")</f>
        <v/>
      </c>
      <c r="N229" s="6" t="str">
        <f ca="1">IFERROR(VLOOKUP(IDNMaps[[#This Row],[Primary]],INDIRECT(VLOOKUP(IDNMaps[[#This Row],[Type]],RecordCount[],2,0)),VLOOKUP(IDNMaps[[#This Row],[Type]],RecordCount[],7,0),0),"")</f>
        <v/>
      </c>
      <c r="O229" s="6" t="str">
        <f ca="1">IF(IDNMaps[[#This Row],[Name]]="","","("&amp;IDNMaps[[#This Row],[Type]]&amp;") "&amp;IDNMaps[[#This Row],[Name]])</f>
        <v/>
      </c>
      <c r="P229" s="6" t="str">
        <f ca="1">IFERROR(VLOOKUP(IDNMaps[[#This Row],[Primary]],INDIRECT(VLOOKUP(IDNMaps[[#This Row],[Type]],RecordCount[],2,0)),VLOOKUP(IDNMaps[[#This Row],[Type]],RecordCount[],8,0),0),"")</f>
        <v/>
      </c>
    </row>
    <row r="230" spans="10:16">
      <c r="J230" s="11">
        <f t="shared" si="3"/>
        <v>229</v>
      </c>
      <c r="K23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30" s="6" t="str">
        <f ca="1">IF(IDNMaps[[#This Row],[Type]]="","",COUNTIF($K$1:IDNMaps[[#This Row],[Type]],IDNMaps[[#This Row],[Type]]))</f>
        <v/>
      </c>
      <c r="M230" s="6" t="str">
        <f ca="1">IFERROR(VLOOKUP(IDNMaps[[#This Row],[Type]],RecordCount[],6,0)&amp;"-"&amp;IDNMaps[[#This Row],[Type Count]],"")</f>
        <v/>
      </c>
      <c r="N230" s="6" t="str">
        <f ca="1">IFERROR(VLOOKUP(IDNMaps[[#This Row],[Primary]],INDIRECT(VLOOKUP(IDNMaps[[#This Row],[Type]],RecordCount[],2,0)),VLOOKUP(IDNMaps[[#This Row],[Type]],RecordCount[],7,0),0),"")</f>
        <v/>
      </c>
      <c r="O230" s="6" t="str">
        <f ca="1">IF(IDNMaps[[#This Row],[Name]]="","","("&amp;IDNMaps[[#This Row],[Type]]&amp;") "&amp;IDNMaps[[#This Row],[Name]])</f>
        <v/>
      </c>
      <c r="P230" s="6" t="str">
        <f ca="1">IFERROR(VLOOKUP(IDNMaps[[#This Row],[Primary]],INDIRECT(VLOOKUP(IDNMaps[[#This Row],[Type]],RecordCount[],2,0)),VLOOKUP(IDNMaps[[#This Row],[Type]],RecordCount[],8,0),0),"")</f>
        <v/>
      </c>
    </row>
    <row r="231" spans="10:16">
      <c r="J231" s="11">
        <f t="shared" si="3"/>
        <v>230</v>
      </c>
      <c r="K23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31" s="6" t="str">
        <f ca="1">IF(IDNMaps[[#This Row],[Type]]="","",COUNTIF($K$1:IDNMaps[[#This Row],[Type]],IDNMaps[[#This Row],[Type]]))</f>
        <v/>
      </c>
      <c r="M231" s="6" t="str">
        <f ca="1">IFERROR(VLOOKUP(IDNMaps[[#This Row],[Type]],RecordCount[],6,0)&amp;"-"&amp;IDNMaps[[#This Row],[Type Count]],"")</f>
        <v/>
      </c>
      <c r="N231" s="6" t="str">
        <f ca="1">IFERROR(VLOOKUP(IDNMaps[[#This Row],[Primary]],INDIRECT(VLOOKUP(IDNMaps[[#This Row],[Type]],RecordCount[],2,0)),VLOOKUP(IDNMaps[[#This Row],[Type]],RecordCount[],7,0),0),"")</f>
        <v/>
      </c>
      <c r="O231" s="6" t="str">
        <f ca="1">IF(IDNMaps[[#This Row],[Name]]="","","("&amp;IDNMaps[[#This Row],[Type]]&amp;") "&amp;IDNMaps[[#This Row],[Name]])</f>
        <v/>
      </c>
      <c r="P231" s="6" t="str">
        <f ca="1">IFERROR(VLOOKUP(IDNMaps[[#This Row],[Primary]],INDIRECT(VLOOKUP(IDNMaps[[#This Row],[Type]],RecordCount[],2,0)),VLOOKUP(IDNMaps[[#This Row],[Type]],RecordCount[],8,0),0),"")</f>
        <v/>
      </c>
    </row>
    <row r="232" spans="10:16">
      <c r="J232" s="11">
        <f t="shared" si="3"/>
        <v>231</v>
      </c>
      <c r="K23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32" s="6" t="str">
        <f ca="1">IF(IDNMaps[[#This Row],[Type]]="","",COUNTIF($K$1:IDNMaps[[#This Row],[Type]],IDNMaps[[#This Row],[Type]]))</f>
        <v/>
      </c>
      <c r="M232" s="6" t="str">
        <f ca="1">IFERROR(VLOOKUP(IDNMaps[[#This Row],[Type]],RecordCount[],6,0)&amp;"-"&amp;IDNMaps[[#This Row],[Type Count]],"")</f>
        <v/>
      </c>
      <c r="N232" s="6" t="str">
        <f ca="1">IFERROR(VLOOKUP(IDNMaps[[#This Row],[Primary]],INDIRECT(VLOOKUP(IDNMaps[[#This Row],[Type]],RecordCount[],2,0)),VLOOKUP(IDNMaps[[#This Row],[Type]],RecordCount[],7,0),0),"")</f>
        <v/>
      </c>
      <c r="O232" s="6" t="str">
        <f ca="1">IF(IDNMaps[[#This Row],[Name]]="","","("&amp;IDNMaps[[#This Row],[Type]]&amp;") "&amp;IDNMaps[[#This Row],[Name]])</f>
        <v/>
      </c>
      <c r="P232" s="6" t="str">
        <f ca="1">IFERROR(VLOOKUP(IDNMaps[[#This Row],[Primary]],INDIRECT(VLOOKUP(IDNMaps[[#This Row],[Type]],RecordCount[],2,0)),VLOOKUP(IDNMaps[[#This Row],[Type]],RecordCount[],8,0),0),"")</f>
        <v/>
      </c>
    </row>
    <row r="233" spans="10:16">
      <c r="J233" s="11">
        <f t="shared" si="3"/>
        <v>232</v>
      </c>
      <c r="K23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33" s="6" t="str">
        <f ca="1">IF(IDNMaps[[#This Row],[Type]]="","",COUNTIF($K$1:IDNMaps[[#This Row],[Type]],IDNMaps[[#This Row],[Type]]))</f>
        <v/>
      </c>
      <c r="M233" s="6" t="str">
        <f ca="1">IFERROR(VLOOKUP(IDNMaps[[#This Row],[Type]],RecordCount[],6,0)&amp;"-"&amp;IDNMaps[[#This Row],[Type Count]],"")</f>
        <v/>
      </c>
      <c r="N233" s="6" t="str">
        <f ca="1">IFERROR(VLOOKUP(IDNMaps[[#This Row],[Primary]],INDIRECT(VLOOKUP(IDNMaps[[#This Row],[Type]],RecordCount[],2,0)),VLOOKUP(IDNMaps[[#This Row],[Type]],RecordCount[],7,0),0),"")</f>
        <v/>
      </c>
      <c r="O233" s="6" t="str">
        <f ca="1">IF(IDNMaps[[#This Row],[Name]]="","","("&amp;IDNMaps[[#This Row],[Type]]&amp;") "&amp;IDNMaps[[#This Row],[Name]])</f>
        <v/>
      </c>
      <c r="P233" s="6" t="str">
        <f ca="1">IFERROR(VLOOKUP(IDNMaps[[#This Row],[Primary]],INDIRECT(VLOOKUP(IDNMaps[[#This Row],[Type]],RecordCount[],2,0)),VLOOKUP(IDNMaps[[#This Row],[Type]],RecordCount[],8,0),0),"")</f>
        <v/>
      </c>
    </row>
    <row r="234" spans="10:16">
      <c r="J234" s="11">
        <f t="shared" si="3"/>
        <v>233</v>
      </c>
      <c r="K23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34" s="6" t="str">
        <f ca="1">IF(IDNMaps[[#This Row],[Type]]="","",COUNTIF($K$1:IDNMaps[[#This Row],[Type]],IDNMaps[[#This Row],[Type]]))</f>
        <v/>
      </c>
      <c r="M234" s="6" t="str">
        <f ca="1">IFERROR(VLOOKUP(IDNMaps[[#This Row],[Type]],RecordCount[],6,0)&amp;"-"&amp;IDNMaps[[#This Row],[Type Count]],"")</f>
        <v/>
      </c>
      <c r="N234" s="6" t="str">
        <f ca="1">IFERROR(VLOOKUP(IDNMaps[[#This Row],[Primary]],INDIRECT(VLOOKUP(IDNMaps[[#This Row],[Type]],RecordCount[],2,0)),VLOOKUP(IDNMaps[[#This Row],[Type]],RecordCount[],7,0),0),"")</f>
        <v/>
      </c>
      <c r="O234" s="6" t="str">
        <f ca="1">IF(IDNMaps[[#This Row],[Name]]="","","("&amp;IDNMaps[[#This Row],[Type]]&amp;") "&amp;IDNMaps[[#This Row],[Name]])</f>
        <v/>
      </c>
      <c r="P234" s="6" t="str">
        <f ca="1">IFERROR(VLOOKUP(IDNMaps[[#This Row],[Primary]],INDIRECT(VLOOKUP(IDNMaps[[#This Row],[Type]],RecordCount[],2,0)),VLOOKUP(IDNMaps[[#This Row],[Type]],RecordCount[],8,0),0),"")</f>
        <v/>
      </c>
    </row>
    <row r="235" spans="10:16">
      <c r="J235" s="11">
        <f t="shared" si="3"/>
        <v>234</v>
      </c>
      <c r="K23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35" s="6" t="str">
        <f ca="1">IF(IDNMaps[[#This Row],[Type]]="","",COUNTIF($K$1:IDNMaps[[#This Row],[Type]],IDNMaps[[#This Row],[Type]]))</f>
        <v/>
      </c>
      <c r="M235" s="6" t="str">
        <f ca="1">IFERROR(VLOOKUP(IDNMaps[[#This Row],[Type]],RecordCount[],6,0)&amp;"-"&amp;IDNMaps[[#This Row],[Type Count]],"")</f>
        <v/>
      </c>
      <c r="N235" s="6" t="str">
        <f ca="1">IFERROR(VLOOKUP(IDNMaps[[#This Row],[Primary]],INDIRECT(VLOOKUP(IDNMaps[[#This Row],[Type]],RecordCount[],2,0)),VLOOKUP(IDNMaps[[#This Row],[Type]],RecordCount[],7,0),0),"")</f>
        <v/>
      </c>
      <c r="O235" s="6" t="str">
        <f ca="1">IF(IDNMaps[[#This Row],[Name]]="","","("&amp;IDNMaps[[#This Row],[Type]]&amp;") "&amp;IDNMaps[[#This Row],[Name]])</f>
        <v/>
      </c>
      <c r="P235" s="6" t="str">
        <f ca="1">IFERROR(VLOOKUP(IDNMaps[[#This Row],[Primary]],INDIRECT(VLOOKUP(IDNMaps[[#This Row],[Type]],RecordCount[],2,0)),VLOOKUP(IDNMaps[[#This Row],[Type]],RecordCount[],8,0),0),"")</f>
        <v/>
      </c>
    </row>
    <row r="236" spans="10:16">
      <c r="J236" s="11">
        <f t="shared" si="3"/>
        <v>235</v>
      </c>
      <c r="K23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36" s="6" t="str">
        <f ca="1">IF(IDNMaps[[#This Row],[Type]]="","",COUNTIF($K$1:IDNMaps[[#This Row],[Type]],IDNMaps[[#This Row],[Type]]))</f>
        <v/>
      </c>
      <c r="M236" s="6" t="str">
        <f ca="1">IFERROR(VLOOKUP(IDNMaps[[#This Row],[Type]],RecordCount[],6,0)&amp;"-"&amp;IDNMaps[[#This Row],[Type Count]],"")</f>
        <v/>
      </c>
      <c r="N236" s="6" t="str">
        <f ca="1">IFERROR(VLOOKUP(IDNMaps[[#This Row],[Primary]],INDIRECT(VLOOKUP(IDNMaps[[#This Row],[Type]],RecordCount[],2,0)),VLOOKUP(IDNMaps[[#This Row],[Type]],RecordCount[],7,0),0),"")</f>
        <v/>
      </c>
      <c r="O236" s="6" t="str">
        <f ca="1">IF(IDNMaps[[#This Row],[Name]]="","","("&amp;IDNMaps[[#This Row],[Type]]&amp;") "&amp;IDNMaps[[#This Row],[Name]])</f>
        <v/>
      </c>
      <c r="P236" s="6" t="str">
        <f ca="1">IFERROR(VLOOKUP(IDNMaps[[#This Row],[Primary]],INDIRECT(VLOOKUP(IDNMaps[[#This Row],[Type]],RecordCount[],2,0)),VLOOKUP(IDNMaps[[#This Row],[Type]],RecordCount[],8,0),0),"")</f>
        <v/>
      </c>
    </row>
    <row r="237" spans="10:16">
      <c r="J237" s="11">
        <f t="shared" si="3"/>
        <v>236</v>
      </c>
      <c r="K23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37" s="6" t="str">
        <f ca="1">IF(IDNMaps[[#This Row],[Type]]="","",COUNTIF($K$1:IDNMaps[[#This Row],[Type]],IDNMaps[[#This Row],[Type]]))</f>
        <v/>
      </c>
      <c r="M237" s="6" t="str">
        <f ca="1">IFERROR(VLOOKUP(IDNMaps[[#This Row],[Type]],RecordCount[],6,0)&amp;"-"&amp;IDNMaps[[#This Row],[Type Count]],"")</f>
        <v/>
      </c>
      <c r="N237" s="6" t="str">
        <f ca="1">IFERROR(VLOOKUP(IDNMaps[[#This Row],[Primary]],INDIRECT(VLOOKUP(IDNMaps[[#This Row],[Type]],RecordCount[],2,0)),VLOOKUP(IDNMaps[[#This Row],[Type]],RecordCount[],7,0),0),"")</f>
        <v/>
      </c>
      <c r="O237" s="6" t="str">
        <f ca="1">IF(IDNMaps[[#This Row],[Name]]="","","("&amp;IDNMaps[[#This Row],[Type]]&amp;") "&amp;IDNMaps[[#This Row],[Name]])</f>
        <v/>
      </c>
      <c r="P237" s="6" t="str">
        <f ca="1">IFERROR(VLOOKUP(IDNMaps[[#This Row],[Primary]],INDIRECT(VLOOKUP(IDNMaps[[#This Row],[Type]],RecordCount[],2,0)),VLOOKUP(IDNMaps[[#This Row],[Type]],RecordCount[],8,0),0),"")</f>
        <v/>
      </c>
    </row>
    <row r="238" spans="10:16">
      <c r="J238" s="11">
        <f t="shared" si="3"/>
        <v>237</v>
      </c>
      <c r="K23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38" s="6" t="str">
        <f ca="1">IF(IDNMaps[[#This Row],[Type]]="","",COUNTIF($K$1:IDNMaps[[#This Row],[Type]],IDNMaps[[#This Row],[Type]]))</f>
        <v/>
      </c>
      <c r="M238" s="6" t="str">
        <f ca="1">IFERROR(VLOOKUP(IDNMaps[[#This Row],[Type]],RecordCount[],6,0)&amp;"-"&amp;IDNMaps[[#This Row],[Type Count]],"")</f>
        <v/>
      </c>
      <c r="N238" s="6" t="str">
        <f ca="1">IFERROR(VLOOKUP(IDNMaps[[#This Row],[Primary]],INDIRECT(VLOOKUP(IDNMaps[[#This Row],[Type]],RecordCount[],2,0)),VLOOKUP(IDNMaps[[#This Row],[Type]],RecordCount[],7,0),0),"")</f>
        <v/>
      </c>
      <c r="O238" s="6" t="str">
        <f ca="1">IF(IDNMaps[[#This Row],[Name]]="","","("&amp;IDNMaps[[#This Row],[Type]]&amp;") "&amp;IDNMaps[[#This Row],[Name]])</f>
        <v/>
      </c>
      <c r="P238" s="6" t="str">
        <f ca="1">IFERROR(VLOOKUP(IDNMaps[[#This Row],[Primary]],INDIRECT(VLOOKUP(IDNMaps[[#This Row],[Type]],RecordCount[],2,0)),VLOOKUP(IDNMaps[[#This Row],[Type]],RecordCount[],8,0),0),"")</f>
        <v/>
      </c>
    </row>
    <row r="239" spans="10:16">
      <c r="J239" s="11">
        <f t="shared" si="3"/>
        <v>238</v>
      </c>
      <c r="K23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39" s="6" t="str">
        <f ca="1">IF(IDNMaps[[#This Row],[Type]]="","",COUNTIF($K$1:IDNMaps[[#This Row],[Type]],IDNMaps[[#This Row],[Type]]))</f>
        <v/>
      </c>
      <c r="M239" s="6" t="str">
        <f ca="1">IFERROR(VLOOKUP(IDNMaps[[#This Row],[Type]],RecordCount[],6,0)&amp;"-"&amp;IDNMaps[[#This Row],[Type Count]],"")</f>
        <v/>
      </c>
      <c r="N239" s="6" t="str">
        <f ca="1">IFERROR(VLOOKUP(IDNMaps[[#This Row],[Primary]],INDIRECT(VLOOKUP(IDNMaps[[#This Row],[Type]],RecordCount[],2,0)),VLOOKUP(IDNMaps[[#This Row],[Type]],RecordCount[],7,0),0),"")</f>
        <v/>
      </c>
      <c r="O239" s="6" t="str">
        <f ca="1">IF(IDNMaps[[#This Row],[Name]]="","","("&amp;IDNMaps[[#This Row],[Type]]&amp;") "&amp;IDNMaps[[#This Row],[Name]])</f>
        <v/>
      </c>
      <c r="P239" s="6" t="str">
        <f ca="1">IFERROR(VLOOKUP(IDNMaps[[#This Row],[Primary]],INDIRECT(VLOOKUP(IDNMaps[[#This Row],[Type]],RecordCount[],2,0)),VLOOKUP(IDNMaps[[#This Row],[Type]],RecordCount[],8,0),0),"")</f>
        <v/>
      </c>
    </row>
    <row r="240" spans="10:16">
      <c r="J240" s="11">
        <f t="shared" si="3"/>
        <v>239</v>
      </c>
      <c r="K24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40" s="6" t="str">
        <f ca="1">IF(IDNMaps[[#This Row],[Type]]="","",COUNTIF($K$1:IDNMaps[[#This Row],[Type]],IDNMaps[[#This Row],[Type]]))</f>
        <v/>
      </c>
      <c r="M240" s="6" t="str">
        <f ca="1">IFERROR(VLOOKUP(IDNMaps[[#This Row],[Type]],RecordCount[],6,0)&amp;"-"&amp;IDNMaps[[#This Row],[Type Count]],"")</f>
        <v/>
      </c>
      <c r="N240" s="6" t="str">
        <f ca="1">IFERROR(VLOOKUP(IDNMaps[[#This Row],[Primary]],INDIRECT(VLOOKUP(IDNMaps[[#This Row],[Type]],RecordCount[],2,0)),VLOOKUP(IDNMaps[[#This Row],[Type]],RecordCount[],7,0),0),"")</f>
        <v/>
      </c>
      <c r="O240" s="6" t="str">
        <f ca="1">IF(IDNMaps[[#This Row],[Name]]="","","("&amp;IDNMaps[[#This Row],[Type]]&amp;") "&amp;IDNMaps[[#This Row],[Name]])</f>
        <v/>
      </c>
      <c r="P240" s="6" t="str">
        <f ca="1">IFERROR(VLOOKUP(IDNMaps[[#This Row],[Primary]],INDIRECT(VLOOKUP(IDNMaps[[#This Row],[Type]],RecordCount[],2,0)),VLOOKUP(IDNMaps[[#This Row],[Type]],RecordCount[],8,0),0),"")</f>
        <v/>
      </c>
    </row>
    <row r="241" spans="10:16">
      <c r="J241" s="11">
        <f t="shared" si="3"/>
        <v>240</v>
      </c>
      <c r="K24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41" s="6" t="str">
        <f ca="1">IF(IDNMaps[[#This Row],[Type]]="","",COUNTIF($K$1:IDNMaps[[#This Row],[Type]],IDNMaps[[#This Row],[Type]]))</f>
        <v/>
      </c>
      <c r="M241" s="6" t="str">
        <f ca="1">IFERROR(VLOOKUP(IDNMaps[[#This Row],[Type]],RecordCount[],6,0)&amp;"-"&amp;IDNMaps[[#This Row],[Type Count]],"")</f>
        <v/>
      </c>
      <c r="N241" s="6" t="str">
        <f ca="1">IFERROR(VLOOKUP(IDNMaps[[#This Row],[Primary]],INDIRECT(VLOOKUP(IDNMaps[[#This Row],[Type]],RecordCount[],2,0)),VLOOKUP(IDNMaps[[#This Row],[Type]],RecordCount[],7,0),0),"")</f>
        <v/>
      </c>
      <c r="O241" s="6" t="str">
        <f ca="1">IF(IDNMaps[[#This Row],[Name]]="","","("&amp;IDNMaps[[#This Row],[Type]]&amp;") "&amp;IDNMaps[[#This Row],[Name]])</f>
        <v/>
      </c>
      <c r="P241" s="6" t="str">
        <f ca="1">IFERROR(VLOOKUP(IDNMaps[[#This Row],[Primary]],INDIRECT(VLOOKUP(IDNMaps[[#This Row],[Type]],RecordCount[],2,0)),VLOOKUP(IDNMaps[[#This Row],[Type]],RecordCount[],8,0),0),"")</f>
        <v/>
      </c>
    </row>
    <row r="242" spans="10:16">
      <c r="J242" s="11">
        <f t="shared" si="3"/>
        <v>241</v>
      </c>
      <c r="K24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42" s="6" t="str">
        <f ca="1">IF(IDNMaps[[#This Row],[Type]]="","",COUNTIF($K$1:IDNMaps[[#This Row],[Type]],IDNMaps[[#This Row],[Type]]))</f>
        <v/>
      </c>
      <c r="M242" s="6" t="str">
        <f ca="1">IFERROR(VLOOKUP(IDNMaps[[#This Row],[Type]],RecordCount[],6,0)&amp;"-"&amp;IDNMaps[[#This Row],[Type Count]],"")</f>
        <v/>
      </c>
      <c r="N242" s="6" t="str">
        <f ca="1">IFERROR(VLOOKUP(IDNMaps[[#This Row],[Primary]],INDIRECT(VLOOKUP(IDNMaps[[#This Row],[Type]],RecordCount[],2,0)),VLOOKUP(IDNMaps[[#This Row],[Type]],RecordCount[],7,0),0),"")</f>
        <v/>
      </c>
      <c r="O242" s="6" t="str">
        <f ca="1">IF(IDNMaps[[#This Row],[Name]]="","","("&amp;IDNMaps[[#This Row],[Type]]&amp;") "&amp;IDNMaps[[#This Row],[Name]])</f>
        <v/>
      </c>
      <c r="P242" s="6" t="str">
        <f ca="1">IFERROR(VLOOKUP(IDNMaps[[#This Row],[Primary]],INDIRECT(VLOOKUP(IDNMaps[[#This Row],[Type]],RecordCount[],2,0)),VLOOKUP(IDNMaps[[#This Row],[Type]],RecordCount[],8,0),0),"")</f>
        <v/>
      </c>
    </row>
    <row r="243" spans="10:16">
      <c r="J243" s="11">
        <f t="shared" si="3"/>
        <v>242</v>
      </c>
      <c r="K24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43" s="6" t="str">
        <f ca="1">IF(IDNMaps[[#This Row],[Type]]="","",COUNTIF($K$1:IDNMaps[[#This Row],[Type]],IDNMaps[[#This Row],[Type]]))</f>
        <v/>
      </c>
      <c r="M243" s="6" t="str">
        <f ca="1">IFERROR(VLOOKUP(IDNMaps[[#This Row],[Type]],RecordCount[],6,0)&amp;"-"&amp;IDNMaps[[#This Row],[Type Count]],"")</f>
        <v/>
      </c>
      <c r="N243" s="6" t="str">
        <f ca="1">IFERROR(VLOOKUP(IDNMaps[[#This Row],[Primary]],INDIRECT(VLOOKUP(IDNMaps[[#This Row],[Type]],RecordCount[],2,0)),VLOOKUP(IDNMaps[[#This Row],[Type]],RecordCount[],7,0),0),"")</f>
        <v/>
      </c>
      <c r="O243" s="6" t="str">
        <f ca="1">IF(IDNMaps[[#This Row],[Name]]="","","("&amp;IDNMaps[[#This Row],[Type]]&amp;") "&amp;IDNMaps[[#This Row],[Name]])</f>
        <v/>
      </c>
      <c r="P243" s="6" t="str">
        <f ca="1">IFERROR(VLOOKUP(IDNMaps[[#This Row],[Primary]],INDIRECT(VLOOKUP(IDNMaps[[#This Row],[Type]],RecordCount[],2,0)),VLOOKUP(IDNMaps[[#This Row],[Type]],RecordCount[],8,0),0),"")</f>
        <v/>
      </c>
    </row>
    <row r="244" spans="10:16">
      <c r="J244" s="11">
        <f t="shared" si="3"/>
        <v>243</v>
      </c>
      <c r="K24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44" s="6" t="str">
        <f ca="1">IF(IDNMaps[[#This Row],[Type]]="","",COUNTIF($K$1:IDNMaps[[#This Row],[Type]],IDNMaps[[#This Row],[Type]]))</f>
        <v/>
      </c>
      <c r="M244" s="6" t="str">
        <f ca="1">IFERROR(VLOOKUP(IDNMaps[[#This Row],[Type]],RecordCount[],6,0)&amp;"-"&amp;IDNMaps[[#This Row],[Type Count]],"")</f>
        <v/>
      </c>
      <c r="N244" s="6" t="str">
        <f ca="1">IFERROR(VLOOKUP(IDNMaps[[#This Row],[Primary]],INDIRECT(VLOOKUP(IDNMaps[[#This Row],[Type]],RecordCount[],2,0)),VLOOKUP(IDNMaps[[#This Row],[Type]],RecordCount[],7,0),0),"")</f>
        <v/>
      </c>
      <c r="O244" s="6" t="str">
        <f ca="1">IF(IDNMaps[[#This Row],[Name]]="","","("&amp;IDNMaps[[#This Row],[Type]]&amp;") "&amp;IDNMaps[[#This Row],[Name]])</f>
        <v/>
      </c>
      <c r="P244" s="6" t="str">
        <f ca="1">IFERROR(VLOOKUP(IDNMaps[[#This Row],[Primary]],INDIRECT(VLOOKUP(IDNMaps[[#This Row],[Type]],RecordCount[],2,0)),VLOOKUP(IDNMaps[[#This Row],[Type]],RecordCount[],8,0),0),"")</f>
        <v/>
      </c>
    </row>
    <row r="245" spans="10:16">
      <c r="J245" s="11">
        <f t="shared" si="3"/>
        <v>244</v>
      </c>
      <c r="K24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45" s="6" t="str">
        <f ca="1">IF(IDNMaps[[#This Row],[Type]]="","",COUNTIF($K$1:IDNMaps[[#This Row],[Type]],IDNMaps[[#This Row],[Type]]))</f>
        <v/>
      </c>
      <c r="M245" s="6" t="str">
        <f ca="1">IFERROR(VLOOKUP(IDNMaps[[#This Row],[Type]],RecordCount[],6,0)&amp;"-"&amp;IDNMaps[[#This Row],[Type Count]],"")</f>
        <v/>
      </c>
      <c r="N245" s="6" t="str">
        <f ca="1">IFERROR(VLOOKUP(IDNMaps[[#This Row],[Primary]],INDIRECT(VLOOKUP(IDNMaps[[#This Row],[Type]],RecordCount[],2,0)),VLOOKUP(IDNMaps[[#This Row],[Type]],RecordCount[],7,0),0),"")</f>
        <v/>
      </c>
      <c r="O245" s="6" t="str">
        <f ca="1">IF(IDNMaps[[#This Row],[Name]]="","","("&amp;IDNMaps[[#This Row],[Type]]&amp;") "&amp;IDNMaps[[#This Row],[Name]])</f>
        <v/>
      </c>
      <c r="P245" s="6" t="str">
        <f ca="1">IFERROR(VLOOKUP(IDNMaps[[#This Row],[Primary]],INDIRECT(VLOOKUP(IDNMaps[[#This Row],[Type]],RecordCount[],2,0)),VLOOKUP(IDNMaps[[#This Row],[Type]],RecordCount[],8,0),0),"")</f>
        <v/>
      </c>
    </row>
    <row r="246" spans="10:16">
      <c r="J246" s="11">
        <f t="shared" si="3"/>
        <v>245</v>
      </c>
      <c r="K24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46" s="6" t="str">
        <f ca="1">IF(IDNMaps[[#This Row],[Type]]="","",COUNTIF($K$1:IDNMaps[[#This Row],[Type]],IDNMaps[[#This Row],[Type]]))</f>
        <v/>
      </c>
      <c r="M246" s="6" t="str">
        <f ca="1">IFERROR(VLOOKUP(IDNMaps[[#This Row],[Type]],RecordCount[],6,0)&amp;"-"&amp;IDNMaps[[#This Row],[Type Count]],"")</f>
        <v/>
      </c>
      <c r="N246" s="6" t="str">
        <f ca="1">IFERROR(VLOOKUP(IDNMaps[[#This Row],[Primary]],INDIRECT(VLOOKUP(IDNMaps[[#This Row],[Type]],RecordCount[],2,0)),VLOOKUP(IDNMaps[[#This Row],[Type]],RecordCount[],7,0),0),"")</f>
        <v/>
      </c>
      <c r="O246" s="6" t="str">
        <f ca="1">IF(IDNMaps[[#This Row],[Name]]="","","("&amp;IDNMaps[[#This Row],[Type]]&amp;") "&amp;IDNMaps[[#This Row],[Name]])</f>
        <v/>
      </c>
      <c r="P246" s="6" t="str">
        <f ca="1">IFERROR(VLOOKUP(IDNMaps[[#This Row],[Primary]],INDIRECT(VLOOKUP(IDNMaps[[#This Row],[Type]],RecordCount[],2,0)),VLOOKUP(IDNMaps[[#This Row],[Type]],RecordCount[],8,0),0),"")</f>
        <v/>
      </c>
    </row>
    <row r="247" spans="10:16">
      <c r="J247" s="11">
        <f t="shared" si="3"/>
        <v>246</v>
      </c>
      <c r="K24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47" s="6" t="str">
        <f ca="1">IF(IDNMaps[[#This Row],[Type]]="","",COUNTIF($K$1:IDNMaps[[#This Row],[Type]],IDNMaps[[#This Row],[Type]]))</f>
        <v/>
      </c>
      <c r="M247" s="6" t="str">
        <f ca="1">IFERROR(VLOOKUP(IDNMaps[[#This Row],[Type]],RecordCount[],6,0)&amp;"-"&amp;IDNMaps[[#This Row],[Type Count]],"")</f>
        <v/>
      </c>
      <c r="N247" s="6" t="str">
        <f ca="1">IFERROR(VLOOKUP(IDNMaps[[#This Row],[Primary]],INDIRECT(VLOOKUP(IDNMaps[[#This Row],[Type]],RecordCount[],2,0)),VLOOKUP(IDNMaps[[#This Row],[Type]],RecordCount[],7,0),0),"")</f>
        <v/>
      </c>
      <c r="O247" s="6" t="str">
        <f ca="1">IF(IDNMaps[[#This Row],[Name]]="","","("&amp;IDNMaps[[#This Row],[Type]]&amp;") "&amp;IDNMaps[[#This Row],[Name]])</f>
        <v/>
      </c>
      <c r="P247" s="6" t="str">
        <f ca="1">IFERROR(VLOOKUP(IDNMaps[[#This Row],[Primary]],INDIRECT(VLOOKUP(IDNMaps[[#This Row],[Type]],RecordCount[],2,0)),VLOOKUP(IDNMaps[[#This Row],[Type]],RecordCount[],8,0),0),"")</f>
        <v/>
      </c>
    </row>
    <row r="248" spans="10:16">
      <c r="J248" s="11">
        <f t="shared" si="3"/>
        <v>247</v>
      </c>
      <c r="K24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48" s="6" t="str">
        <f ca="1">IF(IDNMaps[[#This Row],[Type]]="","",COUNTIF($K$1:IDNMaps[[#This Row],[Type]],IDNMaps[[#This Row],[Type]]))</f>
        <v/>
      </c>
      <c r="M248" s="6" t="str">
        <f ca="1">IFERROR(VLOOKUP(IDNMaps[[#This Row],[Type]],RecordCount[],6,0)&amp;"-"&amp;IDNMaps[[#This Row],[Type Count]],"")</f>
        <v/>
      </c>
      <c r="N248" s="6" t="str">
        <f ca="1">IFERROR(VLOOKUP(IDNMaps[[#This Row],[Primary]],INDIRECT(VLOOKUP(IDNMaps[[#This Row],[Type]],RecordCount[],2,0)),VLOOKUP(IDNMaps[[#This Row],[Type]],RecordCount[],7,0),0),"")</f>
        <v/>
      </c>
      <c r="O248" s="6" t="str">
        <f ca="1">IF(IDNMaps[[#This Row],[Name]]="","","("&amp;IDNMaps[[#This Row],[Type]]&amp;") "&amp;IDNMaps[[#This Row],[Name]])</f>
        <v/>
      </c>
      <c r="P248" s="6" t="str">
        <f ca="1">IFERROR(VLOOKUP(IDNMaps[[#This Row],[Primary]],INDIRECT(VLOOKUP(IDNMaps[[#This Row],[Type]],RecordCount[],2,0)),VLOOKUP(IDNMaps[[#This Row],[Type]],RecordCount[],8,0),0),"")</f>
        <v/>
      </c>
    </row>
    <row r="249" spans="10:16">
      <c r="J249" s="11">
        <f t="shared" si="3"/>
        <v>248</v>
      </c>
      <c r="K24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49" s="6" t="str">
        <f ca="1">IF(IDNMaps[[#This Row],[Type]]="","",COUNTIF($K$1:IDNMaps[[#This Row],[Type]],IDNMaps[[#This Row],[Type]]))</f>
        <v/>
      </c>
      <c r="M249" s="6" t="str">
        <f ca="1">IFERROR(VLOOKUP(IDNMaps[[#This Row],[Type]],RecordCount[],6,0)&amp;"-"&amp;IDNMaps[[#This Row],[Type Count]],"")</f>
        <v/>
      </c>
      <c r="N249" s="6" t="str">
        <f ca="1">IFERROR(VLOOKUP(IDNMaps[[#This Row],[Primary]],INDIRECT(VLOOKUP(IDNMaps[[#This Row],[Type]],RecordCount[],2,0)),VLOOKUP(IDNMaps[[#This Row],[Type]],RecordCount[],7,0),0),"")</f>
        <v/>
      </c>
      <c r="O249" s="6" t="str">
        <f ca="1">IF(IDNMaps[[#This Row],[Name]]="","","("&amp;IDNMaps[[#This Row],[Type]]&amp;") "&amp;IDNMaps[[#This Row],[Name]])</f>
        <v/>
      </c>
      <c r="P249" s="6" t="str">
        <f ca="1">IFERROR(VLOOKUP(IDNMaps[[#This Row],[Primary]],INDIRECT(VLOOKUP(IDNMaps[[#This Row],[Type]],RecordCount[],2,0)),VLOOKUP(IDNMaps[[#This Row],[Type]],RecordCount[],8,0),0),"")</f>
        <v/>
      </c>
    </row>
    <row r="250" spans="10:16">
      <c r="J250" s="11">
        <f t="shared" si="3"/>
        <v>249</v>
      </c>
      <c r="K25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50" s="6" t="str">
        <f ca="1">IF(IDNMaps[[#This Row],[Type]]="","",COUNTIF($K$1:IDNMaps[[#This Row],[Type]],IDNMaps[[#This Row],[Type]]))</f>
        <v/>
      </c>
      <c r="M250" s="6" t="str">
        <f ca="1">IFERROR(VLOOKUP(IDNMaps[[#This Row],[Type]],RecordCount[],6,0)&amp;"-"&amp;IDNMaps[[#This Row],[Type Count]],"")</f>
        <v/>
      </c>
      <c r="N250" s="6" t="str">
        <f ca="1">IFERROR(VLOOKUP(IDNMaps[[#This Row],[Primary]],INDIRECT(VLOOKUP(IDNMaps[[#This Row],[Type]],RecordCount[],2,0)),VLOOKUP(IDNMaps[[#This Row],[Type]],RecordCount[],7,0),0),"")</f>
        <v/>
      </c>
      <c r="O250" s="6" t="str">
        <f ca="1">IF(IDNMaps[[#This Row],[Name]]="","","("&amp;IDNMaps[[#This Row],[Type]]&amp;") "&amp;IDNMaps[[#This Row],[Name]])</f>
        <v/>
      </c>
      <c r="P250" s="6" t="str">
        <f ca="1">IFERROR(VLOOKUP(IDNMaps[[#This Row],[Primary]],INDIRECT(VLOOKUP(IDNMaps[[#This Row],[Type]],RecordCount[],2,0)),VLOOKUP(IDNMaps[[#This Row],[Type]],RecordCount[],8,0),0),"")</f>
        <v/>
      </c>
    </row>
    <row r="251" spans="10:16">
      <c r="J251" s="11">
        <f t="shared" si="3"/>
        <v>250</v>
      </c>
      <c r="K25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51" s="6" t="str">
        <f ca="1">IF(IDNMaps[[#This Row],[Type]]="","",COUNTIF($K$1:IDNMaps[[#This Row],[Type]],IDNMaps[[#This Row],[Type]]))</f>
        <v/>
      </c>
      <c r="M251" s="6" t="str">
        <f ca="1">IFERROR(VLOOKUP(IDNMaps[[#This Row],[Type]],RecordCount[],6,0)&amp;"-"&amp;IDNMaps[[#This Row],[Type Count]],"")</f>
        <v/>
      </c>
      <c r="N251" s="6" t="str">
        <f ca="1">IFERROR(VLOOKUP(IDNMaps[[#This Row],[Primary]],INDIRECT(VLOOKUP(IDNMaps[[#This Row],[Type]],RecordCount[],2,0)),VLOOKUP(IDNMaps[[#This Row],[Type]],RecordCount[],7,0),0),"")</f>
        <v/>
      </c>
      <c r="O251" s="6" t="str">
        <f ca="1">IF(IDNMaps[[#This Row],[Name]]="","","("&amp;IDNMaps[[#This Row],[Type]]&amp;") "&amp;IDNMaps[[#This Row],[Name]])</f>
        <v/>
      </c>
      <c r="P251" s="6" t="str">
        <f ca="1">IFERROR(VLOOKUP(IDNMaps[[#This Row],[Primary]],INDIRECT(VLOOKUP(IDNMaps[[#This Row],[Type]],RecordCount[],2,0)),VLOOKUP(IDNMaps[[#This Row],[Type]],RecordCount[],8,0),0),"")</f>
        <v/>
      </c>
    </row>
    <row r="252" spans="10:16">
      <c r="J252" s="11">
        <f t="shared" si="3"/>
        <v>251</v>
      </c>
      <c r="K25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52" s="6" t="str">
        <f ca="1">IF(IDNMaps[[#This Row],[Type]]="","",COUNTIF($K$1:IDNMaps[[#This Row],[Type]],IDNMaps[[#This Row],[Type]]))</f>
        <v/>
      </c>
      <c r="M252" s="6" t="str">
        <f ca="1">IFERROR(VLOOKUP(IDNMaps[[#This Row],[Type]],RecordCount[],6,0)&amp;"-"&amp;IDNMaps[[#This Row],[Type Count]],"")</f>
        <v/>
      </c>
      <c r="N252" s="6" t="str">
        <f ca="1">IFERROR(VLOOKUP(IDNMaps[[#This Row],[Primary]],INDIRECT(VLOOKUP(IDNMaps[[#This Row],[Type]],RecordCount[],2,0)),VLOOKUP(IDNMaps[[#This Row],[Type]],RecordCount[],7,0),0),"")</f>
        <v/>
      </c>
      <c r="O252" s="6" t="str">
        <f ca="1">IF(IDNMaps[[#This Row],[Name]]="","","("&amp;IDNMaps[[#This Row],[Type]]&amp;") "&amp;IDNMaps[[#This Row],[Name]])</f>
        <v/>
      </c>
      <c r="P252" s="6" t="str">
        <f ca="1">IFERROR(VLOOKUP(IDNMaps[[#This Row],[Primary]],INDIRECT(VLOOKUP(IDNMaps[[#This Row],[Type]],RecordCount[],2,0)),VLOOKUP(IDNMaps[[#This Row],[Type]],RecordCount[],8,0),0),"")</f>
        <v/>
      </c>
    </row>
    <row r="253" spans="10:16">
      <c r="J253" s="11">
        <f t="shared" si="3"/>
        <v>252</v>
      </c>
      <c r="K25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53" s="6" t="str">
        <f ca="1">IF(IDNMaps[[#This Row],[Type]]="","",COUNTIF($K$1:IDNMaps[[#This Row],[Type]],IDNMaps[[#This Row],[Type]]))</f>
        <v/>
      </c>
      <c r="M253" s="6" t="str">
        <f ca="1">IFERROR(VLOOKUP(IDNMaps[[#This Row],[Type]],RecordCount[],6,0)&amp;"-"&amp;IDNMaps[[#This Row],[Type Count]],"")</f>
        <v/>
      </c>
      <c r="N253" s="6" t="str">
        <f ca="1">IFERROR(VLOOKUP(IDNMaps[[#This Row],[Primary]],INDIRECT(VLOOKUP(IDNMaps[[#This Row],[Type]],RecordCount[],2,0)),VLOOKUP(IDNMaps[[#This Row],[Type]],RecordCount[],7,0),0),"")</f>
        <v/>
      </c>
      <c r="O253" s="6" t="str">
        <f ca="1">IF(IDNMaps[[#This Row],[Name]]="","","("&amp;IDNMaps[[#This Row],[Type]]&amp;") "&amp;IDNMaps[[#This Row],[Name]])</f>
        <v/>
      </c>
      <c r="P253" s="6" t="str">
        <f ca="1">IFERROR(VLOOKUP(IDNMaps[[#This Row],[Primary]],INDIRECT(VLOOKUP(IDNMaps[[#This Row],[Type]],RecordCount[],2,0)),VLOOKUP(IDNMaps[[#This Row],[Type]],RecordCount[],8,0),0),"")</f>
        <v/>
      </c>
    </row>
    <row r="254" spans="10:16">
      <c r="J254" s="11">
        <f t="shared" si="3"/>
        <v>253</v>
      </c>
      <c r="K25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54" s="6" t="str">
        <f ca="1">IF(IDNMaps[[#This Row],[Type]]="","",COUNTIF($K$1:IDNMaps[[#This Row],[Type]],IDNMaps[[#This Row],[Type]]))</f>
        <v/>
      </c>
      <c r="M254" s="6" t="str">
        <f ca="1">IFERROR(VLOOKUP(IDNMaps[[#This Row],[Type]],RecordCount[],6,0)&amp;"-"&amp;IDNMaps[[#This Row],[Type Count]],"")</f>
        <v/>
      </c>
      <c r="N254" s="6" t="str">
        <f ca="1">IFERROR(VLOOKUP(IDNMaps[[#This Row],[Primary]],INDIRECT(VLOOKUP(IDNMaps[[#This Row],[Type]],RecordCount[],2,0)),VLOOKUP(IDNMaps[[#This Row],[Type]],RecordCount[],7,0),0),"")</f>
        <v/>
      </c>
      <c r="O254" s="6" t="str">
        <f ca="1">IF(IDNMaps[[#This Row],[Name]]="","","("&amp;IDNMaps[[#This Row],[Type]]&amp;") "&amp;IDNMaps[[#This Row],[Name]])</f>
        <v/>
      </c>
      <c r="P254" s="6" t="str">
        <f ca="1">IFERROR(VLOOKUP(IDNMaps[[#This Row],[Primary]],INDIRECT(VLOOKUP(IDNMaps[[#This Row],[Type]],RecordCount[],2,0)),VLOOKUP(IDNMaps[[#This Row],[Type]],RecordCount[],8,0),0),"")</f>
        <v/>
      </c>
    </row>
    <row r="255" spans="10:16">
      <c r="J255" s="11">
        <f t="shared" si="3"/>
        <v>254</v>
      </c>
      <c r="K25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55" s="6" t="str">
        <f ca="1">IF(IDNMaps[[#This Row],[Type]]="","",COUNTIF($K$1:IDNMaps[[#This Row],[Type]],IDNMaps[[#This Row],[Type]]))</f>
        <v/>
      </c>
      <c r="M255" s="6" t="str">
        <f ca="1">IFERROR(VLOOKUP(IDNMaps[[#This Row],[Type]],RecordCount[],6,0)&amp;"-"&amp;IDNMaps[[#This Row],[Type Count]],"")</f>
        <v/>
      </c>
      <c r="N255" s="6" t="str">
        <f ca="1">IFERROR(VLOOKUP(IDNMaps[[#This Row],[Primary]],INDIRECT(VLOOKUP(IDNMaps[[#This Row],[Type]],RecordCount[],2,0)),VLOOKUP(IDNMaps[[#This Row],[Type]],RecordCount[],7,0),0),"")</f>
        <v/>
      </c>
      <c r="O255" s="6" t="str">
        <f ca="1">IF(IDNMaps[[#This Row],[Name]]="","","("&amp;IDNMaps[[#This Row],[Type]]&amp;") "&amp;IDNMaps[[#This Row],[Name]])</f>
        <v/>
      </c>
      <c r="P255" s="6" t="str">
        <f ca="1">IFERROR(VLOOKUP(IDNMaps[[#This Row],[Primary]],INDIRECT(VLOOKUP(IDNMaps[[#This Row],[Type]],RecordCount[],2,0)),VLOOKUP(IDNMaps[[#This Row],[Type]],RecordCount[],8,0),0),"")</f>
        <v/>
      </c>
    </row>
    <row r="256" spans="10:16">
      <c r="J256" s="11">
        <f t="shared" si="3"/>
        <v>255</v>
      </c>
      <c r="K25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56" s="6" t="str">
        <f ca="1">IF(IDNMaps[[#This Row],[Type]]="","",COUNTIF($K$1:IDNMaps[[#This Row],[Type]],IDNMaps[[#This Row],[Type]]))</f>
        <v/>
      </c>
      <c r="M256" s="6" t="str">
        <f ca="1">IFERROR(VLOOKUP(IDNMaps[[#This Row],[Type]],RecordCount[],6,0)&amp;"-"&amp;IDNMaps[[#This Row],[Type Count]],"")</f>
        <v/>
      </c>
      <c r="N256" s="6" t="str">
        <f ca="1">IFERROR(VLOOKUP(IDNMaps[[#This Row],[Primary]],INDIRECT(VLOOKUP(IDNMaps[[#This Row],[Type]],RecordCount[],2,0)),VLOOKUP(IDNMaps[[#This Row],[Type]],RecordCount[],7,0),0),"")</f>
        <v/>
      </c>
      <c r="O256" s="6" t="str">
        <f ca="1">IF(IDNMaps[[#This Row],[Name]]="","","("&amp;IDNMaps[[#This Row],[Type]]&amp;") "&amp;IDNMaps[[#This Row],[Name]])</f>
        <v/>
      </c>
      <c r="P256" s="6" t="str">
        <f ca="1">IFERROR(VLOOKUP(IDNMaps[[#This Row],[Primary]],INDIRECT(VLOOKUP(IDNMaps[[#This Row],[Type]],RecordCount[],2,0)),VLOOKUP(IDNMaps[[#This Row],[Type]],RecordCount[],8,0),0),"")</f>
        <v/>
      </c>
    </row>
    <row r="257" spans="10:16">
      <c r="J257" s="11">
        <f t="shared" si="3"/>
        <v>256</v>
      </c>
      <c r="K25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57" s="6" t="str">
        <f ca="1">IF(IDNMaps[[#This Row],[Type]]="","",COUNTIF($K$1:IDNMaps[[#This Row],[Type]],IDNMaps[[#This Row],[Type]]))</f>
        <v/>
      </c>
      <c r="M257" s="6" t="str">
        <f ca="1">IFERROR(VLOOKUP(IDNMaps[[#This Row],[Type]],RecordCount[],6,0)&amp;"-"&amp;IDNMaps[[#This Row],[Type Count]],"")</f>
        <v/>
      </c>
      <c r="N257" s="6" t="str">
        <f ca="1">IFERROR(VLOOKUP(IDNMaps[[#This Row],[Primary]],INDIRECT(VLOOKUP(IDNMaps[[#This Row],[Type]],RecordCount[],2,0)),VLOOKUP(IDNMaps[[#This Row],[Type]],RecordCount[],7,0),0),"")</f>
        <v/>
      </c>
      <c r="O257" s="6" t="str">
        <f ca="1">IF(IDNMaps[[#This Row],[Name]]="","","("&amp;IDNMaps[[#This Row],[Type]]&amp;") "&amp;IDNMaps[[#This Row],[Name]])</f>
        <v/>
      </c>
      <c r="P257" s="6" t="str">
        <f ca="1">IFERROR(VLOOKUP(IDNMaps[[#This Row],[Primary]],INDIRECT(VLOOKUP(IDNMaps[[#This Row],[Type]],RecordCount[],2,0)),VLOOKUP(IDNMaps[[#This Row],[Type]],RecordCount[],8,0),0),"")</f>
        <v/>
      </c>
    </row>
    <row r="258" spans="10:16">
      <c r="J258" s="11">
        <f t="shared" ref="J258:J321" si="4">IFERROR($J257+1,1)</f>
        <v>257</v>
      </c>
      <c r="K25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58" s="6" t="str">
        <f ca="1">IF(IDNMaps[[#This Row],[Type]]="","",COUNTIF($K$1:IDNMaps[[#This Row],[Type]],IDNMaps[[#This Row],[Type]]))</f>
        <v/>
      </c>
      <c r="M258" s="6" t="str">
        <f ca="1">IFERROR(VLOOKUP(IDNMaps[[#This Row],[Type]],RecordCount[],6,0)&amp;"-"&amp;IDNMaps[[#This Row],[Type Count]],"")</f>
        <v/>
      </c>
      <c r="N258" s="6" t="str">
        <f ca="1">IFERROR(VLOOKUP(IDNMaps[[#This Row],[Primary]],INDIRECT(VLOOKUP(IDNMaps[[#This Row],[Type]],RecordCount[],2,0)),VLOOKUP(IDNMaps[[#This Row],[Type]],RecordCount[],7,0),0),"")</f>
        <v/>
      </c>
      <c r="O258" s="6" t="str">
        <f ca="1">IF(IDNMaps[[#This Row],[Name]]="","","("&amp;IDNMaps[[#This Row],[Type]]&amp;") "&amp;IDNMaps[[#This Row],[Name]])</f>
        <v/>
      </c>
      <c r="P258" s="6" t="str">
        <f ca="1">IFERROR(VLOOKUP(IDNMaps[[#This Row],[Primary]],INDIRECT(VLOOKUP(IDNMaps[[#This Row],[Type]],RecordCount[],2,0)),VLOOKUP(IDNMaps[[#This Row],[Type]],RecordCount[],8,0),0),"")</f>
        <v/>
      </c>
    </row>
    <row r="259" spans="10:16">
      <c r="J259" s="11">
        <f t="shared" si="4"/>
        <v>258</v>
      </c>
      <c r="K25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59" s="6" t="str">
        <f ca="1">IF(IDNMaps[[#This Row],[Type]]="","",COUNTIF($K$1:IDNMaps[[#This Row],[Type]],IDNMaps[[#This Row],[Type]]))</f>
        <v/>
      </c>
      <c r="M259" s="6" t="str">
        <f ca="1">IFERROR(VLOOKUP(IDNMaps[[#This Row],[Type]],RecordCount[],6,0)&amp;"-"&amp;IDNMaps[[#This Row],[Type Count]],"")</f>
        <v/>
      </c>
      <c r="N259" s="6" t="str">
        <f ca="1">IFERROR(VLOOKUP(IDNMaps[[#This Row],[Primary]],INDIRECT(VLOOKUP(IDNMaps[[#This Row],[Type]],RecordCount[],2,0)),VLOOKUP(IDNMaps[[#This Row],[Type]],RecordCount[],7,0),0),"")</f>
        <v/>
      </c>
      <c r="O259" s="6" t="str">
        <f ca="1">IF(IDNMaps[[#This Row],[Name]]="","","("&amp;IDNMaps[[#This Row],[Type]]&amp;") "&amp;IDNMaps[[#This Row],[Name]])</f>
        <v/>
      </c>
      <c r="P259" s="6" t="str">
        <f ca="1">IFERROR(VLOOKUP(IDNMaps[[#This Row],[Primary]],INDIRECT(VLOOKUP(IDNMaps[[#This Row],[Type]],RecordCount[],2,0)),VLOOKUP(IDNMaps[[#This Row],[Type]],RecordCount[],8,0),0),"")</f>
        <v/>
      </c>
    </row>
    <row r="260" spans="10:16">
      <c r="J260" s="11">
        <f t="shared" si="4"/>
        <v>259</v>
      </c>
      <c r="K26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60" s="6" t="str">
        <f ca="1">IF(IDNMaps[[#This Row],[Type]]="","",COUNTIF($K$1:IDNMaps[[#This Row],[Type]],IDNMaps[[#This Row],[Type]]))</f>
        <v/>
      </c>
      <c r="M260" s="6" t="str">
        <f ca="1">IFERROR(VLOOKUP(IDNMaps[[#This Row],[Type]],RecordCount[],6,0)&amp;"-"&amp;IDNMaps[[#This Row],[Type Count]],"")</f>
        <v/>
      </c>
      <c r="N260" s="6" t="str">
        <f ca="1">IFERROR(VLOOKUP(IDNMaps[[#This Row],[Primary]],INDIRECT(VLOOKUP(IDNMaps[[#This Row],[Type]],RecordCount[],2,0)),VLOOKUP(IDNMaps[[#This Row],[Type]],RecordCount[],7,0),0),"")</f>
        <v/>
      </c>
      <c r="O260" s="6" t="str">
        <f ca="1">IF(IDNMaps[[#This Row],[Name]]="","","("&amp;IDNMaps[[#This Row],[Type]]&amp;") "&amp;IDNMaps[[#This Row],[Name]])</f>
        <v/>
      </c>
      <c r="P260" s="6" t="str">
        <f ca="1">IFERROR(VLOOKUP(IDNMaps[[#This Row],[Primary]],INDIRECT(VLOOKUP(IDNMaps[[#This Row],[Type]],RecordCount[],2,0)),VLOOKUP(IDNMaps[[#This Row],[Type]],RecordCount[],8,0),0),"")</f>
        <v/>
      </c>
    </row>
    <row r="261" spans="10:16">
      <c r="J261" s="11">
        <f t="shared" si="4"/>
        <v>260</v>
      </c>
      <c r="K26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61" s="6" t="str">
        <f ca="1">IF(IDNMaps[[#This Row],[Type]]="","",COUNTIF($K$1:IDNMaps[[#This Row],[Type]],IDNMaps[[#This Row],[Type]]))</f>
        <v/>
      </c>
      <c r="M261" s="6" t="str">
        <f ca="1">IFERROR(VLOOKUP(IDNMaps[[#This Row],[Type]],RecordCount[],6,0)&amp;"-"&amp;IDNMaps[[#This Row],[Type Count]],"")</f>
        <v/>
      </c>
      <c r="N261" s="6" t="str">
        <f ca="1">IFERROR(VLOOKUP(IDNMaps[[#This Row],[Primary]],INDIRECT(VLOOKUP(IDNMaps[[#This Row],[Type]],RecordCount[],2,0)),VLOOKUP(IDNMaps[[#This Row],[Type]],RecordCount[],7,0),0),"")</f>
        <v/>
      </c>
      <c r="O261" s="6" t="str">
        <f ca="1">IF(IDNMaps[[#This Row],[Name]]="","","("&amp;IDNMaps[[#This Row],[Type]]&amp;") "&amp;IDNMaps[[#This Row],[Name]])</f>
        <v/>
      </c>
      <c r="P261" s="6" t="str">
        <f ca="1">IFERROR(VLOOKUP(IDNMaps[[#This Row],[Primary]],INDIRECT(VLOOKUP(IDNMaps[[#This Row],[Type]],RecordCount[],2,0)),VLOOKUP(IDNMaps[[#This Row],[Type]],RecordCount[],8,0),0),"")</f>
        <v/>
      </c>
    </row>
    <row r="262" spans="10:16">
      <c r="J262" s="11">
        <f t="shared" si="4"/>
        <v>261</v>
      </c>
      <c r="K26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62" s="6" t="str">
        <f ca="1">IF(IDNMaps[[#This Row],[Type]]="","",COUNTIF($K$1:IDNMaps[[#This Row],[Type]],IDNMaps[[#This Row],[Type]]))</f>
        <v/>
      </c>
      <c r="M262" s="6" t="str">
        <f ca="1">IFERROR(VLOOKUP(IDNMaps[[#This Row],[Type]],RecordCount[],6,0)&amp;"-"&amp;IDNMaps[[#This Row],[Type Count]],"")</f>
        <v/>
      </c>
      <c r="N262" s="6" t="str">
        <f ca="1">IFERROR(VLOOKUP(IDNMaps[[#This Row],[Primary]],INDIRECT(VLOOKUP(IDNMaps[[#This Row],[Type]],RecordCount[],2,0)),VLOOKUP(IDNMaps[[#This Row],[Type]],RecordCount[],7,0),0),"")</f>
        <v/>
      </c>
      <c r="O262" s="6" t="str">
        <f ca="1">IF(IDNMaps[[#This Row],[Name]]="","","("&amp;IDNMaps[[#This Row],[Type]]&amp;") "&amp;IDNMaps[[#This Row],[Name]])</f>
        <v/>
      </c>
      <c r="P262" s="6" t="str">
        <f ca="1">IFERROR(VLOOKUP(IDNMaps[[#This Row],[Primary]],INDIRECT(VLOOKUP(IDNMaps[[#This Row],[Type]],RecordCount[],2,0)),VLOOKUP(IDNMaps[[#This Row],[Type]],RecordCount[],8,0),0),"")</f>
        <v/>
      </c>
    </row>
    <row r="263" spans="10:16">
      <c r="J263" s="11">
        <f t="shared" si="4"/>
        <v>262</v>
      </c>
      <c r="K26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63" s="6" t="str">
        <f ca="1">IF(IDNMaps[[#This Row],[Type]]="","",COUNTIF($K$1:IDNMaps[[#This Row],[Type]],IDNMaps[[#This Row],[Type]]))</f>
        <v/>
      </c>
      <c r="M263" s="6" t="str">
        <f ca="1">IFERROR(VLOOKUP(IDNMaps[[#This Row],[Type]],RecordCount[],6,0)&amp;"-"&amp;IDNMaps[[#This Row],[Type Count]],"")</f>
        <v/>
      </c>
      <c r="N263" s="6" t="str">
        <f ca="1">IFERROR(VLOOKUP(IDNMaps[[#This Row],[Primary]],INDIRECT(VLOOKUP(IDNMaps[[#This Row],[Type]],RecordCount[],2,0)),VLOOKUP(IDNMaps[[#This Row],[Type]],RecordCount[],7,0),0),"")</f>
        <v/>
      </c>
      <c r="O263" s="6" t="str">
        <f ca="1">IF(IDNMaps[[#This Row],[Name]]="","","("&amp;IDNMaps[[#This Row],[Type]]&amp;") "&amp;IDNMaps[[#This Row],[Name]])</f>
        <v/>
      </c>
      <c r="P263" s="6" t="str">
        <f ca="1">IFERROR(VLOOKUP(IDNMaps[[#This Row],[Primary]],INDIRECT(VLOOKUP(IDNMaps[[#This Row],[Type]],RecordCount[],2,0)),VLOOKUP(IDNMaps[[#This Row],[Type]],RecordCount[],8,0),0),"")</f>
        <v/>
      </c>
    </row>
    <row r="264" spans="10:16">
      <c r="J264" s="11">
        <f t="shared" si="4"/>
        <v>263</v>
      </c>
      <c r="K26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64" s="6" t="str">
        <f ca="1">IF(IDNMaps[[#This Row],[Type]]="","",COUNTIF($K$1:IDNMaps[[#This Row],[Type]],IDNMaps[[#This Row],[Type]]))</f>
        <v/>
      </c>
      <c r="M264" s="6" t="str">
        <f ca="1">IFERROR(VLOOKUP(IDNMaps[[#This Row],[Type]],RecordCount[],6,0)&amp;"-"&amp;IDNMaps[[#This Row],[Type Count]],"")</f>
        <v/>
      </c>
      <c r="N264" s="6" t="str">
        <f ca="1">IFERROR(VLOOKUP(IDNMaps[[#This Row],[Primary]],INDIRECT(VLOOKUP(IDNMaps[[#This Row],[Type]],RecordCount[],2,0)),VLOOKUP(IDNMaps[[#This Row],[Type]],RecordCount[],7,0),0),"")</f>
        <v/>
      </c>
      <c r="O264" s="6" t="str">
        <f ca="1">IF(IDNMaps[[#This Row],[Name]]="","","("&amp;IDNMaps[[#This Row],[Type]]&amp;") "&amp;IDNMaps[[#This Row],[Name]])</f>
        <v/>
      </c>
      <c r="P264" s="6" t="str">
        <f ca="1">IFERROR(VLOOKUP(IDNMaps[[#This Row],[Primary]],INDIRECT(VLOOKUP(IDNMaps[[#This Row],[Type]],RecordCount[],2,0)),VLOOKUP(IDNMaps[[#This Row],[Type]],RecordCount[],8,0),0),"")</f>
        <v/>
      </c>
    </row>
    <row r="265" spans="10:16">
      <c r="J265" s="11">
        <f t="shared" si="4"/>
        <v>264</v>
      </c>
      <c r="K26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65" s="6" t="str">
        <f ca="1">IF(IDNMaps[[#This Row],[Type]]="","",COUNTIF($K$1:IDNMaps[[#This Row],[Type]],IDNMaps[[#This Row],[Type]]))</f>
        <v/>
      </c>
      <c r="M265" s="6" t="str">
        <f ca="1">IFERROR(VLOOKUP(IDNMaps[[#This Row],[Type]],RecordCount[],6,0)&amp;"-"&amp;IDNMaps[[#This Row],[Type Count]],"")</f>
        <v/>
      </c>
      <c r="N265" s="6" t="str">
        <f ca="1">IFERROR(VLOOKUP(IDNMaps[[#This Row],[Primary]],INDIRECT(VLOOKUP(IDNMaps[[#This Row],[Type]],RecordCount[],2,0)),VLOOKUP(IDNMaps[[#This Row],[Type]],RecordCount[],7,0),0),"")</f>
        <v/>
      </c>
      <c r="O265" s="6" t="str">
        <f ca="1">IF(IDNMaps[[#This Row],[Name]]="","","("&amp;IDNMaps[[#This Row],[Type]]&amp;") "&amp;IDNMaps[[#This Row],[Name]])</f>
        <v/>
      </c>
      <c r="P265" s="6" t="str">
        <f ca="1">IFERROR(VLOOKUP(IDNMaps[[#This Row],[Primary]],INDIRECT(VLOOKUP(IDNMaps[[#This Row],[Type]],RecordCount[],2,0)),VLOOKUP(IDNMaps[[#This Row],[Type]],RecordCount[],8,0),0),"")</f>
        <v/>
      </c>
    </row>
    <row r="266" spans="10:16">
      <c r="J266" s="11">
        <f t="shared" si="4"/>
        <v>265</v>
      </c>
      <c r="K26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66" s="6" t="str">
        <f ca="1">IF(IDNMaps[[#This Row],[Type]]="","",COUNTIF($K$1:IDNMaps[[#This Row],[Type]],IDNMaps[[#This Row],[Type]]))</f>
        <v/>
      </c>
      <c r="M266" s="6" t="str">
        <f ca="1">IFERROR(VLOOKUP(IDNMaps[[#This Row],[Type]],RecordCount[],6,0)&amp;"-"&amp;IDNMaps[[#This Row],[Type Count]],"")</f>
        <v/>
      </c>
      <c r="N266" s="6" t="str">
        <f ca="1">IFERROR(VLOOKUP(IDNMaps[[#This Row],[Primary]],INDIRECT(VLOOKUP(IDNMaps[[#This Row],[Type]],RecordCount[],2,0)),VLOOKUP(IDNMaps[[#This Row],[Type]],RecordCount[],7,0),0),"")</f>
        <v/>
      </c>
      <c r="O266" s="6" t="str">
        <f ca="1">IF(IDNMaps[[#This Row],[Name]]="","","("&amp;IDNMaps[[#This Row],[Type]]&amp;") "&amp;IDNMaps[[#This Row],[Name]])</f>
        <v/>
      </c>
      <c r="P266" s="6" t="str">
        <f ca="1">IFERROR(VLOOKUP(IDNMaps[[#This Row],[Primary]],INDIRECT(VLOOKUP(IDNMaps[[#This Row],[Type]],RecordCount[],2,0)),VLOOKUP(IDNMaps[[#This Row],[Type]],RecordCount[],8,0),0),"")</f>
        <v/>
      </c>
    </row>
    <row r="267" spans="10:16">
      <c r="J267" s="11">
        <f t="shared" si="4"/>
        <v>266</v>
      </c>
      <c r="K26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67" s="6" t="str">
        <f ca="1">IF(IDNMaps[[#This Row],[Type]]="","",COUNTIF($K$1:IDNMaps[[#This Row],[Type]],IDNMaps[[#This Row],[Type]]))</f>
        <v/>
      </c>
      <c r="M267" s="6" t="str">
        <f ca="1">IFERROR(VLOOKUP(IDNMaps[[#This Row],[Type]],RecordCount[],6,0)&amp;"-"&amp;IDNMaps[[#This Row],[Type Count]],"")</f>
        <v/>
      </c>
      <c r="N267" s="6" t="str">
        <f ca="1">IFERROR(VLOOKUP(IDNMaps[[#This Row],[Primary]],INDIRECT(VLOOKUP(IDNMaps[[#This Row],[Type]],RecordCount[],2,0)),VLOOKUP(IDNMaps[[#This Row],[Type]],RecordCount[],7,0),0),"")</f>
        <v/>
      </c>
      <c r="O267" s="6" t="str">
        <f ca="1">IF(IDNMaps[[#This Row],[Name]]="","","("&amp;IDNMaps[[#This Row],[Type]]&amp;") "&amp;IDNMaps[[#This Row],[Name]])</f>
        <v/>
      </c>
      <c r="P267" s="6" t="str">
        <f ca="1">IFERROR(VLOOKUP(IDNMaps[[#This Row],[Primary]],INDIRECT(VLOOKUP(IDNMaps[[#This Row],[Type]],RecordCount[],2,0)),VLOOKUP(IDNMaps[[#This Row],[Type]],RecordCount[],8,0),0),"")</f>
        <v/>
      </c>
    </row>
    <row r="268" spans="10:16">
      <c r="J268" s="11">
        <f t="shared" si="4"/>
        <v>267</v>
      </c>
      <c r="K26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68" s="6" t="str">
        <f ca="1">IF(IDNMaps[[#This Row],[Type]]="","",COUNTIF($K$1:IDNMaps[[#This Row],[Type]],IDNMaps[[#This Row],[Type]]))</f>
        <v/>
      </c>
      <c r="M268" s="6" t="str">
        <f ca="1">IFERROR(VLOOKUP(IDNMaps[[#This Row],[Type]],RecordCount[],6,0)&amp;"-"&amp;IDNMaps[[#This Row],[Type Count]],"")</f>
        <v/>
      </c>
      <c r="N268" s="6" t="str">
        <f ca="1">IFERROR(VLOOKUP(IDNMaps[[#This Row],[Primary]],INDIRECT(VLOOKUP(IDNMaps[[#This Row],[Type]],RecordCount[],2,0)),VLOOKUP(IDNMaps[[#This Row],[Type]],RecordCount[],7,0),0),"")</f>
        <v/>
      </c>
      <c r="O268" s="6" t="str">
        <f ca="1">IF(IDNMaps[[#This Row],[Name]]="","","("&amp;IDNMaps[[#This Row],[Type]]&amp;") "&amp;IDNMaps[[#This Row],[Name]])</f>
        <v/>
      </c>
      <c r="P268" s="6" t="str">
        <f ca="1">IFERROR(VLOOKUP(IDNMaps[[#This Row],[Primary]],INDIRECT(VLOOKUP(IDNMaps[[#This Row],[Type]],RecordCount[],2,0)),VLOOKUP(IDNMaps[[#This Row],[Type]],RecordCount[],8,0),0),"")</f>
        <v/>
      </c>
    </row>
    <row r="269" spans="10:16">
      <c r="J269" s="11">
        <f t="shared" si="4"/>
        <v>268</v>
      </c>
      <c r="K26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69" s="6" t="str">
        <f ca="1">IF(IDNMaps[[#This Row],[Type]]="","",COUNTIF($K$1:IDNMaps[[#This Row],[Type]],IDNMaps[[#This Row],[Type]]))</f>
        <v/>
      </c>
      <c r="M269" s="6" t="str">
        <f ca="1">IFERROR(VLOOKUP(IDNMaps[[#This Row],[Type]],RecordCount[],6,0)&amp;"-"&amp;IDNMaps[[#This Row],[Type Count]],"")</f>
        <v/>
      </c>
      <c r="N269" s="6" t="str">
        <f ca="1">IFERROR(VLOOKUP(IDNMaps[[#This Row],[Primary]],INDIRECT(VLOOKUP(IDNMaps[[#This Row],[Type]],RecordCount[],2,0)),VLOOKUP(IDNMaps[[#This Row],[Type]],RecordCount[],7,0),0),"")</f>
        <v/>
      </c>
      <c r="O269" s="6" t="str">
        <f ca="1">IF(IDNMaps[[#This Row],[Name]]="","","("&amp;IDNMaps[[#This Row],[Type]]&amp;") "&amp;IDNMaps[[#This Row],[Name]])</f>
        <v/>
      </c>
      <c r="P269" s="6" t="str">
        <f ca="1">IFERROR(VLOOKUP(IDNMaps[[#This Row],[Primary]],INDIRECT(VLOOKUP(IDNMaps[[#This Row],[Type]],RecordCount[],2,0)),VLOOKUP(IDNMaps[[#This Row],[Type]],RecordCount[],8,0),0),"")</f>
        <v/>
      </c>
    </row>
    <row r="270" spans="10:16">
      <c r="J270" s="11">
        <f t="shared" si="4"/>
        <v>269</v>
      </c>
      <c r="K27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70" s="6" t="str">
        <f ca="1">IF(IDNMaps[[#This Row],[Type]]="","",COUNTIF($K$1:IDNMaps[[#This Row],[Type]],IDNMaps[[#This Row],[Type]]))</f>
        <v/>
      </c>
      <c r="M270" s="6" t="str">
        <f ca="1">IFERROR(VLOOKUP(IDNMaps[[#This Row],[Type]],RecordCount[],6,0)&amp;"-"&amp;IDNMaps[[#This Row],[Type Count]],"")</f>
        <v/>
      </c>
      <c r="N270" s="6" t="str">
        <f ca="1">IFERROR(VLOOKUP(IDNMaps[[#This Row],[Primary]],INDIRECT(VLOOKUP(IDNMaps[[#This Row],[Type]],RecordCount[],2,0)),VLOOKUP(IDNMaps[[#This Row],[Type]],RecordCount[],7,0),0),"")</f>
        <v/>
      </c>
      <c r="O270" s="6" t="str">
        <f ca="1">IF(IDNMaps[[#This Row],[Name]]="","","("&amp;IDNMaps[[#This Row],[Type]]&amp;") "&amp;IDNMaps[[#This Row],[Name]])</f>
        <v/>
      </c>
      <c r="P270" s="6" t="str">
        <f ca="1">IFERROR(VLOOKUP(IDNMaps[[#This Row],[Primary]],INDIRECT(VLOOKUP(IDNMaps[[#This Row],[Type]],RecordCount[],2,0)),VLOOKUP(IDNMaps[[#This Row],[Type]],RecordCount[],8,0),0),"")</f>
        <v/>
      </c>
    </row>
    <row r="271" spans="10:16">
      <c r="J271" s="11">
        <f t="shared" si="4"/>
        <v>270</v>
      </c>
      <c r="K27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71" s="6" t="str">
        <f ca="1">IF(IDNMaps[[#This Row],[Type]]="","",COUNTIF($K$1:IDNMaps[[#This Row],[Type]],IDNMaps[[#This Row],[Type]]))</f>
        <v/>
      </c>
      <c r="M271" s="6" t="str">
        <f ca="1">IFERROR(VLOOKUP(IDNMaps[[#This Row],[Type]],RecordCount[],6,0)&amp;"-"&amp;IDNMaps[[#This Row],[Type Count]],"")</f>
        <v/>
      </c>
      <c r="N271" s="6" t="str">
        <f ca="1">IFERROR(VLOOKUP(IDNMaps[[#This Row],[Primary]],INDIRECT(VLOOKUP(IDNMaps[[#This Row],[Type]],RecordCount[],2,0)),VLOOKUP(IDNMaps[[#This Row],[Type]],RecordCount[],7,0),0),"")</f>
        <v/>
      </c>
      <c r="O271" s="6" t="str">
        <f ca="1">IF(IDNMaps[[#This Row],[Name]]="","","("&amp;IDNMaps[[#This Row],[Type]]&amp;") "&amp;IDNMaps[[#This Row],[Name]])</f>
        <v/>
      </c>
      <c r="P271" s="6" t="str">
        <f ca="1">IFERROR(VLOOKUP(IDNMaps[[#This Row],[Primary]],INDIRECT(VLOOKUP(IDNMaps[[#This Row],[Type]],RecordCount[],2,0)),VLOOKUP(IDNMaps[[#This Row],[Type]],RecordCount[],8,0),0),"")</f>
        <v/>
      </c>
    </row>
    <row r="272" spans="10:16">
      <c r="J272" s="11">
        <f t="shared" si="4"/>
        <v>271</v>
      </c>
      <c r="K27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72" s="6" t="str">
        <f ca="1">IF(IDNMaps[[#This Row],[Type]]="","",COUNTIF($K$1:IDNMaps[[#This Row],[Type]],IDNMaps[[#This Row],[Type]]))</f>
        <v/>
      </c>
      <c r="M272" s="6" t="str">
        <f ca="1">IFERROR(VLOOKUP(IDNMaps[[#This Row],[Type]],RecordCount[],6,0)&amp;"-"&amp;IDNMaps[[#This Row],[Type Count]],"")</f>
        <v/>
      </c>
      <c r="N272" s="6" t="str">
        <f ca="1">IFERROR(VLOOKUP(IDNMaps[[#This Row],[Primary]],INDIRECT(VLOOKUP(IDNMaps[[#This Row],[Type]],RecordCount[],2,0)),VLOOKUP(IDNMaps[[#This Row],[Type]],RecordCount[],7,0),0),"")</f>
        <v/>
      </c>
      <c r="O272" s="6" t="str">
        <f ca="1">IF(IDNMaps[[#This Row],[Name]]="","","("&amp;IDNMaps[[#This Row],[Type]]&amp;") "&amp;IDNMaps[[#This Row],[Name]])</f>
        <v/>
      </c>
      <c r="P272" s="6" t="str">
        <f ca="1">IFERROR(VLOOKUP(IDNMaps[[#This Row],[Primary]],INDIRECT(VLOOKUP(IDNMaps[[#This Row],[Type]],RecordCount[],2,0)),VLOOKUP(IDNMaps[[#This Row],[Type]],RecordCount[],8,0),0),"")</f>
        <v/>
      </c>
    </row>
    <row r="273" spans="10:16">
      <c r="J273" s="11">
        <f t="shared" si="4"/>
        <v>272</v>
      </c>
      <c r="K27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73" s="6" t="str">
        <f ca="1">IF(IDNMaps[[#This Row],[Type]]="","",COUNTIF($K$1:IDNMaps[[#This Row],[Type]],IDNMaps[[#This Row],[Type]]))</f>
        <v/>
      </c>
      <c r="M273" s="6" t="str">
        <f ca="1">IFERROR(VLOOKUP(IDNMaps[[#This Row],[Type]],RecordCount[],6,0)&amp;"-"&amp;IDNMaps[[#This Row],[Type Count]],"")</f>
        <v/>
      </c>
      <c r="N273" s="6" t="str">
        <f ca="1">IFERROR(VLOOKUP(IDNMaps[[#This Row],[Primary]],INDIRECT(VLOOKUP(IDNMaps[[#This Row],[Type]],RecordCount[],2,0)),VLOOKUP(IDNMaps[[#This Row],[Type]],RecordCount[],7,0),0),"")</f>
        <v/>
      </c>
      <c r="O273" s="6" t="str">
        <f ca="1">IF(IDNMaps[[#This Row],[Name]]="","","("&amp;IDNMaps[[#This Row],[Type]]&amp;") "&amp;IDNMaps[[#This Row],[Name]])</f>
        <v/>
      </c>
      <c r="P273" s="6" t="str">
        <f ca="1">IFERROR(VLOOKUP(IDNMaps[[#This Row],[Primary]],INDIRECT(VLOOKUP(IDNMaps[[#This Row],[Type]],RecordCount[],2,0)),VLOOKUP(IDNMaps[[#This Row],[Type]],RecordCount[],8,0),0),"")</f>
        <v/>
      </c>
    </row>
    <row r="274" spans="10:16">
      <c r="J274" s="11">
        <f t="shared" si="4"/>
        <v>273</v>
      </c>
      <c r="K27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74" s="6" t="str">
        <f ca="1">IF(IDNMaps[[#This Row],[Type]]="","",COUNTIF($K$1:IDNMaps[[#This Row],[Type]],IDNMaps[[#This Row],[Type]]))</f>
        <v/>
      </c>
      <c r="M274" s="6" t="str">
        <f ca="1">IFERROR(VLOOKUP(IDNMaps[[#This Row],[Type]],RecordCount[],6,0)&amp;"-"&amp;IDNMaps[[#This Row],[Type Count]],"")</f>
        <v/>
      </c>
      <c r="N274" s="6" t="str">
        <f ca="1">IFERROR(VLOOKUP(IDNMaps[[#This Row],[Primary]],INDIRECT(VLOOKUP(IDNMaps[[#This Row],[Type]],RecordCount[],2,0)),VLOOKUP(IDNMaps[[#This Row],[Type]],RecordCount[],7,0),0),"")</f>
        <v/>
      </c>
      <c r="O274" s="6" t="str">
        <f ca="1">IF(IDNMaps[[#This Row],[Name]]="","","("&amp;IDNMaps[[#This Row],[Type]]&amp;") "&amp;IDNMaps[[#This Row],[Name]])</f>
        <v/>
      </c>
      <c r="P274" s="6" t="str">
        <f ca="1">IFERROR(VLOOKUP(IDNMaps[[#This Row],[Primary]],INDIRECT(VLOOKUP(IDNMaps[[#This Row],[Type]],RecordCount[],2,0)),VLOOKUP(IDNMaps[[#This Row],[Type]],RecordCount[],8,0),0),"")</f>
        <v/>
      </c>
    </row>
    <row r="275" spans="10:16">
      <c r="J275" s="11">
        <f t="shared" si="4"/>
        <v>274</v>
      </c>
      <c r="K27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75" s="6" t="str">
        <f ca="1">IF(IDNMaps[[#This Row],[Type]]="","",COUNTIF($K$1:IDNMaps[[#This Row],[Type]],IDNMaps[[#This Row],[Type]]))</f>
        <v/>
      </c>
      <c r="M275" s="6" t="str">
        <f ca="1">IFERROR(VLOOKUP(IDNMaps[[#This Row],[Type]],RecordCount[],6,0)&amp;"-"&amp;IDNMaps[[#This Row],[Type Count]],"")</f>
        <v/>
      </c>
      <c r="N275" s="6" t="str">
        <f ca="1">IFERROR(VLOOKUP(IDNMaps[[#This Row],[Primary]],INDIRECT(VLOOKUP(IDNMaps[[#This Row],[Type]],RecordCount[],2,0)),VLOOKUP(IDNMaps[[#This Row],[Type]],RecordCount[],7,0),0),"")</f>
        <v/>
      </c>
      <c r="O275" s="6" t="str">
        <f ca="1">IF(IDNMaps[[#This Row],[Name]]="","","("&amp;IDNMaps[[#This Row],[Type]]&amp;") "&amp;IDNMaps[[#This Row],[Name]])</f>
        <v/>
      </c>
      <c r="P275" s="6" t="str">
        <f ca="1">IFERROR(VLOOKUP(IDNMaps[[#This Row],[Primary]],INDIRECT(VLOOKUP(IDNMaps[[#This Row],[Type]],RecordCount[],2,0)),VLOOKUP(IDNMaps[[#This Row],[Type]],RecordCount[],8,0),0),"")</f>
        <v/>
      </c>
    </row>
    <row r="276" spans="10:16">
      <c r="J276" s="11">
        <f t="shared" si="4"/>
        <v>275</v>
      </c>
      <c r="K27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76" s="6" t="str">
        <f ca="1">IF(IDNMaps[[#This Row],[Type]]="","",COUNTIF($K$1:IDNMaps[[#This Row],[Type]],IDNMaps[[#This Row],[Type]]))</f>
        <v/>
      </c>
      <c r="M276" s="6" t="str">
        <f ca="1">IFERROR(VLOOKUP(IDNMaps[[#This Row],[Type]],RecordCount[],6,0)&amp;"-"&amp;IDNMaps[[#This Row],[Type Count]],"")</f>
        <v/>
      </c>
      <c r="N276" s="6" t="str">
        <f ca="1">IFERROR(VLOOKUP(IDNMaps[[#This Row],[Primary]],INDIRECT(VLOOKUP(IDNMaps[[#This Row],[Type]],RecordCount[],2,0)),VLOOKUP(IDNMaps[[#This Row],[Type]],RecordCount[],7,0),0),"")</f>
        <v/>
      </c>
      <c r="O276" s="6" t="str">
        <f ca="1">IF(IDNMaps[[#This Row],[Name]]="","","("&amp;IDNMaps[[#This Row],[Type]]&amp;") "&amp;IDNMaps[[#This Row],[Name]])</f>
        <v/>
      </c>
      <c r="P276" s="6" t="str">
        <f ca="1">IFERROR(VLOOKUP(IDNMaps[[#This Row],[Primary]],INDIRECT(VLOOKUP(IDNMaps[[#This Row],[Type]],RecordCount[],2,0)),VLOOKUP(IDNMaps[[#This Row],[Type]],RecordCount[],8,0),0),"")</f>
        <v/>
      </c>
    </row>
    <row r="277" spans="10:16">
      <c r="J277" s="11">
        <f t="shared" si="4"/>
        <v>276</v>
      </c>
      <c r="K27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77" s="6" t="str">
        <f ca="1">IF(IDNMaps[[#This Row],[Type]]="","",COUNTIF($K$1:IDNMaps[[#This Row],[Type]],IDNMaps[[#This Row],[Type]]))</f>
        <v/>
      </c>
      <c r="M277" s="6" t="str">
        <f ca="1">IFERROR(VLOOKUP(IDNMaps[[#This Row],[Type]],RecordCount[],6,0)&amp;"-"&amp;IDNMaps[[#This Row],[Type Count]],"")</f>
        <v/>
      </c>
      <c r="N277" s="6" t="str">
        <f ca="1">IFERROR(VLOOKUP(IDNMaps[[#This Row],[Primary]],INDIRECT(VLOOKUP(IDNMaps[[#This Row],[Type]],RecordCount[],2,0)),VLOOKUP(IDNMaps[[#This Row],[Type]],RecordCount[],7,0),0),"")</f>
        <v/>
      </c>
      <c r="O277" s="6" t="str">
        <f ca="1">IF(IDNMaps[[#This Row],[Name]]="","","("&amp;IDNMaps[[#This Row],[Type]]&amp;") "&amp;IDNMaps[[#This Row],[Name]])</f>
        <v/>
      </c>
      <c r="P277" s="6" t="str">
        <f ca="1">IFERROR(VLOOKUP(IDNMaps[[#This Row],[Primary]],INDIRECT(VLOOKUP(IDNMaps[[#This Row],[Type]],RecordCount[],2,0)),VLOOKUP(IDNMaps[[#This Row],[Type]],RecordCount[],8,0),0),"")</f>
        <v/>
      </c>
    </row>
    <row r="278" spans="10:16">
      <c r="J278" s="11">
        <f t="shared" si="4"/>
        <v>277</v>
      </c>
      <c r="K27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78" s="6" t="str">
        <f ca="1">IF(IDNMaps[[#This Row],[Type]]="","",COUNTIF($K$1:IDNMaps[[#This Row],[Type]],IDNMaps[[#This Row],[Type]]))</f>
        <v/>
      </c>
      <c r="M278" s="6" t="str">
        <f ca="1">IFERROR(VLOOKUP(IDNMaps[[#This Row],[Type]],RecordCount[],6,0)&amp;"-"&amp;IDNMaps[[#This Row],[Type Count]],"")</f>
        <v/>
      </c>
      <c r="N278" s="6" t="str">
        <f ca="1">IFERROR(VLOOKUP(IDNMaps[[#This Row],[Primary]],INDIRECT(VLOOKUP(IDNMaps[[#This Row],[Type]],RecordCount[],2,0)),VLOOKUP(IDNMaps[[#This Row],[Type]],RecordCount[],7,0),0),"")</f>
        <v/>
      </c>
      <c r="O278" s="6" t="str">
        <f ca="1">IF(IDNMaps[[#This Row],[Name]]="","","("&amp;IDNMaps[[#This Row],[Type]]&amp;") "&amp;IDNMaps[[#This Row],[Name]])</f>
        <v/>
      </c>
      <c r="P278" s="6" t="str">
        <f ca="1">IFERROR(VLOOKUP(IDNMaps[[#This Row],[Primary]],INDIRECT(VLOOKUP(IDNMaps[[#This Row],[Type]],RecordCount[],2,0)),VLOOKUP(IDNMaps[[#This Row],[Type]],RecordCount[],8,0),0),"")</f>
        <v/>
      </c>
    </row>
    <row r="279" spans="10:16">
      <c r="J279" s="11">
        <f t="shared" si="4"/>
        <v>278</v>
      </c>
      <c r="K27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79" s="6" t="str">
        <f ca="1">IF(IDNMaps[[#This Row],[Type]]="","",COUNTIF($K$1:IDNMaps[[#This Row],[Type]],IDNMaps[[#This Row],[Type]]))</f>
        <v/>
      </c>
      <c r="M279" s="6" t="str">
        <f ca="1">IFERROR(VLOOKUP(IDNMaps[[#This Row],[Type]],RecordCount[],6,0)&amp;"-"&amp;IDNMaps[[#This Row],[Type Count]],"")</f>
        <v/>
      </c>
      <c r="N279" s="6" t="str">
        <f ca="1">IFERROR(VLOOKUP(IDNMaps[[#This Row],[Primary]],INDIRECT(VLOOKUP(IDNMaps[[#This Row],[Type]],RecordCount[],2,0)),VLOOKUP(IDNMaps[[#This Row],[Type]],RecordCount[],7,0),0),"")</f>
        <v/>
      </c>
      <c r="O279" s="6" t="str">
        <f ca="1">IF(IDNMaps[[#This Row],[Name]]="","","("&amp;IDNMaps[[#This Row],[Type]]&amp;") "&amp;IDNMaps[[#This Row],[Name]])</f>
        <v/>
      </c>
      <c r="P279" s="6" t="str">
        <f ca="1">IFERROR(VLOOKUP(IDNMaps[[#This Row],[Primary]],INDIRECT(VLOOKUP(IDNMaps[[#This Row],[Type]],RecordCount[],2,0)),VLOOKUP(IDNMaps[[#This Row],[Type]],RecordCount[],8,0),0),"")</f>
        <v/>
      </c>
    </row>
    <row r="280" spans="10:16">
      <c r="J280" s="11">
        <f t="shared" si="4"/>
        <v>279</v>
      </c>
      <c r="K28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80" s="6" t="str">
        <f ca="1">IF(IDNMaps[[#This Row],[Type]]="","",COUNTIF($K$1:IDNMaps[[#This Row],[Type]],IDNMaps[[#This Row],[Type]]))</f>
        <v/>
      </c>
      <c r="M280" s="6" t="str">
        <f ca="1">IFERROR(VLOOKUP(IDNMaps[[#This Row],[Type]],RecordCount[],6,0)&amp;"-"&amp;IDNMaps[[#This Row],[Type Count]],"")</f>
        <v/>
      </c>
      <c r="N280" s="6" t="str">
        <f ca="1">IFERROR(VLOOKUP(IDNMaps[[#This Row],[Primary]],INDIRECT(VLOOKUP(IDNMaps[[#This Row],[Type]],RecordCount[],2,0)),VLOOKUP(IDNMaps[[#This Row],[Type]],RecordCount[],7,0),0),"")</f>
        <v/>
      </c>
      <c r="O280" s="6" t="str">
        <f ca="1">IF(IDNMaps[[#This Row],[Name]]="","","("&amp;IDNMaps[[#This Row],[Type]]&amp;") "&amp;IDNMaps[[#This Row],[Name]])</f>
        <v/>
      </c>
      <c r="P280" s="6" t="str">
        <f ca="1">IFERROR(VLOOKUP(IDNMaps[[#This Row],[Primary]],INDIRECT(VLOOKUP(IDNMaps[[#This Row],[Type]],RecordCount[],2,0)),VLOOKUP(IDNMaps[[#This Row],[Type]],RecordCount[],8,0),0),"")</f>
        <v/>
      </c>
    </row>
    <row r="281" spans="10:16">
      <c r="J281" s="11">
        <f t="shared" si="4"/>
        <v>280</v>
      </c>
      <c r="K28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81" s="6" t="str">
        <f ca="1">IF(IDNMaps[[#This Row],[Type]]="","",COUNTIF($K$1:IDNMaps[[#This Row],[Type]],IDNMaps[[#This Row],[Type]]))</f>
        <v/>
      </c>
      <c r="M281" s="6" t="str">
        <f ca="1">IFERROR(VLOOKUP(IDNMaps[[#This Row],[Type]],RecordCount[],6,0)&amp;"-"&amp;IDNMaps[[#This Row],[Type Count]],"")</f>
        <v/>
      </c>
      <c r="N281" s="6" t="str">
        <f ca="1">IFERROR(VLOOKUP(IDNMaps[[#This Row],[Primary]],INDIRECT(VLOOKUP(IDNMaps[[#This Row],[Type]],RecordCount[],2,0)),VLOOKUP(IDNMaps[[#This Row],[Type]],RecordCount[],7,0),0),"")</f>
        <v/>
      </c>
      <c r="O281" s="6" t="str">
        <f ca="1">IF(IDNMaps[[#This Row],[Name]]="","","("&amp;IDNMaps[[#This Row],[Type]]&amp;") "&amp;IDNMaps[[#This Row],[Name]])</f>
        <v/>
      </c>
      <c r="P281" s="6" t="str">
        <f ca="1">IFERROR(VLOOKUP(IDNMaps[[#This Row],[Primary]],INDIRECT(VLOOKUP(IDNMaps[[#This Row],[Type]],RecordCount[],2,0)),VLOOKUP(IDNMaps[[#This Row],[Type]],RecordCount[],8,0),0),"")</f>
        <v/>
      </c>
    </row>
    <row r="282" spans="10:16">
      <c r="J282" s="11">
        <f t="shared" si="4"/>
        <v>281</v>
      </c>
      <c r="K28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82" s="6" t="str">
        <f ca="1">IF(IDNMaps[[#This Row],[Type]]="","",COUNTIF($K$1:IDNMaps[[#This Row],[Type]],IDNMaps[[#This Row],[Type]]))</f>
        <v/>
      </c>
      <c r="M282" s="6" t="str">
        <f ca="1">IFERROR(VLOOKUP(IDNMaps[[#This Row],[Type]],RecordCount[],6,0)&amp;"-"&amp;IDNMaps[[#This Row],[Type Count]],"")</f>
        <v/>
      </c>
      <c r="N282" s="6" t="str">
        <f ca="1">IFERROR(VLOOKUP(IDNMaps[[#This Row],[Primary]],INDIRECT(VLOOKUP(IDNMaps[[#This Row],[Type]],RecordCount[],2,0)),VLOOKUP(IDNMaps[[#This Row],[Type]],RecordCount[],7,0),0),"")</f>
        <v/>
      </c>
      <c r="O282" s="6" t="str">
        <f ca="1">IF(IDNMaps[[#This Row],[Name]]="","","("&amp;IDNMaps[[#This Row],[Type]]&amp;") "&amp;IDNMaps[[#This Row],[Name]])</f>
        <v/>
      </c>
      <c r="P282" s="6" t="str">
        <f ca="1">IFERROR(VLOOKUP(IDNMaps[[#This Row],[Primary]],INDIRECT(VLOOKUP(IDNMaps[[#This Row],[Type]],RecordCount[],2,0)),VLOOKUP(IDNMaps[[#This Row],[Type]],RecordCount[],8,0),0),"")</f>
        <v/>
      </c>
    </row>
    <row r="283" spans="10:16">
      <c r="J283" s="11">
        <f t="shared" si="4"/>
        <v>282</v>
      </c>
      <c r="K28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83" s="6" t="str">
        <f ca="1">IF(IDNMaps[[#This Row],[Type]]="","",COUNTIF($K$1:IDNMaps[[#This Row],[Type]],IDNMaps[[#This Row],[Type]]))</f>
        <v/>
      </c>
      <c r="M283" s="6" t="str">
        <f ca="1">IFERROR(VLOOKUP(IDNMaps[[#This Row],[Type]],RecordCount[],6,0)&amp;"-"&amp;IDNMaps[[#This Row],[Type Count]],"")</f>
        <v/>
      </c>
      <c r="N283" s="6" t="str">
        <f ca="1">IFERROR(VLOOKUP(IDNMaps[[#This Row],[Primary]],INDIRECT(VLOOKUP(IDNMaps[[#This Row],[Type]],RecordCount[],2,0)),VLOOKUP(IDNMaps[[#This Row],[Type]],RecordCount[],7,0),0),"")</f>
        <v/>
      </c>
      <c r="O283" s="6" t="str">
        <f ca="1">IF(IDNMaps[[#This Row],[Name]]="","","("&amp;IDNMaps[[#This Row],[Type]]&amp;") "&amp;IDNMaps[[#This Row],[Name]])</f>
        <v/>
      </c>
      <c r="P283" s="6" t="str">
        <f ca="1">IFERROR(VLOOKUP(IDNMaps[[#This Row],[Primary]],INDIRECT(VLOOKUP(IDNMaps[[#This Row],[Type]],RecordCount[],2,0)),VLOOKUP(IDNMaps[[#This Row],[Type]],RecordCount[],8,0),0),"")</f>
        <v/>
      </c>
    </row>
    <row r="284" spans="10:16">
      <c r="J284" s="11">
        <f t="shared" si="4"/>
        <v>283</v>
      </c>
      <c r="K28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84" s="6" t="str">
        <f ca="1">IF(IDNMaps[[#This Row],[Type]]="","",COUNTIF($K$1:IDNMaps[[#This Row],[Type]],IDNMaps[[#This Row],[Type]]))</f>
        <v/>
      </c>
      <c r="M284" s="6" t="str">
        <f ca="1">IFERROR(VLOOKUP(IDNMaps[[#This Row],[Type]],RecordCount[],6,0)&amp;"-"&amp;IDNMaps[[#This Row],[Type Count]],"")</f>
        <v/>
      </c>
      <c r="N284" s="6" t="str">
        <f ca="1">IFERROR(VLOOKUP(IDNMaps[[#This Row],[Primary]],INDIRECT(VLOOKUP(IDNMaps[[#This Row],[Type]],RecordCount[],2,0)),VLOOKUP(IDNMaps[[#This Row],[Type]],RecordCount[],7,0),0),"")</f>
        <v/>
      </c>
      <c r="O284" s="6" t="str">
        <f ca="1">IF(IDNMaps[[#This Row],[Name]]="","","("&amp;IDNMaps[[#This Row],[Type]]&amp;") "&amp;IDNMaps[[#This Row],[Name]])</f>
        <v/>
      </c>
      <c r="P284" s="6" t="str">
        <f ca="1">IFERROR(VLOOKUP(IDNMaps[[#This Row],[Primary]],INDIRECT(VLOOKUP(IDNMaps[[#This Row],[Type]],RecordCount[],2,0)),VLOOKUP(IDNMaps[[#This Row],[Type]],RecordCount[],8,0),0),"")</f>
        <v/>
      </c>
    </row>
    <row r="285" spans="10:16">
      <c r="J285" s="11">
        <f t="shared" si="4"/>
        <v>284</v>
      </c>
      <c r="K28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85" s="6" t="str">
        <f ca="1">IF(IDNMaps[[#This Row],[Type]]="","",COUNTIF($K$1:IDNMaps[[#This Row],[Type]],IDNMaps[[#This Row],[Type]]))</f>
        <v/>
      </c>
      <c r="M285" s="6" t="str">
        <f ca="1">IFERROR(VLOOKUP(IDNMaps[[#This Row],[Type]],RecordCount[],6,0)&amp;"-"&amp;IDNMaps[[#This Row],[Type Count]],"")</f>
        <v/>
      </c>
      <c r="N285" s="6" t="str">
        <f ca="1">IFERROR(VLOOKUP(IDNMaps[[#This Row],[Primary]],INDIRECT(VLOOKUP(IDNMaps[[#This Row],[Type]],RecordCount[],2,0)),VLOOKUP(IDNMaps[[#This Row],[Type]],RecordCount[],7,0),0),"")</f>
        <v/>
      </c>
      <c r="O285" s="6" t="str">
        <f ca="1">IF(IDNMaps[[#This Row],[Name]]="","","("&amp;IDNMaps[[#This Row],[Type]]&amp;") "&amp;IDNMaps[[#This Row],[Name]])</f>
        <v/>
      </c>
      <c r="P285" s="6" t="str">
        <f ca="1">IFERROR(VLOOKUP(IDNMaps[[#This Row],[Primary]],INDIRECT(VLOOKUP(IDNMaps[[#This Row],[Type]],RecordCount[],2,0)),VLOOKUP(IDNMaps[[#This Row],[Type]],RecordCount[],8,0),0),"")</f>
        <v/>
      </c>
    </row>
    <row r="286" spans="10:16">
      <c r="J286" s="11">
        <f t="shared" si="4"/>
        <v>285</v>
      </c>
      <c r="K28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86" s="6" t="str">
        <f ca="1">IF(IDNMaps[[#This Row],[Type]]="","",COUNTIF($K$1:IDNMaps[[#This Row],[Type]],IDNMaps[[#This Row],[Type]]))</f>
        <v/>
      </c>
      <c r="M286" s="6" t="str">
        <f ca="1">IFERROR(VLOOKUP(IDNMaps[[#This Row],[Type]],RecordCount[],6,0)&amp;"-"&amp;IDNMaps[[#This Row],[Type Count]],"")</f>
        <v/>
      </c>
      <c r="N286" s="6" t="str">
        <f ca="1">IFERROR(VLOOKUP(IDNMaps[[#This Row],[Primary]],INDIRECT(VLOOKUP(IDNMaps[[#This Row],[Type]],RecordCount[],2,0)),VLOOKUP(IDNMaps[[#This Row],[Type]],RecordCount[],7,0),0),"")</f>
        <v/>
      </c>
      <c r="O286" s="6" t="str">
        <f ca="1">IF(IDNMaps[[#This Row],[Name]]="","","("&amp;IDNMaps[[#This Row],[Type]]&amp;") "&amp;IDNMaps[[#This Row],[Name]])</f>
        <v/>
      </c>
      <c r="P286" s="6" t="str">
        <f ca="1">IFERROR(VLOOKUP(IDNMaps[[#This Row],[Primary]],INDIRECT(VLOOKUP(IDNMaps[[#This Row],[Type]],RecordCount[],2,0)),VLOOKUP(IDNMaps[[#This Row],[Type]],RecordCount[],8,0),0),"")</f>
        <v/>
      </c>
    </row>
    <row r="287" spans="10:16">
      <c r="J287" s="11">
        <f t="shared" si="4"/>
        <v>286</v>
      </c>
      <c r="K28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87" s="6" t="str">
        <f ca="1">IF(IDNMaps[[#This Row],[Type]]="","",COUNTIF($K$1:IDNMaps[[#This Row],[Type]],IDNMaps[[#This Row],[Type]]))</f>
        <v/>
      </c>
      <c r="M287" s="6" t="str">
        <f ca="1">IFERROR(VLOOKUP(IDNMaps[[#This Row],[Type]],RecordCount[],6,0)&amp;"-"&amp;IDNMaps[[#This Row],[Type Count]],"")</f>
        <v/>
      </c>
      <c r="N287" s="6" t="str">
        <f ca="1">IFERROR(VLOOKUP(IDNMaps[[#This Row],[Primary]],INDIRECT(VLOOKUP(IDNMaps[[#This Row],[Type]],RecordCount[],2,0)),VLOOKUP(IDNMaps[[#This Row],[Type]],RecordCount[],7,0),0),"")</f>
        <v/>
      </c>
      <c r="O287" s="6" t="str">
        <f ca="1">IF(IDNMaps[[#This Row],[Name]]="","","("&amp;IDNMaps[[#This Row],[Type]]&amp;") "&amp;IDNMaps[[#This Row],[Name]])</f>
        <v/>
      </c>
      <c r="P287" s="6" t="str">
        <f ca="1">IFERROR(VLOOKUP(IDNMaps[[#This Row],[Primary]],INDIRECT(VLOOKUP(IDNMaps[[#This Row],[Type]],RecordCount[],2,0)),VLOOKUP(IDNMaps[[#This Row],[Type]],RecordCount[],8,0),0),"")</f>
        <v/>
      </c>
    </row>
    <row r="288" spans="10:16">
      <c r="J288" s="11">
        <f t="shared" si="4"/>
        <v>287</v>
      </c>
      <c r="K28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88" s="6" t="str">
        <f ca="1">IF(IDNMaps[[#This Row],[Type]]="","",COUNTIF($K$1:IDNMaps[[#This Row],[Type]],IDNMaps[[#This Row],[Type]]))</f>
        <v/>
      </c>
      <c r="M288" s="6" t="str">
        <f ca="1">IFERROR(VLOOKUP(IDNMaps[[#This Row],[Type]],RecordCount[],6,0)&amp;"-"&amp;IDNMaps[[#This Row],[Type Count]],"")</f>
        <v/>
      </c>
      <c r="N288" s="6" t="str">
        <f ca="1">IFERROR(VLOOKUP(IDNMaps[[#This Row],[Primary]],INDIRECT(VLOOKUP(IDNMaps[[#This Row],[Type]],RecordCount[],2,0)),VLOOKUP(IDNMaps[[#This Row],[Type]],RecordCount[],7,0),0),"")</f>
        <v/>
      </c>
      <c r="O288" s="6" t="str">
        <f ca="1">IF(IDNMaps[[#This Row],[Name]]="","","("&amp;IDNMaps[[#This Row],[Type]]&amp;") "&amp;IDNMaps[[#This Row],[Name]])</f>
        <v/>
      </c>
      <c r="P288" s="6" t="str">
        <f ca="1">IFERROR(VLOOKUP(IDNMaps[[#This Row],[Primary]],INDIRECT(VLOOKUP(IDNMaps[[#This Row],[Type]],RecordCount[],2,0)),VLOOKUP(IDNMaps[[#This Row],[Type]],RecordCount[],8,0),0),"")</f>
        <v/>
      </c>
    </row>
    <row r="289" spans="10:16">
      <c r="J289" s="11">
        <f t="shared" si="4"/>
        <v>288</v>
      </c>
      <c r="K28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89" s="6" t="str">
        <f ca="1">IF(IDNMaps[[#This Row],[Type]]="","",COUNTIF($K$1:IDNMaps[[#This Row],[Type]],IDNMaps[[#This Row],[Type]]))</f>
        <v/>
      </c>
      <c r="M289" s="6" t="str">
        <f ca="1">IFERROR(VLOOKUP(IDNMaps[[#This Row],[Type]],RecordCount[],6,0)&amp;"-"&amp;IDNMaps[[#This Row],[Type Count]],"")</f>
        <v/>
      </c>
      <c r="N289" s="6" t="str">
        <f ca="1">IFERROR(VLOOKUP(IDNMaps[[#This Row],[Primary]],INDIRECT(VLOOKUP(IDNMaps[[#This Row],[Type]],RecordCount[],2,0)),VLOOKUP(IDNMaps[[#This Row],[Type]],RecordCount[],7,0),0),"")</f>
        <v/>
      </c>
      <c r="O289" s="6" t="str">
        <f ca="1">IF(IDNMaps[[#This Row],[Name]]="","","("&amp;IDNMaps[[#This Row],[Type]]&amp;") "&amp;IDNMaps[[#This Row],[Name]])</f>
        <v/>
      </c>
      <c r="P289" s="6" t="str">
        <f ca="1">IFERROR(VLOOKUP(IDNMaps[[#This Row],[Primary]],INDIRECT(VLOOKUP(IDNMaps[[#This Row],[Type]],RecordCount[],2,0)),VLOOKUP(IDNMaps[[#This Row],[Type]],RecordCount[],8,0),0),"")</f>
        <v/>
      </c>
    </row>
    <row r="290" spans="10:16">
      <c r="J290" s="11">
        <f t="shared" si="4"/>
        <v>289</v>
      </c>
      <c r="K29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0" s="6" t="str">
        <f ca="1">IF(IDNMaps[[#This Row],[Type]]="","",COUNTIF($K$1:IDNMaps[[#This Row],[Type]],IDNMaps[[#This Row],[Type]]))</f>
        <v/>
      </c>
      <c r="M290" s="6" t="str">
        <f ca="1">IFERROR(VLOOKUP(IDNMaps[[#This Row],[Type]],RecordCount[],6,0)&amp;"-"&amp;IDNMaps[[#This Row],[Type Count]],"")</f>
        <v/>
      </c>
      <c r="N290" s="6" t="str">
        <f ca="1">IFERROR(VLOOKUP(IDNMaps[[#This Row],[Primary]],INDIRECT(VLOOKUP(IDNMaps[[#This Row],[Type]],RecordCount[],2,0)),VLOOKUP(IDNMaps[[#This Row],[Type]],RecordCount[],7,0),0),"")</f>
        <v/>
      </c>
      <c r="O290" s="6" t="str">
        <f ca="1">IF(IDNMaps[[#This Row],[Name]]="","","("&amp;IDNMaps[[#This Row],[Type]]&amp;") "&amp;IDNMaps[[#This Row],[Name]])</f>
        <v/>
      </c>
      <c r="P290" s="6" t="str">
        <f ca="1">IFERROR(VLOOKUP(IDNMaps[[#This Row],[Primary]],INDIRECT(VLOOKUP(IDNMaps[[#This Row],[Type]],RecordCount[],2,0)),VLOOKUP(IDNMaps[[#This Row],[Type]],RecordCount[],8,0),0),"")</f>
        <v/>
      </c>
    </row>
    <row r="291" spans="10:16">
      <c r="J291" s="11">
        <f t="shared" si="4"/>
        <v>290</v>
      </c>
      <c r="K29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1" s="6" t="str">
        <f ca="1">IF(IDNMaps[[#This Row],[Type]]="","",COUNTIF($K$1:IDNMaps[[#This Row],[Type]],IDNMaps[[#This Row],[Type]]))</f>
        <v/>
      </c>
      <c r="M291" s="6" t="str">
        <f ca="1">IFERROR(VLOOKUP(IDNMaps[[#This Row],[Type]],RecordCount[],6,0)&amp;"-"&amp;IDNMaps[[#This Row],[Type Count]],"")</f>
        <v/>
      </c>
      <c r="N291" s="6" t="str">
        <f ca="1">IFERROR(VLOOKUP(IDNMaps[[#This Row],[Primary]],INDIRECT(VLOOKUP(IDNMaps[[#This Row],[Type]],RecordCount[],2,0)),VLOOKUP(IDNMaps[[#This Row],[Type]],RecordCount[],7,0),0),"")</f>
        <v/>
      </c>
      <c r="O291" s="6" t="str">
        <f ca="1">IF(IDNMaps[[#This Row],[Name]]="","","("&amp;IDNMaps[[#This Row],[Type]]&amp;") "&amp;IDNMaps[[#This Row],[Name]])</f>
        <v/>
      </c>
      <c r="P291" s="6" t="str">
        <f ca="1">IFERROR(VLOOKUP(IDNMaps[[#This Row],[Primary]],INDIRECT(VLOOKUP(IDNMaps[[#This Row],[Type]],RecordCount[],2,0)),VLOOKUP(IDNMaps[[#This Row],[Type]],RecordCount[],8,0),0),"")</f>
        <v/>
      </c>
    </row>
    <row r="292" spans="10:16">
      <c r="J292" s="11">
        <f t="shared" si="4"/>
        <v>291</v>
      </c>
      <c r="K29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2" s="6" t="str">
        <f ca="1">IF(IDNMaps[[#This Row],[Type]]="","",COUNTIF($K$1:IDNMaps[[#This Row],[Type]],IDNMaps[[#This Row],[Type]]))</f>
        <v/>
      </c>
      <c r="M292" s="6" t="str">
        <f ca="1">IFERROR(VLOOKUP(IDNMaps[[#This Row],[Type]],RecordCount[],6,0)&amp;"-"&amp;IDNMaps[[#This Row],[Type Count]],"")</f>
        <v/>
      </c>
      <c r="N292" s="6" t="str">
        <f ca="1">IFERROR(VLOOKUP(IDNMaps[[#This Row],[Primary]],INDIRECT(VLOOKUP(IDNMaps[[#This Row],[Type]],RecordCount[],2,0)),VLOOKUP(IDNMaps[[#This Row],[Type]],RecordCount[],7,0),0),"")</f>
        <v/>
      </c>
      <c r="O292" s="6" t="str">
        <f ca="1">IF(IDNMaps[[#This Row],[Name]]="","","("&amp;IDNMaps[[#This Row],[Type]]&amp;") "&amp;IDNMaps[[#This Row],[Name]])</f>
        <v/>
      </c>
      <c r="P292" s="6" t="str">
        <f ca="1">IFERROR(VLOOKUP(IDNMaps[[#This Row],[Primary]],INDIRECT(VLOOKUP(IDNMaps[[#This Row],[Type]],RecordCount[],2,0)),VLOOKUP(IDNMaps[[#This Row],[Type]],RecordCount[],8,0),0),"")</f>
        <v/>
      </c>
    </row>
    <row r="293" spans="10:16">
      <c r="J293" s="11">
        <f t="shared" si="4"/>
        <v>292</v>
      </c>
      <c r="K29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3" s="6" t="str">
        <f ca="1">IF(IDNMaps[[#This Row],[Type]]="","",COUNTIF($K$1:IDNMaps[[#This Row],[Type]],IDNMaps[[#This Row],[Type]]))</f>
        <v/>
      </c>
      <c r="M293" s="6" t="str">
        <f ca="1">IFERROR(VLOOKUP(IDNMaps[[#This Row],[Type]],RecordCount[],6,0)&amp;"-"&amp;IDNMaps[[#This Row],[Type Count]],"")</f>
        <v/>
      </c>
      <c r="N293" s="6" t="str">
        <f ca="1">IFERROR(VLOOKUP(IDNMaps[[#This Row],[Primary]],INDIRECT(VLOOKUP(IDNMaps[[#This Row],[Type]],RecordCount[],2,0)),VLOOKUP(IDNMaps[[#This Row],[Type]],RecordCount[],7,0),0),"")</f>
        <v/>
      </c>
      <c r="O293" s="6" t="str">
        <f ca="1">IF(IDNMaps[[#This Row],[Name]]="","","("&amp;IDNMaps[[#This Row],[Type]]&amp;") "&amp;IDNMaps[[#This Row],[Name]])</f>
        <v/>
      </c>
      <c r="P293" s="6" t="str">
        <f ca="1">IFERROR(VLOOKUP(IDNMaps[[#This Row],[Primary]],INDIRECT(VLOOKUP(IDNMaps[[#This Row],[Type]],RecordCount[],2,0)),VLOOKUP(IDNMaps[[#This Row],[Type]],RecordCount[],8,0),0),"")</f>
        <v/>
      </c>
    </row>
    <row r="294" spans="10:16">
      <c r="J294" s="11">
        <f t="shared" si="4"/>
        <v>293</v>
      </c>
      <c r="K29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4" s="6" t="str">
        <f ca="1">IF(IDNMaps[[#This Row],[Type]]="","",COUNTIF($K$1:IDNMaps[[#This Row],[Type]],IDNMaps[[#This Row],[Type]]))</f>
        <v/>
      </c>
      <c r="M294" s="6" t="str">
        <f ca="1">IFERROR(VLOOKUP(IDNMaps[[#This Row],[Type]],RecordCount[],6,0)&amp;"-"&amp;IDNMaps[[#This Row],[Type Count]],"")</f>
        <v/>
      </c>
      <c r="N294" s="6" t="str">
        <f ca="1">IFERROR(VLOOKUP(IDNMaps[[#This Row],[Primary]],INDIRECT(VLOOKUP(IDNMaps[[#This Row],[Type]],RecordCount[],2,0)),VLOOKUP(IDNMaps[[#This Row],[Type]],RecordCount[],7,0),0),"")</f>
        <v/>
      </c>
      <c r="O294" s="6" t="str">
        <f ca="1">IF(IDNMaps[[#This Row],[Name]]="","","("&amp;IDNMaps[[#This Row],[Type]]&amp;") "&amp;IDNMaps[[#This Row],[Name]])</f>
        <v/>
      </c>
      <c r="P294" s="6" t="str">
        <f ca="1">IFERROR(VLOOKUP(IDNMaps[[#This Row],[Primary]],INDIRECT(VLOOKUP(IDNMaps[[#This Row],[Type]],RecordCount[],2,0)),VLOOKUP(IDNMaps[[#This Row],[Type]],RecordCount[],8,0),0),"")</f>
        <v/>
      </c>
    </row>
    <row r="295" spans="10:16">
      <c r="J295" s="11">
        <f t="shared" si="4"/>
        <v>294</v>
      </c>
      <c r="K29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5" s="6" t="str">
        <f ca="1">IF(IDNMaps[[#This Row],[Type]]="","",COUNTIF($K$1:IDNMaps[[#This Row],[Type]],IDNMaps[[#This Row],[Type]]))</f>
        <v/>
      </c>
      <c r="M295" s="6" t="str">
        <f ca="1">IFERROR(VLOOKUP(IDNMaps[[#This Row],[Type]],RecordCount[],6,0)&amp;"-"&amp;IDNMaps[[#This Row],[Type Count]],"")</f>
        <v/>
      </c>
      <c r="N295" s="6" t="str">
        <f ca="1">IFERROR(VLOOKUP(IDNMaps[[#This Row],[Primary]],INDIRECT(VLOOKUP(IDNMaps[[#This Row],[Type]],RecordCount[],2,0)),VLOOKUP(IDNMaps[[#This Row],[Type]],RecordCount[],7,0),0),"")</f>
        <v/>
      </c>
      <c r="O295" s="6" t="str">
        <f ca="1">IF(IDNMaps[[#This Row],[Name]]="","","("&amp;IDNMaps[[#This Row],[Type]]&amp;") "&amp;IDNMaps[[#This Row],[Name]])</f>
        <v/>
      </c>
      <c r="P295" s="6" t="str">
        <f ca="1">IFERROR(VLOOKUP(IDNMaps[[#This Row],[Primary]],INDIRECT(VLOOKUP(IDNMaps[[#This Row],[Type]],RecordCount[],2,0)),VLOOKUP(IDNMaps[[#This Row],[Type]],RecordCount[],8,0),0),"")</f>
        <v/>
      </c>
    </row>
    <row r="296" spans="10:16">
      <c r="J296" s="11">
        <f t="shared" si="4"/>
        <v>295</v>
      </c>
      <c r="K29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6" s="6" t="str">
        <f ca="1">IF(IDNMaps[[#This Row],[Type]]="","",COUNTIF($K$1:IDNMaps[[#This Row],[Type]],IDNMaps[[#This Row],[Type]]))</f>
        <v/>
      </c>
      <c r="M296" s="6" t="str">
        <f ca="1">IFERROR(VLOOKUP(IDNMaps[[#This Row],[Type]],RecordCount[],6,0)&amp;"-"&amp;IDNMaps[[#This Row],[Type Count]],"")</f>
        <v/>
      </c>
      <c r="N296" s="6" t="str">
        <f ca="1">IFERROR(VLOOKUP(IDNMaps[[#This Row],[Primary]],INDIRECT(VLOOKUP(IDNMaps[[#This Row],[Type]],RecordCount[],2,0)),VLOOKUP(IDNMaps[[#This Row],[Type]],RecordCount[],7,0),0),"")</f>
        <v/>
      </c>
      <c r="O296" s="6" t="str">
        <f ca="1">IF(IDNMaps[[#This Row],[Name]]="","","("&amp;IDNMaps[[#This Row],[Type]]&amp;") "&amp;IDNMaps[[#This Row],[Name]])</f>
        <v/>
      </c>
      <c r="P296" s="6" t="str">
        <f ca="1">IFERROR(VLOOKUP(IDNMaps[[#This Row],[Primary]],INDIRECT(VLOOKUP(IDNMaps[[#This Row],[Type]],RecordCount[],2,0)),VLOOKUP(IDNMaps[[#This Row],[Type]],RecordCount[],8,0),0),"")</f>
        <v/>
      </c>
    </row>
    <row r="297" spans="10:16">
      <c r="J297" s="11">
        <f t="shared" si="4"/>
        <v>296</v>
      </c>
      <c r="K29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7" s="6" t="str">
        <f ca="1">IF(IDNMaps[[#This Row],[Type]]="","",COUNTIF($K$1:IDNMaps[[#This Row],[Type]],IDNMaps[[#This Row],[Type]]))</f>
        <v/>
      </c>
      <c r="M297" s="6" t="str">
        <f ca="1">IFERROR(VLOOKUP(IDNMaps[[#This Row],[Type]],RecordCount[],6,0)&amp;"-"&amp;IDNMaps[[#This Row],[Type Count]],"")</f>
        <v/>
      </c>
      <c r="N297" s="6" t="str">
        <f ca="1">IFERROR(VLOOKUP(IDNMaps[[#This Row],[Primary]],INDIRECT(VLOOKUP(IDNMaps[[#This Row],[Type]],RecordCount[],2,0)),VLOOKUP(IDNMaps[[#This Row],[Type]],RecordCount[],7,0),0),"")</f>
        <v/>
      </c>
      <c r="O297" s="6" t="str">
        <f ca="1">IF(IDNMaps[[#This Row],[Name]]="","","("&amp;IDNMaps[[#This Row],[Type]]&amp;") "&amp;IDNMaps[[#This Row],[Name]])</f>
        <v/>
      </c>
      <c r="P297" s="6" t="str">
        <f ca="1">IFERROR(VLOOKUP(IDNMaps[[#This Row],[Primary]],INDIRECT(VLOOKUP(IDNMaps[[#This Row],[Type]],RecordCount[],2,0)),VLOOKUP(IDNMaps[[#This Row],[Type]],RecordCount[],8,0),0),"")</f>
        <v/>
      </c>
    </row>
    <row r="298" spans="10:16">
      <c r="J298" s="11">
        <f t="shared" si="4"/>
        <v>297</v>
      </c>
      <c r="K29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8" s="6" t="str">
        <f ca="1">IF(IDNMaps[[#This Row],[Type]]="","",COUNTIF($K$1:IDNMaps[[#This Row],[Type]],IDNMaps[[#This Row],[Type]]))</f>
        <v/>
      </c>
      <c r="M298" s="6" t="str">
        <f ca="1">IFERROR(VLOOKUP(IDNMaps[[#This Row],[Type]],RecordCount[],6,0)&amp;"-"&amp;IDNMaps[[#This Row],[Type Count]],"")</f>
        <v/>
      </c>
      <c r="N298" s="6" t="str">
        <f ca="1">IFERROR(VLOOKUP(IDNMaps[[#This Row],[Primary]],INDIRECT(VLOOKUP(IDNMaps[[#This Row],[Type]],RecordCount[],2,0)),VLOOKUP(IDNMaps[[#This Row],[Type]],RecordCount[],7,0),0),"")</f>
        <v/>
      </c>
      <c r="O298" s="6" t="str">
        <f ca="1">IF(IDNMaps[[#This Row],[Name]]="","","("&amp;IDNMaps[[#This Row],[Type]]&amp;") "&amp;IDNMaps[[#This Row],[Name]])</f>
        <v/>
      </c>
      <c r="P298" s="6" t="str">
        <f ca="1">IFERROR(VLOOKUP(IDNMaps[[#This Row],[Primary]],INDIRECT(VLOOKUP(IDNMaps[[#This Row],[Type]],RecordCount[],2,0)),VLOOKUP(IDNMaps[[#This Row],[Type]],RecordCount[],8,0),0),"")</f>
        <v/>
      </c>
    </row>
    <row r="299" spans="10:16">
      <c r="J299" s="11">
        <f t="shared" si="4"/>
        <v>298</v>
      </c>
      <c r="K29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9" s="6" t="str">
        <f ca="1">IF(IDNMaps[[#This Row],[Type]]="","",COUNTIF($K$1:IDNMaps[[#This Row],[Type]],IDNMaps[[#This Row],[Type]]))</f>
        <v/>
      </c>
      <c r="M299" s="6" t="str">
        <f ca="1">IFERROR(VLOOKUP(IDNMaps[[#This Row],[Type]],RecordCount[],6,0)&amp;"-"&amp;IDNMaps[[#This Row],[Type Count]],"")</f>
        <v/>
      </c>
      <c r="N299" s="6" t="str">
        <f ca="1">IFERROR(VLOOKUP(IDNMaps[[#This Row],[Primary]],INDIRECT(VLOOKUP(IDNMaps[[#This Row],[Type]],RecordCount[],2,0)),VLOOKUP(IDNMaps[[#This Row],[Type]],RecordCount[],7,0),0),"")</f>
        <v/>
      </c>
      <c r="O299" s="6" t="str">
        <f ca="1">IF(IDNMaps[[#This Row],[Name]]="","","("&amp;IDNMaps[[#This Row],[Type]]&amp;") "&amp;IDNMaps[[#This Row],[Name]])</f>
        <v/>
      </c>
      <c r="P299" s="6" t="str">
        <f ca="1">IFERROR(VLOOKUP(IDNMaps[[#This Row],[Primary]],INDIRECT(VLOOKUP(IDNMaps[[#This Row],[Type]],RecordCount[],2,0)),VLOOKUP(IDNMaps[[#This Row],[Type]],RecordCount[],8,0),0),"")</f>
        <v/>
      </c>
    </row>
    <row r="300" spans="10:16">
      <c r="J300" s="11">
        <f t="shared" si="4"/>
        <v>299</v>
      </c>
      <c r="K30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0" s="6" t="str">
        <f ca="1">IF(IDNMaps[[#This Row],[Type]]="","",COUNTIF($K$1:IDNMaps[[#This Row],[Type]],IDNMaps[[#This Row],[Type]]))</f>
        <v/>
      </c>
      <c r="M300" s="6" t="str">
        <f ca="1">IFERROR(VLOOKUP(IDNMaps[[#This Row],[Type]],RecordCount[],6,0)&amp;"-"&amp;IDNMaps[[#This Row],[Type Count]],"")</f>
        <v/>
      </c>
      <c r="N300" s="6" t="str">
        <f ca="1">IFERROR(VLOOKUP(IDNMaps[[#This Row],[Primary]],INDIRECT(VLOOKUP(IDNMaps[[#This Row],[Type]],RecordCount[],2,0)),VLOOKUP(IDNMaps[[#This Row],[Type]],RecordCount[],7,0),0),"")</f>
        <v/>
      </c>
      <c r="O300" s="6" t="str">
        <f ca="1">IF(IDNMaps[[#This Row],[Name]]="","","("&amp;IDNMaps[[#This Row],[Type]]&amp;") "&amp;IDNMaps[[#This Row],[Name]])</f>
        <v/>
      </c>
      <c r="P300" s="6" t="str">
        <f ca="1">IFERROR(VLOOKUP(IDNMaps[[#This Row],[Primary]],INDIRECT(VLOOKUP(IDNMaps[[#This Row],[Type]],RecordCount[],2,0)),VLOOKUP(IDNMaps[[#This Row],[Type]],RecordCount[],8,0),0),"")</f>
        <v/>
      </c>
    </row>
    <row r="301" spans="10:16">
      <c r="J301" s="11">
        <f t="shared" si="4"/>
        <v>300</v>
      </c>
      <c r="K30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1" s="6" t="str">
        <f ca="1">IF(IDNMaps[[#This Row],[Type]]="","",COUNTIF($K$1:IDNMaps[[#This Row],[Type]],IDNMaps[[#This Row],[Type]]))</f>
        <v/>
      </c>
      <c r="M301" s="6" t="str">
        <f ca="1">IFERROR(VLOOKUP(IDNMaps[[#This Row],[Type]],RecordCount[],6,0)&amp;"-"&amp;IDNMaps[[#This Row],[Type Count]],"")</f>
        <v/>
      </c>
      <c r="N301" s="6" t="str">
        <f ca="1">IFERROR(VLOOKUP(IDNMaps[[#This Row],[Primary]],INDIRECT(VLOOKUP(IDNMaps[[#This Row],[Type]],RecordCount[],2,0)),VLOOKUP(IDNMaps[[#This Row],[Type]],RecordCount[],7,0),0),"")</f>
        <v/>
      </c>
      <c r="O301" s="6" t="str">
        <f ca="1">IF(IDNMaps[[#This Row],[Name]]="","","("&amp;IDNMaps[[#This Row],[Type]]&amp;") "&amp;IDNMaps[[#This Row],[Name]])</f>
        <v/>
      </c>
      <c r="P301" s="6" t="str">
        <f ca="1">IFERROR(VLOOKUP(IDNMaps[[#This Row],[Primary]],INDIRECT(VLOOKUP(IDNMaps[[#This Row],[Type]],RecordCount[],2,0)),VLOOKUP(IDNMaps[[#This Row],[Type]],RecordCount[],8,0),0),"")</f>
        <v/>
      </c>
    </row>
    <row r="302" spans="10:16">
      <c r="J302" s="11">
        <f t="shared" si="4"/>
        <v>301</v>
      </c>
      <c r="K30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2" s="6" t="str">
        <f ca="1">IF(IDNMaps[[#This Row],[Type]]="","",COUNTIF($K$1:IDNMaps[[#This Row],[Type]],IDNMaps[[#This Row],[Type]]))</f>
        <v/>
      </c>
      <c r="M302" s="6" t="str">
        <f ca="1">IFERROR(VLOOKUP(IDNMaps[[#This Row],[Type]],RecordCount[],6,0)&amp;"-"&amp;IDNMaps[[#This Row],[Type Count]],"")</f>
        <v/>
      </c>
      <c r="N302" s="6" t="str">
        <f ca="1">IFERROR(VLOOKUP(IDNMaps[[#This Row],[Primary]],INDIRECT(VLOOKUP(IDNMaps[[#This Row],[Type]],RecordCount[],2,0)),VLOOKUP(IDNMaps[[#This Row],[Type]],RecordCount[],7,0),0),"")</f>
        <v/>
      </c>
      <c r="O302" s="6" t="str">
        <f ca="1">IF(IDNMaps[[#This Row],[Name]]="","","("&amp;IDNMaps[[#This Row],[Type]]&amp;") "&amp;IDNMaps[[#This Row],[Name]])</f>
        <v/>
      </c>
      <c r="P302" s="6" t="str">
        <f ca="1">IFERROR(VLOOKUP(IDNMaps[[#This Row],[Primary]],INDIRECT(VLOOKUP(IDNMaps[[#This Row],[Type]],RecordCount[],2,0)),VLOOKUP(IDNMaps[[#This Row],[Type]],RecordCount[],8,0),0),"")</f>
        <v/>
      </c>
    </row>
    <row r="303" spans="10:16">
      <c r="J303" s="11">
        <f t="shared" si="4"/>
        <v>302</v>
      </c>
      <c r="K30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3" s="6" t="str">
        <f ca="1">IF(IDNMaps[[#This Row],[Type]]="","",COUNTIF($K$1:IDNMaps[[#This Row],[Type]],IDNMaps[[#This Row],[Type]]))</f>
        <v/>
      </c>
      <c r="M303" s="6" t="str">
        <f ca="1">IFERROR(VLOOKUP(IDNMaps[[#This Row],[Type]],RecordCount[],6,0)&amp;"-"&amp;IDNMaps[[#This Row],[Type Count]],"")</f>
        <v/>
      </c>
      <c r="N303" s="6" t="str">
        <f ca="1">IFERROR(VLOOKUP(IDNMaps[[#This Row],[Primary]],INDIRECT(VLOOKUP(IDNMaps[[#This Row],[Type]],RecordCount[],2,0)),VLOOKUP(IDNMaps[[#This Row],[Type]],RecordCount[],7,0),0),"")</f>
        <v/>
      </c>
      <c r="O303" s="6" t="str">
        <f ca="1">IF(IDNMaps[[#This Row],[Name]]="","","("&amp;IDNMaps[[#This Row],[Type]]&amp;") "&amp;IDNMaps[[#This Row],[Name]])</f>
        <v/>
      </c>
      <c r="P303" s="6" t="str">
        <f ca="1">IFERROR(VLOOKUP(IDNMaps[[#This Row],[Primary]],INDIRECT(VLOOKUP(IDNMaps[[#This Row],[Type]],RecordCount[],2,0)),VLOOKUP(IDNMaps[[#This Row],[Type]],RecordCount[],8,0),0),"")</f>
        <v/>
      </c>
    </row>
    <row r="304" spans="10:16">
      <c r="J304" s="11">
        <f t="shared" si="4"/>
        <v>303</v>
      </c>
      <c r="K30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4" s="6" t="str">
        <f ca="1">IF(IDNMaps[[#This Row],[Type]]="","",COUNTIF($K$1:IDNMaps[[#This Row],[Type]],IDNMaps[[#This Row],[Type]]))</f>
        <v/>
      </c>
      <c r="M304" s="6" t="str">
        <f ca="1">IFERROR(VLOOKUP(IDNMaps[[#This Row],[Type]],RecordCount[],6,0)&amp;"-"&amp;IDNMaps[[#This Row],[Type Count]],"")</f>
        <v/>
      </c>
      <c r="N304" s="6" t="str">
        <f ca="1">IFERROR(VLOOKUP(IDNMaps[[#This Row],[Primary]],INDIRECT(VLOOKUP(IDNMaps[[#This Row],[Type]],RecordCount[],2,0)),VLOOKUP(IDNMaps[[#This Row],[Type]],RecordCount[],7,0),0),"")</f>
        <v/>
      </c>
      <c r="O304" s="6" t="str">
        <f ca="1">IF(IDNMaps[[#This Row],[Name]]="","","("&amp;IDNMaps[[#This Row],[Type]]&amp;") "&amp;IDNMaps[[#This Row],[Name]])</f>
        <v/>
      </c>
      <c r="P304" s="6" t="str">
        <f ca="1">IFERROR(VLOOKUP(IDNMaps[[#This Row],[Primary]],INDIRECT(VLOOKUP(IDNMaps[[#This Row],[Type]],RecordCount[],2,0)),VLOOKUP(IDNMaps[[#This Row],[Type]],RecordCount[],8,0),0),"")</f>
        <v/>
      </c>
    </row>
    <row r="305" spans="10:16">
      <c r="J305" s="11">
        <f t="shared" si="4"/>
        <v>304</v>
      </c>
      <c r="K30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5" s="6" t="str">
        <f ca="1">IF(IDNMaps[[#This Row],[Type]]="","",COUNTIF($K$1:IDNMaps[[#This Row],[Type]],IDNMaps[[#This Row],[Type]]))</f>
        <v/>
      </c>
      <c r="M305" s="6" t="str">
        <f ca="1">IFERROR(VLOOKUP(IDNMaps[[#This Row],[Type]],RecordCount[],6,0)&amp;"-"&amp;IDNMaps[[#This Row],[Type Count]],"")</f>
        <v/>
      </c>
      <c r="N305" s="6" t="str">
        <f ca="1">IFERROR(VLOOKUP(IDNMaps[[#This Row],[Primary]],INDIRECT(VLOOKUP(IDNMaps[[#This Row],[Type]],RecordCount[],2,0)),VLOOKUP(IDNMaps[[#This Row],[Type]],RecordCount[],7,0),0),"")</f>
        <v/>
      </c>
      <c r="O305" s="6" t="str">
        <f ca="1">IF(IDNMaps[[#This Row],[Name]]="","","("&amp;IDNMaps[[#This Row],[Type]]&amp;") "&amp;IDNMaps[[#This Row],[Name]])</f>
        <v/>
      </c>
      <c r="P305" s="6" t="str">
        <f ca="1">IFERROR(VLOOKUP(IDNMaps[[#This Row],[Primary]],INDIRECT(VLOOKUP(IDNMaps[[#This Row],[Type]],RecordCount[],2,0)),VLOOKUP(IDNMaps[[#This Row],[Type]],RecordCount[],8,0),0),"")</f>
        <v/>
      </c>
    </row>
    <row r="306" spans="10:16">
      <c r="J306" s="11">
        <f t="shared" si="4"/>
        <v>305</v>
      </c>
      <c r="K30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6" s="6" t="str">
        <f ca="1">IF(IDNMaps[[#This Row],[Type]]="","",COUNTIF($K$1:IDNMaps[[#This Row],[Type]],IDNMaps[[#This Row],[Type]]))</f>
        <v/>
      </c>
      <c r="M306" s="6" t="str">
        <f ca="1">IFERROR(VLOOKUP(IDNMaps[[#This Row],[Type]],RecordCount[],6,0)&amp;"-"&amp;IDNMaps[[#This Row],[Type Count]],"")</f>
        <v/>
      </c>
      <c r="N306" s="6" t="str">
        <f ca="1">IFERROR(VLOOKUP(IDNMaps[[#This Row],[Primary]],INDIRECT(VLOOKUP(IDNMaps[[#This Row],[Type]],RecordCount[],2,0)),VLOOKUP(IDNMaps[[#This Row],[Type]],RecordCount[],7,0),0),"")</f>
        <v/>
      </c>
      <c r="O306" s="6" t="str">
        <f ca="1">IF(IDNMaps[[#This Row],[Name]]="","","("&amp;IDNMaps[[#This Row],[Type]]&amp;") "&amp;IDNMaps[[#This Row],[Name]])</f>
        <v/>
      </c>
      <c r="P306" s="6" t="str">
        <f ca="1">IFERROR(VLOOKUP(IDNMaps[[#This Row],[Primary]],INDIRECT(VLOOKUP(IDNMaps[[#This Row],[Type]],RecordCount[],2,0)),VLOOKUP(IDNMaps[[#This Row],[Type]],RecordCount[],8,0),0),"")</f>
        <v/>
      </c>
    </row>
    <row r="307" spans="10:16">
      <c r="J307" s="11">
        <f t="shared" si="4"/>
        <v>306</v>
      </c>
      <c r="K30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7" s="6" t="str">
        <f ca="1">IF(IDNMaps[[#This Row],[Type]]="","",COUNTIF($K$1:IDNMaps[[#This Row],[Type]],IDNMaps[[#This Row],[Type]]))</f>
        <v/>
      </c>
      <c r="M307" s="6" t="str">
        <f ca="1">IFERROR(VLOOKUP(IDNMaps[[#This Row],[Type]],RecordCount[],6,0)&amp;"-"&amp;IDNMaps[[#This Row],[Type Count]],"")</f>
        <v/>
      </c>
      <c r="N307" s="6" t="str">
        <f ca="1">IFERROR(VLOOKUP(IDNMaps[[#This Row],[Primary]],INDIRECT(VLOOKUP(IDNMaps[[#This Row],[Type]],RecordCount[],2,0)),VLOOKUP(IDNMaps[[#This Row],[Type]],RecordCount[],7,0),0),"")</f>
        <v/>
      </c>
      <c r="O307" s="6" t="str">
        <f ca="1">IF(IDNMaps[[#This Row],[Name]]="","","("&amp;IDNMaps[[#This Row],[Type]]&amp;") "&amp;IDNMaps[[#This Row],[Name]])</f>
        <v/>
      </c>
      <c r="P307" s="6" t="str">
        <f ca="1">IFERROR(VLOOKUP(IDNMaps[[#This Row],[Primary]],INDIRECT(VLOOKUP(IDNMaps[[#This Row],[Type]],RecordCount[],2,0)),VLOOKUP(IDNMaps[[#This Row],[Type]],RecordCount[],8,0),0),"")</f>
        <v/>
      </c>
    </row>
    <row r="308" spans="10:16">
      <c r="J308" s="11">
        <f t="shared" si="4"/>
        <v>307</v>
      </c>
      <c r="K30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8" s="6" t="str">
        <f ca="1">IF(IDNMaps[[#This Row],[Type]]="","",COUNTIF($K$1:IDNMaps[[#This Row],[Type]],IDNMaps[[#This Row],[Type]]))</f>
        <v/>
      </c>
      <c r="M308" s="6" t="str">
        <f ca="1">IFERROR(VLOOKUP(IDNMaps[[#This Row],[Type]],RecordCount[],6,0)&amp;"-"&amp;IDNMaps[[#This Row],[Type Count]],"")</f>
        <v/>
      </c>
      <c r="N308" s="6" t="str">
        <f ca="1">IFERROR(VLOOKUP(IDNMaps[[#This Row],[Primary]],INDIRECT(VLOOKUP(IDNMaps[[#This Row],[Type]],RecordCount[],2,0)),VLOOKUP(IDNMaps[[#This Row],[Type]],RecordCount[],7,0),0),"")</f>
        <v/>
      </c>
      <c r="O308" s="6" t="str">
        <f ca="1">IF(IDNMaps[[#This Row],[Name]]="","","("&amp;IDNMaps[[#This Row],[Type]]&amp;") "&amp;IDNMaps[[#This Row],[Name]])</f>
        <v/>
      </c>
      <c r="P308" s="6" t="str">
        <f ca="1">IFERROR(VLOOKUP(IDNMaps[[#This Row],[Primary]],INDIRECT(VLOOKUP(IDNMaps[[#This Row],[Type]],RecordCount[],2,0)),VLOOKUP(IDNMaps[[#This Row],[Type]],RecordCount[],8,0),0),"")</f>
        <v/>
      </c>
    </row>
    <row r="309" spans="10:16">
      <c r="J309" s="11">
        <f t="shared" si="4"/>
        <v>308</v>
      </c>
      <c r="K30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9" s="6" t="str">
        <f ca="1">IF(IDNMaps[[#This Row],[Type]]="","",COUNTIF($K$1:IDNMaps[[#This Row],[Type]],IDNMaps[[#This Row],[Type]]))</f>
        <v/>
      </c>
      <c r="M309" s="6" t="str">
        <f ca="1">IFERROR(VLOOKUP(IDNMaps[[#This Row],[Type]],RecordCount[],6,0)&amp;"-"&amp;IDNMaps[[#This Row],[Type Count]],"")</f>
        <v/>
      </c>
      <c r="N309" s="6" t="str">
        <f ca="1">IFERROR(VLOOKUP(IDNMaps[[#This Row],[Primary]],INDIRECT(VLOOKUP(IDNMaps[[#This Row],[Type]],RecordCount[],2,0)),VLOOKUP(IDNMaps[[#This Row],[Type]],RecordCount[],7,0),0),"")</f>
        <v/>
      </c>
      <c r="O309" s="6" t="str">
        <f ca="1">IF(IDNMaps[[#This Row],[Name]]="","","("&amp;IDNMaps[[#This Row],[Type]]&amp;") "&amp;IDNMaps[[#This Row],[Name]])</f>
        <v/>
      </c>
      <c r="P309" s="6" t="str">
        <f ca="1">IFERROR(VLOOKUP(IDNMaps[[#This Row],[Primary]],INDIRECT(VLOOKUP(IDNMaps[[#This Row],[Type]],RecordCount[],2,0)),VLOOKUP(IDNMaps[[#This Row],[Type]],RecordCount[],8,0),0),"")</f>
        <v/>
      </c>
    </row>
    <row r="310" spans="10:16">
      <c r="J310" s="11">
        <f t="shared" si="4"/>
        <v>309</v>
      </c>
      <c r="K31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0" s="6" t="str">
        <f ca="1">IF(IDNMaps[[#This Row],[Type]]="","",COUNTIF($K$1:IDNMaps[[#This Row],[Type]],IDNMaps[[#This Row],[Type]]))</f>
        <v/>
      </c>
      <c r="M310" s="6" t="str">
        <f ca="1">IFERROR(VLOOKUP(IDNMaps[[#This Row],[Type]],RecordCount[],6,0)&amp;"-"&amp;IDNMaps[[#This Row],[Type Count]],"")</f>
        <v/>
      </c>
      <c r="N310" s="6" t="str">
        <f ca="1">IFERROR(VLOOKUP(IDNMaps[[#This Row],[Primary]],INDIRECT(VLOOKUP(IDNMaps[[#This Row],[Type]],RecordCount[],2,0)),VLOOKUP(IDNMaps[[#This Row],[Type]],RecordCount[],7,0),0),"")</f>
        <v/>
      </c>
      <c r="O310" s="6" t="str">
        <f ca="1">IF(IDNMaps[[#This Row],[Name]]="","","("&amp;IDNMaps[[#This Row],[Type]]&amp;") "&amp;IDNMaps[[#This Row],[Name]])</f>
        <v/>
      </c>
      <c r="P310" s="6" t="str">
        <f ca="1">IFERROR(VLOOKUP(IDNMaps[[#This Row],[Primary]],INDIRECT(VLOOKUP(IDNMaps[[#This Row],[Type]],RecordCount[],2,0)),VLOOKUP(IDNMaps[[#This Row],[Type]],RecordCount[],8,0),0),"")</f>
        <v/>
      </c>
    </row>
    <row r="311" spans="10:16">
      <c r="J311" s="11">
        <f t="shared" si="4"/>
        <v>310</v>
      </c>
      <c r="K31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1" s="6" t="str">
        <f ca="1">IF(IDNMaps[[#This Row],[Type]]="","",COUNTIF($K$1:IDNMaps[[#This Row],[Type]],IDNMaps[[#This Row],[Type]]))</f>
        <v/>
      </c>
      <c r="M311" s="6" t="str">
        <f ca="1">IFERROR(VLOOKUP(IDNMaps[[#This Row],[Type]],RecordCount[],6,0)&amp;"-"&amp;IDNMaps[[#This Row],[Type Count]],"")</f>
        <v/>
      </c>
      <c r="N311" s="6" t="str">
        <f ca="1">IFERROR(VLOOKUP(IDNMaps[[#This Row],[Primary]],INDIRECT(VLOOKUP(IDNMaps[[#This Row],[Type]],RecordCount[],2,0)),VLOOKUP(IDNMaps[[#This Row],[Type]],RecordCount[],7,0),0),"")</f>
        <v/>
      </c>
      <c r="O311" s="6" t="str">
        <f ca="1">IF(IDNMaps[[#This Row],[Name]]="","","("&amp;IDNMaps[[#This Row],[Type]]&amp;") "&amp;IDNMaps[[#This Row],[Name]])</f>
        <v/>
      </c>
      <c r="P311" s="6" t="str">
        <f ca="1">IFERROR(VLOOKUP(IDNMaps[[#This Row],[Primary]],INDIRECT(VLOOKUP(IDNMaps[[#This Row],[Type]],RecordCount[],2,0)),VLOOKUP(IDNMaps[[#This Row],[Type]],RecordCount[],8,0),0),"")</f>
        <v/>
      </c>
    </row>
    <row r="312" spans="10:16">
      <c r="J312" s="11">
        <f t="shared" si="4"/>
        <v>311</v>
      </c>
      <c r="K31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2" s="6" t="str">
        <f ca="1">IF(IDNMaps[[#This Row],[Type]]="","",COUNTIF($K$1:IDNMaps[[#This Row],[Type]],IDNMaps[[#This Row],[Type]]))</f>
        <v/>
      </c>
      <c r="M312" s="6" t="str">
        <f ca="1">IFERROR(VLOOKUP(IDNMaps[[#This Row],[Type]],RecordCount[],6,0)&amp;"-"&amp;IDNMaps[[#This Row],[Type Count]],"")</f>
        <v/>
      </c>
      <c r="N312" s="6" t="str">
        <f ca="1">IFERROR(VLOOKUP(IDNMaps[[#This Row],[Primary]],INDIRECT(VLOOKUP(IDNMaps[[#This Row],[Type]],RecordCount[],2,0)),VLOOKUP(IDNMaps[[#This Row],[Type]],RecordCount[],7,0),0),"")</f>
        <v/>
      </c>
      <c r="O312" s="6" t="str">
        <f ca="1">IF(IDNMaps[[#This Row],[Name]]="","","("&amp;IDNMaps[[#This Row],[Type]]&amp;") "&amp;IDNMaps[[#This Row],[Name]])</f>
        <v/>
      </c>
      <c r="P312" s="6" t="str">
        <f ca="1">IFERROR(VLOOKUP(IDNMaps[[#This Row],[Primary]],INDIRECT(VLOOKUP(IDNMaps[[#This Row],[Type]],RecordCount[],2,0)),VLOOKUP(IDNMaps[[#This Row],[Type]],RecordCount[],8,0),0),"")</f>
        <v/>
      </c>
    </row>
    <row r="313" spans="10:16">
      <c r="J313" s="11">
        <f t="shared" si="4"/>
        <v>312</v>
      </c>
      <c r="K31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3" s="6" t="str">
        <f ca="1">IF(IDNMaps[[#This Row],[Type]]="","",COUNTIF($K$1:IDNMaps[[#This Row],[Type]],IDNMaps[[#This Row],[Type]]))</f>
        <v/>
      </c>
      <c r="M313" s="6" t="str">
        <f ca="1">IFERROR(VLOOKUP(IDNMaps[[#This Row],[Type]],RecordCount[],6,0)&amp;"-"&amp;IDNMaps[[#This Row],[Type Count]],"")</f>
        <v/>
      </c>
      <c r="N313" s="6" t="str">
        <f ca="1">IFERROR(VLOOKUP(IDNMaps[[#This Row],[Primary]],INDIRECT(VLOOKUP(IDNMaps[[#This Row],[Type]],RecordCount[],2,0)),VLOOKUP(IDNMaps[[#This Row],[Type]],RecordCount[],7,0),0),"")</f>
        <v/>
      </c>
      <c r="O313" s="6" t="str">
        <f ca="1">IF(IDNMaps[[#This Row],[Name]]="","","("&amp;IDNMaps[[#This Row],[Type]]&amp;") "&amp;IDNMaps[[#This Row],[Name]])</f>
        <v/>
      </c>
      <c r="P313" s="6" t="str">
        <f ca="1">IFERROR(VLOOKUP(IDNMaps[[#This Row],[Primary]],INDIRECT(VLOOKUP(IDNMaps[[#This Row],[Type]],RecordCount[],2,0)),VLOOKUP(IDNMaps[[#This Row],[Type]],RecordCount[],8,0),0),"")</f>
        <v/>
      </c>
    </row>
    <row r="314" spans="10:16">
      <c r="J314" s="11">
        <f t="shared" si="4"/>
        <v>313</v>
      </c>
      <c r="K31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4" s="6" t="str">
        <f ca="1">IF(IDNMaps[[#This Row],[Type]]="","",COUNTIF($K$1:IDNMaps[[#This Row],[Type]],IDNMaps[[#This Row],[Type]]))</f>
        <v/>
      </c>
      <c r="M314" s="6" t="str">
        <f ca="1">IFERROR(VLOOKUP(IDNMaps[[#This Row],[Type]],RecordCount[],6,0)&amp;"-"&amp;IDNMaps[[#This Row],[Type Count]],"")</f>
        <v/>
      </c>
      <c r="N314" s="6" t="str">
        <f ca="1">IFERROR(VLOOKUP(IDNMaps[[#This Row],[Primary]],INDIRECT(VLOOKUP(IDNMaps[[#This Row],[Type]],RecordCount[],2,0)),VLOOKUP(IDNMaps[[#This Row],[Type]],RecordCount[],7,0),0),"")</f>
        <v/>
      </c>
      <c r="O314" s="6" t="str">
        <f ca="1">IF(IDNMaps[[#This Row],[Name]]="","","("&amp;IDNMaps[[#This Row],[Type]]&amp;") "&amp;IDNMaps[[#This Row],[Name]])</f>
        <v/>
      </c>
      <c r="P314" s="6" t="str">
        <f ca="1">IFERROR(VLOOKUP(IDNMaps[[#This Row],[Primary]],INDIRECT(VLOOKUP(IDNMaps[[#This Row],[Type]],RecordCount[],2,0)),VLOOKUP(IDNMaps[[#This Row],[Type]],RecordCount[],8,0),0),"")</f>
        <v/>
      </c>
    </row>
    <row r="315" spans="10:16">
      <c r="J315" s="11">
        <f t="shared" si="4"/>
        <v>314</v>
      </c>
      <c r="K31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5" s="6" t="str">
        <f ca="1">IF(IDNMaps[[#This Row],[Type]]="","",COUNTIF($K$1:IDNMaps[[#This Row],[Type]],IDNMaps[[#This Row],[Type]]))</f>
        <v/>
      </c>
      <c r="M315" s="6" t="str">
        <f ca="1">IFERROR(VLOOKUP(IDNMaps[[#This Row],[Type]],RecordCount[],6,0)&amp;"-"&amp;IDNMaps[[#This Row],[Type Count]],"")</f>
        <v/>
      </c>
      <c r="N315" s="6" t="str">
        <f ca="1">IFERROR(VLOOKUP(IDNMaps[[#This Row],[Primary]],INDIRECT(VLOOKUP(IDNMaps[[#This Row],[Type]],RecordCount[],2,0)),VLOOKUP(IDNMaps[[#This Row],[Type]],RecordCount[],7,0),0),"")</f>
        <v/>
      </c>
      <c r="O315" s="6" t="str">
        <f ca="1">IF(IDNMaps[[#This Row],[Name]]="","","("&amp;IDNMaps[[#This Row],[Type]]&amp;") "&amp;IDNMaps[[#This Row],[Name]])</f>
        <v/>
      </c>
      <c r="P315" s="6" t="str">
        <f ca="1">IFERROR(VLOOKUP(IDNMaps[[#This Row],[Primary]],INDIRECT(VLOOKUP(IDNMaps[[#This Row],[Type]],RecordCount[],2,0)),VLOOKUP(IDNMaps[[#This Row],[Type]],RecordCount[],8,0),0),"")</f>
        <v/>
      </c>
    </row>
    <row r="316" spans="10:16">
      <c r="J316" s="11">
        <f t="shared" si="4"/>
        <v>315</v>
      </c>
      <c r="K31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6" s="6" t="str">
        <f ca="1">IF(IDNMaps[[#This Row],[Type]]="","",COUNTIF($K$1:IDNMaps[[#This Row],[Type]],IDNMaps[[#This Row],[Type]]))</f>
        <v/>
      </c>
      <c r="M316" s="6" t="str">
        <f ca="1">IFERROR(VLOOKUP(IDNMaps[[#This Row],[Type]],RecordCount[],6,0)&amp;"-"&amp;IDNMaps[[#This Row],[Type Count]],"")</f>
        <v/>
      </c>
      <c r="N316" s="6" t="str">
        <f ca="1">IFERROR(VLOOKUP(IDNMaps[[#This Row],[Primary]],INDIRECT(VLOOKUP(IDNMaps[[#This Row],[Type]],RecordCount[],2,0)),VLOOKUP(IDNMaps[[#This Row],[Type]],RecordCount[],7,0),0),"")</f>
        <v/>
      </c>
      <c r="O316" s="6" t="str">
        <f ca="1">IF(IDNMaps[[#This Row],[Name]]="","","("&amp;IDNMaps[[#This Row],[Type]]&amp;") "&amp;IDNMaps[[#This Row],[Name]])</f>
        <v/>
      </c>
      <c r="P316" s="6" t="str">
        <f ca="1">IFERROR(VLOOKUP(IDNMaps[[#This Row],[Primary]],INDIRECT(VLOOKUP(IDNMaps[[#This Row],[Type]],RecordCount[],2,0)),VLOOKUP(IDNMaps[[#This Row],[Type]],RecordCount[],8,0),0),"")</f>
        <v/>
      </c>
    </row>
    <row r="317" spans="10:16">
      <c r="J317" s="11">
        <f t="shared" si="4"/>
        <v>316</v>
      </c>
      <c r="K31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7" s="6" t="str">
        <f ca="1">IF(IDNMaps[[#This Row],[Type]]="","",COUNTIF($K$1:IDNMaps[[#This Row],[Type]],IDNMaps[[#This Row],[Type]]))</f>
        <v/>
      </c>
      <c r="M317" s="6" t="str">
        <f ca="1">IFERROR(VLOOKUP(IDNMaps[[#This Row],[Type]],RecordCount[],6,0)&amp;"-"&amp;IDNMaps[[#This Row],[Type Count]],"")</f>
        <v/>
      </c>
      <c r="N317" s="6" t="str">
        <f ca="1">IFERROR(VLOOKUP(IDNMaps[[#This Row],[Primary]],INDIRECT(VLOOKUP(IDNMaps[[#This Row],[Type]],RecordCount[],2,0)),VLOOKUP(IDNMaps[[#This Row],[Type]],RecordCount[],7,0),0),"")</f>
        <v/>
      </c>
      <c r="O317" s="6" t="str">
        <f ca="1">IF(IDNMaps[[#This Row],[Name]]="","","("&amp;IDNMaps[[#This Row],[Type]]&amp;") "&amp;IDNMaps[[#This Row],[Name]])</f>
        <v/>
      </c>
      <c r="P317" s="6" t="str">
        <f ca="1">IFERROR(VLOOKUP(IDNMaps[[#This Row],[Primary]],INDIRECT(VLOOKUP(IDNMaps[[#This Row],[Type]],RecordCount[],2,0)),VLOOKUP(IDNMaps[[#This Row],[Type]],RecordCount[],8,0),0),"")</f>
        <v/>
      </c>
    </row>
    <row r="318" spans="10:16">
      <c r="J318" s="11">
        <f t="shared" si="4"/>
        <v>317</v>
      </c>
      <c r="K31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8" s="6" t="str">
        <f ca="1">IF(IDNMaps[[#This Row],[Type]]="","",COUNTIF($K$1:IDNMaps[[#This Row],[Type]],IDNMaps[[#This Row],[Type]]))</f>
        <v/>
      </c>
      <c r="M318" s="6" t="str">
        <f ca="1">IFERROR(VLOOKUP(IDNMaps[[#This Row],[Type]],RecordCount[],6,0)&amp;"-"&amp;IDNMaps[[#This Row],[Type Count]],"")</f>
        <v/>
      </c>
      <c r="N318" s="6" t="str">
        <f ca="1">IFERROR(VLOOKUP(IDNMaps[[#This Row],[Primary]],INDIRECT(VLOOKUP(IDNMaps[[#This Row],[Type]],RecordCount[],2,0)),VLOOKUP(IDNMaps[[#This Row],[Type]],RecordCount[],7,0),0),"")</f>
        <v/>
      </c>
      <c r="O318" s="6" t="str">
        <f ca="1">IF(IDNMaps[[#This Row],[Name]]="","","("&amp;IDNMaps[[#This Row],[Type]]&amp;") "&amp;IDNMaps[[#This Row],[Name]])</f>
        <v/>
      </c>
      <c r="P318" s="6" t="str">
        <f ca="1">IFERROR(VLOOKUP(IDNMaps[[#This Row],[Primary]],INDIRECT(VLOOKUP(IDNMaps[[#This Row],[Type]],RecordCount[],2,0)),VLOOKUP(IDNMaps[[#This Row],[Type]],RecordCount[],8,0),0),"")</f>
        <v/>
      </c>
    </row>
    <row r="319" spans="10:16">
      <c r="J319" s="11">
        <f t="shared" si="4"/>
        <v>318</v>
      </c>
      <c r="K31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9" s="6" t="str">
        <f ca="1">IF(IDNMaps[[#This Row],[Type]]="","",COUNTIF($K$1:IDNMaps[[#This Row],[Type]],IDNMaps[[#This Row],[Type]]))</f>
        <v/>
      </c>
      <c r="M319" s="6" t="str">
        <f ca="1">IFERROR(VLOOKUP(IDNMaps[[#This Row],[Type]],RecordCount[],6,0)&amp;"-"&amp;IDNMaps[[#This Row],[Type Count]],"")</f>
        <v/>
      </c>
      <c r="N319" s="6" t="str">
        <f ca="1">IFERROR(VLOOKUP(IDNMaps[[#This Row],[Primary]],INDIRECT(VLOOKUP(IDNMaps[[#This Row],[Type]],RecordCount[],2,0)),VLOOKUP(IDNMaps[[#This Row],[Type]],RecordCount[],7,0),0),"")</f>
        <v/>
      </c>
      <c r="O319" s="6" t="str">
        <f ca="1">IF(IDNMaps[[#This Row],[Name]]="","","("&amp;IDNMaps[[#This Row],[Type]]&amp;") "&amp;IDNMaps[[#This Row],[Name]])</f>
        <v/>
      </c>
      <c r="P319" s="6" t="str">
        <f ca="1">IFERROR(VLOOKUP(IDNMaps[[#This Row],[Primary]],INDIRECT(VLOOKUP(IDNMaps[[#This Row],[Type]],RecordCount[],2,0)),VLOOKUP(IDNMaps[[#This Row],[Type]],RecordCount[],8,0),0),"")</f>
        <v/>
      </c>
    </row>
    <row r="320" spans="10:16">
      <c r="J320" s="11">
        <f t="shared" si="4"/>
        <v>319</v>
      </c>
      <c r="K32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0" s="6" t="str">
        <f ca="1">IF(IDNMaps[[#This Row],[Type]]="","",COUNTIF($K$1:IDNMaps[[#This Row],[Type]],IDNMaps[[#This Row],[Type]]))</f>
        <v/>
      </c>
      <c r="M320" s="6" t="str">
        <f ca="1">IFERROR(VLOOKUP(IDNMaps[[#This Row],[Type]],RecordCount[],6,0)&amp;"-"&amp;IDNMaps[[#This Row],[Type Count]],"")</f>
        <v/>
      </c>
      <c r="N320" s="6" t="str">
        <f ca="1">IFERROR(VLOOKUP(IDNMaps[[#This Row],[Primary]],INDIRECT(VLOOKUP(IDNMaps[[#This Row],[Type]],RecordCount[],2,0)),VLOOKUP(IDNMaps[[#This Row],[Type]],RecordCount[],7,0),0),"")</f>
        <v/>
      </c>
      <c r="O320" s="6" t="str">
        <f ca="1">IF(IDNMaps[[#This Row],[Name]]="","","("&amp;IDNMaps[[#This Row],[Type]]&amp;") "&amp;IDNMaps[[#This Row],[Name]])</f>
        <v/>
      </c>
      <c r="P320" s="6" t="str">
        <f ca="1">IFERROR(VLOOKUP(IDNMaps[[#This Row],[Primary]],INDIRECT(VLOOKUP(IDNMaps[[#This Row],[Type]],RecordCount[],2,0)),VLOOKUP(IDNMaps[[#This Row],[Type]],RecordCount[],8,0),0),"")</f>
        <v/>
      </c>
    </row>
    <row r="321" spans="10:16">
      <c r="J321" s="11">
        <f t="shared" si="4"/>
        <v>320</v>
      </c>
      <c r="K32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1" s="6" t="str">
        <f ca="1">IF(IDNMaps[[#This Row],[Type]]="","",COUNTIF($K$1:IDNMaps[[#This Row],[Type]],IDNMaps[[#This Row],[Type]]))</f>
        <v/>
      </c>
      <c r="M321" s="6" t="str">
        <f ca="1">IFERROR(VLOOKUP(IDNMaps[[#This Row],[Type]],RecordCount[],6,0)&amp;"-"&amp;IDNMaps[[#This Row],[Type Count]],"")</f>
        <v/>
      </c>
      <c r="N321" s="6" t="str">
        <f ca="1">IFERROR(VLOOKUP(IDNMaps[[#This Row],[Primary]],INDIRECT(VLOOKUP(IDNMaps[[#This Row],[Type]],RecordCount[],2,0)),VLOOKUP(IDNMaps[[#This Row],[Type]],RecordCount[],7,0),0),"")</f>
        <v/>
      </c>
      <c r="O321" s="6" t="str">
        <f ca="1">IF(IDNMaps[[#This Row],[Name]]="","","("&amp;IDNMaps[[#This Row],[Type]]&amp;") "&amp;IDNMaps[[#This Row],[Name]])</f>
        <v/>
      </c>
      <c r="P321" s="6" t="str">
        <f ca="1">IFERROR(VLOOKUP(IDNMaps[[#This Row],[Primary]],INDIRECT(VLOOKUP(IDNMaps[[#This Row],[Type]],RecordCount[],2,0)),VLOOKUP(IDNMaps[[#This Row],[Type]],RecordCount[],8,0),0),"")</f>
        <v/>
      </c>
    </row>
    <row r="322" spans="10:16">
      <c r="J322" s="11">
        <f t="shared" ref="J322:J385" si="5">IFERROR($J321+1,1)</f>
        <v>321</v>
      </c>
      <c r="K32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2" s="6" t="str">
        <f ca="1">IF(IDNMaps[[#This Row],[Type]]="","",COUNTIF($K$1:IDNMaps[[#This Row],[Type]],IDNMaps[[#This Row],[Type]]))</f>
        <v/>
      </c>
      <c r="M322" s="6" t="str">
        <f ca="1">IFERROR(VLOOKUP(IDNMaps[[#This Row],[Type]],RecordCount[],6,0)&amp;"-"&amp;IDNMaps[[#This Row],[Type Count]],"")</f>
        <v/>
      </c>
      <c r="N322" s="6" t="str">
        <f ca="1">IFERROR(VLOOKUP(IDNMaps[[#This Row],[Primary]],INDIRECT(VLOOKUP(IDNMaps[[#This Row],[Type]],RecordCount[],2,0)),VLOOKUP(IDNMaps[[#This Row],[Type]],RecordCount[],7,0),0),"")</f>
        <v/>
      </c>
      <c r="O322" s="6" t="str">
        <f ca="1">IF(IDNMaps[[#This Row],[Name]]="","","("&amp;IDNMaps[[#This Row],[Type]]&amp;") "&amp;IDNMaps[[#This Row],[Name]])</f>
        <v/>
      </c>
      <c r="P322" s="6" t="str">
        <f ca="1">IFERROR(VLOOKUP(IDNMaps[[#This Row],[Primary]],INDIRECT(VLOOKUP(IDNMaps[[#This Row],[Type]],RecordCount[],2,0)),VLOOKUP(IDNMaps[[#This Row],[Type]],RecordCount[],8,0),0),"")</f>
        <v/>
      </c>
    </row>
    <row r="323" spans="10:16">
      <c r="J323" s="11">
        <f t="shared" si="5"/>
        <v>322</v>
      </c>
      <c r="K32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3" s="6" t="str">
        <f ca="1">IF(IDNMaps[[#This Row],[Type]]="","",COUNTIF($K$1:IDNMaps[[#This Row],[Type]],IDNMaps[[#This Row],[Type]]))</f>
        <v/>
      </c>
      <c r="M323" s="6" t="str">
        <f ca="1">IFERROR(VLOOKUP(IDNMaps[[#This Row],[Type]],RecordCount[],6,0)&amp;"-"&amp;IDNMaps[[#This Row],[Type Count]],"")</f>
        <v/>
      </c>
      <c r="N323" s="6" t="str">
        <f ca="1">IFERROR(VLOOKUP(IDNMaps[[#This Row],[Primary]],INDIRECT(VLOOKUP(IDNMaps[[#This Row],[Type]],RecordCount[],2,0)),VLOOKUP(IDNMaps[[#This Row],[Type]],RecordCount[],7,0),0),"")</f>
        <v/>
      </c>
      <c r="O323" s="6" t="str">
        <f ca="1">IF(IDNMaps[[#This Row],[Name]]="","","("&amp;IDNMaps[[#This Row],[Type]]&amp;") "&amp;IDNMaps[[#This Row],[Name]])</f>
        <v/>
      </c>
      <c r="P323" s="6" t="str">
        <f ca="1">IFERROR(VLOOKUP(IDNMaps[[#This Row],[Primary]],INDIRECT(VLOOKUP(IDNMaps[[#This Row],[Type]],RecordCount[],2,0)),VLOOKUP(IDNMaps[[#This Row],[Type]],RecordCount[],8,0),0),"")</f>
        <v/>
      </c>
    </row>
    <row r="324" spans="10:16">
      <c r="J324" s="11">
        <f t="shared" si="5"/>
        <v>323</v>
      </c>
      <c r="K32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4" s="6" t="str">
        <f ca="1">IF(IDNMaps[[#This Row],[Type]]="","",COUNTIF($K$1:IDNMaps[[#This Row],[Type]],IDNMaps[[#This Row],[Type]]))</f>
        <v/>
      </c>
      <c r="M324" s="6" t="str">
        <f ca="1">IFERROR(VLOOKUP(IDNMaps[[#This Row],[Type]],RecordCount[],6,0)&amp;"-"&amp;IDNMaps[[#This Row],[Type Count]],"")</f>
        <v/>
      </c>
      <c r="N324" s="6" t="str">
        <f ca="1">IFERROR(VLOOKUP(IDNMaps[[#This Row],[Primary]],INDIRECT(VLOOKUP(IDNMaps[[#This Row],[Type]],RecordCount[],2,0)),VLOOKUP(IDNMaps[[#This Row],[Type]],RecordCount[],7,0),0),"")</f>
        <v/>
      </c>
      <c r="O324" s="6" t="str">
        <f ca="1">IF(IDNMaps[[#This Row],[Name]]="","","("&amp;IDNMaps[[#This Row],[Type]]&amp;") "&amp;IDNMaps[[#This Row],[Name]])</f>
        <v/>
      </c>
      <c r="P324" s="6" t="str">
        <f ca="1">IFERROR(VLOOKUP(IDNMaps[[#This Row],[Primary]],INDIRECT(VLOOKUP(IDNMaps[[#This Row],[Type]],RecordCount[],2,0)),VLOOKUP(IDNMaps[[#This Row],[Type]],RecordCount[],8,0),0),"")</f>
        <v/>
      </c>
    </row>
    <row r="325" spans="10:16">
      <c r="J325" s="11">
        <f t="shared" si="5"/>
        <v>324</v>
      </c>
      <c r="K32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5" s="6" t="str">
        <f ca="1">IF(IDNMaps[[#This Row],[Type]]="","",COUNTIF($K$1:IDNMaps[[#This Row],[Type]],IDNMaps[[#This Row],[Type]]))</f>
        <v/>
      </c>
      <c r="M325" s="6" t="str">
        <f ca="1">IFERROR(VLOOKUP(IDNMaps[[#This Row],[Type]],RecordCount[],6,0)&amp;"-"&amp;IDNMaps[[#This Row],[Type Count]],"")</f>
        <v/>
      </c>
      <c r="N325" s="6" t="str">
        <f ca="1">IFERROR(VLOOKUP(IDNMaps[[#This Row],[Primary]],INDIRECT(VLOOKUP(IDNMaps[[#This Row],[Type]],RecordCount[],2,0)),VLOOKUP(IDNMaps[[#This Row],[Type]],RecordCount[],7,0),0),"")</f>
        <v/>
      </c>
      <c r="O325" s="6" t="str">
        <f ca="1">IF(IDNMaps[[#This Row],[Name]]="","","("&amp;IDNMaps[[#This Row],[Type]]&amp;") "&amp;IDNMaps[[#This Row],[Name]])</f>
        <v/>
      </c>
      <c r="P325" s="6" t="str">
        <f ca="1">IFERROR(VLOOKUP(IDNMaps[[#This Row],[Primary]],INDIRECT(VLOOKUP(IDNMaps[[#This Row],[Type]],RecordCount[],2,0)),VLOOKUP(IDNMaps[[#This Row],[Type]],RecordCount[],8,0),0),"")</f>
        <v/>
      </c>
    </row>
    <row r="326" spans="10:16">
      <c r="J326" s="11">
        <f t="shared" si="5"/>
        <v>325</v>
      </c>
      <c r="K32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6" s="6" t="str">
        <f ca="1">IF(IDNMaps[[#This Row],[Type]]="","",COUNTIF($K$1:IDNMaps[[#This Row],[Type]],IDNMaps[[#This Row],[Type]]))</f>
        <v/>
      </c>
      <c r="M326" s="6" t="str">
        <f ca="1">IFERROR(VLOOKUP(IDNMaps[[#This Row],[Type]],RecordCount[],6,0)&amp;"-"&amp;IDNMaps[[#This Row],[Type Count]],"")</f>
        <v/>
      </c>
      <c r="N326" s="6" t="str">
        <f ca="1">IFERROR(VLOOKUP(IDNMaps[[#This Row],[Primary]],INDIRECT(VLOOKUP(IDNMaps[[#This Row],[Type]],RecordCount[],2,0)),VLOOKUP(IDNMaps[[#This Row],[Type]],RecordCount[],7,0),0),"")</f>
        <v/>
      </c>
      <c r="O326" s="6" t="str">
        <f ca="1">IF(IDNMaps[[#This Row],[Name]]="","","("&amp;IDNMaps[[#This Row],[Type]]&amp;") "&amp;IDNMaps[[#This Row],[Name]])</f>
        <v/>
      </c>
      <c r="P326" s="6" t="str">
        <f ca="1">IFERROR(VLOOKUP(IDNMaps[[#This Row],[Primary]],INDIRECT(VLOOKUP(IDNMaps[[#This Row],[Type]],RecordCount[],2,0)),VLOOKUP(IDNMaps[[#This Row],[Type]],RecordCount[],8,0),0),"")</f>
        <v/>
      </c>
    </row>
    <row r="327" spans="10:16">
      <c r="J327" s="11">
        <f t="shared" si="5"/>
        <v>326</v>
      </c>
      <c r="K32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7" s="6" t="str">
        <f ca="1">IF(IDNMaps[[#This Row],[Type]]="","",COUNTIF($K$1:IDNMaps[[#This Row],[Type]],IDNMaps[[#This Row],[Type]]))</f>
        <v/>
      </c>
      <c r="M327" s="6" t="str">
        <f ca="1">IFERROR(VLOOKUP(IDNMaps[[#This Row],[Type]],RecordCount[],6,0)&amp;"-"&amp;IDNMaps[[#This Row],[Type Count]],"")</f>
        <v/>
      </c>
      <c r="N327" s="6" t="str">
        <f ca="1">IFERROR(VLOOKUP(IDNMaps[[#This Row],[Primary]],INDIRECT(VLOOKUP(IDNMaps[[#This Row],[Type]],RecordCount[],2,0)),VLOOKUP(IDNMaps[[#This Row],[Type]],RecordCount[],7,0),0),"")</f>
        <v/>
      </c>
      <c r="O327" s="6" t="str">
        <f ca="1">IF(IDNMaps[[#This Row],[Name]]="","","("&amp;IDNMaps[[#This Row],[Type]]&amp;") "&amp;IDNMaps[[#This Row],[Name]])</f>
        <v/>
      </c>
      <c r="P327" s="6" t="str">
        <f ca="1">IFERROR(VLOOKUP(IDNMaps[[#This Row],[Primary]],INDIRECT(VLOOKUP(IDNMaps[[#This Row],[Type]],RecordCount[],2,0)),VLOOKUP(IDNMaps[[#This Row],[Type]],RecordCount[],8,0),0),"")</f>
        <v/>
      </c>
    </row>
    <row r="328" spans="10:16">
      <c r="J328" s="11">
        <f t="shared" si="5"/>
        <v>327</v>
      </c>
      <c r="K32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8" s="6" t="str">
        <f ca="1">IF(IDNMaps[[#This Row],[Type]]="","",COUNTIF($K$1:IDNMaps[[#This Row],[Type]],IDNMaps[[#This Row],[Type]]))</f>
        <v/>
      </c>
      <c r="M328" s="6" t="str">
        <f ca="1">IFERROR(VLOOKUP(IDNMaps[[#This Row],[Type]],RecordCount[],6,0)&amp;"-"&amp;IDNMaps[[#This Row],[Type Count]],"")</f>
        <v/>
      </c>
      <c r="N328" s="6" t="str">
        <f ca="1">IFERROR(VLOOKUP(IDNMaps[[#This Row],[Primary]],INDIRECT(VLOOKUP(IDNMaps[[#This Row],[Type]],RecordCount[],2,0)),VLOOKUP(IDNMaps[[#This Row],[Type]],RecordCount[],7,0),0),"")</f>
        <v/>
      </c>
      <c r="O328" s="6" t="str">
        <f ca="1">IF(IDNMaps[[#This Row],[Name]]="","","("&amp;IDNMaps[[#This Row],[Type]]&amp;") "&amp;IDNMaps[[#This Row],[Name]])</f>
        <v/>
      </c>
      <c r="P328" s="6" t="str">
        <f ca="1">IFERROR(VLOOKUP(IDNMaps[[#This Row],[Primary]],INDIRECT(VLOOKUP(IDNMaps[[#This Row],[Type]],RecordCount[],2,0)),VLOOKUP(IDNMaps[[#This Row],[Type]],RecordCount[],8,0),0),"")</f>
        <v/>
      </c>
    </row>
    <row r="329" spans="10:16">
      <c r="J329" s="11">
        <f t="shared" si="5"/>
        <v>328</v>
      </c>
      <c r="K32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9" s="6" t="str">
        <f ca="1">IF(IDNMaps[[#This Row],[Type]]="","",COUNTIF($K$1:IDNMaps[[#This Row],[Type]],IDNMaps[[#This Row],[Type]]))</f>
        <v/>
      </c>
      <c r="M329" s="6" t="str">
        <f ca="1">IFERROR(VLOOKUP(IDNMaps[[#This Row],[Type]],RecordCount[],6,0)&amp;"-"&amp;IDNMaps[[#This Row],[Type Count]],"")</f>
        <v/>
      </c>
      <c r="N329" s="6" t="str">
        <f ca="1">IFERROR(VLOOKUP(IDNMaps[[#This Row],[Primary]],INDIRECT(VLOOKUP(IDNMaps[[#This Row],[Type]],RecordCount[],2,0)),VLOOKUP(IDNMaps[[#This Row],[Type]],RecordCount[],7,0),0),"")</f>
        <v/>
      </c>
      <c r="O329" s="6" t="str">
        <f ca="1">IF(IDNMaps[[#This Row],[Name]]="","","("&amp;IDNMaps[[#This Row],[Type]]&amp;") "&amp;IDNMaps[[#This Row],[Name]])</f>
        <v/>
      </c>
      <c r="P329" s="6" t="str">
        <f ca="1">IFERROR(VLOOKUP(IDNMaps[[#This Row],[Primary]],INDIRECT(VLOOKUP(IDNMaps[[#This Row],[Type]],RecordCount[],2,0)),VLOOKUP(IDNMaps[[#This Row],[Type]],RecordCount[],8,0),0),"")</f>
        <v/>
      </c>
    </row>
    <row r="330" spans="10:16">
      <c r="J330" s="11">
        <f t="shared" si="5"/>
        <v>329</v>
      </c>
      <c r="K33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0" s="6" t="str">
        <f ca="1">IF(IDNMaps[[#This Row],[Type]]="","",COUNTIF($K$1:IDNMaps[[#This Row],[Type]],IDNMaps[[#This Row],[Type]]))</f>
        <v/>
      </c>
      <c r="M330" s="6" t="str">
        <f ca="1">IFERROR(VLOOKUP(IDNMaps[[#This Row],[Type]],RecordCount[],6,0)&amp;"-"&amp;IDNMaps[[#This Row],[Type Count]],"")</f>
        <v/>
      </c>
      <c r="N330" s="6" t="str">
        <f ca="1">IFERROR(VLOOKUP(IDNMaps[[#This Row],[Primary]],INDIRECT(VLOOKUP(IDNMaps[[#This Row],[Type]],RecordCount[],2,0)),VLOOKUP(IDNMaps[[#This Row],[Type]],RecordCount[],7,0),0),"")</f>
        <v/>
      </c>
      <c r="O330" s="6" t="str">
        <f ca="1">IF(IDNMaps[[#This Row],[Name]]="","","("&amp;IDNMaps[[#This Row],[Type]]&amp;") "&amp;IDNMaps[[#This Row],[Name]])</f>
        <v/>
      </c>
      <c r="P330" s="6" t="str">
        <f ca="1">IFERROR(VLOOKUP(IDNMaps[[#This Row],[Primary]],INDIRECT(VLOOKUP(IDNMaps[[#This Row],[Type]],RecordCount[],2,0)),VLOOKUP(IDNMaps[[#This Row],[Type]],RecordCount[],8,0),0),"")</f>
        <v/>
      </c>
    </row>
    <row r="331" spans="10:16">
      <c r="J331" s="11">
        <f t="shared" si="5"/>
        <v>330</v>
      </c>
      <c r="K33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1" s="6" t="str">
        <f ca="1">IF(IDNMaps[[#This Row],[Type]]="","",COUNTIF($K$1:IDNMaps[[#This Row],[Type]],IDNMaps[[#This Row],[Type]]))</f>
        <v/>
      </c>
      <c r="M331" s="6" t="str">
        <f ca="1">IFERROR(VLOOKUP(IDNMaps[[#This Row],[Type]],RecordCount[],6,0)&amp;"-"&amp;IDNMaps[[#This Row],[Type Count]],"")</f>
        <v/>
      </c>
      <c r="N331" s="6" t="str">
        <f ca="1">IFERROR(VLOOKUP(IDNMaps[[#This Row],[Primary]],INDIRECT(VLOOKUP(IDNMaps[[#This Row],[Type]],RecordCount[],2,0)),VLOOKUP(IDNMaps[[#This Row],[Type]],RecordCount[],7,0),0),"")</f>
        <v/>
      </c>
      <c r="O331" s="6" t="str">
        <f ca="1">IF(IDNMaps[[#This Row],[Name]]="","","("&amp;IDNMaps[[#This Row],[Type]]&amp;") "&amp;IDNMaps[[#This Row],[Name]])</f>
        <v/>
      </c>
      <c r="P331" s="6" t="str">
        <f ca="1">IFERROR(VLOOKUP(IDNMaps[[#This Row],[Primary]],INDIRECT(VLOOKUP(IDNMaps[[#This Row],[Type]],RecordCount[],2,0)),VLOOKUP(IDNMaps[[#This Row],[Type]],RecordCount[],8,0),0),"")</f>
        <v/>
      </c>
    </row>
    <row r="332" spans="10:16">
      <c r="J332" s="11">
        <f t="shared" si="5"/>
        <v>331</v>
      </c>
      <c r="K33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2" s="6" t="str">
        <f ca="1">IF(IDNMaps[[#This Row],[Type]]="","",COUNTIF($K$1:IDNMaps[[#This Row],[Type]],IDNMaps[[#This Row],[Type]]))</f>
        <v/>
      </c>
      <c r="M332" s="6" t="str">
        <f ca="1">IFERROR(VLOOKUP(IDNMaps[[#This Row],[Type]],RecordCount[],6,0)&amp;"-"&amp;IDNMaps[[#This Row],[Type Count]],"")</f>
        <v/>
      </c>
      <c r="N332" s="6" t="str">
        <f ca="1">IFERROR(VLOOKUP(IDNMaps[[#This Row],[Primary]],INDIRECT(VLOOKUP(IDNMaps[[#This Row],[Type]],RecordCount[],2,0)),VLOOKUP(IDNMaps[[#This Row],[Type]],RecordCount[],7,0),0),"")</f>
        <v/>
      </c>
      <c r="O332" s="6" t="str">
        <f ca="1">IF(IDNMaps[[#This Row],[Name]]="","","("&amp;IDNMaps[[#This Row],[Type]]&amp;") "&amp;IDNMaps[[#This Row],[Name]])</f>
        <v/>
      </c>
      <c r="P332" s="6" t="str">
        <f ca="1">IFERROR(VLOOKUP(IDNMaps[[#This Row],[Primary]],INDIRECT(VLOOKUP(IDNMaps[[#This Row],[Type]],RecordCount[],2,0)),VLOOKUP(IDNMaps[[#This Row],[Type]],RecordCount[],8,0),0),"")</f>
        <v/>
      </c>
    </row>
    <row r="333" spans="10:16">
      <c r="J333" s="11">
        <f t="shared" si="5"/>
        <v>332</v>
      </c>
      <c r="K33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3" s="6" t="str">
        <f ca="1">IF(IDNMaps[[#This Row],[Type]]="","",COUNTIF($K$1:IDNMaps[[#This Row],[Type]],IDNMaps[[#This Row],[Type]]))</f>
        <v/>
      </c>
      <c r="M333" s="6" t="str">
        <f ca="1">IFERROR(VLOOKUP(IDNMaps[[#This Row],[Type]],RecordCount[],6,0)&amp;"-"&amp;IDNMaps[[#This Row],[Type Count]],"")</f>
        <v/>
      </c>
      <c r="N333" s="6" t="str">
        <f ca="1">IFERROR(VLOOKUP(IDNMaps[[#This Row],[Primary]],INDIRECT(VLOOKUP(IDNMaps[[#This Row],[Type]],RecordCount[],2,0)),VLOOKUP(IDNMaps[[#This Row],[Type]],RecordCount[],7,0),0),"")</f>
        <v/>
      </c>
      <c r="O333" s="6" t="str">
        <f ca="1">IF(IDNMaps[[#This Row],[Name]]="","","("&amp;IDNMaps[[#This Row],[Type]]&amp;") "&amp;IDNMaps[[#This Row],[Name]])</f>
        <v/>
      </c>
      <c r="P333" s="6" t="str">
        <f ca="1">IFERROR(VLOOKUP(IDNMaps[[#This Row],[Primary]],INDIRECT(VLOOKUP(IDNMaps[[#This Row],[Type]],RecordCount[],2,0)),VLOOKUP(IDNMaps[[#This Row],[Type]],RecordCount[],8,0),0),"")</f>
        <v/>
      </c>
    </row>
    <row r="334" spans="10:16">
      <c r="J334" s="11">
        <f t="shared" si="5"/>
        <v>333</v>
      </c>
      <c r="K33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4" s="6" t="str">
        <f ca="1">IF(IDNMaps[[#This Row],[Type]]="","",COUNTIF($K$1:IDNMaps[[#This Row],[Type]],IDNMaps[[#This Row],[Type]]))</f>
        <v/>
      </c>
      <c r="M334" s="6" t="str">
        <f ca="1">IFERROR(VLOOKUP(IDNMaps[[#This Row],[Type]],RecordCount[],6,0)&amp;"-"&amp;IDNMaps[[#This Row],[Type Count]],"")</f>
        <v/>
      </c>
      <c r="N334" s="6" t="str">
        <f ca="1">IFERROR(VLOOKUP(IDNMaps[[#This Row],[Primary]],INDIRECT(VLOOKUP(IDNMaps[[#This Row],[Type]],RecordCount[],2,0)),VLOOKUP(IDNMaps[[#This Row],[Type]],RecordCount[],7,0),0),"")</f>
        <v/>
      </c>
      <c r="O334" s="6" t="str">
        <f ca="1">IF(IDNMaps[[#This Row],[Name]]="","","("&amp;IDNMaps[[#This Row],[Type]]&amp;") "&amp;IDNMaps[[#This Row],[Name]])</f>
        <v/>
      </c>
      <c r="P334" s="6" t="str">
        <f ca="1">IFERROR(VLOOKUP(IDNMaps[[#This Row],[Primary]],INDIRECT(VLOOKUP(IDNMaps[[#This Row],[Type]],RecordCount[],2,0)),VLOOKUP(IDNMaps[[#This Row],[Type]],RecordCount[],8,0),0),"")</f>
        <v/>
      </c>
    </row>
    <row r="335" spans="10:16">
      <c r="J335" s="11">
        <f t="shared" si="5"/>
        <v>334</v>
      </c>
      <c r="K33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5" s="6" t="str">
        <f ca="1">IF(IDNMaps[[#This Row],[Type]]="","",COUNTIF($K$1:IDNMaps[[#This Row],[Type]],IDNMaps[[#This Row],[Type]]))</f>
        <v/>
      </c>
      <c r="M335" s="6" t="str">
        <f ca="1">IFERROR(VLOOKUP(IDNMaps[[#This Row],[Type]],RecordCount[],6,0)&amp;"-"&amp;IDNMaps[[#This Row],[Type Count]],"")</f>
        <v/>
      </c>
      <c r="N335" s="6" t="str">
        <f ca="1">IFERROR(VLOOKUP(IDNMaps[[#This Row],[Primary]],INDIRECT(VLOOKUP(IDNMaps[[#This Row],[Type]],RecordCount[],2,0)),VLOOKUP(IDNMaps[[#This Row],[Type]],RecordCount[],7,0),0),"")</f>
        <v/>
      </c>
      <c r="O335" s="6" t="str">
        <f ca="1">IF(IDNMaps[[#This Row],[Name]]="","","("&amp;IDNMaps[[#This Row],[Type]]&amp;") "&amp;IDNMaps[[#This Row],[Name]])</f>
        <v/>
      </c>
      <c r="P335" s="6" t="str">
        <f ca="1">IFERROR(VLOOKUP(IDNMaps[[#This Row],[Primary]],INDIRECT(VLOOKUP(IDNMaps[[#This Row],[Type]],RecordCount[],2,0)),VLOOKUP(IDNMaps[[#This Row],[Type]],RecordCount[],8,0),0),"")</f>
        <v/>
      </c>
    </row>
    <row r="336" spans="10:16">
      <c r="J336" s="11">
        <f t="shared" si="5"/>
        <v>335</v>
      </c>
      <c r="K33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6" s="6" t="str">
        <f ca="1">IF(IDNMaps[[#This Row],[Type]]="","",COUNTIF($K$1:IDNMaps[[#This Row],[Type]],IDNMaps[[#This Row],[Type]]))</f>
        <v/>
      </c>
      <c r="M336" s="6" t="str">
        <f ca="1">IFERROR(VLOOKUP(IDNMaps[[#This Row],[Type]],RecordCount[],6,0)&amp;"-"&amp;IDNMaps[[#This Row],[Type Count]],"")</f>
        <v/>
      </c>
      <c r="N336" s="6" t="str">
        <f ca="1">IFERROR(VLOOKUP(IDNMaps[[#This Row],[Primary]],INDIRECT(VLOOKUP(IDNMaps[[#This Row],[Type]],RecordCount[],2,0)),VLOOKUP(IDNMaps[[#This Row],[Type]],RecordCount[],7,0),0),"")</f>
        <v/>
      </c>
      <c r="O336" s="6" t="str">
        <f ca="1">IF(IDNMaps[[#This Row],[Name]]="","","("&amp;IDNMaps[[#This Row],[Type]]&amp;") "&amp;IDNMaps[[#This Row],[Name]])</f>
        <v/>
      </c>
      <c r="P336" s="6" t="str">
        <f ca="1">IFERROR(VLOOKUP(IDNMaps[[#This Row],[Primary]],INDIRECT(VLOOKUP(IDNMaps[[#This Row],[Type]],RecordCount[],2,0)),VLOOKUP(IDNMaps[[#This Row],[Type]],RecordCount[],8,0),0),"")</f>
        <v/>
      </c>
    </row>
    <row r="337" spans="10:16">
      <c r="J337" s="11">
        <f t="shared" si="5"/>
        <v>336</v>
      </c>
      <c r="K33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7" s="6" t="str">
        <f ca="1">IF(IDNMaps[[#This Row],[Type]]="","",COUNTIF($K$1:IDNMaps[[#This Row],[Type]],IDNMaps[[#This Row],[Type]]))</f>
        <v/>
      </c>
      <c r="M337" s="6" t="str">
        <f ca="1">IFERROR(VLOOKUP(IDNMaps[[#This Row],[Type]],RecordCount[],6,0)&amp;"-"&amp;IDNMaps[[#This Row],[Type Count]],"")</f>
        <v/>
      </c>
      <c r="N337" s="6" t="str">
        <f ca="1">IFERROR(VLOOKUP(IDNMaps[[#This Row],[Primary]],INDIRECT(VLOOKUP(IDNMaps[[#This Row],[Type]],RecordCount[],2,0)),VLOOKUP(IDNMaps[[#This Row],[Type]],RecordCount[],7,0),0),"")</f>
        <v/>
      </c>
      <c r="O337" s="6" t="str">
        <f ca="1">IF(IDNMaps[[#This Row],[Name]]="","","("&amp;IDNMaps[[#This Row],[Type]]&amp;") "&amp;IDNMaps[[#This Row],[Name]])</f>
        <v/>
      </c>
      <c r="P337" s="6" t="str">
        <f ca="1">IFERROR(VLOOKUP(IDNMaps[[#This Row],[Primary]],INDIRECT(VLOOKUP(IDNMaps[[#This Row],[Type]],RecordCount[],2,0)),VLOOKUP(IDNMaps[[#This Row],[Type]],RecordCount[],8,0),0),"")</f>
        <v/>
      </c>
    </row>
    <row r="338" spans="10:16">
      <c r="J338" s="11">
        <f t="shared" si="5"/>
        <v>337</v>
      </c>
      <c r="K33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8" s="6" t="str">
        <f ca="1">IF(IDNMaps[[#This Row],[Type]]="","",COUNTIF($K$1:IDNMaps[[#This Row],[Type]],IDNMaps[[#This Row],[Type]]))</f>
        <v/>
      </c>
      <c r="M338" s="6" t="str">
        <f ca="1">IFERROR(VLOOKUP(IDNMaps[[#This Row],[Type]],RecordCount[],6,0)&amp;"-"&amp;IDNMaps[[#This Row],[Type Count]],"")</f>
        <v/>
      </c>
      <c r="N338" s="6" t="str">
        <f ca="1">IFERROR(VLOOKUP(IDNMaps[[#This Row],[Primary]],INDIRECT(VLOOKUP(IDNMaps[[#This Row],[Type]],RecordCount[],2,0)),VLOOKUP(IDNMaps[[#This Row],[Type]],RecordCount[],7,0),0),"")</f>
        <v/>
      </c>
      <c r="O338" s="6" t="str">
        <f ca="1">IF(IDNMaps[[#This Row],[Name]]="","","("&amp;IDNMaps[[#This Row],[Type]]&amp;") "&amp;IDNMaps[[#This Row],[Name]])</f>
        <v/>
      </c>
      <c r="P338" s="6" t="str">
        <f ca="1">IFERROR(VLOOKUP(IDNMaps[[#This Row],[Primary]],INDIRECT(VLOOKUP(IDNMaps[[#This Row],[Type]],RecordCount[],2,0)),VLOOKUP(IDNMaps[[#This Row],[Type]],RecordCount[],8,0),0),"")</f>
        <v/>
      </c>
    </row>
    <row r="339" spans="10:16">
      <c r="J339" s="11">
        <f t="shared" si="5"/>
        <v>338</v>
      </c>
      <c r="K33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9" s="6" t="str">
        <f ca="1">IF(IDNMaps[[#This Row],[Type]]="","",COUNTIF($K$1:IDNMaps[[#This Row],[Type]],IDNMaps[[#This Row],[Type]]))</f>
        <v/>
      </c>
      <c r="M339" s="6" t="str">
        <f ca="1">IFERROR(VLOOKUP(IDNMaps[[#This Row],[Type]],RecordCount[],6,0)&amp;"-"&amp;IDNMaps[[#This Row],[Type Count]],"")</f>
        <v/>
      </c>
      <c r="N339" s="6" t="str">
        <f ca="1">IFERROR(VLOOKUP(IDNMaps[[#This Row],[Primary]],INDIRECT(VLOOKUP(IDNMaps[[#This Row],[Type]],RecordCount[],2,0)),VLOOKUP(IDNMaps[[#This Row],[Type]],RecordCount[],7,0),0),"")</f>
        <v/>
      </c>
      <c r="O339" s="6" t="str">
        <f ca="1">IF(IDNMaps[[#This Row],[Name]]="","","("&amp;IDNMaps[[#This Row],[Type]]&amp;") "&amp;IDNMaps[[#This Row],[Name]])</f>
        <v/>
      </c>
      <c r="P339" s="6" t="str">
        <f ca="1">IFERROR(VLOOKUP(IDNMaps[[#This Row],[Primary]],INDIRECT(VLOOKUP(IDNMaps[[#This Row],[Type]],RecordCount[],2,0)),VLOOKUP(IDNMaps[[#This Row],[Type]],RecordCount[],8,0),0),"")</f>
        <v/>
      </c>
    </row>
    <row r="340" spans="10:16">
      <c r="J340" s="11">
        <f t="shared" si="5"/>
        <v>339</v>
      </c>
      <c r="K34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0" s="6" t="str">
        <f ca="1">IF(IDNMaps[[#This Row],[Type]]="","",COUNTIF($K$1:IDNMaps[[#This Row],[Type]],IDNMaps[[#This Row],[Type]]))</f>
        <v/>
      </c>
      <c r="M340" s="6" t="str">
        <f ca="1">IFERROR(VLOOKUP(IDNMaps[[#This Row],[Type]],RecordCount[],6,0)&amp;"-"&amp;IDNMaps[[#This Row],[Type Count]],"")</f>
        <v/>
      </c>
      <c r="N340" s="6" t="str">
        <f ca="1">IFERROR(VLOOKUP(IDNMaps[[#This Row],[Primary]],INDIRECT(VLOOKUP(IDNMaps[[#This Row],[Type]],RecordCount[],2,0)),VLOOKUP(IDNMaps[[#This Row],[Type]],RecordCount[],7,0),0),"")</f>
        <v/>
      </c>
      <c r="O340" s="6" t="str">
        <f ca="1">IF(IDNMaps[[#This Row],[Name]]="","","("&amp;IDNMaps[[#This Row],[Type]]&amp;") "&amp;IDNMaps[[#This Row],[Name]])</f>
        <v/>
      </c>
      <c r="P340" s="6" t="str">
        <f ca="1">IFERROR(VLOOKUP(IDNMaps[[#This Row],[Primary]],INDIRECT(VLOOKUP(IDNMaps[[#This Row],[Type]],RecordCount[],2,0)),VLOOKUP(IDNMaps[[#This Row],[Type]],RecordCount[],8,0),0),"")</f>
        <v/>
      </c>
    </row>
    <row r="341" spans="10:16">
      <c r="J341" s="11">
        <f t="shared" si="5"/>
        <v>340</v>
      </c>
      <c r="K34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1" s="6" t="str">
        <f ca="1">IF(IDNMaps[[#This Row],[Type]]="","",COUNTIF($K$1:IDNMaps[[#This Row],[Type]],IDNMaps[[#This Row],[Type]]))</f>
        <v/>
      </c>
      <c r="M341" s="6" t="str">
        <f ca="1">IFERROR(VLOOKUP(IDNMaps[[#This Row],[Type]],RecordCount[],6,0)&amp;"-"&amp;IDNMaps[[#This Row],[Type Count]],"")</f>
        <v/>
      </c>
      <c r="N341" s="6" t="str">
        <f ca="1">IFERROR(VLOOKUP(IDNMaps[[#This Row],[Primary]],INDIRECT(VLOOKUP(IDNMaps[[#This Row],[Type]],RecordCount[],2,0)),VLOOKUP(IDNMaps[[#This Row],[Type]],RecordCount[],7,0),0),"")</f>
        <v/>
      </c>
      <c r="O341" s="6" t="str">
        <f ca="1">IF(IDNMaps[[#This Row],[Name]]="","","("&amp;IDNMaps[[#This Row],[Type]]&amp;") "&amp;IDNMaps[[#This Row],[Name]])</f>
        <v/>
      </c>
      <c r="P341" s="6" t="str">
        <f ca="1">IFERROR(VLOOKUP(IDNMaps[[#This Row],[Primary]],INDIRECT(VLOOKUP(IDNMaps[[#This Row],[Type]],RecordCount[],2,0)),VLOOKUP(IDNMaps[[#This Row],[Type]],RecordCount[],8,0),0),"")</f>
        <v/>
      </c>
    </row>
    <row r="342" spans="10:16">
      <c r="J342" s="11">
        <f t="shared" si="5"/>
        <v>341</v>
      </c>
      <c r="K34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2" s="6" t="str">
        <f ca="1">IF(IDNMaps[[#This Row],[Type]]="","",COUNTIF($K$1:IDNMaps[[#This Row],[Type]],IDNMaps[[#This Row],[Type]]))</f>
        <v/>
      </c>
      <c r="M342" s="6" t="str">
        <f ca="1">IFERROR(VLOOKUP(IDNMaps[[#This Row],[Type]],RecordCount[],6,0)&amp;"-"&amp;IDNMaps[[#This Row],[Type Count]],"")</f>
        <v/>
      </c>
      <c r="N342" s="6" t="str">
        <f ca="1">IFERROR(VLOOKUP(IDNMaps[[#This Row],[Primary]],INDIRECT(VLOOKUP(IDNMaps[[#This Row],[Type]],RecordCount[],2,0)),VLOOKUP(IDNMaps[[#This Row],[Type]],RecordCount[],7,0),0),"")</f>
        <v/>
      </c>
      <c r="O342" s="6" t="str">
        <f ca="1">IF(IDNMaps[[#This Row],[Name]]="","","("&amp;IDNMaps[[#This Row],[Type]]&amp;") "&amp;IDNMaps[[#This Row],[Name]])</f>
        <v/>
      </c>
      <c r="P342" s="6" t="str">
        <f ca="1">IFERROR(VLOOKUP(IDNMaps[[#This Row],[Primary]],INDIRECT(VLOOKUP(IDNMaps[[#This Row],[Type]],RecordCount[],2,0)),VLOOKUP(IDNMaps[[#This Row],[Type]],RecordCount[],8,0),0),"")</f>
        <v/>
      </c>
    </row>
    <row r="343" spans="10:16">
      <c r="J343" s="11">
        <f t="shared" si="5"/>
        <v>342</v>
      </c>
      <c r="K34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3" s="6" t="str">
        <f ca="1">IF(IDNMaps[[#This Row],[Type]]="","",COUNTIF($K$1:IDNMaps[[#This Row],[Type]],IDNMaps[[#This Row],[Type]]))</f>
        <v/>
      </c>
      <c r="M343" s="6" t="str">
        <f ca="1">IFERROR(VLOOKUP(IDNMaps[[#This Row],[Type]],RecordCount[],6,0)&amp;"-"&amp;IDNMaps[[#This Row],[Type Count]],"")</f>
        <v/>
      </c>
      <c r="N343" s="6" t="str">
        <f ca="1">IFERROR(VLOOKUP(IDNMaps[[#This Row],[Primary]],INDIRECT(VLOOKUP(IDNMaps[[#This Row],[Type]],RecordCount[],2,0)),VLOOKUP(IDNMaps[[#This Row],[Type]],RecordCount[],7,0),0),"")</f>
        <v/>
      </c>
      <c r="O343" s="6" t="str">
        <f ca="1">IF(IDNMaps[[#This Row],[Name]]="","","("&amp;IDNMaps[[#This Row],[Type]]&amp;") "&amp;IDNMaps[[#This Row],[Name]])</f>
        <v/>
      </c>
      <c r="P343" s="6" t="str">
        <f ca="1">IFERROR(VLOOKUP(IDNMaps[[#This Row],[Primary]],INDIRECT(VLOOKUP(IDNMaps[[#This Row],[Type]],RecordCount[],2,0)),VLOOKUP(IDNMaps[[#This Row],[Type]],RecordCount[],8,0),0),"")</f>
        <v/>
      </c>
    </row>
    <row r="344" spans="10:16">
      <c r="J344" s="11">
        <f t="shared" si="5"/>
        <v>343</v>
      </c>
      <c r="K34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4" s="6" t="str">
        <f ca="1">IF(IDNMaps[[#This Row],[Type]]="","",COUNTIF($K$1:IDNMaps[[#This Row],[Type]],IDNMaps[[#This Row],[Type]]))</f>
        <v/>
      </c>
      <c r="M344" s="6" t="str">
        <f ca="1">IFERROR(VLOOKUP(IDNMaps[[#This Row],[Type]],RecordCount[],6,0)&amp;"-"&amp;IDNMaps[[#This Row],[Type Count]],"")</f>
        <v/>
      </c>
      <c r="N344" s="6" t="str">
        <f ca="1">IFERROR(VLOOKUP(IDNMaps[[#This Row],[Primary]],INDIRECT(VLOOKUP(IDNMaps[[#This Row],[Type]],RecordCount[],2,0)),VLOOKUP(IDNMaps[[#This Row],[Type]],RecordCount[],7,0),0),"")</f>
        <v/>
      </c>
      <c r="O344" s="6" t="str">
        <f ca="1">IF(IDNMaps[[#This Row],[Name]]="","","("&amp;IDNMaps[[#This Row],[Type]]&amp;") "&amp;IDNMaps[[#This Row],[Name]])</f>
        <v/>
      </c>
      <c r="P344" s="6" t="str">
        <f ca="1">IFERROR(VLOOKUP(IDNMaps[[#This Row],[Primary]],INDIRECT(VLOOKUP(IDNMaps[[#This Row],[Type]],RecordCount[],2,0)),VLOOKUP(IDNMaps[[#This Row],[Type]],RecordCount[],8,0),0),"")</f>
        <v/>
      </c>
    </row>
    <row r="345" spans="10:16">
      <c r="J345" s="11">
        <f t="shared" si="5"/>
        <v>344</v>
      </c>
      <c r="K34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5" s="6" t="str">
        <f ca="1">IF(IDNMaps[[#This Row],[Type]]="","",COUNTIF($K$1:IDNMaps[[#This Row],[Type]],IDNMaps[[#This Row],[Type]]))</f>
        <v/>
      </c>
      <c r="M345" s="6" t="str">
        <f ca="1">IFERROR(VLOOKUP(IDNMaps[[#This Row],[Type]],RecordCount[],6,0)&amp;"-"&amp;IDNMaps[[#This Row],[Type Count]],"")</f>
        <v/>
      </c>
      <c r="N345" s="6" t="str">
        <f ca="1">IFERROR(VLOOKUP(IDNMaps[[#This Row],[Primary]],INDIRECT(VLOOKUP(IDNMaps[[#This Row],[Type]],RecordCount[],2,0)),VLOOKUP(IDNMaps[[#This Row],[Type]],RecordCount[],7,0),0),"")</f>
        <v/>
      </c>
      <c r="O345" s="6" t="str">
        <f ca="1">IF(IDNMaps[[#This Row],[Name]]="","","("&amp;IDNMaps[[#This Row],[Type]]&amp;") "&amp;IDNMaps[[#This Row],[Name]])</f>
        <v/>
      </c>
      <c r="P345" s="6" t="str">
        <f ca="1">IFERROR(VLOOKUP(IDNMaps[[#This Row],[Primary]],INDIRECT(VLOOKUP(IDNMaps[[#This Row],[Type]],RecordCount[],2,0)),VLOOKUP(IDNMaps[[#This Row],[Type]],RecordCount[],8,0),0),"")</f>
        <v/>
      </c>
    </row>
    <row r="346" spans="10:16">
      <c r="J346" s="11">
        <f t="shared" si="5"/>
        <v>345</v>
      </c>
      <c r="K34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6" s="6" t="str">
        <f ca="1">IF(IDNMaps[[#This Row],[Type]]="","",COUNTIF($K$1:IDNMaps[[#This Row],[Type]],IDNMaps[[#This Row],[Type]]))</f>
        <v/>
      </c>
      <c r="M346" s="6" t="str">
        <f ca="1">IFERROR(VLOOKUP(IDNMaps[[#This Row],[Type]],RecordCount[],6,0)&amp;"-"&amp;IDNMaps[[#This Row],[Type Count]],"")</f>
        <v/>
      </c>
      <c r="N346" s="6" t="str">
        <f ca="1">IFERROR(VLOOKUP(IDNMaps[[#This Row],[Primary]],INDIRECT(VLOOKUP(IDNMaps[[#This Row],[Type]],RecordCount[],2,0)),VLOOKUP(IDNMaps[[#This Row],[Type]],RecordCount[],7,0),0),"")</f>
        <v/>
      </c>
      <c r="O346" s="6" t="str">
        <f ca="1">IF(IDNMaps[[#This Row],[Name]]="","","("&amp;IDNMaps[[#This Row],[Type]]&amp;") "&amp;IDNMaps[[#This Row],[Name]])</f>
        <v/>
      </c>
      <c r="P346" s="6" t="str">
        <f ca="1">IFERROR(VLOOKUP(IDNMaps[[#This Row],[Primary]],INDIRECT(VLOOKUP(IDNMaps[[#This Row],[Type]],RecordCount[],2,0)),VLOOKUP(IDNMaps[[#This Row],[Type]],RecordCount[],8,0),0),"")</f>
        <v/>
      </c>
    </row>
    <row r="347" spans="10:16">
      <c r="J347" s="11">
        <f t="shared" si="5"/>
        <v>346</v>
      </c>
      <c r="K34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7" s="6" t="str">
        <f ca="1">IF(IDNMaps[[#This Row],[Type]]="","",COUNTIF($K$1:IDNMaps[[#This Row],[Type]],IDNMaps[[#This Row],[Type]]))</f>
        <v/>
      </c>
      <c r="M347" s="6" t="str">
        <f ca="1">IFERROR(VLOOKUP(IDNMaps[[#This Row],[Type]],RecordCount[],6,0)&amp;"-"&amp;IDNMaps[[#This Row],[Type Count]],"")</f>
        <v/>
      </c>
      <c r="N347" s="6" t="str">
        <f ca="1">IFERROR(VLOOKUP(IDNMaps[[#This Row],[Primary]],INDIRECT(VLOOKUP(IDNMaps[[#This Row],[Type]],RecordCount[],2,0)),VLOOKUP(IDNMaps[[#This Row],[Type]],RecordCount[],7,0),0),"")</f>
        <v/>
      </c>
      <c r="O347" s="6" t="str">
        <f ca="1">IF(IDNMaps[[#This Row],[Name]]="","","("&amp;IDNMaps[[#This Row],[Type]]&amp;") "&amp;IDNMaps[[#This Row],[Name]])</f>
        <v/>
      </c>
      <c r="P347" s="6" t="str">
        <f ca="1">IFERROR(VLOOKUP(IDNMaps[[#This Row],[Primary]],INDIRECT(VLOOKUP(IDNMaps[[#This Row],[Type]],RecordCount[],2,0)),VLOOKUP(IDNMaps[[#This Row],[Type]],RecordCount[],8,0),0),"")</f>
        <v/>
      </c>
    </row>
    <row r="348" spans="10:16">
      <c r="J348" s="11">
        <f t="shared" si="5"/>
        <v>347</v>
      </c>
      <c r="K34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8" s="6" t="str">
        <f ca="1">IF(IDNMaps[[#This Row],[Type]]="","",COUNTIF($K$1:IDNMaps[[#This Row],[Type]],IDNMaps[[#This Row],[Type]]))</f>
        <v/>
      </c>
      <c r="M348" s="6" t="str">
        <f ca="1">IFERROR(VLOOKUP(IDNMaps[[#This Row],[Type]],RecordCount[],6,0)&amp;"-"&amp;IDNMaps[[#This Row],[Type Count]],"")</f>
        <v/>
      </c>
      <c r="N348" s="6" t="str">
        <f ca="1">IFERROR(VLOOKUP(IDNMaps[[#This Row],[Primary]],INDIRECT(VLOOKUP(IDNMaps[[#This Row],[Type]],RecordCount[],2,0)),VLOOKUP(IDNMaps[[#This Row],[Type]],RecordCount[],7,0),0),"")</f>
        <v/>
      </c>
      <c r="O348" s="6" t="str">
        <f ca="1">IF(IDNMaps[[#This Row],[Name]]="","","("&amp;IDNMaps[[#This Row],[Type]]&amp;") "&amp;IDNMaps[[#This Row],[Name]])</f>
        <v/>
      </c>
      <c r="P348" s="6" t="str">
        <f ca="1">IFERROR(VLOOKUP(IDNMaps[[#This Row],[Primary]],INDIRECT(VLOOKUP(IDNMaps[[#This Row],[Type]],RecordCount[],2,0)),VLOOKUP(IDNMaps[[#This Row],[Type]],RecordCount[],8,0),0),"")</f>
        <v/>
      </c>
    </row>
    <row r="349" spans="10:16">
      <c r="J349" s="11">
        <f t="shared" si="5"/>
        <v>348</v>
      </c>
      <c r="K34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9" s="6" t="str">
        <f ca="1">IF(IDNMaps[[#This Row],[Type]]="","",COUNTIF($K$1:IDNMaps[[#This Row],[Type]],IDNMaps[[#This Row],[Type]]))</f>
        <v/>
      </c>
      <c r="M349" s="6" t="str">
        <f ca="1">IFERROR(VLOOKUP(IDNMaps[[#This Row],[Type]],RecordCount[],6,0)&amp;"-"&amp;IDNMaps[[#This Row],[Type Count]],"")</f>
        <v/>
      </c>
      <c r="N349" s="6" t="str">
        <f ca="1">IFERROR(VLOOKUP(IDNMaps[[#This Row],[Primary]],INDIRECT(VLOOKUP(IDNMaps[[#This Row],[Type]],RecordCount[],2,0)),VLOOKUP(IDNMaps[[#This Row],[Type]],RecordCount[],7,0),0),"")</f>
        <v/>
      </c>
      <c r="O349" s="6" t="str">
        <f ca="1">IF(IDNMaps[[#This Row],[Name]]="","","("&amp;IDNMaps[[#This Row],[Type]]&amp;") "&amp;IDNMaps[[#This Row],[Name]])</f>
        <v/>
      </c>
      <c r="P349" s="6" t="str">
        <f ca="1">IFERROR(VLOOKUP(IDNMaps[[#This Row],[Primary]],INDIRECT(VLOOKUP(IDNMaps[[#This Row],[Type]],RecordCount[],2,0)),VLOOKUP(IDNMaps[[#This Row],[Type]],RecordCount[],8,0),0),"")</f>
        <v/>
      </c>
    </row>
    <row r="350" spans="10:16">
      <c r="J350" s="11">
        <f t="shared" si="5"/>
        <v>349</v>
      </c>
      <c r="K35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0" s="6" t="str">
        <f ca="1">IF(IDNMaps[[#This Row],[Type]]="","",COUNTIF($K$1:IDNMaps[[#This Row],[Type]],IDNMaps[[#This Row],[Type]]))</f>
        <v/>
      </c>
      <c r="M350" s="6" t="str">
        <f ca="1">IFERROR(VLOOKUP(IDNMaps[[#This Row],[Type]],RecordCount[],6,0)&amp;"-"&amp;IDNMaps[[#This Row],[Type Count]],"")</f>
        <v/>
      </c>
      <c r="N350" s="6" t="str">
        <f ca="1">IFERROR(VLOOKUP(IDNMaps[[#This Row],[Primary]],INDIRECT(VLOOKUP(IDNMaps[[#This Row],[Type]],RecordCount[],2,0)),VLOOKUP(IDNMaps[[#This Row],[Type]],RecordCount[],7,0),0),"")</f>
        <v/>
      </c>
      <c r="O350" s="6" t="str">
        <f ca="1">IF(IDNMaps[[#This Row],[Name]]="","","("&amp;IDNMaps[[#This Row],[Type]]&amp;") "&amp;IDNMaps[[#This Row],[Name]])</f>
        <v/>
      </c>
      <c r="P350" s="6" t="str">
        <f ca="1">IFERROR(VLOOKUP(IDNMaps[[#This Row],[Primary]],INDIRECT(VLOOKUP(IDNMaps[[#This Row],[Type]],RecordCount[],2,0)),VLOOKUP(IDNMaps[[#This Row],[Type]],RecordCount[],8,0),0),"")</f>
        <v/>
      </c>
    </row>
    <row r="351" spans="10:16">
      <c r="J351" s="11">
        <f t="shared" si="5"/>
        <v>350</v>
      </c>
      <c r="K35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1" s="6" t="str">
        <f ca="1">IF(IDNMaps[[#This Row],[Type]]="","",COUNTIF($K$1:IDNMaps[[#This Row],[Type]],IDNMaps[[#This Row],[Type]]))</f>
        <v/>
      </c>
      <c r="M351" s="6" t="str">
        <f ca="1">IFERROR(VLOOKUP(IDNMaps[[#This Row],[Type]],RecordCount[],6,0)&amp;"-"&amp;IDNMaps[[#This Row],[Type Count]],"")</f>
        <v/>
      </c>
      <c r="N351" s="6" t="str">
        <f ca="1">IFERROR(VLOOKUP(IDNMaps[[#This Row],[Primary]],INDIRECT(VLOOKUP(IDNMaps[[#This Row],[Type]],RecordCount[],2,0)),VLOOKUP(IDNMaps[[#This Row],[Type]],RecordCount[],7,0),0),"")</f>
        <v/>
      </c>
      <c r="O351" s="6" t="str">
        <f ca="1">IF(IDNMaps[[#This Row],[Name]]="","","("&amp;IDNMaps[[#This Row],[Type]]&amp;") "&amp;IDNMaps[[#This Row],[Name]])</f>
        <v/>
      </c>
      <c r="P351" s="6" t="str">
        <f ca="1">IFERROR(VLOOKUP(IDNMaps[[#This Row],[Primary]],INDIRECT(VLOOKUP(IDNMaps[[#This Row],[Type]],RecordCount[],2,0)),VLOOKUP(IDNMaps[[#This Row],[Type]],RecordCount[],8,0),0),"")</f>
        <v/>
      </c>
    </row>
    <row r="352" spans="10:16">
      <c r="J352" s="11">
        <f t="shared" si="5"/>
        <v>351</v>
      </c>
      <c r="K35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2" s="6" t="str">
        <f ca="1">IF(IDNMaps[[#This Row],[Type]]="","",COUNTIF($K$1:IDNMaps[[#This Row],[Type]],IDNMaps[[#This Row],[Type]]))</f>
        <v/>
      </c>
      <c r="M352" s="6" t="str">
        <f ca="1">IFERROR(VLOOKUP(IDNMaps[[#This Row],[Type]],RecordCount[],6,0)&amp;"-"&amp;IDNMaps[[#This Row],[Type Count]],"")</f>
        <v/>
      </c>
      <c r="N352" s="6" t="str">
        <f ca="1">IFERROR(VLOOKUP(IDNMaps[[#This Row],[Primary]],INDIRECT(VLOOKUP(IDNMaps[[#This Row],[Type]],RecordCount[],2,0)),VLOOKUP(IDNMaps[[#This Row],[Type]],RecordCount[],7,0),0),"")</f>
        <v/>
      </c>
      <c r="O352" s="6" t="str">
        <f ca="1">IF(IDNMaps[[#This Row],[Name]]="","","("&amp;IDNMaps[[#This Row],[Type]]&amp;") "&amp;IDNMaps[[#This Row],[Name]])</f>
        <v/>
      </c>
      <c r="P352" s="6" t="str">
        <f ca="1">IFERROR(VLOOKUP(IDNMaps[[#This Row],[Primary]],INDIRECT(VLOOKUP(IDNMaps[[#This Row],[Type]],RecordCount[],2,0)),VLOOKUP(IDNMaps[[#This Row],[Type]],RecordCount[],8,0),0),"")</f>
        <v/>
      </c>
    </row>
    <row r="353" spans="10:16">
      <c r="J353" s="11">
        <f t="shared" si="5"/>
        <v>352</v>
      </c>
      <c r="K35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3" s="6" t="str">
        <f ca="1">IF(IDNMaps[[#This Row],[Type]]="","",COUNTIF($K$1:IDNMaps[[#This Row],[Type]],IDNMaps[[#This Row],[Type]]))</f>
        <v/>
      </c>
      <c r="M353" s="6" t="str">
        <f ca="1">IFERROR(VLOOKUP(IDNMaps[[#This Row],[Type]],RecordCount[],6,0)&amp;"-"&amp;IDNMaps[[#This Row],[Type Count]],"")</f>
        <v/>
      </c>
      <c r="N353" s="6" t="str">
        <f ca="1">IFERROR(VLOOKUP(IDNMaps[[#This Row],[Primary]],INDIRECT(VLOOKUP(IDNMaps[[#This Row],[Type]],RecordCount[],2,0)),VLOOKUP(IDNMaps[[#This Row],[Type]],RecordCount[],7,0),0),"")</f>
        <v/>
      </c>
      <c r="O353" s="6" t="str">
        <f ca="1">IF(IDNMaps[[#This Row],[Name]]="","","("&amp;IDNMaps[[#This Row],[Type]]&amp;") "&amp;IDNMaps[[#This Row],[Name]])</f>
        <v/>
      </c>
      <c r="P353" s="6" t="str">
        <f ca="1">IFERROR(VLOOKUP(IDNMaps[[#This Row],[Primary]],INDIRECT(VLOOKUP(IDNMaps[[#This Row],[Type]],RecordCount[],2,0)),VLOOKUP(IDNMaps[[#This Row],[Type]],RecordCount[],8,0),0),"")</f>
        <v/>
      </c>
    </row>
    <row r="354" spans="10:16">
      <c r="J354" s="11">
        <f t="shared" si="5"/>
        <v>353</v>
      </c>
      <c r="K35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4" s="6" t="str">
        <f ca="1">IF(IDNMaps[[#This Row],[Type]]="","",COUNTIF($K$1:IDNMaps[[#This Row],[Type]],IDNMaps[[#This Row],[Type]]))</f>
        <v/>
      </c>
      <c r="M354" s="6" t="str">
        <f ca="1">IFERROR(VLOOKUP(IDNMaps[[#This Row],[Type]],RecordCount[],6,0)&amp;"-"&amp;IDNMaps[[#This Row],[Type Count]],"")</f>
        <v/>
      </c>
      <c r="N354" s="6" t="str">
        <f ca="1">IFERROR(VLOOKUP(IDNMaps[[#This Row],[Primary]],INDIRECT(VLOOKUP(IDNMaps[[#This Row],[Type]],RecordCount[],2,0)),VLOOKUP(IDNMaps[[#This Row],[Type]],RecordCount[],7,0),0),"")</f>
        <v/>
      </c>
      <c r="O354" s="6" t="str">
        <f ca="1">IF(IDNMaps[[#This Row],[Name]]="","","("&amp;IDNMaps[[#This Row],[Type]]&amp;") "&amp;IDNMaps[[#This Row],[Name]])</f>
        <v/>
      </c>
      <c r="P354" s="6" t="str">
        <f ca="1">IFERROR(VLOOKUP(IDNMaps[[#This Row],[Primary]],INDIRECT(VLOOKUP(IDNMaps[[#This Row],[Type]],RecordCount[],2,0)),VLOOKUP(IDNMaps[[#This Row],[Type]],RecordCount[],8,0),0),"")</f>
        <v/>
      </c>
    </row>
    <row r="355" spans="10:16">
      <c r="J355" s="11">
        <f t="shared" si="5"/>
        <v>354</v>
      </c>
      <c r="K35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5" s="6" t="str">
        <f ca="1">IF(IDNMaps[[#This Row],[Type]]="","",COUNTIF($K$1:IDNMaps[[#This Row],[Type]],IDNMaps[[#This Row],[Type]]))</f>
        <v/>
      </c>
      <c r="M355" s="6" t="str">
        <f ca="1">IFERROR(VLOOKUP(IDNMaps[[#This Row],[Type]],RecordCount[],6,0)&amp;"-"&amp;IDNMaps[[#This Row],[Type Count]],"")</f>
        <v/>
      </c>
      <c r="N355" s="6" t="str">
        <f ca="1">IFERROR(VLOOKUP(IDNMaps[[#This Row],[Primary]],INDIRECT(VLOOKUP(IDNMaps[[#This Row],[Type]],RecordCount[],2,0)),VLOOKUP(IDNMaps[[#This Row],[Type]],RecordCount[],7,0),0),"")</f>
        <v/>
      </c>
      <c r="O355" s="6" t="str">
        <f ca="1">IF(IDNMaps[[#This Row],[Name]]="","","("&amp;IDNMaps[[#This Row],[Type]]&amp;") "&amp;IDNMaps[[#This Row],[Name]])</f>
        <v/>
      </c>
      <c r="P355" s="6" t="str">
        <f ca="1">IFERROR(VLOOKUP(IDNMaps[[#This Row],[Primary]],INDIRECT(VLOOKUP(IDNMaps[[#This Row],[Type]],RecordCount[],2,0)),VLOOKUP(IDNMaps[[#This Row],[Type]],RecordCount[],8,0),0),"")</f>
        <v/>
      </c>
    </row>
    <row r="356" spans="10:16">
      <c r="J356" s="11">
        <f t="shared" si="5"/>
        <v>355</v>
      </c>
      <c r="K35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6" s="6" t="str">
        <f ca="1">IF(IDNMaps[[#This Row],[Type]]="","",COUNTIF($K$1:IDNMaps[[#This Row],[Type]],IDNMaps[[#This Row],[Type]]))</f>
        <v/>
      </c>
      <c r="M356" s="6" t="str">
        <f ca="1">IFERROR(VLOOKUP(IDNMaps[[#This Row],[Type]],RecordCount[],6,0)&amp;"-"&amp;IDNMaps[[#This Row],[Type Count]],"")</f>
        <v/>
      </c>
      <c r="N356" s="6" t="str">
        <f ca="1">IFERROR(VLOOKUP(IDNMaps[[#This Row],[Primary]],INDIRECT(VLOOKUP(IDNMaps[[#This Row],[Type]],RecordCount[],2,0)),VLOOKUP(IDNMaps[[#This Row],[Type]],RecordCount[],7,0),0),"")</f>
        <v/>
      </c>
      <c r="O356" s="6" t="str">
        <f ca="1">IF(IDNMaps[[#This Row],[Name]]="","","("&amp;IDNMaps[[#This Row],[Type]]&amp;") "&amp;IDNMaps[[#This Row],[Name]])</f>
        <v/>
      </c>
      <c r="P356" s="6" t="str">
        <f ca="1">IFERROR(VLOOKUP(IDNMaps[[#This Row],[Primary]],INDIRECT(VLOOKUP(IDNMaps[[#This Row],[Type]],RecordCount[],2,0)),VLOOKUP(IDNMaps[[#This Row],[Type]],RecordCount[],8,0),0),"")</f>
        <v/>
      </c>
    </row>
    <row r="357" spans="10:16">
      <c r="J357" s="11">
        <f t="shared" si="5"/>
        <v>356</v>
      </c>
      <c r="K35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7" s="6" t="str">
        <f ca="1">IF(IDNMaps[[#This Row],[Type]]="","",COUNTIF($K$1:IDNMaps[[#This Row],[Type]],IDNMaps[[#This Row],[Type]]))</f>
        <v/>
      </c>
      <c r="M357" s="6" t="str">
        <f ca="1">IFERROR(VLOOKUP(IDNMaps[[#This Row],[Type]],RecordCount[],6,0)&amp;"-"&amp;IDNMaps[[#This Row],[Type Count]],"")</f>
        <v/>
      </c>
      <c r="N357" s="6" t="str">
        <f ca="1">IFERROR(VLOOKUP(IDNMaps[[#This Row],[Primary]],INDIRECT(VLOOKUP(IDNMaps[[#This Row],[Type]],RecordCount[],2,0)),VLOOKUP(IDNMaps[[#This Row],[Type]],RecordCount[],7,0),0),"")</f>
        <v/>
      </c>
      <c r="O357" s="6" t="str">
        <f ca="1">IF(IDNMaps[[#This Row],[Name]]="","","("&amp;IDNMaps[[#This Row],[Type]]&amp;") "&amp;IDNMaps[[#This Row],[Name]])</f>
        <v/>
      </c>
      <c r="P357" s="6" t="str">
        <f ca="1">IFERROR(VLOOKUP(IDNMaps[[#This Row],[Primary]],INDIRECT(VLOOKUP(IDNMaps[[#This Row],[Type]],RecordCount[],2,0)),VLOOKUP(IDNMaps[[#This Row],[Type]],RecordCount[],8,0),0),"")</f>
        <v/>
      </c>
    </row>
    <row r="358" spans="10:16">
      <c r="J358" s="11">
        <f t="shared" si="5"/>
        <v>357</v>
      </c>
      <c r="K35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8" s="6" t="str">
        <f ca="1">IF(IDNMaps[[#This Row],[Type]]="","",COUNTIF($K$1:IDNMaps[[#This Row],[Type]],IDNMaps[[#This Row],[Type]]))</f>
        <v/>
      </c>
      <c r="M358" s="6" t="str">
        <f ca="1">IFERROR(VLOOKUP(IDNMaps[[#This Row],[Type]],RecordCount[],6,0)&amp;"-"&amp;IDNMaps[[#This Row],[Type Count]],"")</f>
        <v/>
      </c>
      <c r="N358" s="6" t="str">
        <f ca="1">IFERROR(VLOOKUP(IDNMaps[[#This Row],[Primary]],INDIRECT(VLOOKUP(IDNMaps[[#This Row],[Type]],RecordCount[],2,0)),VLOOKUP(IDNMaps[[#This Row],[Type]],RecordCount[],7,0),0),"")</f>
        <v/>
      </c>
      <c r="O358" s="6" t="str">
        <f ca="1">IF(IDNMaps[[#This Row],[Name]]="","","("&amp;IDNMaps[[#This Row],[Type]]&amp;") "&amp;IDNMaps[[#This Row],[Name]])</f>
        <v/>
      </c>
      <c r="P358" s="6" t="str">
        <f ca="1">IFERROR(VLOOKUP(IDNMaps[[#This Row],[Primary]],INDIRECT(VLOOKUP(IDNMaps[[#This Row],[Type]],RecordCount[],2,0)),VLOOKUP(IDNMaps[[#This Row],[Type]],RecordCount[],8,0),0),"")</f>
        <v/>
      </c>
    </row>
    <row r="359" spans="10:16">
      <c r="J359" s="11">
        <f t="shared" si="5"/>
        <v>358</v>
      </c>
      <c r="K35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9" s="6" t="str">
        <f ca="1">IF(IDNMaps[[#This Row],[Type]]="","",COUNTIF($K$1:IDNMaps[[#This Row],[Type]],IDNMaps[[#This Row],[Type]]))</f>
        <v/>
      </c>
      <c r="M359" s="6" t="str">
        <f ca="1">IFERROR(VLOOKUP(IDNMaps[[#This Row],[Type]],RecordCount[],6,0)&amp;"-"&amp;IDNMaps[[#This Row],[Type Count]],"")</f>
        <v/>
      </c>
      <c r="N359" s="6" t="str">
        <f ca="1">IFERROR(VLOOKUP(IDNMaps[[#This Row],[Primary]],INDIRECT(VLOOKUP(IDNMaps[[#This Row],[Type]],RecordCount[],2,0)),VLOOKUP(IDNMaps[[#This Row],[Type]],RecordCount[],7,0),0),"")</f>
        <v/>
      </c>
      <c r="O359" s="6" t="str">
        <f ca="1">IF(IDNMaps[[#This Row],[Name]]="","","("&amp;IDNMaps[[#This Row],[Type]]&amp;") "&amp;IDNMaps[[#This Row],[Name]])</f>
        <v/>
      </c>
      <c r="P359" s="6" t="str">
        <f ca="1">IFERROR(VLOOKUP(IDNMaps[[#This Row],[Primary]],INDIRECT(VLOOKUP(IDNMaps[[#This Row],[Type]],RecordCount[],2,0)),VLOOKUP(IDNMaps[[#This Row],[Type]],RecordCount[],8,0),0),"")</f>
        <v/>
      </c>
    </row>
    <row r="360" spans="10:16">
      <c r="J360" s="11">
        <f t="shared" si="5"/>
        <v>359</v>
      </c>
      <c r="K36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0" s="6" t="str">
        <f ca="1">IF(IDNMaps[[#This Row],[Type]]="","",COUNTIF($K$1:IDNMaps[[#This Row],[Type]],IDNMaps[[#This Row],[Type]]))</f>
        <v/>
      </c>
      <c r="M360" s="6" t="str">
        <f ca="1">IFERROR(VLOOKUP(IDNMaps[[#This Row],[Type]],RecordCount[],6,0)&amp;"-"&amp;IDNMaps[[#This Row],[Type Count]],"")</f>
        <v/>
      </c>
      <c r="N360" s="6" t="str">
        <f ca="1">IFERROR(VLOOKUP(IDNMaps[[#This Row],[Primary]],INDIRECT(VLOOKUP(IDNMaps[[#This Row],[Type]],RecordCount[],2,0)),VLOOKUP(IDNMaps[[#This Row],[Type]],RecordCount[],7,0),0),"")</f>
        <v/>
      </c>
      <c r="O360" s="6" t="str">
        <f ca="1">IF(IDNMaps[[#This Row],[Name]]="","","("&amp;IDNMaps[[#This Row],[Type]]&amp;") "&amp;IDNMaps[[#This Row],[Name]])</f>
        <v/>
      </c>
      <c r="P360" s="6" t="str">
        <f ca="1">IFERROR(VLOOKUP(IDNMaps[[#This Row],[Primary]],INDIRECT(VLOOKUP(IDNMaps[[#This Row],[Type]],RecordCount[],2,0)),VLOOKUP(IDNMaps[[#This Row],[Type]],RecordCount[],8,0),0),"")</f>
        <v/>
      </c>
    </row>
    <row r="361" spans="10:16">
      <c r="J361" s="11">
        <f t="shared" si="5"/>
        <v>360</v>
      </c>
      <c r="K36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1" s="6" t="str">
        <f ca="1">IF(IDNMaps[[#This Row],[Type]]="","",COUNTIF($K$1:IDNMaps[[#This Row],[Type]],IDNMaps[[#This Row],[Type]]))</f>
        <v/>
      </c>
      <c r="M361" s="6" t="str">
        <f ca="1">IFERROR(VLOOKUP(IDNMaps[[#This Row],[Type]],RecordCount[],6,0)&amp;"-"&amp;IDNMaps[[#This Row],[Type Count]],"")</f>
        <v/>
      </c>
      <c r="N361" s="6" t="str">
        <f ca="1">IFERROR(VLOOKUP(IDNMaps[[#This Row],[Primary]],INDIRECT(VLOOKUP(IDNMaps[[#This Row],[Type]],RecordCount[],2,0)),VLOOKUP(IDNMaps[[#This Row],[Type]],RecordCount[],7,0),0),"")</f>
        <v/>
      </c>
      <c r="O361" s="6" t="str">
        <f ca="1">IF(IDNMaps[[#This Row],[Name]]="","","("&amp;IDNMaps[[#This Row],[Type]]&amp;") "&amp;IDNMaps[[#This Row],[Name]])</f>
        <v/>
      </c>
      <c r="P361" s="6" t="str">
        <f ca="1">IFERROR(VLOOKUP(IDNMaps[[#This Row],[Primary]],INDIRECT(VLOOKUP(IDNMaps[[#This Row],[Type]],RecordCount[],2,0)),VLOOKUP(IDNMaps[[#This Row],[Type]],RecordCount[],8,0),0),"")</f>
        <v/>
      </c>
    </row>
    <row r="362" spans="10:16">
      <c r="J362" s="11">
        <f t="shared" si="5"/>
        <v>361</v>
      </c>
      <c r="K36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2" s="6" t="str">
        <f ca="1">IF(IDNMaps[[#This Row],[Type]]="","",COUNTIF($K$1:IDNMaps[[#This Row],[Type]],IDNMaps[[#This Row],[Type]]))</f>
        <v/>
      </c>
      <c r="M362" s="6" t="str">
        <f ca="1">IFERROR(VLOOKUP(IDNMaps[[#This Row],[Type]],RecordCount[],6,0)&amp;"-"&amp;IDNMaps[[#This Row],[Type Count]],"")</f>
        <v/>
      </c>
      <c r="N362" s="6" t="str">
        <f ca="1">IFERROR(VLOOKUP(IDNMaps[[#This Row],[Primary]],INDIRECT(VLOOKUP(IDNMaps[[#This Row],[Type]],RecordCount[],2,0)),VLOOKUP(IDNMaps[[#This Row],[Type]],RecordCount[],7,0),0),"")</f>
        <v/>
      </c>
      <c r="O362" s="6" t="str">
        <f ca="1">IF(IDNMaps[[#This Row],[Name]]="","","("&amp;IDNMaps[[#This Row],[Type]]&amp;") "&amp;IDNMaps[[#This Row],[Name]])</f>
        <v/>
      </c>
      <c r="P362" s="6" t="str">
        <f ca="1">IFERROR(VLOOKUP(IDNMaps[[#This Row],[Primary]],INDIRECT(VLOOKUP(IDNMaps[[#This Row],[Type]],RecordCount[],2,0)),VLOOKUP(IDNMaps[[#This Row],[Type]],RecordCount[],8,0),0),"")</f>
        <v/>
      </c>
    </row>
    <row r="363" spans="10:16">
      <c r="J363" s="11">
        <f t="shared" si="5"/>
        <v>362</v>
      </c>
      <c r="K36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3" s="6" t="str">
        <f ca="1">IF(IDNMaps[[#This Row],[Type]]="","",COUNTIF($K$1:IDNMaps[[#This Row],[Type]],IDNMaps[[#This Row],[Type]]))</f>
        <v/>
      </c>
      <c r="M363" s="6" t="str">
        <f ca="1">IFERROR(VLOOKUP(IDNMaps[[#This Row],[Type]],RecordCount[],6,0)&amp;"-"&amp;IDNMaps[[#This Row],[Type Count]],"")</f>
        <v/>
      </c>
      <c r="N363" s="6" t="str">
        <f ca="1">IFERROR(VLOOKUP(IDNMaps[[#This Row],[Primary]],INDIRECT(VLOOKUP(IDNMaps[[#This Row],[Type]],RecordCount[],2,0)),VLOOKUP(IDNMaps[[#This Row],[Type]],RecordCount[],7,0),0),"")</f>
        <v/>
      </c>
      <c r="O363" s="6" t="str">
        <f ca="1">IF(IDNMaps[[#This Row],[Name]]="","","("&amp;IDNMaps[[#This Row],[Type]]&amp;") "&amp;IDNMaps[[#This Row],[Name]])</f>
        <v/>
      </c>
      <c r="P363" s="6" t="str">
        <f ca="1">IFERROR(VLOOKUP(IDNMaps[[#This Row],[Primary]],INDIRECT(VLOOKUP(IDNMaps[[#This Row],[Type]],RecordCount[],2,0)),VLOOKUP(IDNMaps[[#This Row],[Type]],RecordCount[],8,0),0),"")</f>
        <v/>
      </c>
    </row>
    <row r="364" spans="10:16">
      <c r="J364" s="11">
        <f t="shared" si="5"/>
        <v>363</v>
      </c>
      <c r="K36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4" s="6" t="str">
        <f ca="1">IF(IDNMaps[[#This Row],[Type]]="","",COUNTIF($K$1:IDNMaps[[#This Row],[Type]],IDNMaps[[#This Row],[Type]]))</f>
        <v/>
      </c>
      <c r="M364" s="6" t="str">
        <f ca="1">IFERROR(VLOOKUP(IDNMaps[[#This Row],[Type]],RecordCount[],6,0)&amp;"-"&amp;IDNMaps[[#This Row],[Type Count]],"")</f>
        <v/>
      </c>
      <c r="N364" s="6" t="str">
        <f ca="1">IFERROR(VLOOKUP(IDNMaps[[#This Row],[Primary]],INDIRECT(VLOOKUP(IDNMaps[[#This Row],[Type]],RecordCount[],2,0)),VLOOKUP(IDNMaps[[#This Row],[Type]],RecordCount[],7,0),0),"")</f>
        <v/>
      </c>
      <c r="O364" s="6" t="str">
        <f ca="1">IF(IDNMaps[[#This Row],[Name]]="","","("&amp;IDNMaps[[#This Row],[Type]]&amp;") "&amp;IDNMaps[[#This Row],[Name]])</f>
        <v/>
      </c>
      <c r="P364" s="6" t="str">
        <f ca="1">IFERROR(VLOOKUP(IDNMaps[[#This Row],[Primary]],INDIRECT(VLOOKUP(IDNMaps[[#This Row],[Type]],RecordCount[],2,0)),VLOOKUP(IDNMaps[[#This Row],[Type]],RecordCount[],8,0),0),"")</f>
        <v/>
      </c>
    </row>
    <row r="365" spans="10:16">
      <c r="J365" s="11">
        <f t="shared" si="5"/>
        <v>364</v>
      </c>
      <c r="K36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5" s="6" t="str">
        <f ca="1">IF(IDNMaps[[#This Row],[Type]]="","",COUNTIF($K$1:IDNMaps[[#This Row],[Type]],IDNMaps[[#This Row],[Type]]))</f>
        <v/>
      </c>
      <c r="M365" s="6" t="str">
        <f ca="1">IFERROR(VLOOKUP(IDNMaps[[#This Row],[Type]],RecordCount[],6,0)&amp;"-"&amp;IDNMaps[[#This Row],[Type Count]],"")</f>
        <v/>
      </c>
      <c r="N365" s="6" t="str">
        <f ca="1">IFERROR(VLOOKUP(IDNMaps[[#This Row],[Primary]],INDIRECT(VLOOKUP(IDNMaps[[#This Row],[Type]],RecordCount[],2,0)),VLOOKUP(IDNMaps[[#This Row],[Type]],RecordCount[],7,0),0),"")</f>
        <v/>
      </c>
      <c r="O365" s="6" t="str">
        <f ca="1">IF(IDNMaps[[#This Row],[Name]]="","","("&amp;IDNMaps[[#This Row],[Type]]&amp;") "&amp;IDNMaps[[#This Row],[Name]])</f>
        <v/>
      </c>
      <c r="P365" s="6" t="str">
        <f ca="1">IFERROR(VLOOKUP(IDNMaps[[#This Row],[Primary]],INDIRECT(VLOOKUP(IDNMaps[[#This Row],[Type]],RecordCount[],2,0)),VLOOKUP(IDNMaps[[#This Row],[Type]],RecordCount[],8,0),0),"")</f>
        <v/>
      </c>
    </row>
    <row r="366" spans="10:16">
      <c r="J366" s="11">
        <f t="shared" si="5"/>
        <v>365</v>
      </c>
      <c r="K36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6" s="6" t="str">
        <f ca="1">IF(IDNMaps[[#This Row],[Type]]="","",COUNTIF($K$1:IDNMaps[[#This Row],[Type]],IDNMaps[[#This Row],[Type]]))</f>
        <v/>
      </c>
      <c r="M366" s="6" t="str">
        <f ca="1">IFERROR(VLOOKUP(IDNMaps[[#This Row],[Type]],RecordCount[],6,0)&amp;"-"&amp;IDNMaps[[#This Row],[Type Count]],"")</f>
        <v/>
      </c>
      <c r="N366" s="6" t="str">
        <f ca="1">IFERROR(VLOOKUP(IDNMaps[[#This Row],[Primary]],INDIRECT(VLOOKUP(IDNMaps[[#This Row],[Type]],RecordCount[],2,0)),VLOOKUP(IDNMaps[[#This Row],[Type]],RecordCount[],7,0),0),"")</f>
        <v/>
      </c>
      <c r="O366" s="6" t="str">
        <f ca="1">IF(IDNMaps[[#This Row],[Name]]="","","("&amp;IDNMaps[[#This Row],[Type]]&amp;") "&amp;IDNMaps[[#This Row],[Name]])</f>
        <v/>
      </c>
      <c r="P366" s="6" t="str">
        <f ca="1">IFERROR(VLOOKUP(IDNMaps[[#This Row],[Primary]],INDIRECT(VLOOKUP(IDNMaps[[#This Row],[Type]],RecordCount[],2,0)),VLOOKUP(IDNMaps[[#This Row],[Type]],RecordCount[],8,0),0),"")</f>
        <v/>
      </c>
    </row>
    <row r="367" spans="10:16">
      <c r="J367" s="11">
        <f t="shared" si="5"/>
        <v>366</v>
      </c>
      <c r="K36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7" s="6" t="str">
        <f ca="1">IF(IDNMaps[[#This Row],[Type]]="","",COUNTIF($K$1:IDNMaps[[#This Row],[Type]],IDNMaps[[#This Row],[Type]]))</f>
        <v/>
      </c>
      <c r="M367" s="6" t="str">
        <f ca="1">IFERROR(VLOOKUP(IDNMaps[[#This Row],[Type]],RecordCount[],6,0)&amp;"-"&amp;IDNMaps[[#This Row],[Type Count]],"")</f>
        <v/>
      </c>
      <c r="N367" s="6" t="str">
        <f ca="1">IFERROR(VLOOKUP(IDNMaps[[#This Row],[Primary]],INDIRECT(VLOOKUP(IDNMaps[[#This Row],[Type]],RecordCount[],2,0)),VLOOKUP(IDNMaps[[#This Row],[Type]],RecordCount[],7,0),0),"")</f>
        <v/>
      </c>
      <c r="O367" s="6" t="str">
        <f ca="1">IF(IDNMaps[[#This Row],[Name]]="","","("&amp;IDNMaps[[#This Row],[Type]]&amp;") "&amp;IDNMaps[[#This Row],[Name]])</f>
        <v/>
      </c>
      <c r="P367" s="6" t="str">
        <f ca="1">IFERROR(VLOOKUP(IDNMaps[[#This Row],[Primary]],INDIRECT(VLOOKUP(IDNMaps[[#This Row],[Type]],RecordCount[],2,0)),VLOOKUP(IDNMaps[[#This Row],[Type]],RecordCount[],8,0),0),"")</f>
        <v/>
      </c>
    </row>
    <row r="368" spans="10:16">
      <c r="J368" s="11">
        <f t="shared" si="5"/>
        <v>367</v>
      </c>
      <c r="K36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8" s="6" t="str">
        <f ca="1">IF(IDNMaps[[#This Row],[Type]]="","",COUNTIF($K$1:IDNMaps[[#This Row],[Type]],IDNMaps[[#This Row],[Type]]))</f>
        <v/>
      </c>
      <c r="M368" s="6" t="str">
        <f ca="1">IFERROR(VLOOKUP(IDNMaps[[#This Row],[Type]],RecordCount[],6,0)&amp;"-"&amp;IDNMaps[[#This Row],[Type Count]],"")</f>
        <v/>
      </c>
      <c r="N368" s="6" t="str">
        <f ca="1">IFERROR(VLOOKUP(IDNMaps[[#This Row],[Primary]],INDIRECT(VLOOKUP(IDNMaps[[#This Row],[Type]],RecordCount[],2,0)),VLOOKUP(IDNMaps[[#This Row],[Type]],RecordCount[],7,0),0),"")</f>
        <v/>
      </c>
      <c r="O368" s="6" t="str">
        <f ca="1">IF(IDNMaps[[#This Row],[Name]]="","","("&amp;IDNMaps[[#This Row],[Type]]&amp;") "&amp;IDNMaps[[#This Row],[Name]])</f>
        <v/>
      </c>
      <c r="P368" s="6" t="str">
        <f ca="1">IFERROR(VLOOKUP(IDNMaps[[#This Row],[Primary]],INDIRECT(VLOOKUP(IDNMaps[[#This Row],[Type]],RecordCount[],2,0)),VLOOKUP(IDNMaps[[#This Row],[Type]],RecordCount[],8,0),0),"")</f>
        <v/>
      </c>
    </row>
    <row r="369" spans="10:16">
      <c r="J369" s="11">
        <f t="shared" si="5"/>
        <v>368</v>
      </c>
      <c r="K36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9" s="6" t="str">
        <f ca="1">IF(IDNMaps[[#This Row],[Type]]="","",COUNTIF($K$1:IDNMaps[[#This Row],[Type]],IDNMaps[[#This Row],[Type]]))</f>
        <v/>
      </c>
      <c r="M369" s="6" t="str">
        <f ca="1">IFERROR(VLOOKUP(IDNMaps[[#This Row],[Type]],RecordCount[],6,0)&amp;"-"&amp;IDNMaps[[#This Row],[Type Count]],"")</f>
        <v/>
      </c>
      <c r="N369" s="6" t="str">
        <f ca="1">IFERROR(VLOOKUP(IDNMaps[[#This Row],[Primary]],INDIRECT(VLOOKUP(IDNMaps[[#This Row],[Type]],RecordCount[],2,0)),VLOOKUP(IDNMaps[[#This Row],[Type]],RecordCount[],7,0),0),"")</f>
        <v/>
      </c>
      <c r="O369" s="6" t="str">
        <f ca="1">IF(IDNMaps[[#This Row],[Name]]="","","("&amp;IDNMaps[[#This Row],[Type]]&amp;") "&amp;IDNMaps[[#This Row],[Name]])</f>
        <v/>
      </c>
      <c r="P369" s="6" t="str">
        <f ca="1">IFERROR(VLOOKUP(IDNMaps[[#This Row],[Primary]],INDIRECT(VLOOKUP(IDNMaps[[#This Row],[Type]],RecordCount[],2,0)),VLOOKUP(IDNMaps[[#This Row],[Type]],RecordCount[],8,0),0),"")</f>
        <v/>
      </c>
    </row>
    <row r="370" spans="10:16">
      <c r="J370" s="11">
        <f t="shared" si="5"/>
        <v>369</v>
      </c>
      <c r="K37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0" s="6" t="str">
        <f ca="1">IF(IDNMaps[[#This Row],[Type]]="","",COUNTIF($K$1:IDNMaps[[#This Row],[Type]],IDNMaps[[#This Row],[Type]]))</f>
        <v/>
      </c>
      <c r="M370" s="6" t="str">
        <f ca="1">IFERROR(VLOOKUP(IDNMaps[[#This Row],[Type]],RecordCount[],6,0)&amp;"-"&amp;IDNMaps[[#This Row],[Type Count]],"")</f>
        <v/>
      </c>
      <c r="N370" s="6" t="str">
        <f ca="1">IFERROR(VLOOKUP(IDNMaps[[#This Row],[Primary]],INDIRECT(VLOOKUP(IDNMaps[[#This Row],[Type]],RecordCount[],2,0)),VLOOKUP(IDNMaps[[#This Row],[Type]],RecordCount[],7,0),0),"")</f>
        <v/>
      </c>
      <c r="O370" s="6" t="str">
        <f ca="1">IF(IDNMaps[[#This Row],[Name]]="","","("&amp;IDNMaps[[#This Row],[Type]]&amp;") "&amp;IDNMaps[[#This Row],[Name]])</f>
        <v/>
      </c>
      <c r="P370" s="6" t="str">
        <f ca="1">IFERROR(VLOOKUP(IDNMaps[[#This Row],[Primary]],INDIRECT(VLOOKUP(IDNMaps[[#This Row],[Type]],RecordCount[],2,0)),VLOOKUP(IDNMaps[[#This Row],[Type]],RecordCount[],8,0),0),"")</f>
        <v/>
      </c>
    </row>
    <row r="371" spans="10:16">
      <c r="J371" s="11">
        <f t="shared" si="5"/>
        <v>370</v>
      </c>
      <c r="K37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1" s="6" t="str">
        <f ca="1">IF(IDNMaps[[#This Row],[Type]]="","",COUNTIF($K$1:IDNMaps[[#This Row],[Type]],IDNMaps[[#This Row],[Type]]))</f>
        <v/>
      </c>
      <c r="M371" s="6" t="str">
        <f ca="1">IFERROR(VLOOKUP(IDNMaps[[#This Row],[Type]],RecordCount[],6,0)&amp;"-"&amp;IDNMaps[[#This Row],[Type Count]],"")</f>
        <v/>
      </c>
      <c r="N371" s="6" t="str">
        <f ca="1">IFERROR(VLOOKUP(IDNMaps[[#This Row],[Primary]],INDIRECT(VLOOKUP(IDNMaps[[#This Row],[Type]],RecordCount[],2,0)),VLOOKUP(IDNMaps[[#This Row],[Type]],RecordCount[],7,0),0),"")</f>
        <v/>
      </c>
      <c r="O371" s="6" t="str">
        <f ca="1">IF(IDNMaps[[#This Row],[Name]]="","","("&amp;IDNMaps[[#This Row],[Type]]&amp;") "&amp;IDNMaps[[#This Row],[Name]])</f>
        <v/>
      </c>
      <c r="P371" s="6" t="str">
        <f ca="1">IFERROR(VLOOKUP(IDNMaps[[#This Row],[Primary]],INDIRECT(VLOOKUP(IDNMaps[[#This Row],[Type]],RecordCount[],2,0)),VLOOKUP(IDNMaps[[#This Row],[Type]],RecordCount[],8,0),0),"")</f>
        <v/>
      </c>
    </row>
    <row r="372" spans="10:16">
      <c r="J372" s="11">
        <f t="shared" si="5"/>
        <v>371</v>
      </c>
      <c r="K37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2" s="6" t="str">
        <f ca="1">IF(IDNMaps[[#This Row],[Type]]="","",COUNTIF($K$1:IDNMaps[[#This Row],[Type]],IDNMaps[[#This Row],[Type]]))</f>
        <v/>
      </c>
      <c r="M372" s="6" t="str">
        <f ca="1">IFERROR(VLOOKUP(IDNMaps[[#This Row],[Type]],RecordCount[],6,0)&amp;"-"&amp;IDNMaps[[#This Row],[Type Count]],"")</f>
        <v/>
      </c>
      <c r="N372" s="6" t="str">
        <f ca="1">IFERROR(VLOOKUP(IDNMaps[[#This Row],[Primary]],INDIRECT(VLOOKUP(IDNMaps[[#This Row],[Type]],RecordCount[],2,0)),VLOOKUP(IDNMaps[[#This Row],[Type]],RecordCount[],7,0),0),"")</f>
        <v/>
      </c>
      <c r="O372" s="6" t="str">
        <f ca="1">IF(IDNMaps[[#This Row],[Name]]="","","("&amp;IDNMaps[[#This Row],[Type]]&amp;") "&amp;IDNMaps[[#This Row],[Name]])</f>
        <v/>
      </c>
      <c r="P372" s="6" t="str">
        <f ca="1">IFERROR(VLOOKUP(IDNMaps[[#This Row],[Primary]],INDIRECT(VLOOKUP(IDNMaps[[#This Row],[Type]],RecordCount[],2,0)),VLOOKUP(IDNMaps[[#This Row],[Type]],RecordCount[],8,0),0),"")</f>
        <v/>
      </c>
    </row>
    <row r="373" spans="10:16">
      <c r="J373" s="11">
        <f t="shared" si="5"/>
        <v>372</v>
      </c>
      <c r="K37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3" s="6" t="str">
        <f ca="1">IF(IDNMaps[[#This Row],[Type]]="","",COUNTIF($K$1:IDNMaps[[#This Row],[Type]],IDNMaps[[#This Row],[Type]]))</f>
        <v/>
      </c>
      <c r="M373" s="6" t="str">
        <f ca="1">IFERROR(VLOOKUP(IDNMaps[[#This Row],[Type]],RecordCount[],6,0)&amp;"-"&amp;IDNMaps[[#This Row],[Type Count]],"")</f>
        <v/>
      </c>
      <c r="N373" s="6" t="str">
        <f ca="1">IFERROR(VLOOKUP(IDNMaps[[#This Row],[Primary]],INDIRECT(VLOOKUP(IDNMaps[[#This Row],[Type]],RecordCount[],2,0)),VLOOKUP(IDNMaps[[#This Row],[Type]],RecordCount[],7,0),0),"")</f>
        <v/>
      </c>
      <c r="O373" s="6" t="str">
        <f ca="1">IF(IDNMaps[[#This Row],[Name]]="","","("&amp;IDNMaps[[#This Row],[Type]]&amp;") "&amp;IDNMaps[[#This Row],[Name]])</f>
        <v/>
      </c>
      <c r="P373" s="6" t="str">
        <f ca="1">IFERROR(VLOOKUP(IDNMaps[[#This Row],[Primary]],INDIRECT(VLOOKUP(IDNMaps[[#This Row],[Type]],RecordCount[],2,0)),VLOOKUP(IDNMaps[[#This Row],[Type]],RecordCount[],8,0),0),"")</f>
        <v/>
      </c>
    </row>
    <row r="374" spans="10:16">
      <c r="J374" s="11">
        <f t="shared" si="5"/>
        <v>373</v>
      </c>
      <c r="K37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4" s="6" t="str">
        <f ca="1">IF(IDNMaps[[#This Row],[Type]]="","",COUNTIF($K$1:IDNMaps[[#This Row],[Type]],IDNMaps[[#This Row],[Type]]))</f>
        <v/>
      </c>
      <c r="M374" s="6" t="str">
        <f ca="1">IFERROR(VLOOKUP(IDNMaps[[#This Row],[Type]],RecordCount[],6,0)&amp;"-"&amp;IDNMaps[[#This Row],[Type Count]],"")</f>
        <v/>
      </c>
      <c r="N374" s="6" t="str">
        <f ca="1">IFERROR(VLOOKUP(IDNMaps[[#This Row],[Primary]],INDIRECT(VLOOKUP(IDNMaps[[#This Row],[Type]],RecordCount[],2,0)),VLOOKUP(IDNMaps[[#This Row],[Type]],RecordCount[],7,0),0),"")</f>
        <v/>
      </c>
      <c r="O374" s="6" t="str">
        <f ca="1">IF(IDNMaps[[#This Row],[Name]]="","","("&amp;IDNMaps[[#This Row],[Type]]&amp;") "&amp;IDNMaps[[#This Row],[Name]])</f>
        <v/>
      </c>
      <c r="P374" s="6" t="str">
        <f ca="1">IFERROR(VLOOKUP(IDNMaps[[#This Row],[Primary]],INDIRECT(VLOOKUP(IDNMaps[[#This Row],[Type]],RecordCount[],2,0)),VLOOKUP(IDNMaps[[#This Row],[Type]],RecordCount[],8,0),0),"")</f>
        <v/>
      </c>
    </row>
    <row r="375" spans="10:16">
      <c r="J375" s="11">
        <f t="shared" si="5"/>
        <v>374</v>
      </c>
      <c r="K37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5" s="6" t="str">
        <f ca="1">IF(IDNMaps[[#This Row],[Type]]="","",COUNTIF($K$1:IDNMaps[[#This Row],[Type]],IDNMaps[[#This Row],[Type]]))</f>
        <v/>
      </c>
      <c r="M375" s="6" t="str">
        <f ca="1">IFERROR(VLOOKUP(IDNMaps[[#This Row],[Type]],RecordCount[],6,0)&amp;"-"&amp;IDNMaps[[#This Row],[Type Count]],"")</f>
        <v/>
      </c>
      <c r="N375" s="6" t="str">
        <f ca="1">IFERROR(VLOOKUP(IDNMaps[[#This Row],[Primary]],INDIRECT(VLOOKUP(IDNMaps[[#This Row],[Type]],RecordCount[],2,0)),VLOOKUP(IDNMaps[[#This Row],[Type]],RecordCount[],7,0),0),"")</f>
        <v/>
      </c>
      <c r="O375" s="6" t="str">
        <f ca="1">IF(IDNMaps[[#This Row],[Name]]="","","("&amp;IDNMaps[[#This Row],[Type]]&amp;") "&amp;IDNMaps[[#This Row],[Name]])</f>
        <v/>
      </c>
      <c r="P375" s="6" t="str">
        <f ca="1">IFERROR(VLOOKUP(IDNMaps[[#This Row],[Primary]],INDIRECT(VLOOKUP(IDNMaps[[#This Row],[Type]],RecordCount[],2,0)),VLOOKUP(IDNMaps[[#This Row],[Type]],RecordCount[],8,0),0),"")</f>
        <v/>
      </c>
    </row>
    <row r="376" spans="10:16">
      <c r="J376" s="11">
        <f t="shared" si="5"/>
        <v>375</v>
      </c>
      <c r="K37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6" s="6" t="str">
        <f ca="1">IF(IDNMaps[[#This Row],[Type]]="","",COUNTIF($K$1:IDNMaps[[#This Row],[Type]],IDNMaps[[#This Row],[Type]]))</f>
        <v/>
      </c>
      <c r="M376" s="6" t="str">
        <f ca="1">IFERROR(VLOOKUP(IDNMaps[[#This Row],[Type]],RecordCount[],6,0)&amp;"-"&amp;IDNMaps[[#This Row],[Type Count]],"")</f>
        <v/>
      </c>
      <c r="N376" s="6" t="str">
        <f ca="1">IFERROR(VLOOKUP(IDNMaps[[#This Row],[Primary]],INDIRECT(VLOOKUP(IDNMaps[[#This Row],[Type]],RecordCount[],2,0)),VLOOKUP(IDNMaps[[#This Row],[Type]],RecordCount[],7,0),0),"")</f>
        <v/>
      </c>
      <c r="O376" s="6" t="str">
        <f ca="1">IF(IDNMaps[[#This Row],[Name]]="","","("&amp;IDNMaps[[#This Row],[Type]]&amp;") "&amp;IDNMaps[[#This Row],[Name]])</f>
        <v/>
      </c>
      <c r="P376" s="6" t="str">
        <f ca="1">IFERROR(VLOOKUP(IDNMaps[[#This Row],[Primary]],INDIRECT(VLOOKUP(IDNMaps[[#This Row],[Type]],RecordCount[],2,0)),VLOOKUP(IDNMaps[[#This Row],[Type]],RecordCount[],8,0),0),"")</f>
        <v/>
      </c>
    </row>
    <row r="377" spans="10:16">
      <c r="J377" s="11">
        <f t="shared" si="5"/>
        <v>376</v>
      </c>
      <c r="K37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7" s="6" t="str">
        <f ca="1">IF(IDNMaps[[#This Row],[Type]]="","",COUNTIF($K$1:IDNMaps[[#This Row],[Type]],IDNMaps[[#This Row],[Type]]))</f>
        <v/>
      </c>
      <c r="M377" s="6" t="str">
        <f ca="1">IFERROR(VLOOKUP(IDNMaps[[#This Row],[Type]],RecordCount[],6,0)&amp;"-"&amp;IDNMaps[[#This Row],[Type Count]],"")</f>
        <v/>
      </c>
      <c r="N377" s="6" t="str">
        <f ca="1">IFERROR(VLOOKUP(IDNMaps[[#This Row],[Primary]],INDIRECT(VLOOKUP(IDNMaps[[#This Row],[Type]],RecordCount[],2,0)),VLOOKUP(IDNMaps[[#This Row],[Type]],RecordCount[],7,0),0),"")</f>
        <v/>
      </c>
      <c r="O377" s="6" t="str">
        <f ca="1">IF(IDNMaps[[#This Row],[Name]]="","","("&amp;IDNMaps[[#This Row],[Type]]&amp;") "&amp;IDNMaps[[#This Row],[Name]])</f>
        <v/>
      </c>
      <c r="P377" s="6" t="str">
        <f ca="1">IFERROR(VLOOKUP(IDNMaps[[#This Row],[Primary]],INDIRECT(VLOOKUP(IDNMaps[[#This Row],[Type]],RecordCount[],2,0)),VLOOKUP(IDNMaps[[#This Row],[Type]],RecordCount[],8,0),0),"")</f>
        <v/>
      </c>
    </row>
    <row r="378" spans="10:16">
      <c r="J378" s="11">
        <f t="shared" si="5"/>
        <v>377</v>
      </c>
      <c r="K37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8" s="6" t="str">
        <f ca="1">IF(IDNMaps[[#This Row],[Type]]="","",COUNTIF($K$1:IDNMaps[[#This Row],[Type]],IDNMaps[[#This Row],[Type]]))</f>
        <v/>
      </c>
      <c r="M378" s="6" t="str">
        <f ca="1">IFERROR(VLOOKUP(IDNMaps[[#This Row],[Type]],RecordCount[],6,0)&amp;"-"&amp;IDNMaps[[#This Row],[Type Count]],"")</f>
        <v/>
      </c>
      <c r="N378" s="6" t="str">
        <f ca="1">IFERROR(VLOOKUP(IDNMaps[[#This Row],[Primary]],INDIRECT(VLOOKUP(IDNMaps[[#This Row],[Type]],RecordCount[],2,0)),VLOOKUP(IDNMaps[[#This Row],[Type]],RecordCount[],7,0),0),"")</f>
        <v/>
      </c>
      <c r="O378" s="6" t="str">
        <f ca="1">IF(IDNMaps[[#This Row],[Name]]="","","("&amp;IDNMaps[[#This Row],[Type]]&amp;") "&amp;IDNMaps[[#This Row],[Name]])</f>
        <v/>
      </c>
      <c r="P378" s="6" t="str">
        <f ca="1">IFERROR(VLOOKUP(IDNMaps[[#This Row],[Primary]],INDIRECT(VLOOKUP(IDNMaps[[#This Row],[Type]],RecordCount[],2,0)),VLOOKUP(IDNMaps[[#This Row],[Type]],RecordCount[],8,0),0),"")</f>
        <v/>
      </c>
    </row>
    <row r="379" spans="10:16">
      <c r="J379" s="11">
        <f t="shared" si="5"/>
        <v>378</v>
      </c>
      <c r="K37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9" s="6" t="str">
        <f ca="1">IF(IDNMaps[[#This Row],[Type]]="","",COUNTIF($K$1:IDNMaps[[#This Row],[Type]],IDNMaps[[#This Row],[Type]]))</f>
        <v/>
      </c>
      <c r="M379" s="6" t="str">
        <f ca="1">IFERROR(VLOOKUP(IDNMaps[[#This Row],[Type]],RecordCount[],6,0)&amp;"-"&amp;IDNMaps[[#This Row],[Type Count]],"")</f>
        <v/>
      </c>
      <c r="N379" s="6" t="str">
        <f ca="1">IFERROR(VLOOKUP(IDNMaps[[#This Row],[Primary]],INDIRECT(VLOOKUP(IDNMaps[[#This Row],[Type]],RecordCount[],2,0)),VLOOKUP(IDNMaps[[#This Row],[Type]],RecordCount[],7,0),0),"")</f>
        <v/>
      </c>
      <c r="O379" s="6" t="str">
        <f ca="1">IF(IDNMaps[[#This Row],[Name]]="","","("&amp;IDNMaps[[#This Row],[Type]]&amp;") "&amp;IDNMaps[[#This Row],[Name]])</f>
        <v/>
      </c>
      <c r="P379" s="6" t="str">
        <f ca="1">IFERROR(VLOOKUP(IDNMaps[[#This Row],[Primary]],INDIRECT(VLOOKUP(IDNMaps[[#This Row],[Type]],RecordCount[],2,0)),VLOOKUP(IDNMaps[[#This Row],[Type]],RecordCount[],8,0),0),"")</f>
        <v/>
      </c>
    </row>
    <row r="380" spans="10:16">
      <c r="J380" s="11">
        <f t="shared" si="5"/>
        <v>379</v>
      </c>
      <c r="K38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0" s="6" t="str">
        <f ca="1">IF(IDNMaps[[#This Row],[Type]]="","",COUNTIF($K$1:IDNMaps[[#This Row],[Type]],IDNMaps[[#This Row],[Type]]))</f>
        <v/>
      </c>
      <c r="M380" s="6" t="str">
        <f ca="1">IFERROR(VLOOKUP(IDNMaps[[#This Row],[Type]],RecordCount[],6,0)&amp;"-"&amp;IDNMaps[[#This Row],[Type Count]],"")</f>
        <v/>
      </c>
      <c r="N380" s="6" t="str">
        <f ca="1">IFERROR(VLOOKUP(IDNMaps[[#This Row],[Primary]],INDIRECT(VLOOKUP(IDNMaps[[#This Row],[Type]],RecordCount[],2,0)),VLOOKUP(IDNMaps[[#This Row],[Type]],RecordCount[],7,0),0),"")</f>
        <v/>
      </c>
      <c r="O380" s="6" t="str">
        <f ca="1">IF(IDNMaps[[#This Row],[Name]]="","","("&amp;IDNMaps[[#This Row],[Type]]&amp;") "&amp;IDNMaps[[#This Row],[Name]])</f>
        <v/>
      </c>
      <c r="P380" s="6" t="str">
        <f ca="1">IFERROR(VLOOKUP(IDNMaps[[#This Row],[Primary]],INDIRECT(VLOOKUP(IDNMaps[[#This Row],[Type]],RecordCount[],2,0)),VLOOKUP(IDNMaps[[#This Row],[Type]],RecordCount[],8,0),0),"")</f>
        <v/>
      </c>
    </row>
    <row r="381" spans="10:16">
      <c r="J381" s="11">
        <f t="shared" si="5"/>
        <v>380</v>
      </c>
      <c r="K38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1" s="6" t="str">
        <f ca="1">IF(IDNMaps[[#This Row],[Type]]="","",COUNTIF($K$1:IDNMaps[[#This Row],[Type]],IDNMaps[[#This Row],[Type]]))</f>
        <v/>
      </c>
      <c r="M381" s="6" t="str">
        <f ca="1">IFERROR(VLOOKUP(IDNMaps[[#This Row],[Type]],RecordCount[],6,0)&amp;"-"&amp;IDNMaps[[#This Row],[Type Count]],"")</f>
        <v/>
      </c>
      <c r="N381" s="6" t="str">
        <f ca="1">IFERROR(VLOOKUP(IDNMaps[[#This Row],[Primary]],INDIRECT(VLOOKUP(IDNMaps[[#This Row],[Type]],RecordCount[],2,0)),VLOOKUP(IDNMaps[[#This Row],[Type]],RecordCount[],7,0),0),"")</f>
        <v/>
      </c>
      <c r="O381" s="6" t="str">
        <f ca="1">IF(IDNMaps[[#This Row],[Name]]="","","("&amp;IDNMaps[[#This Row],[Type]]&amp;") "&amp;IDNMaps[[#This Row],[Name]])</f>
        <v/>
      </c>
      <c r="P381" s="6" t="str">
        <f ca="1">IFERROR(VLOOKUP(IDNMaps[[#This Row],[Primary]],INDIRECT(VLOOKUP(IDNMaps[[#This Row],[Type]],RecordCount[],2,0)),VLOOKUP(IDNMaps[[#This Row],[Type]],RecordCount[],8,0),0),"")</f>
        <v/>
      </c>
    </row>
    <row r="382" spans="10:16">
      <c r="J382" s="11">
        <f t="shared" si="5"/>
        <v>381</v>
      </c>
      <c r="K38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2" s="6" t="str">
        <f ca="1">IF(IDNMaps[[#This Row],[Type]]="","",COUNTIF($K$1:IDNMaps[[#This Row],[Type]],IDNMaps[[#This Row],[Type]]))</f>
        <v/>
      </c>
      <c r="M382" s="6" t="str">
        <f ca="1">IFERROR(VLOOKUP(IDNMaps[[#This Row],[Type]],RecordCount[],6,0)&amp;"-"&amp;IDNMaps[[#This Row],[Type Count]],"")</f>
        <v/>
      </c>
      <c r="N382" s="6" t="str">
        <f ca="1">IFERROR(VLOOKUP(IDNMaps[[#This Row],[Primary]],INDIRECT(VLOOKUP(IDNMaps[[#This Row],[Type]],RecordCount[],2,0)),VLOOKUP(IDNMaps[[#This Row],[Type]],RecordCount[],7,0),0),"")</f>
        <v/>
      </c>
      <c r="O382" s="6" t="str">
        <f ca="1">IF(IDNMaps[[#This Row],[Name]]="","","("&amp;IDNMaps[[#This Row],[Type]]&amp;") "&amp;IDNMaps[[#This Row],[Name]])</f>
        <v/>
      </c>
      <c r="P382" s="6" t="str">
        <f ca="1">IFERROR(VLOOKUP(IDNMaps[[#This Row],[Primary]],INDIRECT(VLOOKUP(IDNMaps[[#This Row],[Type]],RecordCount[],2,0)),VLOOKUP(IDNMaps[[#This Row],[Type]],RecordCount[],8,0),0),"")</f>
        <v/>
      </c>
    </row>
    <row r="383" spans="10:16">
      <c r="J383" s="11">
        <f t="shared" si="5"/>
        <v>382</v>
      </c>
      <c r="K38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3" s="6" t="str">
        <f ca="1">IF(IDNMaps[[#This Row],[Type]]="","",COUNTIF($K$1:IDNMaps[[#This Row],[Type]],IDNMaps[[#This Row],[Type]]))</f>
        <v/>
      </c>
      <c r="M383" s="6" t="str">
        <f ca="1">IFERROR(VLOOKUP(IDNMaps[[#This Row],[Type]],RecordCount[],6,0)&amp;"-"&amp;IDNMaps[[#This Row],[Type Count]],"")</f>
        <v/>
      </c>
      <c r="N383" s="6" t="str">
        <f ca="1">IFERROR(VLOOKUP(IDNMaps[[#This Row],[Primary]],INDIRECT(VLOOKUP(IDNMaps[[#This Row],[Type]],RecordCount[],2,0)),VLOOKUP(IDNMaps[[#This Row],[Type]],RecordCount[],7,0),0),"")</f>
        <v/>
      </c>
      <c r="O383" s="6" t="str">
        <f ca="1">IF(IDNMaps[[#This Row],[Name]]="","","("&amp;IDNMaps[[#This Row],[Type]]&amp;") "&amp;IDNMaps[[#This Row],[Name]])</f>
        <v/>
      </c>
      <c r="P383" s="6" t="str">
        <f ca="1">IFERROR(VLOOKUP(IDNMaps[[#This Row],[Primary]],INDIRECT(VLOOKUP(IDNMaps[[#This Row],[Type]],RecordCount[],2,0)),VLOOKUP(IDNMaps[[#This Row],[Type]],RecordCount[],8,0),0),"")</f>
        <v/>
      </c>
    </row>
    <row r="384" spans="10:16">
      <c r="J384" s="11">
        <f t="shared" si="5"/>
        <v>383</v>
      </c>
      <c r="K38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4" s="6" t="str">
        <f ca="1">IF(IDNMaps[[#This Row],[Type]]="","",COUNTIF($K$1:IDNMaps[[#This Row],[Type]],IDNMaps[[#This Row],[Type]]))</f>
        <v/>
      </c>
      <c r="M384" s="6" t="str">
        <f ca="1">IFERROR(VLOOKUP(IDNMaps[[#This Row],[Type]],RecordCount[],6,0)&amp;"-"&amp;IDNMaps[[#This Row],[Type Count]],"")</f>
        <v/>
      </c>
      <c r="N384" s="6" t="str">
        <f ca="1">IFERROR(VLOOKUP(IDNMaps[[#This Row],[Primary]],INDIRECT(VLOOKUP(IDNMaps[[#This Row],[Type]],RecordCount[],2,0)),VLOOKUP(IDNMaps[[#This Row],[Type]],RecordCount[],7,0),0),"")</f>
        <v/>
      </c>
      <c r="O384" s="6" t="str">
        <f ca="1">IF(IDNMaps[[#This Row],[Name]]="","","("&amp;IDNMaps[[#This Row],[Type]]&amp;") "&amp;IDNMaps[[#This Row],[Name]])</f>
        <v/>
      </c>
      <c r="P384" s="6" t="str">
        <f ca="1">IFERROR(VLOOKUP(IDNMaps[[#This Row],[Primary]],INDIRECT(VLOOKUP(IDNMaps[[#This Row],[Type]],RecordCount[],2,0)),VLOOKUP(IDNMaps[[#This Row],[Type]],RecordCount[],8,0),0),"")</f>
        <v/>
      </c>
    </row>
    <row r="385" spans="10:16">
      <c r="J385" s="11">
        <f t="shared" si="5"/>
        <v>384</v>
      </c>
      <c r="K38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5" s="6" t="str">
        <f ca="1">IF(IDNMaps[[#This Row],[Type]]="","",COUNTIF($K$1:IDNMaps[[#This Row],[Type]],IDNMaps[[#This Row],[Type]]))</f>
        <v/>
      </c>
      <c r="M385" s="6" t="str">
        <f ca="1">IFERROR(VLOOKUP(IDNMaps[[#This Row],[Type]],RecordCount[],6,0)&amp;"-"&amp;IDNMaps[[#This Row],[Type Count]],"")</f>
        <v/>
      </c>
      <c r="N385" s="6" t="str">
        <f ca="1">IFERROR(VLOOKUP(IDNMaps[[#This Row],[Primary]],INDIRECT(VLOOKUP(IDNMaps[[#This Row],[Type]],RecordCount[],2,0)),VLOOKUP(IDNMaps[[#This Row],[Type]],RecordCount[],7,0),0),"")</f>
        <v/>
      </c>
      <c r="O385" s="6" t="str">
        <f ca="1">IF(IDNMaps[[#This Row],[Name]]="","","("&amp;IDNMaps[[#This Row],[Type]]&amp;") "&amp;IDNMaps[[#This Row],[Name]])</f>
        <v/>
      </c>
      <c r="P385" s="6" t="str">
        <f ca="1">IFERROR(VLOOKUP(IDNMaps[[#This Row],[Primary]],INDIRECT(VLOOKUP(IDNMaps[[#This Row],[Type]],RecordCount[],2,0)),VLOOKUP(IDNMaps[[#This Row],[Type]],RecordCount[],8,0),0),"")</f>
        <v/>
      </c>
    </row>
    <row r="386" spans="10:16">
      <c r="J386" s="11">
        <f t="shared" ref="J386:J449" si="6">IFERROR($J385+1,1)</f>
        <v>385</v>
      </c>
      <c r="K38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6" s="6" t="str">
        <f ca="1">IF(IDNMaps[[#This Row],[Type]]="","",COUNTIF($K$1:IDNMaps[[#This Row],[Type]],IDNMaps[[#This Row],[Type]]))</f>
        <v/>
      </c>
      <c r="M386" s="6" t="str">
        <f ca="1">IFERROR(VLOOKUP(IDNMaps[[#This Row],[Type]],RecordCount[],6,0)&amp;"-"&amp;IDNMaps[[#This Row],[Type Count]],"")</f>
        <v/>
      </c>
      <c r="N386" s="6" t="str">
        <f ca="1">IFERROR(VLOOKUP(IDNMaps[[#This Row],[Primary]],INDIRECT(VLOOKUP(IDNMaps[[#This Row],[Type]],RecordCount[],2,0)),VLOOKUP(IDNMaps[[#This Row],[Type]],RecordCount[],7,0),0),"")</f>
        <v/>
      </c>
      <c r="O386" s="6" t="str">
        <f ca="1">IF(IDNMaps[[#This Row],[Name]]="","","("&amp;IDNMaps[[#This Row],[Type]]&amp;") "&amp;IDNMaps[[#This Row],[Name]])</f>
        <v/>
      </c>
      <c r="P386" s="6" t="str">
        <f ca="1">IFERROR(VLOOKUP(IDNMaps[[#This Row],[Primary]],INDIRECT(VLOOKUP(IDNMaps[[#This Row],[Type]],RecordCount[],2,0)),VLOOKUP(IDNMaps[[#This Row],[Type]],RecordCount[],8,0),0),"")</f>
        <v/>
      </c>
    </row>
    <row r="387" spans="10:16">
      <c r="J387" s="11">
        <f t="shared" si="6"/>
        <v>386</v>
      </c>
      <c r="K38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7" s="6" t="str">
        <f ca="1">IF(IDNMaps[[#This Row],[Type]]="","",COUNTIF($K$1:IDNMaps[[#This Row],[Type]],IDNMaps[[#This Row],[Type]]))</f>
        <v/>
      </c>
      <c r="M387" s="6" t="str">
        <f ca="1">IFERROR(VLOOKUP(IDNMaps[[#This Row],[Type]],RecordCount[],6,0)&amp;"-"&amp;IDNMaps[[#This Row],[Type Count]],"")</f>
        <v/>
      </c>
      <c r="N387" s="6" t="str">
        <f ca="1">IFERROR(VLOOKUP(IDNMaps[[#This Row],[Primary]],INDIRECT(VLOOKUP(IDNMaps[[#This Row],[Type]],RecordCount[],2,0)),VLOOKUP(IDNMaps[[#This Row],[Type]],RecordCount[],7,0),0),"")</f>
        <v/>
      </c>
      <c r="O387" s="6" t="str">
        <f ca="1">IF(IDNMaps[[#This Row],[Name]]="","","("&amp;IDNMaps[[#This Row],[Type]]&amp;") "&amp;IDNMaps[[#This Row],[Name]])</f>
        <v/>
      </c>
      <c r="P387" s="6" t="str">
        <f ca="1">IFERROR(VLOOKUP(IDNMaps[[#This Row],[Primary]],INDIRECT(VLOOKUP(IDNMaps[[#This Row],[Type]],RecordCount[],2,0)),VLOOKUP(IDNMaps[[#This Row],[Type]],RecordCount[],8,0),0),"")</f>
        <v/>
      </c>
    </row>
    <row r="388" spans="10:16">
      <c r="J388" s="11">
        <f t="shared" si="6"/>
        <v>387</v>
      </c>
      <c r="K38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8" s="6" t="str">
        <f ca="1">IF(IDNMaps[[#This Row],[Type]]="","",COUNTIF($K$1:IDNMaps[[#This Row],[Type]],IDNMaps[[#This Row],[Type]]))</f>
        <v/>
      </c>
      <c r="M388" s="6" t="str">
        <f ca="1">IFERROR(VLOOKUP(IDNMaps[[#This Row],[Type]],RecordCount[],6,0)&amp;"-"&amp;IDNMaps[[#This Row],[Type Count]],"")</f>
        <v/>
      </c>
      <c r="N388" s="6" t="str">
        <f ca="1">IFERROR(VLOOKUP(IDNMaps[[#This Row],[Primary]],INDIRECT(VLOOKUP(IDNMaps[[#This Row],[Type]],RecordCount[],2,0)),VLOOKUP(IDNMaps[[#This Row],[Type]],RecordCount[],7,0),0),"")</f>
        <v/>
      </c>
      <c r="O388" s="6" t="str">
        <f ca="1">IF(IDNMaps[[#This Row],[Name]]="","","("&amp;IDNMaps[[#This Row],[Type]]&amp;") "&amp;IDNMaps[[#This Row],[Name]])</f>
        <v/>
      </c>
      <c r="P388" s="6" t="str">
        <f ca="1">IFERROR(VLOOKUP(IDNMaps[[#This Row],[Primary]],INDIRECT(VLOOKUP(IDNMaps[[#This Row],[Type]],RecordCount[],2,0)),VLOOKUP(IDNMaps[[#This Row],[Type]],RecordCount[],8,0),0),"")</f>
        <v/>
      </c>
    </row>
    <row r="389" spans="10:16">
      <c r="J389" s="11">
        <f t="shared" si="6"/>
        <v>388</v>
      </c>
      <c r="K38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9" s="6" t="str">
        <f ca="1">IF(IDNMaps[[#This Row],[Type]]="","",COUNTIF($K$1:IDNMaps[[#This Row],[Type]],IDNMaps[[#This Row],[Type]]))</f>
        <v/>
      </c>
      <c r="M389" s="6" t="str">
        <f ca="1">IFERROR(VLOOKUP(IDNMaps[[#This Row],[Type]],RecordCount[],6,0)&amp;"-"&amp;IDNMaps[[#This Row],[Type Count]],"")</f>
        <v/>
      </c>
      <c r="N389" s="6" t="str">
        <f ca="1">IFERROR(VLOOKUP(IDNMaps[[#This Row],[Primary]],INDIRECT(VLOOKUP(IDNMaps[[#This Row],[Type]],RecordCount[],2,0)),VLOOKUP(IDNMaps[[#This Row],[Type]],RecordCount[],7,0),0),"")</f>
        <v/>
      </c>
      <c r="O389" s="6" t="str">
        <f ca="1">IF(IDNMaps[[#This Row],[Name]]="","","("&amp;IDNMaps[[#This Row],[Type]]&amp;") "&amp;IDNMaps[[#This Row],[Name]])</f>
        <v/>
      </c>
      <c r="P389" s="6" t="str">
        <f ca="1">IFERROR(VLOOKUP(IDNMaps[[#This Row],[Primary]],INDIRECT(VLOOKUP(IDNMaps[[#This Row],[Type]],RecordCount[],2,0)),VLOOKUP(IDNMaps[[#This Row],[Type]],RecordCount[],8,0),0),"")</f>
        <v/>
      </c>
    </row>
    <row r="390" spans="10:16">
      <c r="J390" s="11">
        <f t="shared" si="6"/>
        <v>389</v>
      </c>
      <c r="K39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0" s="6" t="str">
        <f ca="1">IF(IDNMaps[[#This Row],[Type]]="","",COUNTIF($K$1:IDNMaps[[#This Row],[Type]],IDNMaps[[#This Row],[Type]]))</f>
        <v/>
      </c>
      <c r="M390" s="6" t="str">
        <f ca="1">IFERROR(VLOOKUP(IDNMaps[[#This Row],[Type]],RecordCount[],6,0)&amp;"-"&amp;IDNMaps[[#This Row],[Type Count]],"")</f>
        <v/>
      </c>
      <c r="N390" s="6" t="str">
        <f ca="1">IFERROR(VLOOKUP(IDNMaps[[#This Row],[Primary]],INDIRECT(VLOOKUP(IDNMaps[[#This Row],[Type]],RecordCount[],2,0)),VLOOKUP(IDNMaps[[#This Row],[Type]],RecordCount[],7,0),0),"")</f>
        <v/>
      </c>
      <c r="O390" s="6" t="str">
        <f ca="1">IF(IDNMaps[[#This Row],[Name]]="","","("&amp;IDNMaps[[#This Row],[Type]]&amp;") "&amp;IDNMaps[[#This Row],[Name]])</f>
        <v/>
      </c>
      <c r="P390" s="6" t="str">
        <f ca="1">IFERROR(VLOOKUP(IDNMaps[[#This Row],[Primary]],INDIRECT(VLOOKUP(IDNMaps[[#This Row],[Type]],RecordCount[],2,0)),VLOOKUP(IDNMaps[[#This Row],[Type]],RecordCount[],8,0),0),"")</f>
        <v/>
      </c>
    </row>
    <row r="391" spans="10:16">
      <c r="J391" s="11">
        <f t="shared" si="6"/>
        <v>390</v>
      </c>
      <c r="K39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1" s="6" t="str">
        <f ca="1">IF(IDNMaps[[#This Row],[Type]]="","",COUNTIF($K$1:IDNMaps[[#This Row],[Type]],IDNMaps[[#This Row],[Type]]))</f>
        <v/>
      </c>
      <c r="M391" s="6" t="str">
        <f ca="1">IFERROR(VLOOKUP(IDNMaps[[#This Row],[Type]],RecordCount[],6,0)&amp;"-"&amp;IDNMaps[[#This Row],[Type Count]],"")</f>
        <v/>
      </c>
      <c r="N391" s="6" t="str">
        <f ca="1">IFERROR(VLOOKUP(IDNMaps[[#This Row],[Primary]],INDIRECT(VLOOKUP(IDNMaps[[#This Row],[Type]],RecordCount[],2,0)),VLOOKUP(IDNMaps[[#This Row],[Type]],RecordCount[],7,0),0),"")</f>
        <v/>
      </c>
      <c r="O391" s="6" t="str">
        <f ca="1">IF(IDNMaps[[#This Row],[Name]]="","","("&amp;IDNMaps[[#This Row],[Type]]&amp;") "&amp;IDNMaps[[#This Row],[Name]])</f>
        <v/>
      </c>
      <c r="P391" s="6" t="str">
        <f ca="1">IFERROR(VLOOKUP(IDNMaps[[#This Row],[Primary]],INDIRECT(VLOOKUP(IDNMaps[[#This Row],[Type]],RecordCount[],2,0)),VLOOKUP(IDNMaps[[#This Row],[Type]],RecordCount[],8,0),0),"")</f>
        <v/>
      </c>
    </row>
    <row r="392" spans="10:16">
      <c r="J392" s="11">
        <f t="shared" si="6"/>
        <v>391</v>
      </c>
      <c r="K39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2" s="6" t="str">
        <f ca="1">IF(IDNMaps[[#This Row],[Type]]="","",COUNTIF($K$1:IDNMaps[[#This Row],[Type]],IDNMaps[[#This Row],[Type]]))</f>
        <v/>
      </c>
      <c r="M392" s="6" t="str">
        <f ca="1">IFERROR(VLOOKUP(IDNMaps[[#This Row],[Type]],RecordCount[],6,0)&amp;"-"&amp;IDNMaps[[#This Row],[Type Count]],"")</f>
        <v/>
      </c>
      <c r="N392" s="6" t="str">
        <f ca="1">IFERROR(VLOOKUP(IDNMaps[[#This Row],[Primary]],INDIRECT(VLOOKUP(IDNMaps[[#This Row],[Type]],RecordCount[],2,0)),VLOOKUP(IDNMaps[[#This Row],[Type]],RecordCount[],7,0),0),"")</f>
        <v/>
      </c>
      <c r="O392" s="6" t="str">
        <f ca="1">IF(IDNMaps[[#This Row],[Name]]="","","("&amp;IDNMaps[[#This Row],[Type]]&amp;") "&amp;IDNMaps[[#This Row],[Name]])</f>
        <v/>
      </c>
      <c r="P392" s="6" t="str">
        <f ca="1">IFERROR(VLOOKUP(IDNMaps[[#This Row],[Primary]],INDIRECT(VLOOKUP(IDNMaps[[#This Row],[Type]],RecordCount[],2,0)),VLOOKUP(IDNMaps[[#This Row],[Type]],RecordCount[],8,0),0),"")</f>
        <v/>
      </c>
    </row>
    <row r="393" spans="10:16">
      <c r="J393" s="11">
        <f t="shared" si="6"/>
        <v>392</v>
      </c>
      <c r="K39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3" s="6" t="str">
        <f ca="1">IF(IDNMaps[[#This Row],[Type]]="","",COUNTIF($K$1:IDNMaps[[#This Row],[Type]],IDNMaps[[#This Row],[Type]]))</f>
        <v/>
      </c>
      <c r="M393" s="6" t="str">
        <f ca="1">IFERROR(VLOOKUP(IDNMaps[[#This Row],[Type]],RecordCount[],6,0)&amp;"-"&amp;IDNMaps[[#This Row],[Type Count]],"")</f>
        <v/>
      </c>
      <c r="N393" s="6" t="str">
        <f ca="1">IFERROR(VLOOKUP(IDNMaps[[#This Row],[Primary]],INDIRECT(VLOOKUP(IDNMaps[[#This Row],[Type]],RecordCount[],2,0)),VLOOKUP(IDNMaps[[#This Row],[Type]],RecordCount[],7,0),0),"")</f>
        <v/>
      </c>
      <c r="O393" s="6" t="str">
        <f ca="1">IF(IDNMaps[[#This Row],[Name]]="","","("&amp;IDNMaps[[#This Row],[Type]]&amp;") "&amp;IDNMaps[[#This Row],[Name]])</f>
        <v/>
      </c>
      <c r="P393" s="6" t="str">
        <f ca="1">IFERROR(VLOOKUP(IDNMaps[[#This Row],[Primary]],INDIRECT(VLOOKUP(IDNMaps[[#This Row],[Type]],RecordCount[],2,0)),VLOOKUP(IDNMaps[[#This Row],[Type]],RecordCount[],8,0),0),"")</f>
        <v/>
      </c>
    </row>
    <row r="394" spans="10:16">
      <c r="J394" s="11">
        <f t="shared" si="6"/>
        <v>393</v>
      </c>
      <c r="K39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4" s="6" t="str">
        <f ca="1">IF(IDNMaps[[#This Row],[Type]]="","",COUNTIF($K$1:IDNMaps[[#This Row],[Type]],IDNMaps[[#This Row],[Type]]))</f>
        <v/>
      </c>
      <c r="M394" s="6" t="str">
        <f ca="1">IFERROR(VLOOKUP(IDNMaps[[#This Row],[Type]],RecordCount[],6,0)&amp;"-"&amp;IDNMaps[[#This Row],[Type Count]],"")</f>
        <v/>
      </c>
      <c r="N394" s="6" t="str">
        <f ca="1">IFERROR(VLOOKUP(IDNMaps[[#This Row],[Primary]],INDIRECT(VLOOKUP(IDNMaps[[#This Row],[Type]],RecordCount[],2,0)),VLOOKUP(IDNMaps[[#This Row],[Type]],RecordCount[],7,0),0),"")</f>
        <v/>
      </c>
      <c r="O394" s="6" t="str">
        <f ca="1">IF(IDNMaps[[#This Row],[Name]]="","","("&amp;IDNMaps[[#This Row],[Type]]&amp;") "&amp;IDNMaps[[#This Row],[Name]])</f>
        <v/>
      </c>
      <c r="P394" s="6" t="str">
        <f ca="1">IFERROR(VLOOKUP(IDNMaps[[#This Row],[Primary]],INDIRECT(VLOOKUP(IDNMaps[[#This Row],[Type]],RecordCount[],2,0)),VLOOKUP(IDNMaps[[#This Row],[Type]],RecordCount[],8,0),0),"")</f>
        <v/>
      </c>
    </row>
    <row r="395" spans="10:16">
      <c r="J395" s="11">
        <f t="shared" si="6"/>
        <v>394</v>
      </c>
      <c r="K39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5" s="6" t="str">
        <f ca="1">IF(IDNMaps[[#This Row],[Type]]="","",COUNTIF($K$1:IDNMaps[[#This Row],[Type]],IDNMaps[[#This Row],[Type]]))</f>
        <v/>
      </c>
      <c r="M395" s="6" t="str">
        <f ca="1">IFERROR(VLOOKUP(IDNMaps[[#This Row],[Type]],RecordCount[],6,0)&amp;"-"&amp;IDNMaps[[#This Row],[Type Count]],"")</f>
        <v/>
      </c>
      <c r="N395" s="6" t="str">
        <f ca="1">IFERROR(VLOOKUP(IDNMaps[[#This Row],[Primary]],INDIRECT(VLOOKUP(IDNMaps[[#This Row],[Type]],RecordCount[],2,0)),VLOOKUP(IDNMaps[[#This Row],[Type]],RecordCount[],7,0),0),"")</f>
        <v/>
      </c>
      <c r="O395" s="6" t="str">
        <f ca="1">IF(IDNMaps[[#This Row],[Name]]="","","("&amp;IDNMaps[[#This Row],[Type]]&amp;") "&amp;IDNMaps[[#This Row],[Name]])</f>
        <v/>
      </c>
      <c r="P395" s="6" t="str">
        <f ca="1">IFERROR(VLOOKUP(IDNMaps[[#This Row],[Primary]],INDIRECT(VLOOKUP(IDNMaps[[#This Row],[Type]],RecordCount[],2,0)),VLOOKUP(IDNMaps[[#This Row],[Type]],RecordCount[],8,0),0),"")</f>
        <v/>
      </c>
    </row>
    <row r="396" spans="10:16">
      <c r="J396" s="11">
        <f t="shared" si="6"/>
        <v>395</v>
      </c>
      <c r="K39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6" s="6" t="str">
        <f ca="1">IF(IDNMaps[[#This Row],[Type]]="","",COUNTIF($K$1:IDNMaps[[#This Row],[Type]],IDNMaps[[#This Row],[Type]]))</f>
        <v/>
      </c>
      <c r="M396" s="6" t="str">
        <f ca="1">IFERROR(VLOOKUP(IDNMaps[[#This Row],[Type]],RecordCount[],6,0)&amp;"-"&amp;IDNMaps[[#This Row],[Type Count]],"")</f>
        <v/>
      </c>
      <c r="N396" s="6" t="str">
        <f ca="1">IFERROR(VLOOKUP(IDNMaps[[#This Row],[Primary]],INDIRECT(VLOOKUP(IDNMaps[[#This Row],[Type]],RecordCount[],2,0)),VLOOKUP(IDNMaps[[#This Row],[Type]],RecordCount[],7,0),0),"")</f>
        <v/>
      </c>
      <c r="O396" s="6" t="str">
        <f ca="1">IF(IDNMaps[[#This Row],[Name]]="","","("&amp;IDNMaps[[#This Row],[Type]]&amp;") "&amp;IDNMaps[[#This Row],[Name]])</f>
        <v/>
      </c>
      <c r="P396" s="6" t="str">
        <f ca="1">IFERROR(VLOOKUP(IDNMaps[[#This Row],[Primary]],INDIRECT(VLOOKUP(IDNMaps[[#This Row],[Type]],RecordCount[],2,0)),VLOOKUP(IDNMaps[[#This Row],[Type]],RecordCount[],8,0),0),"")</f>
        <v/>
      </c>
    </row>
    <row r="397" spans="10:16">
      <c r="J397" s="11">
        <f t="shared" si="6"/>
        <v>396</v>
      </c>
      <c r="K39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7" s="6" t="str">
        <f ca="1">IF(IDNMaps[[#This Row],[Type]]="","",COUNTIF($K$1:IDNMaps[[#This Row],[Type]],IDNMaps[[#This Row],[Type]]))</f>
        <v/>
      </c>
      <c r="M397" s="6" t="str">
        <f ca="1">IFERROR(VLOOKUP(IDNMaps[[#This Row],[Type]],RecordCount[],6,0)&amp;"-"&amp;IDNMaps[[#This Row],[Type Count]],"")</f>
        <v/>
      </c>
      <c r="N397" s="6" t="str">
        <f ca="1">IFERROR(VLOOKUP(IDNMaps[[#This Row],[Primary]],INDIRECT(VLOOKUP(IDNMaps[[#This Row],[Type]],RecordCount[],2,0)),VLOOKUP(IDNMaps[[#This Row],[Type]],RecordCount[],7,0),0),"")</f>
        <v/>
      </c>
      <c r="O397" s="6" t="str">
        <f ca="1">IF(IDNMaps[[#This Row],[Name]]="","","("&amp;IDNMaps[[#This Row],[Type]]&amp;") "&amp;IDNMaps[[#This Row],[Name]])</f>
        <v/>
      </c>
      <c r="P397" s="6" t="str">
        <f ca="1">IFERROR(VLOOKUP(IDNMaps[[#This Row],[Primary]],INDIRECT(VLOOKUP(IDNMaps[[#This Row],[Type]],RecordCount[],2,0)),VLOOKUP(IDNMaps[[#This Row],[Type]],RecordCount[],8,0),0),"")</f>
        <v/>
      </c>
    </row>
    <row r="398" spans="10:16">
      <c r="J398" s="11">
        <f t="shared" si="6"/>
        <v>397</v>
      </c>
      <c r="K39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8" s="6" t="str">
        <f ca="1">IF(IDNMaps[[#This Row],[Type]]="","",COUNTIF($K$1:IDNMaps[[#This Row],[Type]],IDNMaps[[#This Row],[Type]]))</f>
        <v/>
      </c>
      <c r="M398" s="6" t="str">
        <f ca="1">IFERROR(VLOOKUP(IDNMaps[[#This Row],[Type]],RecordCount[],6,0)&amp;"-"&amp;IDNMaps[[#This Row],[Type Count]],"")</f>
        <v/>
      </c>
      <c r="N398" s="6" t="str">
        <f ca="1">IFERROR(VLOOKUP(IDNMaps[[#This Row],[Primary]],INDIRECT(VLOOKUP(IDNMaps[[#This Row],[Type]],RecordCount[],2,0)),VLOOKUP(IDNMaps[[#This Row],[Type]],RecordCount[],7,0),0),"")</f>
        <v/>
      </c>
      <c r="O398" s="6" t="str">
        <f ca="1">IF(IDNMaps[[#This Row],[Name]]="","","("&amp;IDNMaps[[#This Row],[Type]]&amp;") "&amp;IDNMaps[[#This Row],[Name]])</f>
        <v/>
      </c>
      <c r="P398" s="6" t="str">
        <f ca="1">IFERROR(VLOOKUP(IDNMaps[[#This Row],[Primary]],INDIRECT(VLOOKUP(IDNMaps[[#This Row],[Type]],RecordCount[],2,0)),VLOOKUP(IDNMaps[[#This Row],[Type]],RecordCount[],8,0),0),"")</f>
        <v/>
      </c>
    </row>
    <row r="399" spans="10:16">
      <c r="J399" s="11">
        <f t="shared" si="6"/>
        <v>398</v>
      </c>
      <c r="K39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9" s="6" t="str">
        <f ca="1">IF(IDNMaps[[#This Row],[Type]]="","",COUNTIF($K$1:IDNMaps[[#This Row],[Type]],IDNMaps[[#This Row],[Type]]))</f>
        <v/>
      </c>
      <c r="M399" s="6" t="str">
        <f ca="1">IFERROR(VLOOKUP(IDNMaps[[#This Row],[Type]],RecordCount[],6,0)&amp;"-"&amp;IDNMaps[[#This Row],[Type Count]],"")</f>
        <v/>
      </c>
      <c r="N399" s="6" t="str">
        <f ca="1">IFERROR(VLOOKUP(IDNMaps[[#This Row],[Primary]],INDIRECT(VLOOKUP(IDNMaps[[#This Row],[Type]],RecordCount[],2,0)),VLOOKUP(IDNMaps[[#This Row],[Type]],RecordCount[],7,0),0),"")</f>
        <v/>
      </c>
      <c r="O399" s="6" t="str">
        <f ca="1">IF(IDNMaps[[#This Row],[Name]]="","","("&amp;IDNMaps[[#This Row],[Type]]&amp;") "&amp;IDNMaps[[#This Row],[Name]])</f>
        <v/>
      </c>
      <c r="P399" s="6" t="str">
        <f ca="1">IFERROR(VLOOKUP(IDNMaps[[#This Row],[Primary]],INDIRECT(VLOOKUP(IDNMaps[[#This Row],[Type]],RecordCount[],2,0)),VLOOKUP(IDNMaps[[#This Row],[Type]],RecordCount[],8,0),0),"")</f>
        <v/>
      </c>
    </row>
    <row r="400" spans="10:16">
      <c r="J400" s="11">
        <f t="shared" si="6"/>
        <v>399</v>
      </c>
      <c r="K40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0" s="6" t="str">
        <f ca="1">IF(IDNMaps[[#This Row],[Type]]="","",COUNTIF($K$1:IDNMaps[[#This Row],[Type]],IDNMaps[[#This Row],[Type]]))</f>
        <v/>
      </c>
      <c r="M400" s="6" t="str">
        <f ca="1">IFERROR(VLOOKUP(IDNMaps[[#This Row],[Type]],RecordCount[],6,0)&amp;"-"&amp;IDNMaps[[#This Row],[Type Count]],"")</f>
        <v/>
      </c>
      <c r="N400" s="6" t="str">
        <f ca="1">IFERROR(VLOOKUP(IDNMaps[[#This Row],[Primary]],INDIRECT(VLOOKUP(IDNMaps[[#This Row],[Type]],RecordCount[],2,0)),VLOOKUP(IDNMaps[[#This Row],[Type]],RecordCount[],7,0),0),"")</f>
        <v/>
      </c>
      <c r="O400" s="6" t="str">
        <f ca="1">IF(IDNMaps[[#This Row],[Name]]="","","("&amp;IDNMaps[[#This Row],[Type]]&amp;") "&amp;IDNMaps[[#This Row],[Name]])</f>
        <v/>
      </c>
      <c r="P400" s="6" t="str">
        <f ca="1">IFERROR(VLOOKUP(IDNMaps[[#This Row],[Primary]],INDIRECT(VLOOKUP(IDNMaps[[#This Row],[Type]],RecordCount[],2,0)),VLOOKUP(IDNMaps[[#This Row],[Type]],RecordCount[],8,0),0),"")</f>
        <v/>
      </c>
    </row>
    <row r="401" spans="10:16">
      <c r="J401" s="11">
        <f t="shared" si="6"/>
        <v>400</v>
      </c>
      <c r="K40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1" s="6" t="str">
        <f ca="1">IF(IDNMaps[[#This Row],[Type]]="","",COUNTIF($K$1:IDNMaps[[#This Row],[Type]],IDNMaps[[#This Row],[Type]]))</f>
        <v/>
      </c>
      <c r="M401" s="6" t="str">
        <f ca="1">IFERROR(VLOOKUP(IDNMaps[[#This Row],[Type]],RecordCount[],6,0)&amp;"-"&amp;IDNMaps[[#This Row],[Type Count]],"")</f>
        <v/>
      </c>
      <c r="N401" s="6" t="str">
        <f ca="1">IFERROR(VLOOKUP(IDNMaps[[#This Row],[Primary]],INDIRECT(VLOOKUP(IDNMaps[[#This Row],[Type]],RecordCount[],2,0)),VLOOKUP(IDNMaps[[#This Row],[Type]],RecordCount[],7,0),0),"")</f>
        <v/>
      </c>
      <c r="O401" s="6" t="str">
        <f ca="1">IF(IDNMaps[[#This Row],[Name]]="","","("&amp;IDNMaps[[#This Row],[Type]]&amp;") "&amp;IDNMaps[[#This Row],[Name]])</f>
        <v/>
      </c>
      <c r="P401" s="6" t="str">
        <f ca="1">IFERROR(VLOOKUP(IDNMaps[[#This Row],[Primary]],INDIRECT(VLOOKUP(IDNMaps[[#This Row],[Type]],RecordCount[],2,0)),VLOOKUP(IDNMaps[[#This Row],[Type]],RecordCount[],8,0),0),"")</f>
        <v/>
      </c>
    </row>
    <row r="402" spans="10:16">
      <c r="J402" s="11">
        <f t="shared" si="6"/>
        <v>401</v>
      </c>
      <c r="K40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2" s="6" t="str">
        <f ca="1">IF(IDNMaps[[#This Row],[Type]]="","",COUNTIF($K$1:IDNMaps[[#This Row],[Type]],IDNMaps[[#This Row],[Type]]))</f>
        <v/>
      </c>
      <c r="M402" s="6" t="str">
        <f ca="1">IFERROR(VLOOKUP(IDNMaps[[#This Row],[Type]],RecordCount[],6,0)&amp;"-"&amp;IDNMaps[[#This Row],[Type Count]],"")</f>
        <v/>
      </c>
      <c r="N402" s="6" t="str">
        <f ca="1">IFERROR(VLOOKUP(IDNMaps[[#This Row],[Primary]],INDIRECT(VLOOKUP(IDNMaps[[#This Row],[Type]],RecordCount[],2,0)),VLOOKUP(IDNMaps[[#This Row],[Type]],RecordCount[],7,0),0),"")</f>
        <v/>
      </c>
      <c r="O402" s="6" t="str">
        <f ca="1">IF(IDNMaps[[#This Row],[Name]]="","","("&amp;IDNMaps[[#This Row],[Type]]&amp;") "&amp;IDNMaps[[#This Row],[Name]])</f>
        <v/>
      </c>
      <c r="P402" s="6" t="str">
        <f ca="1">IFERROR(VLOOKUP(IDNMaps[[#This Row],[Primary]],INDIRECT(VLOOKUP(IDNMaps[[#This Row],[Type]],RecordCount[],2,0)),VLOOKUP(IDNMaps[[#This Row],[Type]],RecordCount[],8,0),0),"")</f>
        <v/>
      </c>
    </row>
    <row r="403" spans="10:16">
      <c r="J403" s="11">
        <f t="shared" si="6"/>
        <v>402</v>
      </c>
      <c r="K40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3" s="6" t="str">
        <f ca="1">IF(IDNMaps[[#This Row],[Type]]="","",COUNTIF($K$1:IDNMaps[[#This Row],[Type]],IDNMaps[[#This Row],[Type]]))</f>
        <v/>
      </c>
      <c r="M403" s="6" t="str">
        <f ca="1">IFERROR(VLOOKUP(IDNMaps[[#This Row],[Type]],RecordCount[],6,0)&amp;"-"&amp;IDNMaps[[#This Row],[Type Count]],"")</f>
        <v/>
      </c>
      <c r="N403" s="6" t="str">
        <f ca="1">IFERROR(VLOOKUP(IDNMaps[[#This Row],[Primary]],INDIRECT(VLOOKUP(IDNMaps[[#This Row],[Type]],RecordCount[],2,0)),VLOOKUP(IDNMaps[[#This Row],[Type]],RecordCount[],7,0),0),"")</f>
        <v/>
      </c>
      <c r="O403" s="6" t="str">
        <f ca="1">IF(IDNMaps[[#This Row],[Name]]="","","("&amp;IDNMaps[[#This Row],[Type]]&amp;") "&amp;IDNMaps[[#This Row],[Name]])</f>
        <v/>
      </c>
      <c r="P403" s="6" t="str">
        <f ca="1">IFERROR(VLOOKUP(IDNMaps[[#This Row],[Primary]],INDIRECT(VLOOKUP(IDNMaps[[#This Row],[Type]],RecordCount[],2,0)),VLOOKUP(IDNMaps[[#This Row],[Type]],RecordCount[],8,0),0),"")</f>
        <v/>
      </c>
    </row>
    <row r="404" spans="10:16">
      <c r="J404" s="11">
        <f t="shared" si="6"/>
        <v>403</v>
      </c>
      <c r="K40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4" s="6" t="str">
        <f ca="1">IF(IDNMaps[[#This Row],[Type]]="","",COUNTIF($K$1:IDNMaps[[#This Row],[Type]],IDNMaps[[#This Row],[Type]]))</f>
        <v/>
      </c>
      <c r="M404" s="6" t="str">
        <f ca="1">IFERROR(VLOOKUP(IDNMaps[[#This Row],[Type]],RecordCount[],6,0)&amp;"-"&amp;IDNMaps[[#This Row],[Type Count]],"")</f>
        <v/>
      </c>
      <c r="N404" s="6" t="str">
        <f ca="1">IFERROR(VLOOKUP(IDNMaps[[#This Row],[Primary]],INDIRECT(VLOOKUP(IDNMaps[[#This Row],[Type]],RecordCount[],2,0)),VLOOKUP(IDNMaps[[#This Row],[Type]],RecordCount[],7,0),0),"")</f>
        <v/>
      </c>
      <c r="O404" s="6" t="str">
        <f ca="1">IF(IDNMaps[[#This Row],[Name]]="","","("&amp;IDNMaps[[#This Row],[Type]]&amp;") "&amp;IDNMaps[[#This Row],[Name]])</f>
        <v/>
      </c>
      <c r="P404" s="6" t="str">
        <f ca="1">IFERROR(VLOOKUP(IDNMaps[[#This Row],[Primary]],INDIRECT(VLOOKUP(IDNMaps[[#This Row],[Type]],RecordCount[],2,0)),VLOOKUP(IDNMaps[[#This Row],[Type]],RecordCount[],8,0),0),"")</f>
        <v/>
      </c>
    </row>
    <row r="405" spans="10:16">
      <c r="J405" s="11">
        <f t="shared" si="6"/>
        <v>404</v>
      </c>
      <c r="K40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5" s="6" t="str">
        <f ca="1">IF(IDNMaps[[#This Row],[Type]]="","",COUNTIF($K$1:IDNMaps[[#This Row],[Type]],IDNMaps[[#This Row],[Type]]))</f>
        <v/>
      </c>
      <c r="M405" s="6" t="str">
        <f ca="1">IFERROR(VLOOKUP(IDNMaps[[#This Row],[Type]],RecordCount[],6,0)&amp;"-"&amp;IDNMaps[[#This Row],[Type Count]],"")</f>
        <v/>
      </c>
      <c r="N405" s="6" t="str">
        <f ca="1">IFERROR(VLOOKUP(IDNMaps[[#This Row],[Primary]],INDIRECT(VLOOKUP(IDNMaps[[#This Row],[Type]],RecordCount[],2,0)),VLOOKUP(IDNMaps[[#This Row],[Type]],RecordCount[],7,0),0),"")</f>
        <v/>
      </c>
      <c r="O405" s="6" t="str">
        <f ca="1">IF(IDNMaps[[#This Row],[Name]]="","","("&amp;IDNMaps[[#This Row],[Type]]&amp;") "&amp;IDNMaps[[#This Row],[Name]])</f>
        <v/>
      </c>
      <c r="P405" s="6" t="str">
        <f ca="1">IFERROR(VLOOKUP(IDNMaps[[#This Row],[Primary]],INDIRECT(VLOOKUP(IDNMaps[[#This Row],[Type]],RecordCount[],2,0)),VLOOKUP(IDNMaps[[#This Row],[Type]],RecordCount[],8,0),0),"")</f>
        <v/>
      </c>
    </row>
    <row r="406" spans="10:16">
      <c r="J406" s="11">
        <f t="shared" si="6"/>
        <v>405</v>
      </c>
      <c r="K40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6" s="6" t="str">
        <f ca="1">IF(IDNMaps[[#This Row],[Type]]="","",COUNTIF($K$1:IDNMaps[[#This Row],[Type]],IDNMaps[[#This Row],[Type]]))</f>
        <v/>
      </c>
      <c r="M406" s="6" t="str">
        <f ca="1">IFERROR(VLOOKUP(IDNMaps[[#This Row],[Type]],RecordCount[],6,0)&amp;"-"&amp;IDNMaps[[#This Row],[Type Count]],"")</f>
        <v/>
      </c>
      <c r="N406" s="6" t="str">
        <f ca="1">IFERROR(VLOOKUP(IDNMaps[[#This Row],[Primary]],INDIRECT(VLOOKUP(IDNMaps[[#This Row],[Type]],RecordCount[],2,0)),VLOOKUP(IDNMaps[[#This Row],[Type]],RecordCount[],7,0),0),"")</f>
        <v/>
      </c>
      <c r="O406" s="6" t="str">
        <f ca="1">IF(IDNMaps[[#This Row],[Name]]="","","("&amp;IDNMaps[[#This Row],[Type]]&amp;") "&amp;IDNMaps[[#This Row],[Name]])</f>
        <v/>
      </c>
      <c r="P406" s="6" t="str">
        <f ca="1">IFERROR(VLOOKUP(IDNMaps[[#This Row],[Primary]],INDIRECT(VLOOKUP(IDNMaps[[#This Row],[Type]],RecordCount[],2,0)),VLOOKUP(IDNMaps[[#This Row],[Type]],RecordCount[],8,0),0),"")</f>
        <v/>
      </c>
    </row>
    <row r="407" spans="10:16">
      <c r="J407" s="11">
        <f t="shared" si="6"/>
        <v>406</v>
      </c>
      <c r="K40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7" s="6" t="str">
        <f ca="1">IF(IDNMaps[[#This Row],[Type]]="","",COUNTIF($K$1:IDNMaps[[#This Row],[Type]],IDNMaps[[#This Row],[Type]]))</f>
        <v/>
      </c>
      <c r="M407" s="6" t="str">
        <f ca="1">IFERROR(VLOOKUP(IDNMaps[[#This Row],[Type]],RecordCount[],6,0)&amp;"-"&amp;IDNMaps[[#This Row],[Type Count]],"")</f>
        <v/>
      </c>
      <c r="N407" s="6" t="str">
        <f ca="1">IFERROR(VLOOKUP(IDNMaps[[#This Row],[Primary]],INDIRECT(VLOOKUP(IDNMaps[[#This Row],[Type]],RecordCount[],2,0)),VLOOKUP(IDNMaps[[#This Row],[Type]],RecordCount[],7,0),0),"")</f>
        <v/>
      </c>
      <c r="O407" s="6" t="str">
        <f ca="1">IF(IDNMaps[[#This Row],[Name]]="","","("&amp;IDNMaps[[#This Row],[Type]]&amp;") "&amp;IDNMaps[[#This Row],[Name]])</f>
        <v/>
      </c>
      <c r="P407" s="6" t="str">
        <f ca="1">IFERROR(VLOOKUP(IDNMaps[[#This Row],[Primary]],INDIRECT(VLOOKUP(IDNMaps[[#This Row],[Type]],RecordCount[],2,0)),VLOOKUP(IDNMaps[[#This Row],[Type]],RecordCount[],8,0),0),"")</f>
        <v/>
      </c>
    </row>
    <row r="408" spans="10:16">
      <c r="J408" s="11">
        <f t="shared" si="6"/>
        <v>407</v>
      </c>
      <c r="K40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8" s="6" t="str">
        <f ca="1">IF(IDNMaps[[#This Row],[Type]]="","",COUNTIF($K$1:IDNMaps[[#This Row],[Type]],IDNMaps[[#This Row],[Type]]))</f>
        <v/>
      </c>
      <c r="M408" s="6" t="str">
        <f ca="1">IFERROR(VLOOKUP(IDNMaps[[#This Row],[Type]],RecordCount[],6,0)&amp;"-"&amp;IDNMaps[[#This Row],[Type Count]],"")</f>
        <v/>
      </c>
      <c r="N408" s="6" t="str">
        <f ca="1">IFERROR(VLOOKUP(IDNMaps[[#This Row],[Primary]],INDIRECT(VLOOKUP(IDNMaps[[#This Row],[Type]],RecordCount[],2,0)),VLOOKUP(IDNMaps[[#This Row],[Type]],RecordCount[],7,0),0),"")</f>
        <v/>
      </c>
      <c r="O408" s="6" t="str">
        <f ca="1">IF(IDNMaps[[#This Row],[Name]]="","","("&amp;IDNMaps[[#This Row],[Type]]&amp;") "&amp;IDNMaps[[#This Row],[Name]])</f>
        <v/>
      </c>
      <c r="P408" s="6" t="str">
        <f ca="1">IFERROR(VLOOKUP(IDNMaps[[#This Row],[Primary]],INDIRECT(VLOOKUP(IDNMaps[[#This Row],[Type]],RecordCount[],2,0)),VLOOKUP(IDNMaps[[#This Row],[Type]],RecordCount[],8,0),0),"")</f>
        <v/>
      </c>
    </row>
    <row r="409" spans="10:16">
      <c r="J409" s="11">
        <f t="shared" si="6"/>
        <v>408</v>
      </c>
      <c r="K40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9" s="6" t="str">
        <f ca="1">IF(IDNMaps[[#This Row],[Type]]="","",COUNTIF($K$1:IDNMaps[[#This Row],[Type]],IDNMaps[[#This Row],[Type]]))</f>
        <v/>
      </c>
      <c r="M409" s="6" t="str">
        <f ca="1">IFERROR(VLOOKUP(IDNMaps[[#This Row],[Type]],RecordCount[],6,0)&amp;"-"&amp;IDNMaps[[#This Row],[Type Count]],"")</f>
        <v/>
      </c>
      <c r="N409" s="6" t="str">
        <f ca="1">IFERROR(VLOOKUP(IDNMaps[[#This Row],[Primary]],INDIRECT(VLOOKUP(IDNMaps[[#This Row],[Type]],RecordCount[],2,0)),VLOOKUP(IDNMaps[[#This Row],[Type]],RecordCount[],7,0),0),"")</f>
        <v/>
      </c>
      <c r="O409" s="6" t="str">
        <f ca="1">IF(IDNMaps[[#This Row],[Name]]="","","("&amp;IDNMaps[[#This Row],[Type]]&amp;") "&amp;IDNMaps[[#This Row],[Name]])</f>
        <v/>
      </c>
      <c r="P409" s="6" t="str">
        <f ca="1">IFERROR(VLOOKUP(IDNMaps[[#This Row],[Primary]],INDIRECT(VLOOKUP(IDNMaps[[#This Row],[Type]],RecordCount[],2,0)),VLOOKUP(IDNMaps[[#This Row],[Type]],RecordCount[],8,0),0),"")</f>
        <v/>
      </c>
    </row>
    <row r="410" spans="10:16">
      <c r="J410" s="11">
        <f t="shared" si="6"/>
        <v>409</v>
      </c>
      <c r="K41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0" s="6" t="str">
        <f ca="1">IF(IDNMaps[[#This Row],[Type]]="","",COUNTIF($K$1:IDNMaps[[#This Row],[Type]],IDNMaps[[#This Row],[Type]]))</f>
        <v/>
      </c>
      <c r="M410" s="6" t="str">
        <f ca="1">IFERROR(VLOOKUP(IDNMaps[[#This Row],[Type]],RecordCount[],6,0)&amp;"-"&amp;IDNMaps[[#This Row],[Type Count]],"")</f>
        <v/>
      </c>
      <c r="N410" s="6" t="str">
        <f ca="1">IFERROR(VLOOKUP(IDNMaps[[#This Row],[Primary]],INDIRECT(VLOOKUP(IDNMaps[[#This Row],[Type]],RecordCount[],2,0)),VLOOKUP(IDNMaps[[#This Row],[Type]],RecordCount[],7,0),0),"")</f>
        <v/>
      </c>
      <c r="O410" s="6" t="str">
        <f ca="1">IF(IDNMaps[[#This Row],[Name]]="","","("&amp;IDNMaps[[#This Row],[Type]]&amp;") "&amp;IDNMaps[[#This Row],[Name]])</f>
        <v/>
      </c>
      <c r="P410" s="6" t="str">
        <f ca="1">IFERROR(VLOOKUP(IDNMaps[[#This Row],[Primary]],INDIRECT(VLOOKUP(IDNMaps[[#This Row],[Type]],RecordCount[],2,0)),VLOOKUP(IDNMaps[[#This Row],[Type]],RecordCount[],8,0),0),"")</f>
        <v/>
      </c>
    </row>
    <row r="411" spans="10:16">
      <c r="J411" s="11">
        <f t="shared" si="6"/>
        <v>410</v>
      </c>
      <c r="K41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1" s="6" t="str">
        <f ca="1">IF(IDNMaps[[#This Row],[Type]]="","",COUNTIF($K$1:IDNMaps[[#This Row],[Type]],IDNMaps[[#This Row],[Type]]))</f>
        <v/>
      </c>
      <c r="M411" s="6" t="str">
        <f ca="1">IFERROR(VLOOKUP(IDNMaps[[#This Row],[Type]],RecordCount[],6,0)&amp;"-"&amp;IDNMaps[[#This Row],[Type Count]],"")</f>
        <v/>
      </c>
      <c r="N411" s="6" t="str">
        <f ca="1">IFERROR(VLOOKUP(IDNMaps[[#This Row],[Primary]],INDIRECT(VLOOKUP(IDNMaps[[#This Row],[Type]],RecordCount[],2,0)),VLOOKUP(IDNMaps[[#This Row],[Type]],RecordCount[],7,0),0),"")</f>
        <v/>
      </c>
      <c r="O411" s="6" t="str">
        <f ca="1">IF(IDNMaps[[#This Row],[Name]]="","","("&amp;IDNMaps[[#This Row],[Type]]&amp;") "&amp;IDNMaps[[#This Row],[Name]])</f>
        <v/>
      </c>
      <c r="P411" s="6" t="str">
        <f ca="1">IFERROR(VLOOKUP(IDNMaps[[#This Row],[Primary]],INDIRECT(VLOOKUP(IDNMaps[[#This Row],[Type]],RecordCount[],2,0)),VLOOKUP(IDNMaps[[#This Row],[Type]],RecordCount[],8,0),0),"")</f>
        <v/>
      </c>
    </row>
    <row r="412" spans="10:16">
      <c r="J412" s="11">
        <f t="shared" si="6"/>
        <v>411</v>
      </c>
      <c r="K41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2" s="6" t="str">
        <f ca="1">IF(IDNMaps[[#This Row],[Type]]="","",COUNTIF($K$1:IDNMaps[[#This Row],[Type]],IDNMaps[[#This Row],[Type]]))</f>
        <v/>
      </c>
      <c r="M412" s="6" t="str">
        <f ca="1">IFERROR(VLOOKUP(IDNMaps[[#This Row],[Type]],RecordCount[],6,0)&amp;"-"&amp;IDNMaps[[#This Row],[Type Count]],"")</f>
        <v/>
      </c>
      <c r="N412" s="6" t="str">
        <f ca="1">IFERROR(VLOOKUP(IDNMaps[[#This Row],[Primary]],INDIRECT(VLOOKUP(IDNMaps[[#This Row],[Type]],RecordCount[],2,0)),VLOOKUP(IDNMaps[[#This Row],[Type]],RecordCount[],7,0),0),"")</f>
        <v/>
      </c>
      <c r="O412" s="6" t="str">
        <f ca="1">IF(IDNMaps[[#This Row],[Name]]="","","("&amp;IDNMaps[[#This Row],[Type]]&amp;") "&amp;IDNMaps[[#This Row],[Name]])</f>
        <v/>
      </c>
      <c r="P412" s="6" t="str">
        <f ca="1">IFERROR(VLOOKUP(IDNMaps[[#This Row],[Primary]],INDIRECT(VLOOKUP(IDNMaps[[#This Row],[Type]],RecordCount[],2,0)),VLOOKUP(IDNMaps[[#This Row],[Type]],RecordCount[],8,0),0),"")</f>
        <v/>
      </c>
    </row>
    <row r="413" spans="10:16">
      <c r="J413" s="11">
        <f t="shared" si="6"/>
        <v>412</v>
      </c>
      <c r="K41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3" s="6" t="str">
        <f ca="1">IF(IDNMaps[[#This Row],[Type]]="","",COUNTIF($K$1:IDNMaps[[#This Row],[Type]],IDNMaps[[#This Row],[Type]]))</f>
        <v/>
      </c>
      <c r="M413" s="6" t="str">
        <f ca="1">IFERROR(VLOOKUP(IDNMaps[[#This Row],[Type]],RecordCount[],6,0)&amp;"-"&amp;IDNMaps[[#This Row],[Type Count]],"")</f>
        <v/>
      </c>
      <c r="N413" s="6" t="str">
        <f ca="1">IFERROR(VLOOKUP(IDNMaps[[#This Row],[Primary]],INDIRECT(VLOOKUP(IDNMaps[[#This Row],[Type]],RecordCount[],2,0)),VLOOKUP(IDNMaps[[#This Row],[Type]],RecordCount[],7,0),0),"")</f>
        <v/>
      </c>
      <c r="O413" s="6" t="str">
        <f ca="1">IF(IDNMaps[[#This Row],[Name]]="","","("&amp;IDNMaps[[#This Row],[Type]]&amp;") "&amp;IDNMaps[[#This Row],[Name]])</f>
        <v/>
      </c>
      <c r="P413" s="6" t="str">
        <f ca="1">IFERROR(VLOOKUP(IDNMaps[[#This Row],[Primary]],INDIRECT(VLOOKUP(IDNMaps[[#This Row],[Type]],RecordCount[],2,0)),VLOOKUP(IDNMaps[[#This Row],[Type]],RecordCount[],8,0),0),"")</f>
        <v/>
      </c>
    </row>
    <row r="414" spans="10:16">
      <c r="J414" s="11">
        <f t="shared" si="6"/>
        <v>413</v>
      </c>
      <c r="K41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4" s="6" t="str">
        <f ca="1">IF(IDNMaps[[#This Row],[Type]]="","",COUNTIF($K$1:IDNMaps[[#This Row],[Type]],IDNMaps[[#This Row],[Type]]))</f>
        <v/>
      </c>
      <c r="M414" s="6" t="str">
        <f ca="1">IFERROR(VLOOKUP(IDNMaps[[#This Row],[Type]],RecordCount[],6,0)&amp;"-"&amp;IDNMaps[[#This Row],[Type Count]],"")</f>
        <v/>
      </c>
      <c r="N414" s="6" t="str">
        <f ca="1">IFERROR(VLOOKUP(IDNMaps[[#This Row],[Primary]],INDIRECT(VLOOKUP(IDNMaps[[#This Row],[Type]],RecordCount[],2,0)),VLOOKUP(IDNMaps[[#This Row],[Type]],RecordCount[],7,0),0),"")</f>
        <v/>
      </c>
      <c r="O414" s="6" t="str">
        <f ca="1">IF(IDNMaps[[#This Row],[Name]]="","","("&amp;IDNMaps[[#This Row],[Type]]&amp;") "&amp;IDNMaps[[#This Row],[Name]])</f>
        <v/>
      </c>
      <c r="P414" s="6" t="str">
        <f ca="1">IFERROR(VLOOKUP(IDNMaps[[#This Row],[Primary]],INDIRECT(VLOOKUP(IDNMaps[[#This Row],[Type]],RecordCount[],2,0)),VLOOKUP(IDNMaps[[#This Row],[Type]],RecordCount[],8,0),0),"")</f>
        <v/>
      </c>
    </row>
    <row r="415" spans="10:16">
      <c r="J415" s="11">
        <f t="shared" si="6"/>
        <v>414</v>
      </c>
      <c r="K41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5" s="6" t="str">
        <f ca="1">IF(IDNMaps[[#This Row],[Type]]="","",COUNTIF($K$1:IDNMaps[[#This Row],[Type]],IDNMaps[[#This Row],[Type]]))</f>
        <v/>
      </c>
      <c r="M415" s="6" t="str">
        <f ca="1">IFERROR(VLOOKUP(IDNMaps[[#This Row],[Type]],RecordCount[],6,0)&amp;"-"&amp;IDNMaps[[#This Row],[Type Count]],"")</f>
        <v/>
      </c>
      <c r="N415" s="6" t="str">
        <f ca="1">IFERROR(VLOOKUP(IDNMaps[[#This Row],[Primary]],INDIRECT(VLOOKUP(IDNMaps[[#This Row],[Type]],RecordCount[],2,0)),VLOOKUP(IDNMaps[[#This Row],[Type]],RecordCount[],7,0),0),"")</f>
        <v/>
      </c>
      <c r="O415" s="6" t="str">
        <f ca="1">IF(IDNMaps[[#This Row],[Name]]="","","("&amp;IDNMaps[[#This Row],[Type]]&amp;") "&amp;IDNMaps[[#This Row],[Name]])</f>
        <v/>
      </c>
      <c r="P415" s="6" t="str">
        <f ca="1">IFERROR(VLOOKUP(IDNMaps[[#This Row],[Primary]],INDIRECT(VLOOKUP(IDNMaps[[#This Row],[Type]],RecordCount[],2,0)),VLOOKUP(IDNMaps[[#This Row],[Type]],RecordCount[],8,0),0),"")</f>
        <v/>
      </c>
    </row>
    <row r="416" spans="10:16">
      <c r="J416" s="11">
        <f t="shared" si="6"/>
        <v>415</v>
      </c>
      <c r="K41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6" s="6" t="str">
        <f ca="1">IF(IDNMaps[[#This Row],[Type]]="","",COUNTIF($K$1:IDNMaps[[#This Row],[Type]],IDNMaps[[#This Row],[Type]]))</f>
        <v/>
      </c>
      <c r="M416" s="6" t="str">
        <f ca="1">IFERROR(VLOOKUP(IDNMaps[[#This Row],[Type]],RecordCount[],6,0)&amp;"-"&amp;IDNMaps[[#This Row],[Type Count]],"")</f>
        <v/>
      </c>
      <c r="N416" s="6" t="str">
        <f ca="1">IFERROR(VLOOKUP(IDNMaps[[#This Row],[Primary]],INDIRECT(VLOOKUP(IDNMaps[[#This Row],[Type]],RecordCount[],2,0)),VLOOKUP(IDNMaps[[#This Row],[Type]],RecordCount[],7,0),0),"")</f>
        <v/>
      </c>
      <c r="O416" s="6" t="str">
        <f ca="1">IF(IDNMaps[[#This Row],[Name]]="","","("&amp;IDNMaps[[#This Row],[Type]]&amp;") "&amp;IDNMaps[[#This Row],[Name]])</f>
        <v/>
      </c>
      <c r="P416" s="6" t="str">
        <f ca="1">IFERROR(VLOOKUP(IDNMaps[[#This Row],[Primary]],INDIRECT(VLOOKUP(IDNMaps[[#This Row],[Type]],RecordCount[],2,0)),VLOOKUP(IDNMaps[[#This Row],[Type]],RecordCount[],8,0),0),"")</f>
        <v/>
      </c>
    </row>
    <row r="417" spans="10:16">
      <c r="J417" s="11">
        <f t="shared" si="6"/>
        <v>416</v>
      </c>
      <c r="K41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7" s="6" t="str">
        <f ca="1">IF(IDNMaps[[#This Row],[Type]]="","",COUNTIF($K$1:IDNMaps[[#This Row],[Type]],IDNMaps[[#This Row],[Type]]))</f>
        <v/>
      </c>
      <c r="M417" s="6" t="str">
        <f ca="1">IFERROR(VLOOKUP(IDNMaps[[#This Row],[Type]],RecordCount[],6,0)&amp;"-"&amp;IDNMaps[[#This Row],[Type Count]],"")</f>
        <v/>
      </c>
      <c r="N417" s="6" t="str">
        <f ca="1">IFERROR(VLOOKUP(IDNMaps[[#This Row],[Primary]],INDIRECT(VLOOKUP(IDNMaps[[#This Row],[Type]],RecordCount[],2,0)),VLOOKUP(IDNMaps[[#This Row],[Type]],RecordCount[],7,0),0),"")</f>
        <v/>
      </c>
      <c r="O417" s="6" t="str">
        <f ca="1">IF(IDNMaps[[#This Row],[Name]]="","","("&amp;IDNMaps[[#This Row],[Type]]&amp;") "&amp;IDNMaps[[#This Row],[Name]])</f>
        <v/>
      </c>
      <c r="P417" s="6" t="str">
        <f ca="1">IFERROR(VLOOKUP(IDNMaps[[#This Row],[Primary]],INDIRECT(VLOOKUP(IDNMaps[[#This Row],[Type]],RecordCount[],2,0)),VLOOKUP(IDNMaps[[#This Row],[Type]],RecordCount[],8,0),0),"")</f>
        <v/>
      </c>
    </row>
    <row r="418" spans="10:16">
      <c r="J418" s="11">
        <f t="shared" si="6"/>
        <v>417</v>
      </c>
      <c r="K41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8" s="6" t="str">
        <f ca="1">IF(IDNMaps[[#This Row],[Type]]="","",COUNTIF($K$1:IDNMaps[[#This Row],[Type]],IDNMaps[[#This Row],[Type]]))</f>
        <v/>
      </c>
      <c r="M418" s="6" t="str">
        <f ca="1">IFERROR(VLOOKUP(IDNMaps[[#This Row],[Type]],RecordCount[],6,0)&amp;"-"&amp;IDNMaps[[#This Row],[Type Count]],"")</f>
        <v/>
      </c>
      <c r="N418" s="6" t="str">
        <f ca="1">IFERROR(VLOOKUP(IDNMaps[[#This Row],[Primary]],INDIRECT(VLOOKUP(IDNMaps[[#This Row],[Type]],RecordCount[],2,0)),VLOOKUP(IDNMaps[[#This Row],[Type]],RecordCount[],7,0),0),"")</f>
        <v/>
      </c>
      <c r="O418" s="6" t="str">
        <f ca="1">IF(IDNMaps[[#This Row],[Name]]="","","("&amp;IDNMaps[[#This Row],[Type]]&amp;") "&amp;IDNMaps[[#This Row],[Name]])</f>
        <v/>
      </c>
      <c r="P418" s="6" t="str">
        <f ca="1">IFERROR(VLOOKUP(IDNMaps[[#This Row],[Primary]],INDIRECT(VLOOKUP(IDNMaps[[#This Row],[Type]],RecordCount[],2,0)),VLOOKUP(IDNMaps[[#This Row],[Type]],RecordCount[],8,0),0),"")</f>
        <v/>
      </c>
    </row>
    <row r="419" spans="10:16">
      <c r="J419" s="11">
        <f t="shared" si="6"/>
        <v>418</v>
      </c>
      <c r="K41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9" s="6" t="str">
        <f ca="1">IF(IDNMaps[[#This Row],[Type]]="","",COUNTIF($K$1:IDNMaps[[#This Row],[Type]],IDNMaps[[#This Row],[Type]]))</f>
        <v/>
      </c>
      <c r="M419" s="6" t="str">
        <f ca="1">IFERROR(VLOOKUP(IDNMaps[[#This Row],[Type]],RecordCount[],6,0)&amp;"-"&amp;IDNMaps[[#This Row],[Type Count]],"")</f>
        <v/>
      </c>
      <c r="N419" s="6" t="str">
        <f ca="1">IFERROR(VLOOKUP(IDNMaps[[#This Row],[Primary]],INDIRECT(VLOOKUP(IDNMaps[[#This Row],[Type]],RecordCount[],2,0)),VLOOKUP(IDNMaps[[#This Row],[Type]],RecordCount[],7,0),0),"")</f>
        <v/>
      </c>
      <c r="O419" s="6" t="str">
        <f ca="1">IF(IDNMaps[[#This Row],[Name]]="","","("&amp;IDNMaps[[#This Row],[Type]]&amp;") "&amp;IDNMaps[[#This Row],[Name]])</f>
        <v/>
      </c>
      <c r="P419" s="6" t="str">
        <f ca="1">IFERROR(VLOOKUP(IDNMaps[[#This Row],[Primary]],INDIRECT(VLOOKUP(IDNMaps[[#This Row],[Type]],RecordCount[],2,0)),VLOOKUP(IDNMaps[[#This Row],[Type]],RecordCount[],8,0),0),"")</f>
        <v/>
      </c>
    </row>
    <row r="420" spans="10:16">
      <c r="J420" s="11">
        <f t="shared" si="6"/>
        <v>419</v>
      </c>
      <c r="K42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0" s="6" t="str">
        <f ca="1">IF(IDNMaps[[#This Row],[Type]]="","",COUNTIF($K$1:IDNMaps[[#This Row],[Type]],IDNMaps[[#This Row],[Type]]))</f>
        <v/>
      </c>
      <c r="M420" s="6" t="str">
        <f ca="1">IFERROR(VLOOKUP(IDNMaps[[#This Row],[Type]],RecordCount[],6,0)&amp;"-"&amp;IDNMaps[[#This Row],[Type Count]],"")</f>
        <v/>
      </c>
      <c r="N420" s="6" t="str">
        <f ca="1">IFERROR(VLOOKUP(IDNMaps[[#This Row],[Primary]],INDIRECT(VLOOKUP(IDNMaps[[#This Row],[Type]],RecordCount[],2,0)),VLOOKUP(IDNMaps[[#This Row],[Type]],RecordCount[],7,0),0),"")</f>
        <v/>
      </c>
      <c r="O420" s="6" t="str">
        <f ca="1">IF(IDNMaps[[#This Row],[Name]]="","","("&amp;IDNMaps[[#This Row],[Type]]&amp;") "&amp;IDNMaps[[#This Row],[Name]])</f>
        <v/>
      </c>
      <c r="P420" s="6" t="str">
        <f ca="1">IFERROR(VLOOKUP(IDNMaps[[#This Row],[Primary]],INDIRECT(VLOOKUP(IDNMaps[[#This Row],[Type]],RecordCount[],2,0)),VLOOKUP(IDNMaps[[#This Row],[Type]],RecordCount[],8,0),0),"")</f>
        <v/>
      </c>
    </row>
    <row r="421" spans="10:16">
      <c r="J421" s="11">
        <f t="shared" si="6"/>
        <v>420</v>
      </c>
      <c r="K42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1" s="6" t="str">
        <f ca="1">IF(IDNMaps[[#This Row],[Type]]="","",COUNTIF($K$1:IDNMaps[[#This Row],[Type]],IDNMaps[[#This Row],[Type]]))</f>
        <v/>
      </c>
      <c r="M421" s="6" t="str">
        <f ca="1">IFERROR(VLOOKUP(IDNMaps[[#This Row],[Type]],RecordCount[],6,0)&amp;"-"&amp;IDNMaps[[#This Row],[Type Count]],"")</f>
        <v/>
      </c>
      <c r="N421" s="6" t="str">
        <f ca="1">IFERROR(VLOOKUP(IDNMaps[[#This Row],[Primary]],INDIRECT(VLOOKUP(IDNMaps[[#This Row],[Type]],RecordCount[],2,0)),VLOOKUP(IDNMaps[[#This Row],[Type]],RecordCount[],7,0),0),"")</f>
        <v/>
      </c>
      <c r="O421" s="6" t="str">
        <f ca="1">IF(IDNMaps[[#This Row],[Name]]="","","("&amp;IDNMaps[[#This Row],[Type]]&amp;") "&amp;IDNMaps[[#This Row],[Name]])</f>
        <v/>
      </c>
      <c r="P421" s="6" t="str">
        <f ca="1">IFERROR(VLOOKUP(IDNMaps[[#This Row],[Primary]],INDIRECT(VLOOKUP(IDNMaps[[#This Row],[Type]],RecordCount[],2,0)),VLOOKUP(IDNMaps[[#This Row],[Type]],RecordCount[],8,0),0),"")</f>
        <v/>
      </c>
    </row>
    <row r="422" spans="10:16">
      <c r="J422" s="11">
        <f t="shared" si="6"/>
        <v>421</v>
      </c>
      <c r="K42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2" s="6" t="str">
        <f ca="1">IF(IDNMaps[[#This Row],[Type]]="","",COUNTIF($K$1:IDNMaps[[#This Row],[Type]],IDNMaps[[#This Row],[Type]]))</f>
        <v/>
      </c>
      <c r="M422" s="6" t="str">
        <f ca="1">IFERROR(VLOOKUP(IDNMaps[[#This Row],[Type]],RecordCount[],6,0)&amp;"-"&amp;IDNMaps[[#This Row],[Type Count]],"")</f>
        <v/>
      </c>
      <c r="N422" s="6" t="str">
        <f ca="1">IFERROR(VLOOKUP(IDNMaps[[#This Row],[Primary]],INDIRECT(VLOOKUP(IDNMaps[[#This Row],[Type]],RecordCount[],2,0)),VLOOKUP(IDNMaps[[#This Row],[Type]],RecordCount[],7,0),0),"")</f>
        <v/>
      </c>
      <c r="O422" s="6" t="str">
        <f ca="1">IF(IDNMaps[[#This Row],[Name]]="","","("&amp;IDNMaps[[#This Row],[Type]]&amp;") "&amp;IDNMaps[[#This Row],[Name]])</f>
        <v/>
      </c>
      <c r="P422" s="6" t="str">
        <f ca="1">IFERROR(VLOOKUP(IDNMaps[[#This Row],[Primary]],INDIRECT(VLOOKUP(IDNMaps[[#This Row],[Type]],RecordCount[],2,0)),VLOOKUP(IDNMaps[[#This Row],[Type]],RecordCount[],8,0),0),"")</f>
        <v/>
      </c>
    </row>
    <row r="423" spans="10:16">
      <c r="J423" s="11">
        <f t="shared" si="6"/>
        <v>422</v>
      </c>
      <c r="K42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3" s="6" t="str">
        <f ca="1">IF(IDNMaps[[#This Row],[Type]]="","",COUNTIF($K$1:IDNMaps[[#This Row],[Type]],IDNMaps[[#This Row],[Type]]))</f>
        <v/>
      </c>
      <c r="M423" s="6" t="str">
        <f ca="1">IFERROR(VLOOKUP(IDNMaps[[#This Row],[Type]],RecordCount[],6,0)&amp;"-"&amp;IDNMaps[[#This Row],[Type Count]],"")</f>
        <v/>
      </c>
      <c r="N423" s="6" t="str">
        <f ca="1">IFERROR(VLOOKUP(IDNMaps[[#This Row],[Primary]],INDIRECT(VLOOKUP(IDNMaps[[#This Row],[Type]],RecordCount[],2,0)),VLOOKUP(IDNMaps[[#This Row],[Type]],RecordCount[],7,0),0),"")</f>
        <v/>
      </c>
      <c r="O423" s="6" t="str">
        <f ca="1">IF(IDNMaps[[#This Row],[Name]]="","","("&amp;IDNMaps[[#This Row],[Type]]&amp;") "&amp;IDNMaps[[#This Row],[Name]])</f>
        <v/>
      </c>
      <c r="P423" s="6" t="str">
        <f ca="1">IFERROR(VLOOKUP(IDNMaps[[#This Row],[Primary]],INDIRECT(VLOOKUP(IDNMaps[[#This Row],[Type]],RecordCount[],2,0)),VLOOKUP(IDNMaps[[#This Row],[Type]],RecordCount[],8,0),0),"")</f>
        <v/>
      </c>
    </row>
    <row r="424" spans="10:16">
      <c r="J424" s="11">
        <f t="shared" si="6"/>
        <v>423</v>
      </c>
      <c r="K42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4" s="6" t="str">
        <f ca="1">IF(IDNMaps[[#This Row],[Type]]="","",COUNTIF($K$1:IDNMaps[[#This Row],[Type]],IDNMaps[[#This Row],[Type]]))</f>
        <v/>
      </c>
      <c r="M424" s="6" t="str">
        <f ca="1">IFERROR(VLOOKUP(IDNMaps[[#This Row],[Type]],RecordCount[],6,0)&amp;"-"&amp;IDNMaps[[#This Row],[Type Count]],"")</f>
        <v/>
      </c>
      <c r="N424" s="6" t="str">
        <f ca="1">IFERROR(VLOOKUP(IDNMaps[[#This Row],[Primary]],INDIRECT(VLOOKUP(IDNMaps[[#This Row],[Type]],RecordCount[],2,0)),VLOOKUP(IDNMaps[[#This Row],[Type]],RecordCount[],7,0),0),"")</f>
        <v/>
      </c>
      <c r="O424" s="6" t="str">
        <f ca="1">IF(IDNMaps[[#This Row],[Name]]="","","("&amp;IDNMaps[[#This Row],[Type]]&amp;") "&amp;IDNMaps[[#This Row],[Name]])</f>
        <v/>
      </c>
      <c r="P424" s="6" t="str">
        <f ca="1">IFERROR(VLOOKUP(IDNMaps[[#This Row],[Primary]],INDIRECT(VLOOKUP(IDNMaps[[#This Row],[Type]],RecordCount[],2,0)),VLOOKUP(IDNMaps[[#This Row],[Type]],RecordCount[],8,0),0),"")</f>
        <v/>
      </c>
    </row>
    <row r="425" spans="10:16">
      <c r="J425" s="11">
        <f t="shared" si="6"/>
        <v>424</v>
      </c>
      <c r="K42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5" s="6" t="str">
        <f ca="1">IF(IDNMaps[[#This Row],[Type]]="","",COUNTIF($K$1:IDNMaps[[#This Row],[Type]],IDNMaps[[#This Row],[Type]]))</f>
        <v/>
      </c>
      <c r="M425" s="6" t="str">
        <f ca="1">IFERROR(VLOOKUP(IDNMaps[[#This Row],[Type]],RecordCount[],6,0)&amp;"-"&amp;IDNMaps[[#This Row],[Type Count]],"")</f>
        <v/>
      </c>
      <c r="N425" s="6" t="str">
        <f ca="1">IFERROR(VLOOKUP(IDNMaps[[#This Row],[Primary]],INDIRECT(VLOOKUP(IDNMaps[[#This Row],[Type]],RecordCount[],2,0)),VLOOKUP(IDNMaps[[#This Row],[Type]],RecordCount[],7,0),0),"")</f>
        <v/>
      </c>
      <c r="O425" s="6" t="str">
        <f ca="1">IF(IDNMaps[[#This Row],[Name]]="","","("&amp;IDNMaps[[#This Row],[Type]]&amp;") "&amp;IDNMaps[[#This Row],[Name]])</f>
        <v/>
      </c>
      <c r="P425" s="6" t="str">
        <f ca="1">IFERROR(VLOOKUP(IDNMaps[[#This Row],[Primary]],INDIRECT(VLOOKUP(IDNMaps[[#This Row],[Type]],RecordCount[],2,0)),VLOOKUP(IDNMaps[[#This Row],[Type]],RecordCount[],8,0),0),"")</f>
        <v/>
      </c>
    </row>
    <row r="426" spans="10:16">
      <c r="J426" s="11">
        <f t="shared" si="6"/>
        <v>425</v>
      </c>
      <c r="K42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6" s="6" t="str">
        <f ca="1">IF(IDNMaps[[#This Row],[Type]]="","",COUNTIF($K$1:IDNMaps[[#This Row],[Type]],IDNMaps[[#This Row],[Type]]))</f>
        <v/>
      </c>
      <c r="M426" s="6" t="str">
        <f ca="1">IFERROR(VLOOKUP(IDNMaps[[#This Row],[Type]],RecordCount[],6,0)&amp;"-"&amp;IDNMaps[[#This Row],[Type Count]],"")</f>
        <v/>
      </c>
      <c r="N426" s="6" t="str">
        <f ca="1">IFERROR(VLOOKUP(IDNMaps[[#This Row],[Primary]],INDIRECT(VLOOKUP(IDNMaps[[#This Row],[Type]],RecordCount[],2,0)),VLOOKUP(IDNMaps[[#This Row],[Type]],RecordCount[],7,0),0),"")</f>
        <v/>
      </c>
      <c r="O426" s="6" t="str">
        <f ca="1">IF(IDNMaps[[#This Row],[Name]]="","","("&amp;IDNMaps[[#This Row],[Type]]&amp;") "&amp;IDNMaps[[#This Row],[Name]])</f>
        <v/>
      </c>
      <c r="P426" s="6" t="str">
        <f ca="1">IFERROR(VLOOKUP(IDNMaps[[#This Row],[Primary]],INDIRECT(VLOOKUP(IDNMaps[[#This Row],[Type]],RecordCount[],2,0)),VLOOKUP(IDNMaps[[#This Row],[Type]],RecordCount[],8,0),0),"")</f>
        <v/>
      </c>
    </row>
    <row r="427" spans="10:16">
      <c r="J427" s="11">
        <f t="shared" si="6"/>
        <v>426</v>
      </c>
      <c r="K42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7" s="6" t="str">
        <f ca="1">IF(IDNMaps[[#This Row],[Type]]="","",COUNTIF($K$1:IDNMaps[[#This Row],[Type]],IDNMaps[[#This Row],[Type]]))</f>
        <v/>
      </c>
      <c r="M427" s="6" t="str">
        <f ca="1">IFERROR(VLOOKUP(IDNMaps[[#This Row],[Type]],RecordCount[],6,0)&amp;"-"&amp;IDNMaps[[#This Row],[Type Count]],"")</f>
        <v/>
      </c>
      <c r="N427" s="6" t="str">
        <f ca="1">IFERROR(VLOOKUP(IDNMaps[[#This Row],[Primary]],INDIRECT(VLOOKUP(IDNMaps[[#This Row],[Type]],RecordCount[],2,0)),VLOOKUP(IDNMaps[[#This Row],[Type]],RecordCount[],7,0),0),"")</f>
        <v/>
      </c>
      <c r="O427" s="6" t="str">
        <f ca="1">IF(IDNMaps[[#This Row],[Name]]="","","("&amp;IDNMaps[[#This Row],[Type]]&amp;") "&amp;IDNMaps[[#This Row],[Name]])</f>
        <v/>
      </c>
      <c r="P427" s="6" t="str">
        <f ca="1">IFERROR(VLOOKUP(IDNMaps[[#This Row],[Primary]],INDIRECT(VLOOKUP(IDNMaps[[#This Row],[Type]],RecordCount[],2,0)),VLOOKUP(IDNMaps[[#This Row],[Type]],RecordCount[],8,0),0),"")</f>
        <v/>
      </c>
    </row>
    <row r="428" spans="10:16">
      <c r="J428" s="11">
        <f t="shared" si="6"/>
        <v>427</v>
      </c>
      <c r="K42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8" s="6" t="str">
        <f ca="1">IF(IDNMaps[[#This Row],[Type]]="","",COUNTIF($K$1:IDNMaps[[#This Row],[Type]],IDNMaps[[#This Row],[Type]]))</f>
        <v/>
      </c>
      <c r="M428" s="6" t="str">
        <f ca="1">IFERROR(VLOOKUP(IDNMaps[[#This Row],[Type]],RecordCount[],6,0)&amp;"-"&amp;IDNMaps[[#This Row],[Type Count]],"")</f>
        <v/>
      </c>
      <c r="N428" s="6" t="str">
        <f ca="1">IFERROR(VLOOKUP(IDNMaps[[#This Row],[Primary]],INDIRECT(VLOOKUP(IDNMaps[[#This Row],[Type]],RecordCount[],2,0)),VLOOKUP(IDNMaps[[#This Row],[Type]],RecordCount[],7,0),0),"")</f>
        <v/>
      </c>
      <c r="O428" s="6" t="str">
        <f ca="1">IF(IDNMaps[[#This Row],[Name]]="","","("&amp;IDNMaps[[#This Row],[Type]]&amp;") "&amp;IDNMaps[[#This Row],[Name]])</f>
        <v/>
      </c>
      <c r="P428" s="6" t="str">
        <f ca="1">IFERROR(VLOOKUP(IDNMaps[[#This Row],[Primary]],INDIRECT(VLOOKUP(IDNMaps[[#This Row],[Type]],RecordCount[],2,0)),VLOOKUP(IDNMaps[[#This Row],[Type]],RecordCount[],8,0),0),"")</f>
        <v/>
      </c>
    </row>
    <row r="429" spans="10:16">
      <c r="J429" s="11">
        <f t="shared" si="6"/>
        <v>428</v>
      </c>
      <c r="K42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9" s="6" t="str">
        <f ca="1">IF(IDNMaps[[#This Row],[Type]]="","",COUNTIF($K$1:IDNMaps[[#This Row],[Type]],IDNMaps[[#This Row],[Type]]))</f>
        <v/>
      </c>
      <c r="M429" s="6" t="str">
        <f ca="1">IFERROR(VLOOKUP(IDNMaps[[#This Row],[Type]],RecordCount[],6,0)&amp;"-"&amp;IDNMaps[[#This Row],[Type Count]],"")</f>
        <v/>
      </c>
      <c r="N429" s="6" t="str">
        <f ca="1">IFERROR(VLOOKUP(IDNMaps[[#This Row],[Primary]],INDIRECT(VLOOKUP(IDNMaps[[#This Row],[Type]],RecordCount[],2,0)),VLOOKUP(IDNMaps[[#This Row],[Type]],RecordCount[],7,0),0),"")</f>
        <v/>
      </c>
      <c r="O429" s="6" t="str">
        <f ca="1">IF(IDNMaps[[#This Row],[Name]]="","","("&amp;IDNMaps[[#This Row],[Type]]&amp;") "&amp;IDNMaps[[#This Row],[Name]])</f>
        <v/>
      </c>
      <c r="P429" s="6" t="str">
        <f ca="1">IFERROR(VLOOKUP(IDNMaps[[#This Row],[Primary]],INDIRECT(VLOOKUP(IDNMaps[[#This Row],[Type]],RecordCount[],2,0)),VLOOKUP(IDNMaps[[#This Row],[Type]],RecordCount[],8,0),0),"")</f>
        <v/>
      </c>
    </row>
    <row r="430" spans="10:16">
      <c r="J430" s="11">
        <f t="shared" si="6"/>
        <v>429</v>
      </c>
      <c r="K43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0" s="6" t="str">
        <f ca="1">IF(IDNMaps[[#This Row],[Type]]="","",COUNTIF($K$1:IDNMaps[[#This Row],[Type]],IDNMaps[[#This Row],[Type]]))</f>
        <v/>
      </c>
      <c r="M430" s="6" t="str">
        <f ca="1">IFERROR(VLOOKUP(IDNMaps[[#This Row],[Type]],RecordCount[],6,0)&amp;"-"&amp;IDNMaps[[#This Row],[Type Count]],"")</f>
        <v/>
      </c>
      <c r="N430" s="6" t="str">
        <f ca="1">IFERROR(VLOOKUP(IDNMaps[[#This Row],[Primary]],INDIRECT(VLOOKUP(IDNMaps[[#This Row],[Type]],RecordCount[],2,0)),VLOOKUP(IDNMaps[[#This Row],[Type]],RecordCount[],7,0),0),"")</f>
        <v/>
      </c>
      <c r="O430" s="6" t="str">
        <f ca="1">IF(IDNMaps[[#This Row],[Name]]="","","("&amp;IDNMaps[[#This Row],[Type]]&amp;") "&amp;IDNMaps[[#This Row],[Name]])</f>
        <v/>
      </c>
      <c r="P430" s="6" t="str">
        <f ca="1">IFERROR(VLOOKUP(IDNMaps[[#This Row],[Primary]],INDIRECT(VLOOKUP(IDNMaps[[#This Row],[Type]],RecordCount[],2,0)),VLOOKUP(IDNMaps[[#This Row],[Type]],RecordCount[],8,0),0),"")</f>
        <v/>
      </c>
    </row>
    <row r="431" spans="10:16">
      <c r="J431" s="11">
        <f t="shared" si="6"/>
        <v>430</v>
      </c>
      <c r="K43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1" s="6" t="str">
        <f ca="1">IF(IDNMaps[[#This Row],[Type]]="","",COUNTIF($K$1:IDNMaps[[#This Row],[Type]],IDNMaps[[#This Row],[Type]]))</f>
        <v/>
      </c>
      <c r="M431" s="6" t="str">
        <f ca="1">IFERROR(VLOOKUP(IDNMaps[[#This Row],[Type]],RecordCount[],6,0)&amp;"-"&amp;IDNMaps[[#This Row],[Type Count]],"")</f>
        <v/>
      </c>
      <c r="N431" s="6" t="str">
        <f ca="1">IFERROR(VLOOKUP(IDNMaps[[#This Row],[Primary]],INDIRECT(VLOOKUP(IDNMaps[[#This Row],[Type]],RecordCount[],2,0)),VLOOKUP(IDNMaps[[#This Row],[Type]],RecordCount[],7,0),0),"")</f>
        <v/>
      </c>
      <c r="O431" s="6" t="str">
        <f ca="1">IF(IDNMaps[[#This Row],[Name]]="","","("&amp;IDNMaps[[#This Row],[Type]]&amp;") "&amp;IDNMaps[[#This Row],[Name]])</f>
        <v/>
      </c>
      <c r="P431" s="6" t="str">
        <f ca="1">IFERROR(VLOOKUP(IDNMaps[[#This Row],[Primary]],INDIRECT(VLOOKUP(IDNMaps[[#This Row],[Type]],RecordCount[],2,0)),VLOOKUP(IDNMaps[[#This Row],[Type]],RecordCount[],8,0),0),"")</f>
        <v/>
      </c>
    </row>
    <row r="432" spans="10:16">
      <c r="J432" s="11">
        <f t="shared" si="6"/>
        <v>431</v>
      </c>
      <c r="K43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2" s="6" t="str">
        <f ca="1">IF(IDNMaps[[#This Row],[Type]]="","",COUNTIF($K$1:IDNMaps[[#This Row],[Type]],IDNMaps[[#This Row],[Type]]))</f>
        <v/>
      </c>
      <c r="M432" s="6" t="str">
        <f ca="1">IFERROR(VLOOKUP(IDNMaps[[#This Row],[Type]],RecordCount[],6,0)&amp;"-"&amp;IDNMaps[[#This Row],[Type Count]],"")</f>
        <v/>
      </c>
      <c r="N432" s="6" t="str">
        <f ca="1">IFERROR(VLOOKUP(IDNMaps[[#This Row],[Primary]],INDIRECT(VLOOKUP(IDNMaps[[#This Row],[Type]],RecordCount[],2,0)),VLOOKUP(IDNMaps[[#This Row],[Type]],RecordCount[],7,0),0),"")</f>
        <v/>
      </c>
      <c r="O432" s="6" t="str">
        <f ca="1">IF(IDNMaps[[#This Row],[Name]]="","","("&amp;IDNMaps[[#This Row],[Type]]&amp;") "&amp;IDNMaps[[#This Row],[Name]])</f>
        <v/>
      </c>
      <c r="P432" s="6" t="str">
        <f ca="1">IFERROR(VLOOKUP(IDNMaps[[#This Row],[Primary]],INDIRECT(VLOOKUP(IDNMaps[[#This Row],[Type]],RecordCount[],2,0)),VLOOKUP(IDNMaps[[#This Row],[Type]],RecordCount[],8,0),0),"")</f>
        <v/>
      </c>
    </row>
    <row r="433" spans="10:16">
      <c r="J433" s="11">
        <f t="shared" si="6"/>
        <v>432</v>
      </c>
      <c r="K43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3" s="6" t="str">
        <f ca="1">IF(IDNMaps[[#This Row],[Type]]="","",COUNTIF($K$1:IDNMaps[[#This Row],[Type]],IDNMaps[[#This Row],[Type]]))</f>
        <v/>
      </c>
      <c r="M433" s="6" t="str">
        <f ca="1">IFERROR(VLOOKUP(IDNMaps[[#This Row],[Type]],RecordCount[],6,0)&amp;"-"&amp;IDNMaps[[#This Row],[Type Count]],"")</f>
        <v/>
      </c>
      <c r="N433" s="6" t="str">
        <f ca="1">IFERROR(VLOOKUP(IDNMaps[[#This Row],[Primary]],INDIRECT(VLOOKUP(IDNMaps[[#This Row],[Type]],RecordCount[],2,0)),VLOOKUP(IDNMaps[[#This Row],[Type]],RecordCount[],7,0),0),"")</f>
        <v/>
      </c>
      <c r="O433" s="6" t="str">
        <f ca="1">IF(IDNMaps[[#This Row],[Name]]="","","("&amp;IDNMaps[[#This Row],[Type]]&amp;") "&amp;IDNMaps[[#This Row],[Name]])</f>
        <v/>
      </c>
      <c r="P433" s="6" t="str">
        <f ca="1">IFERROR(VLOOKUP(IDNMaps[[#This Row],[Primary]],INDIRECT(VLOOKUP(IDNMaps[[#This Row],[Type]],RecordCount[],2,0)),VLOOKUP(IDNMaps[[#This Row],[Type]],RecordCount[],8,0),0),"")</f>
        <v/>
      </c>
    </row>
    <row r="434" spans="10:16">
      <c r="J434" s="11">
        <f t="shared" si="6"/>
        <v>433</v>
      </c>
      <c r="K43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4" s="6" t="str">
        <f ca="1">IF(IDNMaps[[#This Row],[Type]]="","",COUNTIF($K$1:IDNMaps[[#This Row],[Type]],IDNMaps[[#This Row],[Type]]))</f>
        <v/>
      </c>
      <c r="M434" s="6" t="str">
        <f ca="1">IFERROR(VLOOKUP(IDNMaps[[#This Row],[Type]],RecordCount[],6,0)&amp;"-"&amp;IDNMaps[[#This Row],[Type Count]],"")</f>
        <v/>
      </c>
      <c r="N434" s="6" t="str">
        <f ca="1">IFERROR(VLOOKUP(IDNMaps[[#This Row],[Primary]],INDIRECT(VLOOKUP(IDNMaps[[#This Row],[Type]],RecordCount[],2,0)),VLOOKUP(IDNMaps[[#This Row],[Type]],RecordCount[],7,0),0),"")</f>
        <v/>
      </c>
      <c r="O434" s="6" t="str">
        <f ca="1">IF(IDNMaps[[#This Row],[Name]]="","","("&amp;IDNMaps[[#This Row],[Type]]&amp;") "&amp;IDNMaps[[#This Row],[Name]])</f>
        <v/>
      </c>
      <c r="P434" s="6" t="str">
        <f ca="1">IFERROR(VLOOKUP(IDNMaps[[#This Row],[Primary]],INDIRECT(VLOOKUP(IDNMaps[[#This Row],[Type]],RecordCount[],2,0)),VLOOKUP(IDNMaps[[#This Row],[Type]],RecordCount[],8,0),0),"")</f>
        <v/>
      </c>
    </row>
    <row r="435" spans="10:16">
      <c r="J435" s="11">
        <f t="shared" si="6"/>
        <v>434</v>
      </c>
      <c r="K43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5" s="6" t="str">
        <f ca="1">IF(IDNMaps[[#This Row],[Type]]="","",COUNTIF($K$1:IDNMaps[[#This Row],[Type]],IDNMaps[[#This Row],[Type]]))</f>
        <v/>
      </c>
      <c r="M435" s="6" t="str">
        <f ca="1">IFERROR(VLOOKUP(IDNMaps[[#This Row],[Type]],RecordCount[],6,0)&amp;"-"&amp;IDNMaps[[#This Row],[Type Count]],"")</f>
        <v/>
      </c>
      <c r="N435" s="6" t="str">
        <f ca="1">IFERROR(VLOOKUP(IDNMaps[[#This Row],[Primary]],INDIRECT(VLOOKUP(IDNMaps[[#This Row],[Type]],RecordCount[],2,0)),VLOOKUP(IDNMaps[[#This Row],[Type]],RecordCount[],7,0),0),"")</f>
        <v/>
      </c>
      <c r="O435" s="6" t="str">
        <f ca="1">IF(IDNMaps[[#This Row],[Name]]="","","("&amp;IDNMaps[[#This Row],[Type]]&amp;") "&amp;IDNMaps[[#This Row],[Name]])</f>
        <v/>
      </c>
      <c r="P435" s="6" t="str">
        <f ca="1">IFERROR(VLOOKUP(IDNMaps[[#This Row],[Primary]],INDIRECT(VLOOKUP(IDNMaps[[#This Row],[Type]],RecordCount[],2,0)),VLOOKUP(IDNMaps[[#This Row],[Type]],RecordCount[],8,0),0),"")</f>
        <v/>
      </c>
    </row>
    <row r="436" spans="10:16">
      <c r="J436" s="11">
        <f t="shared" si="6"/>
        <v>435</v>
      </c>
      <c r="K43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6" s="6" t="str">
        <f ca="1">IF(IDNMaps[[#This Row],[Type]]="","",COUNTIF($K$1:IDNMaps[[#This Row],[Type]],IDNMaps[[#This Row],[Type]]))</f>
        <v/>
      </c>
      <c r="M436" s="6" t="str">
        <f ca="1">IFERROR(VLOOKUP(IDNMaps[[#This Row],[Type]],RecordCount[],6,0)&amp;"-"&amp;IDNMaps[[#This Row],[Type Count]],"")</f>
        <v/>
      </c>
      <c r="N436" s="6" t="str">
        <f ca="1">IFERROR(VLOOKUP(IDNMaps[[#This Row],[Primary]],INDIRECT(VLOOKUP(IDNMaps[[#This Row],[Type]],RecordCount[],2,0)),VLOOKUP(IDNMaps[[#This Row],[Type]],RecordCount[],7,0),0),"")</f>
        <v/>
      </c>
      <c r="O436" s="6" t="str">
        <f ca="1">IF(IDNMaps[[#This Row],[Name]]="","","("&amp;IDNMaps[[#This Row],[Type]]&amp;") "&amp;IDNMaps[[#This Row],[Name]])</f>
        <v/>
      </c>
      <c r="P436" s="6" t="str">
        <f ca="1">IFERROR(VLOOKUP(IDNMaps[[#This Row],[Primary]],INDIRECT(VLOOKUP(IDNMaps[[#This Row],[Type]],RecordCount[],2,0)),VLOOKUP(IDNMaps[[#This Row],[Type]],RecordCount[],8,0),0),"")</f>
        <v/>
      </c>
    </row>
    <row r="437" spans="10:16">
      <c r="J437" s="11">
        <f t="shared" si="6"/>
        <v>436</v>
      </c>
      <c r="K43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7" s="6" t="str">
        <f ca="1">IF(IDNMaps[[#This Row],[Type]]="","",COUNTIF($K$1:IDNMaps[[#This Row],[Type]],IDNMaps[[#This Row],[Type]]))</f>
        <v/>
      </c>
      <c r="M437" s="6" t="str">
        <f ca="1">IFERROR(VLOOKUP(IDNMaps[[#This Row],[Type]],RecordCount[],6,0)&amp;"-"&amp;IDNMaps[[#This Row],[Type Count]],"")</f>
        <v/>
      </c>
      <c r="N437" s="6" t="str">
        <f ca="1">IFERROR(VLOOKUP(IDNMaps[[#This Row],[Primary]],INDIRECT(VLOOKUP(IDNMaps[[#This Row],[Type]],RecordCount[],2,0)),VLOOKUP(IDNMaps[[#This Row],[Type]],RecordCount[],7,0),0),"")</f>
        <v/>
      </c>
      <c r="O437" s="6" t="str">
        <f ca="1">IF(IDNMaps[[#This Row],[Name]]="","","("&amp;IDNMaps[[#This Row],[Type]]&amp;") "&amp;IDNMaps[[#This Row],[Name]])</f>
        <v/>
      </c>
      <c r="P437" s="6" t="str">
        <f ca="1">IFERROR(VLOOKUP(IDNMaps[[#This Row],[Primary]],INDIRECT(VLOOKUP(IDNMaps[[#This Row],[Type]],RecordCount[],2,0)),VLOOKUP(IDNMaps[[#This Row],[Type]],RecordCount[],8,0),0),"")</f>
        <v/>
      </c>
    </row>
    <row r="438" spans="10:16">
      <c r="J438" s="11">
        <f t="shared" si="6"/>
        <v>437</v>
      </c>
      <c r="K43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8" s="6" t="str">
        <f ca="1">IF(IDNMaps[[#This Row],[Type]]="","",COUNTIF($K$1:IDNMaps[[#This Row],[Type]],IDNMaps[[#This Row],[Type]]))</f>
        <v/>
      </c>
      <c r="M438" s="6" t="str">
        <f ca="1">IFERROR(VLOOKUP(IDNMaps[[#This Row],[Type]],RecordCount[],6,0)&amp;"-"&amp;IDNMaps[[#This Row],[Type Count]],"")</f>
        <v/>
      </c>
      <c r="N438" s="6" t="str">
        <f ca="1">IFERROR(VLOOKUP(IDNMaps[[#This Row],[Primary]],INDIRECT(VLOOKUP(IDNMaps[[#This Row],[Type]],RecordCount[],2,0)),VLOOKUP(IDNMaps[[#This Row],[Type]],RecordCount[],7,0),0),"")</f>
        <v/>
      </c>
      <c r="O438" s="6" t="str">
        <f ca="1">IF(IDNMaps[[#This Row],[Name]]="","","("&amp;IDNMaps[[#This Row],[Type]]&amp;") "&amp;IDNMaps[[#This Row],[Name]])</f>
        <v/>
      </c>
      <c r="P438" s="6" t="str">
        <f ca="1">IFERROR(VLOOKUP(IDNMaps[[#This Row],[Primary]],INDIRECT(VLOOKUP(IDNMaps[[#This Row],[Type]],RecordCount[],2,0)),VLOOKUP(IDNMaps[[#This Row],[Type]],RecordCount[],8,0),0),"")</f>
        <v/>
      </c>
    </row>
    <row r="439" spans="10:16">
      <c r="J439" s="11">
        <f t="shared" si="6"/>
        <v>438</v>
      </c>
      <c r="K43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9" s="6" t="str">
        <f ca="1">IF(IDNMaps[[#This Row],[Type]]="","",COUNTIF($K$1:IDNMaps[[#This Row],[Type]],IDNMaps[[#This Row],[Type]]))</f>
        <v/>
      </c>
      <c r="M439" s="6" t="str">
        <f ca="1">IFERROR(VLOOKUP(IDNMaps[[#This Row],[Type]],RecordCount[],6,0)&amp;"-"&amp;IDNMaps[[#This Row],[Type Count]],"")</f>
        <v/>
      </c>
      <c r="N439" s="6" t="str">
        <f ca="1">IFERROR(VLOOKUP(IDNMaps[[#This Row],[Primary]],INDIRECT(VLOOKUP(IDNMaps[[#This Row],[Type]],RecordCount[],2,0)),VLOOKUP(IDNMaps[[#This Row],[Type]],RecordCount[],7,0),0),"")</f>
        <v/>
      </c>
      <c r="O439" s="6" t="str">
        <f ca="1">IF(IDNMaps[[#This Row],[Name]]="","","("&amp;IDNMaps[[#This Row],[Type]]&amp;") "&amp;IDNMaps[[#This Row],[Name]])</f>
        <v/>
      </c>
      <c r="P439" s="6" t="str">
        <f ca="1">IFERROR(VLOOKUP(IDNMaps[[#This Row],[Primary]],INDIRECT(VLOOKUP(IDNMaps[[#This Row],[Type]],RecordCount[],2,0)),VLOOKUP(IDNMaps[[#This Row],[Type]],RecordCount[],8,0),0),"")</f>
        <v/>
      </c>
    </row>
    <row r="440" spans="10:16">
      <c r="J440" s="11">
        <f t="shared" si="6"/>
        <v>439</v>
      </c>
      <c r="K44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0" s="6" t="str">
        <f ca="1">IF(IDNMaps[[#This Row],[Type]]="","",COUNTIF($K$1:IDNMaps[[#This Row],[Type]],IDNMaps[[#This Row],[Type]]))</f>
        <v/>
      </c>
      <c r="M440" s="6" t="str">
        <f ca="1">IFERROR(VLOOKUP(IDNMaps[[#This Row],[Type]],RecordCount[],6,0)&amp;"-"&amp;IDNMaps[[#This Row],[Type Count]],"")</f>
        <v/>
      </c>
      <c r="N440" s="6" t="str">
        <f ca="1">IFERROR(VLOOKUP(IDNMaps[[#This Row],[Primary]],INDIRECT(VLOOKUP(IDNMaps[[#This Row],[Type]],RecordCount[],2,0)),VLOOKUP(IDNMaps[[#This Row],[Type]],RecordCount[],7,0),0),"")</f>
        <v/>
      </c>
      <c r="O440" s="6" t="str">
        <f ca="1">IF(IDNMaps[[#This Row],[Name]]="","","("&amp;IDNMaps[[#This Row],[Type]]&amp;") "&amp;IDNMaps[[#This Row],[Name]])</f>
        <v/>
      </c>
      <c r="P440" s="6" t="str">
        <f ca="1">IFERROR(VLOOKUP(IDNMaps[[#This Row],[Primary]],INDIRECT(VLOOKUP(IDNMaps[[#This Row],[Type]],RecordCount[],2,0)),VLOOKUP(IDNMaps[[#This Row],[Type]],RecordCount[],8,0),0),"")</f>
        <v/>
      </c>
    </row>
    <row r="441" spans="10:16">
      <c r="J441" s="11">
        <f t="shared" si="6"/>
        <v>440</v>
      </c>
      <c r="K44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1" s="6" t="str">
        <f ca="1">IF(IDNMaps[[#This Row],[Type]]="","",COUNTIF($K$1:IDNMaps[[#This Row],[Type]],IDNMaps[[#This Row],[Type]]))</f>
        <v/>
      </c>
      <c r="M441" s="6" t="str">
        <f ca="1">IFERROR(VLOOKUP(IDNMaps[[#This Row],[Type]],RecordCount[],6,0)&amp;"-"&amp;IDNMaps[[#This Row],[Type Count]],"")</f>
        <v/>
      </c>
      <c r="N441" s="6" t="str">
        <f ca="1">IFERROR(VLOOKUP(IDNMaps[[#This Row],[Primary]],INDIRECT(VLOOKUP(IDNMaps[[#This Row],[Type]],RecordCount[],2,0)),VLOOKUP(IDNMaps[[#This Row],[Type]],RecordCount[],7,0),0),"")</f>
        <v/>
      </c>
      <c r="O441" s="6" t="str">
        <f ca="1">IF(IDNMaps[[#This Row],[Name]]="","","("&amp;IDNMaps[[#This Row],[Type]]&amp;") "&amp;IDNMaps[[#This Row],[Name]])</f>
        <v/>
      </c>
      <c r="P441" s="6" t="str">
        <f ca="1">IFERROR(VLOOKUP(IDNMaps[[#This Row],[Primary]],INDIRECT(VLOOKUP(IDNMaps[[#This Row],[Type]],RecordCount[],2,0)),VLOOKUP(IDNMaps[[#This Row],[Type]],RecordCount[],8,0),0),"")</f>
        <v/>
      </c>
    </row>
    <row r="442" spans="10:16">
      <c r="J442" s="11">
        <f t="shared" si="6"/>
        <v>441</v>
      </c>
      <c r="K44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2" s="6" t="str">
        <f ca="1">IF(IDNMaps[[#This Row],[Type]]="","",COUNTIF($K$1:IDNMaps[[#This Row],[Type]],IDNMaps[[#This Row],[Type]]))</f>
        <v/>
      </c>
      <c r="M442" s="6" t="str">
        <f ca="1">IFERROR(VLOOKUP(IDNMaps[[#This Row],[Type]],RecordCount[],6,0)&amp;"-"&amp;IDNMaps[[#This Row],[Type Count]],"")</f>
        <v/>
      </c>
      <c r="N442" s="6" t="str">
        <f ca="1">IFERROR(VLOOKUP(IDNMaps[[#This Row],[Primary]],INDIRECT(VLOOKUP(IDNMaps[[#This Row],[Type]],RecordCount[],2,0)),VLOOKUP(IDNMaps[[#This Row],[Type]],RecordCount[],7,0),0),"")</f>
        <v/>
      </c>
      <c r="O442" s="6" t="str">
        <f ca="1">IF(IDNMaps[[#This Row],[Name]]="","","("&amp;IDNMaps[[#This Row],[Type]]&amp;") "&amp;IDNMaps[[#This Row],[Name]])</f>
        <v/>
      </c>
      <c r="P442" s="6" t="str">
        <f ca="1">IFERROR(VLOOKUP(IDNMaps[[#This Row],[Primary]],INDIRECT(VLOOKUP(IDNMaps[[#This Row],[Type]],RecordCount[],2,0)),VLOOKUP(IDNMaps[[#This Row],[Type]],RecordCount[],8,0),0),"")</f>
        <v/>
      </c>
    </row>
    <row r="443" spans="10:16">
      <c r="J443" s="11">
        <f t="shared" si="6"/>
        <v>442</v>
      </c>
      <c r="K44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3" s="6" t="str">
        <f ca="1">IF(IDNMaps[[#This Row],[Type]]="","",COUNTIF($K$1:IDNMaps[[#This Row],[Type]],IDNMaps[[#This Row],[Type]]))</f>
        <v/>
      </c>
      <c r="M443" s="6" t="str">
        <f ca="1">IFERROR(VLOOKUP(IDNMaps[[#This Row],[Type]],RecordCount[],6,0)&amp;"-"&amp;IDNMaps[[#This Row],[Type Count]],"")</f>
        <v/>
      </c>
      <c r="N443" s="6" t="str">
        <f ca="1">IFERROR(VLOOKUP(IDNMaps[[#This Row],[Primary]],INDIRECT(VLOOKUP(IDNMaps[[#This Row],[Type]],RecordCount[],2,0)),VLOOKUP(IDNMaps[[#This Row],[Type]],RecordCount[],7,0),0),"")</f>
        <v/>
      </c>
      <c r="O443" s="6" t="str">
        <f ca="1">IF(IDNMaps[[#This Row],[Name]]="","","("&amp;IDNMaps[[#This Row],[Type]]&amp;") "&amp;IDNMaps[[#This Row],[Name]])</f>
        <v/>
      </c>
      <c r="P443" s="6" t="str">
        <f ca="1">IFERROR(VLOOKUP(IDNMaps[[#This Row],[Primary]],INDIRECT(VLOOKUP(IDNMaps[[#This Row],[Type]],RecordCount[],2,0)),VLOOKUP(IDNMaps[[#This Row],[Type]],RecordCount[],8,0),0),"")</f>
        <v/>
      </c>
    </row>
    <row r="444" spans="10:16">
      <c r="J444" s="11">
        <f t="shared" si="6"/>
        <v>443</v>
      </c>
      <c r="K44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4" s="6" t="str">
        <f ca="1">IF(IDNMaps[[#This Row],[Type]]="","",COUNTIF($K$1:IDNMaps[[#This Row],[Type]],IDNMaps[[#This Row],[Type]]))</f>
        <v/>
      </c>
      <c r="M444" s="6" t="str">
        <f ca="1">IFERROR(VLOOKUP(IDNMaps[[#This Row],[Type]],RecordCount[],6,0)&amp;"-"&amp;IDNMaps[[#This Row],[Type Count]],"")</f>
        <v/>
      </c>
      <c r="N444" s="6" t="str">
        <f ca="1">IFERROR(VLOOKUP(IDNMaps[[#This Row],[Primary]],INDIRECT(VLOOKUP(IDNMaps[[#This Row],[Type]],RecordCount[],2,0)),VLOOKUP(IDNMaps[[#This Row],[Type]],RecordCount[],7,0),0),"")</f>
        <v/>
      </c>
      <c r="O444" s="6" t="str">
        <f ca="1">IF(IDNMaps[[#This Row],[Name]]="","","("&amp;IDNMaps[[#This Row],[Type]]&amp;") "&amp;IDNMaps[[#This Row],[Name]])</f>
        <v/>
      </c>
      <c r="P444" s="6" t="str">
        <f ca="1">IFERROR(VLOOKUP(IDNMaps[[#This Row],[Primary]],INDIRECT(VLOOKUP(IDNMaps[[#This Row],[Type]],RecordCount[],2,0)),VLOOKUP(IDNMaps[[#This Row],[Type]],RecordCount[],8,0),0),"")</f>
        <v/>
      </c>
    </row>
    <row r="445" spans="10:16">
      <c r="J445" s="11">
        <f t="shared" si="6"/>
        <v>444</v>
      </c>
      <c r="K44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5" s="6" t="str">
        <f ca="1">IF(IDNMaps[[#This Row],[Type]]="","",COUNTIF($K$1:IDNMaps[[#This Row],[Type]],IDNMaps[[#This Row],[Type]]))</f>
        <v/>
      </c>
      <c r="M445" s="6" t="str">
        <f ca="1">IFERROR(VLOOKUP(IDNMaps[[#This Row],[Type]],RecordCount[],6,0)&amp;"-"&amp;IDNMaps[[#This Row],[Type Count]],"")</f>
        <v/>
      </c>
      <c r="N445" s="6" t="str">
        <f ca="1">IFERROR(VLOOKUP(IDNMaps[[#This Row],[Primary]],INDIRECT(VLOOKUP(IDNMaps[[#This Row],[Type]],RecordCount[],2,0)),VLOOKUP(IDNMaps[[#This Row],[Type]],RecordCount[],7,0),0),"")</f>
        <v/>
      </c>
      <c r="O445" s="6" t="str">
        <f ca="1">IF(IDNMaps[[#This Row],[Name]]="","","("&amp;IDNMaps[[#This Row],[Type]]&amp;") "&amp;IDNMaps[[#This Row],[Name]])</f>
        <v/>
      </c>
      <c r="P445" s="6" t="str">
        <f ca="1">IFERROR(VLOOKUP(IDNMaps[[#This Row],[Primary]],INDIRECT(VLOOKUP(IDNMaps[[#This Row],[Type]],RecordCount[],2,0)),VLOOKUP(IDNMaps[[#This Row],[Type]],RecordCount[],8,0),0),"")</f>
        <v/>
      </c>
    </row>
    <row r="446" spans="10:16">
      <c r="J446" s="11">
        <f t="shared" si="6"/>
        <v>445</v>
      </c>
      <c r="K44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6" s="6" t="str">
        <f ca="1">IF(IDNMaps[[#This Row],[Type]]="","",COUNTIF($K$1:IDNMaps[[#This Row],[Type]],IDNMaps[[#This Row],[Type]]))</f>
        <v/>
      </c>
      <c r="M446" s="6" t="str">
        <f ca="1">IFERROR(VLOOKUP(IDNMaps[[#This Row],[Type]],RecordCount[],6,0)&amp;"-"&amp;IDNMaps[[#This Row],[Type Count]],"")</f>
        <v/>
      </c>
      <c r="N446" s="6" t="str">
        <f ca="1">IFERROR(VLOOKUP(IDNMaps[[#This Row],[Primary]],INDIRECT(VLOOKUP(IDNMaps[[#This Row],[Type]],RecordCount[],2,0)),VLOOKUP(IDNMaps[[#This Row],[Type]],RecordCount[],7,0),0),"")</f>
        <v/>
      </c>
      <c r="O446" s="6" t="str">
        <f ca="1">IF(IDNMaps[[#This Row],[Name]]="","","("&amp;IDNMaps[[#This Row],[Type]]&amp;") "&amp;IDNMaps[[#This Row],[Name]])</f>
        <v/>
      </c>
      <c r="P446" s="6" t="str">
        <f ca="1">IFERROR(VLOOKUP(IDNMaps[[#This Row],[Primary]],INDIRECT(VLOOKUP(IDNMaps[[#This Row],[Type]],RecordCount[],2,0)),VLOOKUP(IDNMaps[[#This Row],[Type]],RecordCount[],8,0),0),"")</f>
        <v/>
      </c>
    </row>
    <row r="447" spans="10:16">
      <c r="J447" s="11">
        <f t="shared" si="6"/>
        <v>446</v>
      </c>
      <c r="K44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7" s="6" t="str">
        <f ca="1">IF(IDNMaps[[#This Row],[Type]]="","",COUNTIF($K$1:IDNMaps[[#This Row],[Type]],IDNMaps[[#This Row],[Type]]))</f>
        <v/>
      </c>
      <c r="M447" s="6" t="str">
        <f ca="1">IFERROR(VLOOKUP(IDNMaps[[#This Row],[Type]],RecordCount[],6,0)&amp;"-"&amp;IDNMaps[[#This Row],[Type Count]],"")</f>
        <v/>
      </c>
      <c r="N447" s="6" t="str">
        <f ca="1">IFERROR(VLOOKUP(IDNMaps[[#This Row],[Primary]],INDIRECT(VLOOKUP(IDNMaps[[#This Row],[Type]],RecordCount[],2,0)),VLOOKUP(IDNMaps[[#This Row],[Type]],RecordCount[],7,0),0),"")</f>
        <v/>
      </c>
      <c r="O447" s="6" t="str">
        <f ca="1">IF(IDNMaps[[#This Row],[Name]]="","","("&amp;IDNMaps[[#This Row],[Type]]&amp;") "&amp;IDNMaps[[#This Row],[Name]])</f>
        <v/>
      </c>
      <c r="P447" s="6" t="str">
        <f ca="1">IFERROR(VLOOKUP(IDNMaps[[#This Row],[Primary]],INDIRECT(VLOOKUP(IDNMaps[[#This Row],[Type]],RecordCount[],2,0)),VLOOKUP(IDNMaps[[#This Row],[Type]],RecordCount[],8,0),0),"")</f>
        <v/>
      </c>
    </row>
    <row r="448" spans="10:16">
      <c r="J448" s="11">
        <f t="shared" si="6"/>
        <v>447</v>
      </c>
      <c r="K44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8" s="6" t="str">
        <f ca="1">IF(IDNMaps[[#This Row],[Type]]="","",COUNTIF($K$1:IDNMaps[[#This Row],[Type]],IDNMaps[[#This Row],[Type]]))</f>
        <v/>
      </c>
      <c r="M448" s="6" t="str">
        <f ca="1">IFERROR(VLOOKUP(IDNMaps[[#This Row],[Type]],RecordCount[],6,0)&amp;"-"&amp;IDNMaps[[#This Row],[Type Count]],"")</f>
        <v/>
      </c>
      <c r="N448" s="6" t="str">
        <f ca="1">IFERROR(VLOOKUP(IDNMaps[[#This Row],[Primary]],INDIRECT(VLOOKUP(IDNMaps[[#This Row],[Type]],RecordCount[],2,0)),VLOOKUP(IDNMaps[[#This Row],[Type]],RecordCount[],7,0),0),"")</f>
        <v/>
      </c>
      <c r="O448" s="6" t="str">
        <f ca="1">IF(IDNMaps[[#This Row],[Name]]="","","("&amp;IDNMaps[[#This Row],[Type]]&amp;") "&amp;IDNMaps[[#This Row],[Name]])</f>
        <v/>
      </c>
      <c r="P448" s="6" t="str">
        <f ca="1">IFERROR(VLOOKUP(IDNMaps[[#This Row],[Primary]],INDIRECT(VLOOKUP(IDNMaps[[#This Row],[Type]],RecordCount[],2,0)),VLOOKUP(IDNMaps[[#This Row],[Type]],RecordCount[],8,0),0),"")</f>
        <v/>
      </c>
    </row>
    <row r="449" spans="10:16">
      <c r="J449" s="11">
        <f t="shared" si="6"/>
        <v>448</v>
      </c>
      <c r="K44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9" s="6" t="str">
        <f ca="1">IF(IDNMaps[[#This Row],[Type]]="","",COUNTIF($K$1:IDNMaps[[#This Row],[Type]],IDNMaps[[#This Row],[Type]]))</f>
        <v/>
      </c>
      <c r="M449" s="6" t="str">
        <f ca="1">IFERROR(VLOOKUP(IDNMaps[[#This Row],[Type]],RecordCount[],6,0)&amp;"-"&amp;IDNMaps[[#This Row],[Type Count]],"")</f>
        <v/>
      </c>
      <c r="N449" s="6" t="str">
        <f ca="1">IFERROR(VLOOKUP(IDNMaps[[#This Row],[Primary]],INDIRECT(VLOOKUP(IDNMaps[[#This Row],[Type]],RecordCount[],2,0)),VLOOKUP(IDNMaps[[#This Row],[Type]],RecordCount[],7,0),0),"")</f>
        <v/>
      </c>
      <c r="O449" s="6" t="str">
        <f ca="1">IF(IDNMaps[[#This Row],[Name]]="","","("&amp;IDNMaps[[#This Row],[Type]]&amp;") "&amp;IDNMaps[[#This Row],[Name]])</f>
        <v/>
      </c>
      <c r="P449" s="6" t="str">
        <f ca="1">IFERROR(VLOOKUP(IDNMaps[[#This Row],[Primary]],INDIRECT(VLOOKUP(IDNMaps[[#This Row],[Type]],RecordCount[],2,0)),VLOOKUP(IDNMaps[[#This Row],[Type]],RecordCount[],8,0),0),"")</f>
        <v/>
      </c>
    </row>
    <row r="450" spans="10:16">
      <c r="J450" s="11">
        <f t="shared" ref="J450:J501" si="7">IFERROR($J449+1,1)</f>
        <v>449</v>
      </c>
      <c r="K45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0" s="6" t="str">
        <f ca="1">IF(IDNMaps[[#This Row],[Type]]="","",COUNTIF($K$1:IDNMaps[[#This Row],[Type]],IDNMaps[[#This Row],[Type]]))</f>
        <v/>
      </c>
      <c r="M450" s="6" t="str">
        <f ca="1">IFERROR(VLOOKUP(IDNMaps[[#This Row],[Type]],RecordCount[],6,0)&amp;"-"&amp;IDNMaps[[#This Row],[Type Count]],"")</f>
        <v/>
      </c>
      <c r="N450" s="6" t="str">
        <f ca="1">IFERROR(VLOOKUP(IDNMaps[[#This Row],[Primary]],INDIRECT(VLOOKUP(IDNMaps[[#This Row],[Type]],RecordCount[],2,0)),VLOOKUP(IDNMaps[[#This Row],[Type]],RecordCount[],7,0),0),"")</f>
        <v/>
      </c>
      <c r="O450" s="6" t="str">
        <f ca="1">IF(IDNMaps[[#This Row],[Name]]="","","("&amp;IDNMaps[[#This Row],[Type]]&amp;") "&amp;IDNMaps[[#This Row],[Name]])</f>
        <v/>
      </c>
      <c r="P450" s="6" t="str">
        <f ca="1">IFERROR(VLOOKUP(IDNMaps[[#This Row],[Primary]],INDIRECT(VLOOKUP(IDNMaps[[#This Row],[Type]],RecordCount[],2,0)),VLOOKUP(IDNMaps[[#This Row],[Type]],RecordCount[],8,0),0),"")</f>
        <v/>
      </c>
    </row>
    <row r="451" spans="10:16">
      <c r="J451" s="11">
        <f t="shared" si="7"/>
        <v>450</v>
      </c>
      <c r="K45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1" s="6" t="str">
        <f ca="1">IF(IDNMaps[[#This Row],[Type]]="","",COUNTIF($K$1:IDNMaps[[#This Row],[Type]],IDNMaps[[#This Row],[Type]]))</f>
        <v/>
      </c>
      <c r="M451" s="6" t="str">
        <f ca="1">IFERROR(VLOOKUP(IDNMaps[[#This Row],[Type]],RecordCount[],6,0)&amp;"-"&amp;IDNMaps[[#This Row],[Type Count]],"")</f>
        <v/>
      </c>
      <c r="N451" s="6" t="str">
        <f ca="1">IFERROR(VLOOKUP(IDNMaps[[#This Row],[Primary]],INDIRECT(VLOOKUP(IDNMaps[[#This Row],[Type]],RecordCount[],2,0)),VLOOKUP(IDNMaps[[#This Row],[Type]],RecordCount[],7,0),0),"")</f>
        <v/>
      </c>
      <c r="O451" s="6" t="str">
        <f ca="1">IF(IDNMaps[[#This Row],[Name]]="","","("&amp;IDNMaps[[#This Row],[Type]]&amp;") "&amp;IDNMaps[[#This Row],[Name]])</f>
        <v/>
      </c>
      <c r="P451" s="6" t="str">
        <f ca="1">IFERROR(VLOOKUP(IDNMaps[[#This Row],[Primary]],INDIRECT(VLOOKUP(IDNMaps[[#This Row],[Type]],RecordCount[],2,0)),VLOOKUP(IDNMaps[[#This Row],[Type]],RecordCount[],8,0),0),"")</f>
        <v/>
      </c>
    </row>
    <row r="452" spans="10:16">
      <c r="J452" s="11">
        <f t="shared" si="7"/>
        <v>451</v>
      </c>
      <c r="K45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2" s="6" t="str">
        <f ca="1">IF(IDNMaps[[#This Row],[Type]]="","",COUNTIF($K$1:IDNMaps[[#This Row],[Type]],IDNMaps[[#This Row],[Type]]))</f>
        <v/>
      </c>
      <c r="M452" s="6" t="str">
        <f ca="1">IFERROR(VLOOKUP(IDNMaps[[#This Row],[Type]],RecordCount[],6,0)&amp;"-"&amp;IDNMaps[[#This Row],[Type Count]],"")</f>
        <v/>
      </c>
      <c r="N452" s="6" t="str">
        <f ca="1">IFERROR(VLOOKUP(IDNMaps[[#This Row],[Primary]],INDIRECT(VLOOKUP(IDNMaps[[#This Row],[Type]],RecordCount[],2,0)),VLOOKUP(IDNMaps[[#This Row],[Type]],RecordCount[],7,0),0),"")</f>
        <v/>
      </c>
      <c r="O452" s="6" t="str">
        <f ca="1">IF(IDNMaps[[#This Row],[Name]]="","","("&amp;IDNMaps[[#This Row],[Type]]&amp;") "&amp;IDNMaps[[#This Row],[Name]])</f>
        <v/>
      </c>
      <c r="P452" s="6" t="str">
        <f ca="1">IFERROR(VLOOKUP(IDNMaps[[#This Row],[Primary]],INDIRECT(VLOOKUP(IDNMaps[[#This Row],[Type]],RecordCount[],2,0)),VLOOKUP(IDNMaps[[#This Row],[Type]],RecordCount[],8,0),0),"")</f>
        <v/>
      </c>
    </row>
    <row r="453" spans="10:16">
      <c r="J453" s="11">
        <f t="shared" si="7"/>
        <v>452</v>
      </c>
      <c r="K45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3" s="6" t="str">
        <f ca="1">IF(IDNMaps[[#This Row],[Type]]="","",COUNTIF($K$1:IDNMaps[[#This Row],[Type]],IDNMaps[[#This Row],[Type]]))</f>
        <v/>
      </c>
      <c r="M453" s="6" t="str">
        <f ca="1">IFERROR(VLOOKUP(IDNMaps[[#This Row],[Type]],RecordCount[],6,0)&amp;"-"&amp;IDNMaps[[#This Row],[Type Count]],"")</f>
        <v/>
      </c>
      <c r="N453" s="6" t="str">
        <f ca="1">IFERROR(VLOOKUP(IDNMaps[[#This Row],[Primary]],INDIRECT(VLOOKUP(IDNMaps[[#This Row],[Type]],RecordCount[],2,0)),VLOOKUP(IDNMaps[[#This Row],[Type]],RecordCount[],7,0),0),"")</f>
        <v/>
      </c>
      <c r="O453" s="6" t="str">
        <f ca="1">IF(IDNMaps[[#This Row],[Name]]="","","("&amp;IDNMaps[[#This Row],[Type]]&amp;") "&amp;IDNMaps[[#This Row],[Name]])</f>
        <v/>
      </c>
      <c r="P453" s="6" t="str">
        <f ca="1">IFERROR(VLOOKUP(IDNMaps[[#This Row],[Primary]],INDIRECT(VLOOKUP(IDNMaps[[#This Row],[Type]],RecordCount[],2,0)),VLOOKUP(IDNMaps[[#This Row],[Type]],RecordCount[],8,0),0),"")</f>
        <v/>
      </c>
    </row>
    <row r="454" spans="10:16">
      <c r="J454" s="11">
        <f t="shared" si="7"/>
        <v>453</v>
      </c>
      <c r="K45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4" s="6" t="str">
        <f ca="1">IF(IDNMaps[[#This Row],[Type]]="","",COUNTIF($K$1:IDNMaps[[#This Row],[Type]],IDNMaps[[#This Row],[Type]]))</f>
        <v/>
      </c>
      <c r="M454" s="6" t="str">
        <f ca="1">IFERROR(VLOOKUP(IDNMaps[[#This Row],[Type]],RecordCount[],6,0)&amp;"-"&amp;IDNMaps[[#This Row],[Type Count]],"")</f>
        <v/>
      </c>
      <c r="N454" s="6" t="str">
        <f ca="1">IFERROR(VLOOKUP(IDNMaps[[#This Row],[Primary]],INDIRECT(VLOOKUP(IDNMaps[[#This Row],[Type]],RecordCount[],2,0)),VLOOKUP(IDNMaps[[#This Row],[Type]],RecordCount[],7,0),0),"")</f>
        <v/>
      </c>
      <c r="O454" s="6" t="str">
        <f ca="1">IF(IDNMaps[[#This Row],[Name]]="","","("&amp;IDNMaps[[#This Row],[Type]]&amp;") "&amp;IDNMaps[[#This Row],[Name]])</f>
        <v/>
      </c>
      <c r="P454" s="6" t="str">
        <f ca="1">IFERROR(VLOOKUP(IDNMaps[[#This Row],[Primary]],INDIRECT(VLOOKUP(IDNMaps[[#This Row],[Type]],RecordCount[],2,0)),VLOOKUP(IDNMaps[[#This Row],[Type]],RecordCount[],8,0),0),"")</f>
        <v/>
      </c>
    </row>
    <row r="455" spans="10:16">
      <c r="J455" s="11">
        <f t="shared" si="7"/>
        <v>454</v>
      </c>
      <c r="K45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5" s="6" t="str">
        <f ca="1">IF(IDNMaps[[#This Row],[Type]]="","",COUNTIF($K$1:IDNMaps[[#This Row],[Type]],IDNMaps[[#This Row],[Type]]))</f>
        <v/>
      </c>
      <c r="M455" s="6" t="str">
        <f ca="1">IFERROR(VLOOKUP(IDNMaps[[#This Row],[Type]],RecordCount[],6,0)&amp;"-"&amp;IDNMaps[[#This Row],[Type Count]],"")</f>
        <v/>
      </c>
      <c r="N455" s="6" t="str">
        <f ca="1">IFERROR(VLOOKUP(IDNMaps[[#This Row],[Primary]],INDIRECT(VLOOKUP(IDNMaps[[#This Row],[Type]],RecordCount[],2,0)),VLOOKUP(IDNMaps[[#This Row],[Type]],RecordCount[],7,0),0),"")</f>
        <v/>
      </c>
      <c r="O455" s="6" t="str">
        <f ca="1">IF(IDNMaps[[#This Row],[Name]]="","","("&amp;IDNMaps[[#This Row],[Type]]&amp;") "&amp;IDNMaps[[#This Row],[Name]])</f>
        <v/>
      </c>
      <c r="P455" s="6" t="str">
        <f ca="1">IFERROR(VLOOKUP(IDNMaps[[#This Row],[Primary]],INDIRECT(VLOOKUP(IDNMaps[[#This Row],[Type]],RecordCount[],2,0)),VLOOKUP(IDNMaps[[#This Row],[Type]],RecordCount[],8,0),0),"")</f>
        <v/>
      </c>
    </row>
    <row r="456" spans="10:16">
      <c r="J456" s="11">
        <f t="shared" si="7"/>
        <v>455</v>
      </c>
      <c r="K45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6" s="6" t="str">
        <f ca="1">IF(IDNMaps[[#This Row],[Type]]="","",COUNTIF($K$1:IDNMaps[[#This Row],[Type]],IDNMaps[[#This Row],[Type]]))</f>
        <v/>
      </c>
      <c r="M456" s="6" t="str">
        <f ca="1">IFERROR(VLOOKUP(IDNMaps[[#This Row],[Type]],RecordCount[],6,0)&amp;"-"&amp;IDNMaps[[#This Row],[Type Count]],"")</f>
        <v/>
      </c>
      <c r="N456" s="6" t="str">
        <f ca="1">IFERROR(VLOOKUP(IDNMaps[[#This Row],[Primary]],INDIRECT(VLOOKUP(IDNMaps[[#This Row],[Type]],RecordCount[],2,0)),VLOOKUP(IDNMaps[[#This Row],[Type]],RecordCount[],7,0),0),"")</f>
        <v/>
      </c>
      <c r="O456" s="6" t="str">
        <f ca="1">IF(IDNMaps[[#This Row],[Name]]="","","("&amp;IDNMaps[[#This Row],[Type]]&amp;") "&amp;IDNMaps[[#This Row],[Name]])</f>
        <v/>
      </c>
      <c r="P456" s="6" t="str">
        <f ca="1">IFERROR(VLOOKUP(IDNMaps[[#This Row],[Primary]],INDIRECT(VLOOKUP(IDNMaps[[#This Row],[Type]],RecordCount[],2,0)),VLOOKUP(IDNMaps[[#This Row],[Type]],RecordCount[],8,0),0),"")</f>
        <v/>
      </c>
    </row>
    <row r="457" spans="10:16">
      <c r="J457" s="11">
        <f t="shared" si="7"/>
        <v>456</v>
      </c>
      <c r="K45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7" s="6" t="str">
        <f ca="1">IF(IDNMaps[[#This Row],[Type]]="","",COUNTIF($K$1:IDNMaps[[#This Row],[Type]],IDNMaps[[#This Row],[Type]]))</f>
        <v/>
      </c>
      <c r="M457" s="6" t="str">
        <f ca="1">IFERROR(VLOOKUP(IDNMaps[[#This Row],[Type]],RecordCount[],6,0)&amp;"-"&amp;IDNMaps[[#This Row],[Type Count]],"")</f>
        <v/>
      </c>
      <c r="N457" s="6" t="str">
        <f ca="1">IFERROR(VLOOKUP(IDNMaps[[#This Row],[Primary]],INDIRECT(VLOOKUP(IDNMaps[[#This Row],[Type]],RecordCount[],2,0)),VLOOKUP(IDNMaps[[#This Row],[Type]],RecordCount[],7,0),0),"")</f>
        <v/>
      </c>
      <c r="O457" s="6" t="str">
        <f ca="1">IF(IDNMaps[[#This Row],[Name]]="","","("&amp;IDNMaps[[#This Row],[Type]]&amp;") "&amp;IDNMaps[[#This Row],[Name]])</f>
        <v/>
      </c>
      <c r="P457" s="6" t="str">
        <f ca="1">IFERROR(VLOOKUP(IDNMaps[[#This Row],[Primary]],INDIRECT(VLOOKUP(IDNMaps[[#This Row],[Type]],RecordCount[],2,0)),VLOOKUP(IDNMaps[[#This Row],[Type]],RecordCount[],8,0),0),"")</f>
        <v/>
      </c>
    </row>
    <row r="458" spans="10:16">
      <c r="J458" s="11">
        <f t="shared" si="7"/>
        <v>457</v>
      </c>
      <c r="K45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8" s="6" t="str">
        <f ca="1">IF(IDNMaps[[#This Row],[Type]]="","",COUNTIF($K$1:IDNMaps[[#This Row],[Type]],IDNMaps[[#This Row],[Type]]))</f>
        <v/>
      </c>
      <c r="M458" s="6" t="str">
        <f ca="1">IFERROR(VLOOKUP(IDNMaps[[#This Row],[Type]],RecordCount[],6,0)&amp;"-"&amp;IDNMaps[[#This Row],[Type Count]],"")</f>
        <v/>
      </c>
      <c r="N458" s="6" t="str">
        <f ca="1">IFERROR(VLOOKUP(IDNMaps[[#This Row],[Primary]],INDIRECT(VLOOKUP(IDNMaps[[#This Row],[Type]],RecordCount[],2,0)),VLOOKUP(IDNMaps[[#This Row],[Type]],RecordCount[],7,0),0),"")</f>
        <v/>
      </c>
      <c r="O458" s="6" t="str">
        <f ca="1">IF(IDNMaps[[#This Row],[Name]]="","","("&amp;IDNMaps[[#This Row],[Type]]&amp;") "&amp;IDNMaps[[#This Row],[Name]])</f>
        <v/>
      </c>
      <c r="P458" s="6" t="str">
        <f ca="1">IFERROR(VLOOKUP(IDNMaps[[#This Row],[Primary]],INDIRECT(VLOOKUP(IDNMaps[[#This Row],[Type]],RecordCount[],2,0)),VLOOKUP(IDNMaps[[#This Row],[Type]],RecordCount[],8,0),0),"")</f>
        <v/>
      </c>
    </row>
    <row r="459" spans="10:16">
      <c r="J459" s="11">
        <f t="shared" si="7"/>
        <v>458</v>
      </c>
      <c r="K45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9" s="6" t="str">
        <f ca="1">IF(IDNMaps[[#This Row],[Type]]="","",COUNTIF($K$1:IDNMaps[[#This Row],[Type]],IDNMaps[[#This Row],[Type]]))</f>
        <v/>
      </c>
      <c r="M459" s="6" t="str">
        <f ca="1">IFERROR(VLOOKUP(IDNMaps[[#This Row],[Type]],RecordCount[],6,0)&amp;"-"&amp;IDNMaps[[#This Row],[Type Count]],"")</f>
        <v/>
      </c>
      <c r="N459" s="6" t="str">
        <f ca="1">IFERROR(VLOOKUP(IDNMaps[[#This Row],[Primary]],INDIRECT(VLOOKUP(IDNMaps[[#This Row],[Type]],RecordCount[],2,0)),VLOOKUP(IDNMaps[[#This Row],[Type]],RecordCount[],7,0),0),"")</f>
        <v/>
      </c>
      <c r="O459" s="6" t="str">
        <f ca="1">IF(IDNMaps[[#This Row],[Name]]="","","("&amp;IDNMaps[[#This Row],[Type]]&amp;") "&amp;IDNMaps[[#This Row],[Name]])</f>
        <v/>
      </c>
      <c r="P459" s="6" t="str">
        <f ca="1">IFERROR(VLOOKUP(IDNMaps[[#This Row],[Primary]],INDIRECT(VLOOKUP(IDNMaps[[#This Row],[Type]],RecordCount[],2,0)),VLOOKUP(IDNMaps[[#This Row],[Type]],RecordCount[],8,0),0),"")</f>
        <v/>
      </c>
    </row>
    <row r="460" spans="10:16">
      <c r="J460" s="11">
        <f t="shared" si="7"/>
        <v>459</v>
      </c>
      <c r="K46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0" s="6" t="str">
        <f ca="1">IF(IDNMaps[[#This Row],[Type]]="","",COUNTIF($K$1:IDNMaps[[#This Row],[Type]],IDNMaps[[#This Row],[Type]]))</f>
        <v/>
      </c>
      <c r="M460" s="6" t="str">
        <f ca="1">IFERROR(VLOOKUP(IDNMaps[[#This Row],[Type]],RecordCount[],6,0)&amp;"-"&amp;IDNMaps[[#This Row],[Type Count]],"")</f>
        <v/>
      </c>
      <c r="N460" s="6" t="str">
        <f ca="1">IFERROR(VLOOKUP(IDNMaps[[#This Row],[Primary]],INDIRECT(VLOOKUP(IDNMaps[[#This Row],[Type]],RecordCount[],2,0)),VLOOKUP(IDNMaps[[#This Row],[Type]],RecordCount[],7,0),0),"")</f>
        <v/>
      </c>
      <c r="O460" s="6" t="str">
        <f ca="1">IF(IDNMaps[[#This Row],[Name]]="","","("&amp;IDNMaps[[#This Row],[Type]]&amp;") "&amp;IDNMaps[[#This Row],[Name]])</f>
        <v/>
      </c>
      <c r="P460" s="6" t="str">
        <f ca="1">IFERROR(VLOOKUP(IDNMaps[[#This Row],[Primary]],INDIRECT(VLOOKUP(IDNMaps[[#This Row],[Type]],RecordCount[],2,0)),VLOOKUP(IDNMaps[[#This Row],[Type]],RecordCount[],8,0),0),"")</f>
        <v/>
      </c>
    </row>
    <row r="461" spans="10:16">
      <c r="J461" s="11">
        <f t="shared" si="7"/>
        <v>460</v>
      </c>
      <c r="K46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1" s="6" t="str">
        <f ca="1">IF(IDNMaps[[#This Row],[Type]]="","",COUNTIF($K$1:IDNMaps[[#This Row],[Type]],IDNMaps[[#This Row],[Type]]))</f>
        <v/>
      </c>
      <c r="M461" s="6" t="str">
        <f ca="1">IFERROR(VLOOKUP(IDNMaps[[#This Row],[Type]],RecordCount[],6,0)&amp;"-"&amp;IDNMaps[[#This Row],[Type Count]],"")</f>
        <v/>
      </c>
      <c r="N461" s="6" t="str">
        <f ca="1">IFERROR(VLOOKUP(IDNMaps[[#This Row],[Primary]],INDIRECT(VLOOKUP(IDNMaps[[#This Row],[Type]],RecordCount[],2,0)),VLOOKUP(IDNMaps[[#This Row],[Type]],RecordCount[],7,0),0),"")</f>
        <v/>
      </c>
      <c r="O461" s="6" t="str">
        <f ca="1">IF(IDNMaps[[#This Row],[Name]]="","","("&amp;IDNMaps[[#This Row],[Type]]&amp;") "&amp;IDNMaps[[#This Row],[Name]])</f>
        <v/>
      </c>
      <c r="P461" s="6" t="str">
        <f ca="1">IFERROR(VLOOKUP(IDNMaps[[#This Row],[Primary]],INDIRECT(VLOOKUP(IDNMaps[[#This Row],[Type]],RecordCount[],2,0)),VLOOKUP(IDNMaps[[#This Row],[Type]],RecordCount[],8,0),0),"")</f>
        <v/>
      </c>
    </row>
    <row r="462" spans="10:16">
      <c r="J462" s="11">
        <f t="shared" si="7"/>
        <v>461</v>
      </c>
      <c r="K46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2" s="6" t="str">
        <f ca="1">IF(IDNMaps[[#This Row],[Type]]="","",COUNTIF($K$1:IDNMaps[[#This Row],[Type]],IDNMaps[[#This Row],[Type]]))</f>
        <v/>
      </c>
      <c r="M462" s="6" t="str">
        <f ca="1">IFERROR(VLOOKUP(IDNMaps[[#This Row],[Type]],RecordCount[],6,0)&amp;"-"&amp;IDNMaps[[#This Row],[Type Count]],"")</f>
        <v/>
      </c>
      <c r="N462" s="6" t="str">
        <f ca="1">IFERROR(VLOOKUP(IDNMaps[[#This Row],[Primary]],INDIRECT(VLOOKUP(IDNMaps[[#This Row],[Type]],RecordCount[],2,0)),VLOOKUP(IDNMaps[[#This Row],[Type]],RecordCount[],7,0),0),"")</f>
        <v/>
      </c>
      <c r="O462" s="6" t="str">
        <f ca="1">IF(IDNMaps[[#This Row],[Name]]="","","("&amp;IDNMaps[[#This Row],[Type]]&amp;") "&amp;IDNMaps[[#This Row],[Name]])</f>
        <v/>
      </c>
      <c r="P462" s="6" t="str">
        <f ca="1">IFERROR(VLOOKUP(IDNMaps[[#This Row],[Primary]],INDIRECT(VLOOKUP(IDNMaps[[#This Row],[Type]],RecordCount[],2,0)),VLOOKUP(IDNMaps[[#This Row],[Type]],RecordCount[],8,0),0),"")</f>
        <v/>
      </c>
    </row>
    <row r="463" spans="10:16">
      <c r="J463" s="11">
        <f t="shared" si="7"/>
        <v>462</v>
      </c>
      <c r="K46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3" s="6" t="str">
        <f ca="1">IF(IDNMaps[[#This Row],[Type]]="","",COUNTIF($K$1:IDNMaps[[#This Row],[Type]],IDNMaps[[#This Row],[Type]]))</f>
        <v/>
      </c>
      <c r="M463" s="6" t="str">
        <f ca="1">IFERROR(VLOOKUP(IDNMaps[[#This Row],[Type]],RecordCount[],6,0)&amp;"-"&amp;IDNMaps[[#This Row],[Type Count]],"")</f>
        <v/>
      </c>
      <c r="N463" s="6" t="str">
        <f ca="1">IFERROR(VLOOKUP(IDNMaps[[#This Row],[Primary]],INDIRECT(VLOOKUP(IDNMaps[[#This Row],[Type]],RecordCount[],2,0)),VLOOKUP(IDNMaps[[#This Row],[Type]],RecordCount[],7,0),0),"")</f>
        <v/>
      </c>
      <c r="O463" s="6" t="str">
        <f ca="1">IF(IDNMaps[[#This Row],[Name]]="","","("&amp;IDNMaps[[#This Row],[Type]]&amp;") "&amp;IDNMaps[[#This Row],[Name]])</f>
        <v/>
      </c>
      <c r="P463" s="6" t="str">
        <f ca="1">IFERROR(VLOOKUP(IDNMaps[[#This Row],[Primary]],INDIRECT(VLOOKUP(IDNMaps[[#This Row],[Type]],RecordCount[],2,0)),VLOOKUP(IDNMaps[[#This Row],[Type]],RecordCount[],8,0),0),"")</f>
        <v/>
      </c>
    </row>
    <row r="464" spans="10:16">
      <c r="J464" s="11">
        <f t="shared" si="7"/>
        <v>463</v>
      </c>
      <c r="K46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4" s="6" t="str">
        <f ca="1">IF(IDNMaps[[#This Row],[Type]]="","",COUNTIF($K$1:IDNMaps[[#This Row],[Type]],IDNMaps[[#This Row],[Type]]))</f>
        <v/>
      </c>
      <c r="M464" s="6" t="str">
        <f ca="1">IFERROR(VLOOKUP(IDNMaps[[#This Row],[Type]],RecordCount[],6,0)&amp;"-"&amp;IDNMaps[[#This Row],[Type Count]],"")</f>
        <v/>
      </c>
      <c r="N464" s="6" t="str">
        <f ca="1">IFERROR(VLOOKUP(IDNMaps[[#This Row],[Primary]],INDIRECT(VLOOKUP(IDNMaps[[#This Row],[Type]],RecordCount[],2,0)),VLOOKUP(IDNMaps[[#This Row],[Type]],RecordCount[],7,0),0),"")</f>
        <v/>
      </c>
      <c r="O464" s="6" t="str">
        <f ca="1">IF(IDNMaps[[#This Row],[Name]]="","","("&amp;IDNMaps[[#This Row],[Type]]&amp;") "&amp;IDNMaps[[#This Row],[Name]])</f>
        <v/>
      </c>
      <c r="P464" s="6" t="str">
        <f ca="1">IFERROR(VLOOKUP(IDNMaps[[#This Row],[Primary]],INDIRECT(VLOOKUP(IDNMaps[[#This Row],[Type]],RecordCount[],2,0)),VLOOKUP(IDNMaps[[#This Row],[Type]],RecordCount[],8,0),0),"")</f>
        <v/>
      </c>
    </row>
    <row r="465" spans="10:16">
      <c r="J465" s="11">
        <f t="shared" si="7"/>
        <v>464</v>
      </c>
      <c r="K46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5" s="6" t="str">
        <f ca="1">IF(IDNMaps[[#This Row],[Type]]="","",COUNTIF($K$1:IDNMaps[[#This Row],[Type]],IDNMaps[[#This Row],[Type]]))</f>
        <v/>
      </c>
      <c r="M465" s="6" t="str">
        <f ca="1">IFERROR(VLOOKUP(IDNMaps[[#This Row],[Type]],RecordCount[],6,0)&amp;"-"&amp;IDNMaps[[#This Row],[Type Count]],"")</f>
        <v/>
      </c>
      <c r="N465" s="6" t="str">
        <f ca="1">IFERROR(VLOOKUP(IDNMaps[[#This Row],[Primary]],INDIRECT(VLOOKUP(IDNMaps[[#This Row],[Type]],RecordCount[],2,0)),VLOOKUP(IDNMaps[[#This Row],[Type]],RecordCount[],7,0),0),"")</f>
        <v/>
      </c>
      <c r="O465" s="6" t="str">
        <f ca="1">IF(IDNMaps[[#This Row],[Name]]="","","("&amp;IDNMaps[[#This Row],[Type]]&amp;") "&amp;IDNMaps[[#This Row],[Name]])</f>
        <v/>
      </c>
      <c r="P465" s="6" t="str">
        <f ca="1">IFERROR(VLOOKUP(IDNMaps[[#This Row],[Primary]],INDIRECT(VLOOKUP(IDNMaps[[#This Row],[Type]],RecordCount[],2,0)),VLOOKUP(IDNMaps[[#This Row],[Type]],RecordCount[],8,0),0),"")</f>
        <v/>
      </c>
    </row>
    <row r="466" spans="10:16">
      <c r="J466" s="11">
        <f t="shared" si="7"/>
        <v>465</v>
      </c>
      <c r="K46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6" s="6" t="str">
        <f ca="1">IF(IDNMaps[[#This Row],[Type]]="","",COUNTIF($K$1:IDNMaps[[#This Row],[Type]],IDNMaps[[#This Row],[Type]]))</f>
        <v/>
      </c>
      <c r="M466" s="6" t="str">
        <f ca="1">IFERROR(VLOOKUP(IDNMaps[[#This Row],[Type]],RecordCount[],6,0)&amp;"-"&amp;IDNMaps[[#This Row],[Type Count]],"")</f>
        <v/>
      </c>
      <c r="N466" s="6" t="str">
        <f ca="1">IFERROR(VLOOKUP(IDNMaps[[#This Row],[Primary]],INDIRECT(VLOOKUP(IDNMaps[[#This Row],[Type]],RecordCount[],2,0)),VLOOKUP(IDNMaps[[#This Row],[Type]],RecordCount[],7,0),0),"")</f>
        <v/>
      </c>
      <c r="O466" s="6" t="str">
        <f ca="1">IF(IDNMaps[[#This Row],[Name]]="","","("&amp;IDNMaps[[#This Row],[Type]]&amp;") "&amp;IDNMaps[[#This Row],[Name]])</f>
        <v/>
      </c>
      <c r="P466" s="6" t="str">
        <f ca="1">IFERROR(VLOOKUP(IDNMaps[[#This Row],[Primary]],INDIRECT(VLOOKUP(IDNMaps[[#This Row],[Type]],RecordCount[],2,0)),VLOOKUP(IDNMaps[[#This Row],[Type]],RecordCount[],8,0),0),"")</f>
        <v/>
      </c>
    </row>
    <row r="467" spans="10:16">
      <c r="J467" s="11">
        <f t="shared" si="7"/>
        <v>466</v>
      </c>
      <c r="K46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7" s="6" t="str">
        <f ca="1">IF(IDNMaps[[#This Row],[Type]]="","",COUNTIF($K$1:IDNMaps[[#This Row],[Type]],IDNMaps[[#This Row],[Type]]))</f>
        <v/>
      </c>
      <c r="M467" s="6" t="str">
        <f ca="1">IFERROR(VLOOKUP(IDNMaps[[#This Row],[Type]],RecordCount[],6,0)&amp;"-"&amp;IDNMaps[[#This Row],[Type Count]],"")</f>
        <v/>
      </c>
      <c r="N467" s="6" t="str">
        <f ca="1">IFERROR(VLOOKUP(IDNMaps[[#This Row],[Primary]],INDIRECT(VLOOKUP(IDNMaps[[#This Row],[Type]],RecordCount[],2,0)),VLOOKUP(IDNMaps[[#This Row],[Type]],RecordCount[],7,0),0),"")</f>
        <v/>
      </c>
      <c r="O467" s="6" t="str">
        <f ca="1">IF(IDNMaps[[#This Row],[Name]]="","","("&amp;IDNMaps[[#This Row],[Type]]&amp;") "&amp;IDNMaps[[#This Row],[Name]])</f>
        <v/>
      </c>
      <c r="P467" s="6" t="str">
        <f ca="1">IFERROR(VLOOKUP(IDNMaps[[#This Row],[Primary]],INDIRECT(VLOOKUP(IDNMaps[[#This Row],[Type]],RecordCount[],2,0)),VLOOKUP(IDNMaps[[#This Row],[Type]],RecordCount[],8,0),0),"")</f>
        <v/>
      </c>
    </row>
    <row r="468" spans="10:16">
      <c r="J468" s="11">
        <f t="shared" si="7"/>
        <v>467</v>
      </c>
      <c r="K46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8" s="6" t="str">
        <f ca="1">IF(IDNMaps[[#This Row],[Type]]="","",COUNTIF($K$1:IDNMaps[[#This Row],[Type]],IDNMaps[[#This Row],[Type]]))</f>
        <v/>
      </c>
      <c r="M468" s="6" t="str">
        <f ca="1">IFERROR(VLOOKUP(IDNMaps[[#This Row],[Type]],RecordCount[],6,0)&amp;"-"&amp;IDNMaps[[#This Row],[Type Count]],"")</f>
        <v/>
      </c>
      <c r="N468" s="6" t="str">
        <f ca="1">IFERROR(VLOOKUP(IDNMaps[[#This Row],[Primary]],INDIRECT(VLOOKUP(IDNMaps[[#This Row],[Type]],RecordCount[],2,0)),VLOOKUP(IDNMaps[[#This Row],[Type]],RecordCount[],7,0),0),"")</f>
        <v/>
      </c>
      <c r="O468" s="6" t="str">
        <f ca="1">IF(IDNMaps[[#This Row],[Name]]="","","("&amp;IDNMaps[[#This Row],[Type]]&amp;") "&amp;IDNMaps[[#This Row],[Name]])</f>
        <v/>
      </c>
      <c r="P468" s="6" t="str">
        <f ca="1">IFERROR(VLOOKUP(IDNMaps[[#This Row],[Primary]],INDIRECT(VLOOKUP(IDNMaps[[#This Row],[Type]],RecordCount[],2,0)),VLOOKUP(IDNMaps[[#This Row],[Type]],RecordCount[],8,0),0),"")</f>
        <v/>
      </c>
    </row>
    <row r="469" spans="10:16">
      <c r="J469" s="11">
        <f t="shared" si="7"/>
        <v>468</v>
      </c>
      <c r="K46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9" s="6" t="str">
        <f ca="1">IF(IDNMaps[[#This Row],[Type]]="","",COUNTIF($K$1:IDNMaps[[#This Row],[Type]],IDNMaps[[#This Row],[Type]]))</f>
        <v/>
      </c>
      <c r="M469" s="6" t="str">
        <f ca="1">IFERROR(VLOOKUP(IDNMaps[[#This Row],[Type]],RecordCount[],6,0)&amp;"-"&amp;IDNMaps[[#This Row],[Type Count]],"")</f>
        <v/>
      </c>
      <c r="N469" s="6" t="str">
        <f ca="1">IFERROR(VLOOKUP(IDNMaps[[#This Row],[Primary]],INDIRECT(VLOOKUP(IDNMaps[[#This Row],[Type]],RecordCount[],2,0)),VLOOKUP(IDNMaps[[#This Row],[Type]],RecordCount[],7,0),0),"")</f>
        <v/>
      </c>
      <c r="O469" s="6" t="str">
        <f ca="1">IF(IDNMaps[[#This Row],[Name]]="","","("&amp;IDNMaps[[#This Row],[Type]]&amp;") "&amp;IDNMaps[[#This Row],[Name]])</f>
        <v/>
      </c>
      <c r="P469" s="6" t="str">
        <f ca="1">IFERROR(VLOOKUP(IDNMaps[[#This Row],[Primary]],INDIRECT(VLOOKUP(IDNMaps[[#This Row],[Type]],RecordCount[],2,0)),VLOOKUP(IDNMaps[[#This Row],[Type]],RecordCount[],8,0),0),"")</f>
        <v/>
      </c>
    </row>
    <row r="470" spans="10:16">
      <c r="J470" s="11">
        <f t="shared" si="7"/>
        <v>469</v>
      </c>
      <c r="K47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0" s="6" t="str">
        <f ca="1">IF(IDNMaps[[#This Row],[Type]]="","",COUNTIF($K$1:IDNMaps[[#This Row],[Type]],IDNMaps[[#This Row],[Type]]))</f>
        <v/>
      </c>
      <c r="M470" s="6" t="str">
        <f ca="1">IFERROR(VLOOKUP(IDNMaps[[#This Row],[Type]],RecordCount[],6,0)&amp;"-"&amp;IDNMaps[[#This Row],[Type Count]],"")</f>
        <v/>
      </c>
      <c r="N470" s="6" t="str">
        <f ca="1">IFERROR(VLOOKUP(IDNMaps[[#This Row],[Primary]],INDIRECT(VLOOKUP(IDNMaps[[#This Row],[Type]],RecordCount[],2,0)),VLOOKUP(IDNMaps[[#This Row],[Type]],RecordCount[],7,0),0),"")</f>
        <v/>
      </c>
      <c r="O470" s="6" t="str">
        <f ca="1">IF(IDNMaps[[#This Row],[Name]]="","","("&amp;IDNMaps[[#This Row],[Type]]&amp;") "&amp;IDNMaps[[#This Row],[Name]])</f>
        <v/>
      </c>
      <c r="P470" s="6" t="str">
        <f ca="1">IFERROR(VLOOKUP(IDNMaps[[#This Row],[Primary]],INDIRECT(VLOOKUP(IDNMaps[[#This Row],[Type]],RecordCount[],2,0)),VLOOKUP(IDNMaps[[#This Row],[Type]],RecordCount[],8,0),0),"")</f>
        <v/>
      </c>
    </row>
    <row r="471" spans="10:16">
      <c r="J471" s="11">
        <f t="shared" si="7"/>
        <v>470</v>
      </c>
      <c r="K47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1" s="6" t="str">
        <f ca="1">IF(IDNMaps[[#This Row],[Type]]="","",COUNTIF($K$1:IDNMaps[[#This Row],[Type]],IDNMaps[[#This Row],[Type]]))</f>
        <v/>
      </c>
      <c r="M471" s="6" t="str">
        <f ca="1">IFERROR(VLOOKUP(IDNMaps[[#This Row],[Type]],RecordCount[],6,0)&amp;"-"&amp;IDNMaps[[#This Row],[Type Count]],"")</f>
        <v/>
      </c>
      <c r="N471" s="6" t="str">
        <f ca="1">IFERROR(VLOOKUP(IDNMaps[[#This Row],[Primary]],INDIRECT(VLOOKUP(IDNMaps[[#This Row],[Type]],RecordCount[],2,0)),VLOOKUP(IDNMaps[[#This Row],[Type]],RecordCount[],7,0),0),"")</f>
        <v/>
      </c>
      <c r="O471" s="6" t="str">
        <f ca="1">IF(IDNMaps[[#This Row],[Name]]="","","("&amp;IDNMaps[[#This Row],[Type]]&amp;") "&amp;IDNMaps[[#This Row],[Name]])</f>
        <v/>
      </c>
      <c r="P471" s="6" t="str">
        <f ca="1">IFERROR(VLOOKUP(IDNMaps[[#This Row],[Primary]],INDIRECT(VLOOKUP(IDNMaps[[#This Row],[Type]],RecordCount[],2,0)),VLOOKUP(IDNMaps[[#This Row],[Type]],RecordCount[],8,0),0),"")</f>
        <v/>
      </c>
    </row>
    <row r="472" spans="10:16">
      <c r="J472" s="11">
        <f t="shared" si="7"/>
        <v>471</v>
      </c>
      <c r="K47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2" s="6" t="str">
        <f ca="1">IF(IDNMaps[[#This Row],[Type]]="","",COUNTIF($K$1:IDNMaps[[#This Row],[Type]],IDNMaps[[#This Row],[Type]]))</f>
        <v/>
      </c>
      <c r="M472" s="6" t="str">
        <f ca="1">IFERROR(VLOOKUP(IDNMaps[[#This Row],[Type]],RecordCount[],6,0)&amp;"-"&amp;IDNMaps[[#This Row],[Type Count]],"")</f>
        <v/>
      </c>
      <c r="N472" s="6" t="str">
        <f ca="1">IFERROR(VLOOKUP(IDNMaps[[#This Row],[Primary]],INDIRECT(VLOOKUP(IDNMaps[[#This Row],[Type]],RecordCount[],2,0)),VLOOKUP(IDNMaps[[#This Row],[Type]],RecordCount[],7,0),0),"")</f>
        <v/>
      </c>
      <c r="O472" s="6" t="str">
        <f ca="1">IF(IDNMaps[[#This Row],[Name]]="","","("&amp;IDNMaps[[#This Row],[Type]]&amp;") "&amp;IDNMaps[[#This Row],[Name]])</f>
        <v/>
      </c>
      <c r="P472" s="6" t="str">
        <f ca="1">IFERROR(VLOOKUP(IDNMaps[[#This Row],[Primary]],INDIRECT(VLOOKUP(IDNMaps[[#This Row],[Type]],RecordCount[],2,0)),VLOOKUP(IDNMaps[[#This Row],[Type]],RecordCount[],8,0),0),"")</f>
        <v/>
      </c>
    </row>
    <row r="473" spans="10:16">
      <c r="J473" s="11">
        <f t="shared" si="7"/>
        <v>472</v>
      </c>
      <c r="K47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3" s="6" t="str">
        <f ca="1">IF(IDNMaps[[#This Row],[Type]]="","",COUNTIF($K$1:IDNMaps[[#This Row],[Type]],IDNMaps[[#This Row],[Type]]))</f>
        <v/>
      </c>
      <c r="M473" s="6" t="str">
        <f ca="1">IFERROR(VLOOKUP(IDNMaps[[#This Row],[Type]],RecordCount[],6,0)&amp;"-"&amp;IDNMaps[[#This Row],[Type Count]],"")</f>
        <v/>
      </c>
      <c r="N473" s="6" t="str">
        <f ca="1">IFERROR(VLOOKUP(IDNMaps[[#This Row],[Primary]],INDIRECT(VLOOKUP(IDNMaps[[#This Row],[Type]],RecordCount[],2,0)),VLOOKUP(IDNMaps[[#This Row],[Type]],RecordCount[],7,0),0),"")</f>
        <v/>
      </c>
      <c r="O473" s="6" t="str">
        <f ca="1">IF(IDNMaps[[#This Row],[Name]]="","","("&amp;IDNMaps[[#This Row],[Type]]&amp;") "&amp;IDNMaps[[#This Row],[Name]])</f>
        <v/>
      </c>
      <c r="P473" s="6" t="str">
        <f ca="1">IFERROR(VLOOKUP(IDNMaps[[#This Row],[Primary]],INDIRECT(VLOOKUP(IDNMaps[[#This Row],[Type]],RecordCount[],2,0)),VLOOKUP(IDNMaps[[#This Row],[Type]],RecordCount[],8,0),0),"")</f>
        <v/>
      </c>
    </row>
    <row r="474" spans="10:16">
      <c r="J474" s="11">
        <f t="shared" si="7"/>
        <v>473</v>
      </c>
      <c r="K47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4" s="6" t="str">
        <f ca="1">IF(IDNMaps[[#This Row],[Type]]="","",COUNTIF($K$1:IDNMaps[[#This Row],[Type]],IDNMaps[[#This Row],[Type]]))</f>
        <v/>
      </c>
      <c r="M474" s="6" t="str">
        <f ca="1">IFERROR(VLOOKUP(IDNMaps[[#This Row],[Type]],RecordCount[],6,0)&amp;"-"&amp;IDNMaps[[#This Row],[Type Count]],"")</f>
        <v/>
      </c>
      <c r="N474" s="6" t="str">
        <f ca="1">IFERROR(VLOOKUP(IDNMaps[[#This Row],[Primary]],INDIRECT(VLOOKUP(IDNMaps[[#This Row],[Type]],RecordCount[],2,0)),VLOOKUP(IDNMaps[[#This Row],[Type]],RecordCount[],7,0),0),"")</f>
        <v/>
      </c>
      <c r="O474" s="6" t="str">
        <f ca="1">IF(IDNMaps[[#This Row],[Name]]="","","("&amp;IDNMaps[[#This Row],[Type]]&amp;") "&amp;IDNMaps[[#This Row],[Name]])</f>
        <v/>
      </c>
      <c r="P474" s="6" t="str">
        <f ca="1">IFERROR(VLOOKUP(IDNMaps[[#This Row],[Primary]],INDIRECT(VLOOKUP(IDNMaps[[#This Row],[Type]],RecordCount[],2,0)),VLOOKUP(IDNMaps[[#This Row],[Type]],RecordCount[],8,0),0),"")</f>
        <v/>
      </c>
    </row>
    <row r="475" spans="10:16">
      <c r="J475" s="11">
        <f t="shared" si="7"/>
        <v>474</v>
      </c>
      <c r="K47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5" s="6" t="str">
        <f ca="1">IF(IDNMaps[[#This Row],[Type]]="","",COUNTIF($K$1:IDNMaps[[#This Row],[Type]],IDNMaps[[#This Row],[Type]]))</f>
        <v/>
      </c>
      <c r="M475" s="6" t="str">
        <f ca="1">IFERROR(VLOOKUP(IDNMaps[[#This Row],[Type]],RecordCount[],6,0)&amp;"-"&amp;IDNMaps[[#This Row],[Type Count]],"")</f>
        <v/>
      </c>
      <c r="N475" s="6" t="str">
        <f ca="1">IFERROR(VLOOKUP(IDNMaps[[#This Row],[Primary]],INDIRECT(VLOOKUP(IDNMaps[[#This Row],[Type]],RecordCount[],2,0)),VLOOKUP(IDNMaps[[#This Row],[Type]],RecordCount[],7,0),0),"")</f>
        <v/>
      </c>
      <c r="O475" s="6" t="str">
        <f ca="1">IF(IDNMaps[[#This Row],[Name]]="","","("&amp;IDNMaps[[#This Row],[Type]]&amp;") "&amp;IDNMaps[[#This Row],[Name]])</f>
        <v/>
      </c>
      <c r="P475" s="6" t="str">
        <f ca="1">IFERROR(VLOOKUP(IDNMaps[[#This Row],[Primary]],INDIRECT(VLOOKUP(IDNMaps[[#This Row],[Type]],RecordCount[],2,0)),VLOOKUP(IDNMaps[[#This Row],[Type]],RecordCount[],8,0),0),"")</f>
        <v/>
      </c>
    </row>
    <row r="476" spans="10:16">
      <c r="J476" s="11">
        <f t="shared" si="7"/>
        <v>475</v>
      </c>
      <c r="K47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6" s="6" t="str">
        <f ca="1">IF(IDNMaps[[#This Row],[Type]]="","",COUNTIF($K$1:IDNMaps[[#This Row],[Type]],IDNMaps[[#This Row],[Type]]))</f>
        <v/>
      </c>
      <c r="M476" s="6" t="str">
        <f ca="1">IFERROR(VLOOKUP(IDNMaps[[#This Row],[Type]],RecordCount[],6,0)&amp;"-"&amp;IDNMaps[[#This Row],[Type Count]],"")</f>
        <v/>
      </c>
      <c r="N476" s="6" t="str">
        <f ca="1">IFERROR(VLOOKUP(IDNMaps[[#This Row],[Primary]],INDIRECT(VLOOKUP(IDNMaps[[#This Row],[Type]],RecordCount[],2,0)),VLOOKUP(IDNMaps[[#This Row],[Type]],RecordCount[],7,0),0),"")</f>
        <v/>
      </c>
      <c r="O476" s="6" t="str">
        <f ca="1">IF(IDNMaps[[#This Row],[Name]]="","","("&amp;IDNMaps[[#This Row],[Type]]&amp;") "&amp;IDNMaps[[#This Row],[Name]])</f>
        <v/>
      </c>
      <c r="P476" s="6" t="str">
        <f ca="1">IFERROR(VLOOKUP(IDNMaps[[#This Row],[Primary]],INDIRECT(VLOOKUP(IDNMaps[[#This Row],[Type]],RecordCount[],2,0)),VLOOKUP(IDNMaps[[#This Row],[Type]],RecordCount[],8,0),0),"")</f>
        <v/>
      </c>
    </row>
    <row r="477" spans="10:16">
      <c r="J477" s="11">
        <f t="shared" si="7"/>
        <v>476</v>
      </c>
      <c r="K47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7" s="6" t="str">
        <f ca="1">IF(IDNMaps[[#This Row],[Type]]="","",COUNTIF($K$1:IDNMaps[[#This Row],[Type]],IDNMaps[[#This Row],[Type]]))</f>
        <v/>
      </c>
      <c r="M477" s="6" t="str">
        <f ca="1">IFERROR(VLOOKUP(IDNMaps[[#This Row],[Type]],RecordCount[],6,0)&amp;"-"&amp;IDNMaps[[#This Row],[Type Count]],"")</f>
        <v/>
      </c>
      <c r="N477" s="6" t="str">
        <f ca="1">IFERROR(VLOOKUP(IDNMaps[[#This Row],[Primary]],INDIRECT(VLOOKUP(IDNMaps[[#This Row],[Type]],RecordCount[],2,0)),VLOOKUP(IDNMaps[[#This Row],[Type]],RecordCount[],7,0),0),"")</f>
        <v/>
      </c>
      <c r="O477" s="6" t="str">
        <f ca="1">IF(IDNMaps[[#This Row],[Name]]="","","("&amp;IDNMaps[[#This Row],[Type]]&amp;") "&amp;IDNMaps[[#This Row],[Name]])</f>
        <v/>
      </c>
      <c r="P477" s="6" t="str">
        <f ca="1">IFERROR(VLOOKUP(IDNMaps[[#This Row],[Primary]],INDIRECT(VLOOKUP(IDNMaps[[#This Row],[Type]],RecordCount[],2,0)),VLOOKUP(IDNMaps[[#This Row],[Type]],RecordCount[],8,0),0),"")</f>
        <v/>
      </c>
    </row>
    <row r="478" spans="10:16">
      <c r="J478" s="11">
        <f t="shared" si="7"/>
        <v>477</v>
      </c>
      <c r="K47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8" s="6" t="str">
        <f ca="1">IF(IDNMaps[[#This Row],[Type]]="","",COUNTIF($K$1:IDNMaps[[#This Row],[Type]],IDNMaps[[#This Row],[Type]]))</f>
        <v/>
      </c>
      <c r="M478" s="6" t="str">
        <f ca="1">IFERROR(VLOOKUP(IDNMaps[[#This Row],[Type]],RecordCount[],6,0)&amp;"-"&amp;IDNMaps[[#This Row],[Type Count]],"")</f>
        <v/>
      </c>
      <c r="N478" s="6" t="str">
        <f ca="1">IFERROR(VLOOKUP(IDNMaps[[#This Row],[Primary]],INDIRECT(VLOOKUP(IDNMaps[[#This Row],[Type]],RecordCount[],2,0)),VLOOKUP(IDNMaps[[#This Row],[Type]],RecordCount[],7,0),0),"")</f>
        <v/>
      </c>
      <c r="O478" s="6" t="str">
        <f ca="1">IF(IDNMaps[[#This Row],[Name]]="","","("&amp;IDNMaps[[#This Row],[Type]]&amp;") "&amp;IDNMaps[[#This Row],[Name]])</f>
        <v/>
      </c>
      <c r="P478" s="6" t="str">
        <f ca="1">IFERROR(VLOOKUP(IDNMaps[[#This Row],[Primary]],INDIRECT(VLOOKUP(IDNMaps[[#This Row],[Type]],RecordCount[],2,0)),VLOOKUP(IDNMaps[[#This Row],[Type]],RecordCount[],8,0),0),"")</f>
        <v/>
      </c>
    </row>
    <row r="479" spans="10:16">
      <c r="J479" s="11">
        <f t="shared" si="7"/>
        <v>478</v>
      </c>
      <c r="K47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9" s="6" t="str">
        <f ca="1">IF(IDNMaps[[#This Row],[Type]]="","",COUNTIF($K$1:IDNMaps[[#This Row],[Type]],IDNMaps[[#This Row],[Type]]))</f>
        <v/>
      </c>
      <c r="M479" s="6" t="str">
        <f ca="1">IFERROR(VLOOKUP(IDNMaps[[#This Row],[Type]],RecordCount[],6,0)&amp;"-"&amp;IDNMaps[[#This Row],[Type Count]],"")</f>
        <v/>
      </c>
      <c r="N479" s="6" t="str">
        <f ca="1">IFERROR(VLOOKUP(IDNMaps[[#This Row],[Primary]],INDIRECT(VLOOKUP(IDNMaps[[#This Row],[Type]],RecordCount[],2,0)),VLOOKUP(IDNMaps[[#This Row],[Type]],RecordCount[],7,0),0),"")</f>
        <v/>
      </c>
      <c r="O479" s="6" t="str">
        <f ca="1">IF(IDNMaps[[#This Row],[Name]]="","","("&amp;IDNMaps[[#This Row],[Type]]&amp;") "&amp;IDNMaps[[#This Row],[Name]])</f>
        <v/>
      </c>
      <c r="P479" s="6" t="str">
        <f ca="1">IFERROR(VLOOKUP(IDNMaps[[#This Row],[Primary]],INDIRECT(VLOOKUP(IDNMaps[[#This Row],[Type]],RecordCount[],2,0)),VLOOKUP(IDNMaps[[#This Row],[Type]],RecordCount[],8,0),0),"")</f>
        <v/>
      </c>
    </row>
    <row r="480" spans="10:16">
      <c r="J480" s="11">
        <f t="shared" si="7"/>
        <v>479</v>
      </c>
      <c r="K48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0" s="6" t="str">
        <f ca="1">IF(IDNMaps[[#This Row],[Type]]="","",COUNTIF($K$1:IDNMaps[[#This Row],[Type]],IDNMaps[[#This Row],[Type]]))</f>
        <v/>
      </c>
      <c r="M480" s="6" t="str">
        <f ca="1">IFERROR(VLOOKUP(IDNMaps[[#This Row],[Type]],RecordCount[],6,0)&amp;"-"&amp;IDNMaps[[#This Row],[Type Count]],"")</f>
        <v/>
      </c>
      <c r="N480" s="6" t="str">
        <f ca="1">IFERROR(VLOOKUP(IDNMaps[[#This Row],[Primary]],INDIRECT(VLOOKUP(IDNMaps[[#This Row],[Type]],RecordCount[],2,0)),VLOOKUP(IDNMaps[[#This Row],[Type]],RecordCount[],7,0),0),"")</f>
        <v/>
      </c>
      <c r="O480" s="6" t="str">
        <f ca="1">IF(IDNMaps[[#This Row],[Name]]="","","("&amp;IDNMaps[[#This Row],[Type]]&amp;") "&amp;IDNMaps[[#This Row],[Name]])</f>
        <v/>
      </c>
      <c r="P480" s="6" t="str">
        <f ca="1">IFERROR(VLOOKUP(IDNMaps[[#This Row],[Primary]],INDIRECT(VLOOKUP(IDNMaps[[#This Row],[Type]],RecordCount[],2,0)),VLOOKUP(IDNMaps[[#This Row],[Type]],RecordCount[],8,0),0),"")</f>
        <v/>
      </c>
    </row>
    <row r="481" spans="10:16">
      <c r="J481" s="11">
        <f t="shared" si="7"/>
        <v>480</v>
      </c>
      <c r="K48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1" s="6" t="str">
        <f ca="1">IF(IDNMaps[[#This Row],[Type]]="","",COUNTIF($K$1:IDNMaps[[#This Row],[Type]],IDNMaps[[#This Row],[Type]]))</f>
        <v/>
      </c>
      <c r="M481" s="6" t="str">
        <f ca="1">IFERROR(VLOOKUP(IDNMaps[[#This Row],[Type]],RecordCount[],6,0)&amp;"-"&amp;IDNMaps[[#This Row],[Type Count]],"")</f>
        <v/>
      </c>
      <c r="N481" s="6" t="str">
        <f ca="1">IFERROR(VLOOKUP(IDNMaps[[#This Row],[Primary]],INDIRECT(VLOOKUP(IDNMaps[[#This Row],[Type]],RecordCount[],2,0)),VLOOKUP(IDNMaps[[#This Row],[Type]],RecordCount[],7,0),0),"")</f>
        <v/>
      </c>
      <c r="O481" s="6" t="str">
        <f ca="1">IF(IDNMaps[[#This Row],[Name]]="","","("&amp;IDNMaps[[#This Row],[Type]]&amp;") "&amp;IDNMaps[[#This Row],[Name]])</f>
        <v/>
      </c>
      <c r="P481" s="6" t="str">
        <f ca="1">IFERROR(VLOOKUP(IDNMaps[[#This Row],[Primary]],INDIRECT(VLOOKUP(IDNMaps[[#This Row],[Type]],RecordCount[],2,0)),VLOOKUP(IDNMaps[[#This Row],[Type]],RecordCount[],8,0),0),"")</f>
        <v/>
      </c>
    </row>
    <row r="482" spans="10:16">
      <c r="J482" s="11">
        <f t="shared" si="7"/>
        <v>481</v>
      </c>
      <c r="K48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2" s="6" t="str">
        <f ca="1">IF(IDNMaps[[#This Row],[Type]]="","",COUNTIF($K$1:IDNMaps[[#This Row],[Type]],IDNMaps[[#This Row],[Type]]))</f>
        <v/>
      </c>
      <c r="M482" s="6" t="str">
        <f ca="1">IFERROR(VLOOKUP(IDNMaps[[#This Row],[Type]],RecordCount[],6,0)&amp;"-"&amp;IDNMaps[[#This Row],[Type Count]],"")</f>
        <v/>
      </c>
      <c r="N482" s="6" t="str">
        <f ca="1">IFERROR(VLOOKUP(IDNMaps[[#This Row],[Primary]],INDIRECT(VLOOKUP(IDNMaps[[#This Row],[Type]],RecordCount[],2,0)),VLOOKUP(IDNMaps[[#This Row],[Type]],RecordCount[],7,0),0),"")</f>
        <v/>
      </c>
      <c r="O482" s="6" t="str">
        <f ca="1">IF(IDNMaps[[#This Row],[Name]]="","","("&amp;IDNMaps[[#This Row],[Type]]&amp;") "&amp;IDNMaps[[#This Row],[Name]])</f>
        <v/>
      </c>
      <c r="P482" s="6" t="str">
        <f ca="1">IFERROR(VLOOKUP(IDNMaps[[#This Row],[Primary]],INDIRECT(VLOOKUP(IDNMaps[[#This Row],[Type]],RecordCount[],2,0)),VLOOKUP(IDNMaps[[#This Row],[Type]],RecordCount[],8,0),0),"")</f>
        <v/>
      </c>
    </row>
    <row r="483" spans="10:16">
      <c r="J483" s="11">
        <f t="shared" si="7"/>
        <v>482</v>
      </c>
      <c r="K48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3" s="6" t="str">
        <f ca="1">IF(IDNMaps[[#This Row],[Type]]="","",COUNTIF($K$1:IDNMaps[[#This Row],[Type]],IDNMaps[[#This Row],[Type]]))</f>
        <v/>
      </c>
      <c r="M483" s="6" t="str">
        <f ca="1">IFERROR(VLOOKUP(IDNMaps[[#This Row],[Type]],RecordCount[],6,0)&amp;"-"&amp;IDNMaps[[#This Row],[Type Count]],"")</f>
        <v/>
      </c>
      <c r="N483" s="6" t="str">
        <f ca="1">IFERROR(VLOOKUP(IDNMaps[[#This Row],[Primary]],INDIRECT(VLOOKUP(IDNMaps[[#This Row],[Type]],RecordCount[],2,0)),VLOOKUP(IDNMaps[[#This Row],[Type]],RecordCount[],7,0),0),"")</f>
        <v/>
      </c>
      <c r="O483" s="6" t="str">
        <f ca="1">IF(IDNMaps[[#This Row],[Name]]="","","("&amp;IDNMaps[[#This Row],[Type]]&amp;") "&amp;IDNMaps[[#This Row],[Name]])</f>
        <v/>
      </c>
      <c r="P483" s="6" t="str">
        <f ca="1">IFERROR(VLOOKUP(IDNMaps[[#This Row],[Primary]],INDIRECT(VLOOKUP(IDNMaps[[#This Row],[Type]],RecordCount[],2,0)),VLOOKUP(IDNMaps[[#This Row],[Type]],RecordCount[],8,0),0),"")</f>
        <v/>
      </c>
    </row>
    <row r="484" spans="10:16">
      <c r="J484" s="11">
        <f t="shared" si="7"/>
        <v>483</v>
      </c>
      <c r="K48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4" s="6" t="str">
        <f ca="1">IF(IDNMaps[[#This Row],[Type]]="","",COUNTIF($K$1:IDNMaps[[#This Row],[Type]],IDNMaps[[#This Row],[Type]]))</f>
        <v/>
      </c>
      <c r="M484" s="6" t="str">
        <f ca="1">IFERROR(VLOOKUP(IDNMaps[[#This Row],[Type]],RecordCount[],6,0)&amp;"-"&amp;IDNMaps[[#This Row],[Type Count]],"")</f>
        <v/>
      </c>
      <c r="N484" s="6" t="str">
        <f ca="1">IFERROR(VLOOKUP(IDNMaps[[#This Row],[Primary]],INDIRECT(VLOOKUP(IDNMaps[[#This Row],[Type]],RecordCount[],2,0)),VLOOKUP(IDNMaps[[#This Row],[Type]],RecordCount[],7,0),0),"")</f>
        <v/>
      </c>
      <c r="O484" s="6" t="str">
        <f ca="1">IF(IDNMaps[[#This Row],[Name]]="","","("&amp;IDNMaps[[#This Row],[Type]]&amp;") "&amp;IDNMaps[[#This Row],[Name]])</f>
        <v/>
      </c>
      <c r="P484" s="6" t="str">
        <f ca="1">IFERROR(VLOOKUP(IDNMaps[[#This Row],[Primary]],INDIRECT(VLOOKUP(IDNMaps[[#This Row],[Type]],RecordCount[],2,0)),VLOOKUP(IDNMaps[[#This Row],[Type]],RecordCount[],8,0),0),"")</f>
        <v/>
      </c>
    </row>
    <row r="485" spans="10:16">
      <c r="J485" s="11">
        <f t="shared" si="7"/>
        <v>484</v>
      </c>
      <c r="K48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5" s="6" t="str">
        <f ca="1">IF(IDNMaps[[#This Row],[Type]]="","",COUNTIF($K$1:IDNMaps[[#This Row],[Type]],IDNMaps[[#This Row],[Type]]))</f>
        <v/>
      </c>
      <c r="M485" s="6" t="str">
        <f ca="1">IFERROR(VLOOKUP(IDNMaps[[#This Row],[Type]],RecordCount[],6,0)&amp;"-"&amp;IDNMaps[[#This Row],[Type Count]],"")</f>
        <v/>
      </c>
      <c r="N485" s="6" t="str">
        <f ca="1">IFERROR(VLOOKUP(IDNMaps[[#This Row],[Primary]],INDIRECT(VLOOKUP(IDNMaps[[#This Row],[Type]],RecordCount[],2,0)),VLOOKUP(IDNMaps[[#This Row],[Type]],RecordCount[],7,0),0),"")</f>
        <v/>
      </c>
      <c r="O485" s="6" t="str">
        <f ca="1">IF(IDNMaps[[#This Row],[Name]]="","","("&amp;IDNMaps[[#This Row],[Type]]&amp;") "&amp;IDNMaps[[#This Row],[Name]])</f>
        <v/>
      </c>
      <c r="P485" s="6" t="str">
        <f ca="1">IFERROR(VLOOKUP(IDNMaps[[#This Row],[Primary]],INDIRECT(VLOOKUP(IDNMaps[[#This Row],[Type]],RecordCount[],2,0)),VLOOKUP(IDNMaps[[#This Row],[Type]],RecordCount[],8,0),0),"")</f>
        <v/>
      </c>
    </row>
    <row r="486" spans="10:16">
      <c r="J486" s="11">
        <f t="shared" si="7"/>
        <v>485</v>
      </c>
      <c r="K48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6" s="6" t="str">
        <f ca="1">IF(IDNMaps[[#This Row],[Type]]="","",COUNTIF($K$1:IDNMaps[[#This Row],[Type]],IDNMaps[[#This Row],[Type]]))</f>
        <v/>
      </c>
      <c r="M486" s="6" t="str">
        <f ca="1">IFERROR(VLOOKUP(IDNMaps[[#This Row],[Type]],RecordCount[],6,0)&amp;"-"&amp;IDNMaps[[#This Row],[Type Count]],"")</f>
        <v/>
      </c>
      <c r="N486" s="6" t="str">
        <f ca="1">IFERROR(VLOOKUP(IDNMaps[[#This Row],[Primary]],INDIRECT(VLOOKUP(IDNMaps[[#This Row],[Type]],RecordCount[],2,0)),VLOOKUP(IDNMaps[[#This Row],[Type]],RecordCount[],7,0),0),"")</f>
        <v/>
      </c>
      <c r="O486" s="6" t="str">
        <f ca="1">IF(IDNMaps[[#This Row],[Name]]="","","("&amp;IDNMaps[[#This Row],[Type]]&amp;") "&amp;IDNMaps[[#This Row],[Name]])</f>
        <v/>
      </c>
      <c r="P486" s="6" t="str">
        <f ca="1">IFERROR(VLOOKUP(IDNMaps[[#This Row],[Primary]],INDIRECT(VLOOKUP(IDNMaps[[#This Row],[Type]],RecordCount[],2,0)),VLOOKUP(IDNMaps[[#This Row],[Type]],RecordCount[],8,0),0),"")</f>
        <v/>
      </c>
    </row>
    <row r="487" spans="10:16">
      <c r="J487" s="11">
        <f t="shared" si="7"/>
        <v>486</v>
      </c>
      <c r="K48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7" s="6" t="str">
        <f ca="1">IF(IDNMaps[[#This Row],[Type]]="","",COUNTIF($K$1:IDNMaps[[#This Row],[Type]],IDNMaps[[#This Row],[Type]]))</f>
        <v/>
      </c>
      <c r="M487" s="6" t="str">
        <f ca="1">IFERROR(VLOOKUP(IDNMaps[[#This Row],[Type]],RecordCount[],6,0)&amp;"-"&amp;IDNMaps[[#This Row],[Type Count]],"")</f>
        <v/>
      </c>
      <c r="N487" s="6" t="str">
        <f ca="1">IFERROR(VLOOKUP(IDNMaps[[#This Row],[Primary]],INDIRECT(VLOOKUP(IDNMaps[[#This Row],[Type]],RecordCount[],2,0)),VLOOKUP(IDNMaps[[#This Row],[Type]],RecordCount[],7,0),0),"")</f>
        <v/>
      </c>
      <c r="O487" s="6" t="str">
        <f ca="1">IF(IDNMaps[[#This Row],[Name]]="","","("&amp;IDNMaps[[#This Row],[Type]]&amp;") "&amp;IDNMaps[[#This Row],[Name]])</f>
        <v/>
      </c>
      <c r="P487" s="6" t="str">
        <f ca="1">IFERROR(VLOOKUP(IDNMaps[[#This Row],[Primary]],INDIRECT(VLOOKUP(IDNMaps[[#This Row],[Type]],RecordCount[],2,0)),VLOOKUP(IDNMaps[[#This Row],[Type]],RecordCount[],8,0),0),"")</f>
        <v/>
      </c>
    </row>
    <row r="488" spans="10:16">
      <c r="J488" s="11">
        <f t="shared" si="7"/>
        <v>487</v>
      </c>
      <c r="K48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8" s="6" t="str">
        <f ca="1">IF(IDNMaps[[#This Row],[Type]]="","",COUNTIF($K$1:IDNMaps[[#This Row],[Type]],IDNMaps[[#This Row],[Type]]))</f>
        <v/>
      </c>
      <c r="M488" s="6" t="str">
        <f ca="1">IFERROR(VLOOKUP(IDNMaps[[#This Row],[Type]],RecordCount[],6,0)&amp;"-"&amp;IDNMaps[[#This Row],[Type Count]],"")</f>
        <v/>
      </c>
      <c r="N488" s="6" t="str">
        <f ca="1">IFERROR(VLOOKUP(IDNMaps[[#This Row],[Primary]],INDIRECT(VLOOKUP(IDNMaps[[#This Row],[Type]],RecordCount[],2,0)),VLOOKUP(IDNMaps[[#This Row],[Type]],RecordCount[],7,0),0),"")</f>
        <v/>
      </c>
      <c r="O488" s="6" t="str">
        <f ca="1">IF(IDNMaps[[#This Row],[Name]]="","","("&amp;IDNMaps[[#This Row],[Type]]&amp;") "&amp;IDNMaps[[#This Row],[Name]])</f>
        <v/>
      </c>
      <c r="P488" s="6" t="str">
        <f ca="1">IFERROR(VLOOKUP(IDNMaps[[#This Row],[Primary]],INDIRECT(VLOOKUP(IDNMaps[[#This Row],[Type]],RecordCount[],2,0)),VLOOKUP(IDNMaps[[#This Row],[Type]],RecordCount[],8,0),0),"")</f>
        <v/>
      </c>
    </row>
    <row r="489" spans="10:16">
      <c r="J489" s="11">
        <f t="shared" si="7"/>
        <v>488</v>
      </c>
      <c r="K48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9" s="6" t="str">
        <f ca="1">IF(IDNMaps[[#This Row],[Type]]="","",COUNTIF($K$1:IDNMaps[[#This Row],[Type]],IDNMaps[[#This Row],[Type]]))</f>
        <v/>
      </c>
      <c r="M489" s="6" t="str">
        <f ca="1">IFERROR(VLOOKUP(IDNMaps[[#This Row],[Type]],RecordCount[],6,0)&amp;"-"&amp;IDNMaps[[#This Row],[Type Count]],"")</f>
        <v/>
      </c>
      <c r="N489" s="6" t="str">
        <f ca="1">IFERROR(VLOOKUP(IDNMaps[[#This Row],[Primary]],INDIRECT(VLOOKUP(IDNMaps[[#This Row],[Type]],RecordCount[],2,0)),VLOOKUP(IDNMaps[[#This Row],[Type]],RecordCount[],7,0),0),"")</f>
        <v/>
      </c>
      <c r="O489" s="6" t="str">
        <f ca="1">IF(IDNMaps[[#This Row],[Name]]="","","("&amp;IDNMaps[[#This Row],[Type]]&amp;") "&amp;IDNMaps[[#This Row],[Name]])</f>
        <v/>
      </c>
      <c r="P489" s="6" t="str">
        <f ca="1">IFERROR(VLOOKUP(IDNMaps[[#This Row],[Primary]],INDIRECT(VLOOKUP(IDNMaps[[#This Row],[Type]],RecordCount[],2,0)),VLOOKUP(IDNMaps[[#This Row],[Type]],RecordCount[],8,0),0),"")</f>
        <v/>
      </c>
    </row>
    <row r="490" spans="10:16">
      <c r="J490" s="11">
        <f t="shared" si="7"/>
        <v>489</v>
      </c>
      <c r="K49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0" s="6" t="str">
        <f ca="1">IF(IDNMaps[[#This Row],[Type]]="","",COUNTIF($K$1:IDNMaps[[#This Row],[Type]],IDNMaps[[#This Row],[Type]]))</f>
        <v/>
      </c>
      <c r="M490" s="6" t="str">
        <f ca="1">IFERROR(VLOOKUP(IDNMaps[[#This Row],[Type]],RecordCount[],6,0)&amp;"-"&amp;IDNMaps[[#This Row],[Type Count]],"")</f>
        <v/>
      </c>
      <c r="N490" s="6" t="str">
        <f ca="1">IFERROR(VLOOKUP(IDNMaps[[#This Row],[Primary]],INDIRECT(VLOOKUP(IDNMaps[[#This Row],[Type]],RecordCount[],2,0)),VLOOKUP(IDNMaps[[#This Row],[Type]],RecordCount[],7,0),0),"")</f>
        <v/>
      </c>
      <c r="O490" s="6" t="str">
        <f ca="1">IF(IDNMaps[[#This Row],[Name]]="","","("&amp;IDNMaps[[#This Row],[Type]]&amp;") "&amp;IDNMaps[[#This Row],[Name]])</f>
        <v/>
      </c>
      <c r="P490" s="6" t="str">
        <f ca="1">IFERROR(VLOOKUP(IDNMaps[[#This Row],[Primary]],INDIRECT(VLOOKUP(IDNMaps[[#This Row],[Type]],RecordCount[],2,0)),VLOOKUP(IDNMaps[[#This Row],[Type]],RecordCount[],8,0),0),"")</f>
        <v/>
      </c>
    </row>
    <row r="491" spans="10:16">
      <c r="J491" s="11">
        <f t="shared" si="7"/>
        <v>490</v>
      </c>
      <c r="K49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1" s="6" t="str">
        <f ca="1">IF(IDNMaps[[#This Row],[Type]]="","",COUNTIF($K$1:IDNMaps[[#This Row],[Type]],IDNMaps[[#This Row],[Type]]))</f>
        <v/>
      </c>
      <c r="M491" s="6" t="str">
        <f ca="1">IFERROR(VLOOKUP(IDNMaps[[#This Row],[Type]],RecordCount[],6,0)&amp;"-"&amp;IDNMaps[[#This Row],[Type Count]],"")</f>
        <v/>
      </c>
      <c r="N491" s="6" t="str">
        <f ca="1">IFERROR(VLOOKUP(IDNMaps[[#This Row],[Primary]],INDIRECT(VLOOKUP(IDNMaps[[#This Row],[Type]],RecordCount[],2,0)),VLOOKUP(IDNMaps[[#This Row],[Type]],RecordCount[],7,0),0),"")</f>
        <v/>
      </c>
      <c r="O491" s="6" t="str">
        <f ca="1">IF(IDNMaps[[#This Row],[Name]]="","","("&amp;IDNMaps[[#This Row],[Type]]&amp;") "&amp;IDNMaps[[#This Row],[Name]])</f>
        <v/>
      </c>
      <c r="P491" s="6" t="str">
        <f ca="1">IFERROR(VLOOKUP(IDNMaps[[#This Row],[Primary]],INDIRECT(VLOOKUP(IDNMaps[[#This Row],[Type]],RecordCount[],2,0)),VLOOKUP(IDNMaps[[#This Row],[Type]],RecordCount[],8,0),0),"")</f>
        <v/>
      </c>
    </row>
    <row r="492" spans="10:16">
      <c r="J492" s="11">
        <f t="shared" si="7"/>
        <v>491</v>
      </c>
      <c r="K49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2" s="6" t="str">
        <f ca="1">IF(IDNMaps[[#This Row],[Type]]="","",COUNTIF($K$1:IDNMaps[[#This Row],[Type]],IDNMaps[[#This Row],[Type]]))</f>
        <v/>
      </c>
      <c r="M492" s="6" t="str">
        <f ca="1">IFERROR(VLOOKUP(IDNMaps[[#This Row],[Type]],RecordCount[],6,0)&amp;"-"&amp;IDNMaps[[#This Row],[Type Count]],"")</f>
        <v/>
      </c>
      <c r="N492" s="6" t="str">
        <f ca="1">IFERROR(VLOOKUP(IDNMaps[[#This Row],[Primary]],INDIRECT(VLOOKUP(IDNMaps[[#This Row],[Type]],RecordCount[],2,0)),VLOOKUP(IDNMaps[[#This Row],[Type]],RecordCount[],7,0),0),"")</f>
        <v/>
      </c>
      <c r="O492" s="6" t="str">
        <f ca="1">IF(IDNMaps[[#This Row],[Name]]="","","("&amp;IDNMaps[[#This Row],[Type]]&amp;") "&amp;IDNMaps[[#This Row],[Name]])</f>
        <v/>
      </c>
      <c r="P492" s="6" t="str">
        <f ca="1">IFERROR(VLOOKUP(IDNMaps[[#This Row],[Primary]],INDIRECT(VLOOKUP(IDNMaps[[#This Row],[Type]],RecordCount[],2,0)),VLOOKUP(IDNMaps[[#This Row],[Type]],RecordCount[],8,0),0),"")</f>
        <v/>
      </c>
    </row>
    <row r="493" spans="10:16">
      <c r="J493" s="11">
        <f t="shared" si="7"/>
        <v>492</v>
      </c>
      <c r="K49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3" s="6" t="str">
        <f ca="1">IF(IDNMaps[[#This Row],[Type]]="","",COUNTIF($K$1:IDNMaps[[#This Row],[Type]],IDNMaps[[#This Row],[Type]]))</f>
        <v/>
      </c>
      <c r="M493" s="6" t="str">
        <f ca="1">IFERROR(VLOOKUP(IDNMaps[[#This Row],[Type]],RecordCount[],6,0)&amp;"-"&amp;IDNMaps[[#This Row],[Type Count]],"")</f>
        <v/>
      </c>
      <c r="N493" s="6" t="str">
        <f ca="1">IFERROR(VLOOKUP(IDNMaps[[#This Row],[Primary]],INDIRECT(VLOOKUP(IDNMaps[[#This Row],[Type]],RecordCount[],2,0)),VLOOKUP(IDNMaps[[#This Row],[Type]],RecordCount[],7,0),0),"")</f>
        <v/>
      </c>
      <c r="O493" s="6" t="str">
        <f ca="1">IF(IDNMaps[[#This Row],[Name]]="","","("&amp;IDNMaps[[#This Row],[Type]]&amp;") "&amp;IDNMaps[[#This Row],[Name]])</f>
        <v/>
      </c>
      <c r="P493" s="6" t="str">
        <f ca="1">IFERROR(VLOOKUP(IDNMaps[[#This Row],[Primary]],INDIRECT(VLOOKUP(IDNMaps[[#This Row],[Type]],RecordCount[],2,0)),VLOOKUP(IDNMaps[[#This Row],[Type]],RecordCount[],8,0),0),"")</f>
        <v/>
      </c>
    </row>
    <row r="494" spans="10:16">
      <c r="J494" s="11">
        <f t="shared" si="7"/>
        <v>493</v>
      </c>
      <c r="K49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4" s="6" t="str">
        <f ca="1">IF(IDNMaps[[#This Row],[Type]]="","",COUNTIF($K$1:IDNMaps[[#This Row],[Type]],IDNMaps[[#This Row],[Type]]))</f>
        <v/>
      </c>
      <c r="M494" s="6" t="str">
        <f ca="1">IFERROR(VLOOKUP(IDNMaps[[#This Row],[Type]],RecordCount[],6,0)&amp;"-"&amp;IDNMaps[[#This Row],[Type Count]],"")</f>
        <v/>
      </c>
      <c r="N494" s="6" t="str">
        <f ca="1">IFERROR(VLOOKUP(IDNMaps[[#This Row],[Primary]],INDIRECT(VLOOKUP(IDNMaps[[#This Row],[Type]],RecordCount[],2,0)),VLOOKUP(IDNMaps[[#This Row],[Type]],RecordCount[],7,0),0),"")</f>
        <v/>
      </c>
      <c r="O494" s="6" t="str">
        <f ca="1">IF(IDNMaps[[#This Row],[Name]]="","","("&amp;IDNMaps[[#This Row],[Type]]&amp;") "&amp;IDNMaps[[#This Row],[Name]])</f>
        <v/>
      </c>
      <c r="P494" s="6" t="str">
        <f ca="1">IFERROR(VLOOKUP(IDNMaps[[#This Row],[Primary]],INDIRECT(VLOOKUP(IDNMaps[[#This Row],[Type]],RecordCount[],2,0)),VLOOKUP(IDNMaps[[#This Row],[Type]],RecordCount[],8,0),0),"")</f>
        <v/>
      </c>
    </row>
    <row r="495" spans="10:16">
      <c r="J495" s="11">
        <f t="shared" si="7"/>
        <v>494</v>
      </c>
      <c r="K49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5" s="6" t="str">
        <f ca="1">IF(IDNMaps[[#This Row],[Type]]="","",COUNTIF($K$1:IDNMaps[[#This Row],[Type]],IDNMaps[[#This Row],[Type]]))</f>
        <v/>
      </c>
      <c r="M495" s="6" t="str">
        <f ca="1">IFERROR(VLOOKUP(IDNMaps[[#This Row],[Type]],RecordCount[],6,0)&amp;"-"&amp;IDNMaps[[#This Row],[Type Count]],"")</f>
        <v/>
      </c>
      <c r="N495" s="6" t="str">
        <f ca="1">IFERROR(VLOOKUP(IDNMaps[[#This Row],[Primary]],INDIRECT(VLOOKUP(IDNMaps[[#This Row],[Type]],RecordCount[],2,0)),VLOOKUP(IDNMaps[[#This Row],[Type]],RecordCount[],7,0),0),"")</f>
        <v/>
      </c>
      <c r="O495" s="6" t="str">
        <f ca="1">IF(IDNMaps[[#This Row],[Name]]="","","("&amp;IDNMaps[[#This Row],[Type]]&amp;") "&amp;IDNMaps[[#This Row],[Name]])</f>
        <v/>
      </c>
      <c r="P495" s="6" t="str">
        <f ca="1">IFERROR(VLOOKUP(IDNMaps[[#This Row],[Primary]],INDIRECT(VLOOKUP(IDNMaps[[#This Row],[Type]],RecordCount[],2,0)),VLOOKUP(IDNMaps[[#This Row],[Type]],RecordCount[],8,0),0),"")</f>
        <v/>
      </c>
    </row>
    <row r="496" spans="10:16">
      <c r="J496" s="11">
        <f t="shared" si="7"/>
        <v>495</v>
      </c>
      <c r="K49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6" s="6" t="str">
        <f ca="1">IF(IDNMaps[[#This Row],[Type]]="","",COUNTIF($K$1:IDNMaps[[#This Row],[Type]],IDNMaps[[#This Row],[Type]]))</f>
        <v/>
      </c>
      <c r="M496" s="6" t="str">
        <f ca="1">IFERROR(VLOOKUP(IDNMaps[[#This Row],[Type]],RecordCount[],6,0)&amp;"-"&amp;IDNMaps[[#This Row],[Type Count]],"")</f>
        <v/>
      </c>
      <c r="N496" s="6" t="str">
        <f ca="1">IFERROR(VLOOKUP(IDNMaps[[#This Row],[Primary]],INDIRECT(VLOOKUP(IDNMaps[[#This Row],[Type]],RecordCount[],2,0)),VLOOKUP(IDNMaps[[#This Row],[Type]],RecordCount[],7,0),0),"")</f>
        <v/>
      </c>
      <c r="O496" s="6" t="str">
        <f ca="1">IF(IDNMaps[[#This Row],[Name]]="","","("&amp;IDNMaps[[#This Row],[Type]]&amp;") "&amp;IDNMaps[[#This Row],[Name]])</f>
        <v/>
      </c>
      <c r="P496" s="6" t="str">
        <f ca="1">IFERROR(VLOOKUP(IDNMaps[[#This Row],[Primary]],INDIRECT(VLOOKUP(IDNMaps[[#This Row],[Type]],RecordCount[],2,0)),VLOOKUP(IDNMaps[[#This Row],[Type]],RecordCount[],8,0),0),"")</f>
        <v/>
      </c>
    </row>
    <row r="497" spans="10:16">
      <c r="J497" s="11">
        <f t="shared" si="7"/>
        <v>496</v>
      </c>
      <c r="K49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7" s="6" t="str">
        <f ca="1">IF(IDNMaps[[#This Row],[Type]]="","",COUNTIF($K$1:IDNMaps[[#This Row],[Type]],IDNMaps[[#This Row],[Type]]))</f>
        <v/>
      </c>
      <c r="M497" s="6" t="str">
        <f ca="1">IFERROR(VLOOKUP(IDNMaps[[#This Row],[Type]],RecordCount[],6,0)&amp;"-"&amp;IDNMaps[[#This Row],[Type Count]],"")</f>
        <v/>
      </c>
      <c r="N497" s="6" t="str">
        <f ca="1">IFERROR(VLOOKUP(IDNMaps[[#This Row],[Primary]],INDIRECT(VLOOKUP(IDNMaps[[#This Row],[Type]],RecordCount[],2,0)),VLOOKUP(IDNMaps[[#This Row],[Type]],RecordCount[],7,0),0),"")</f>
        <v/>
      </c>
      <c r="O497" s="6" t="str">
        <f ca="1">IF(IDNMaps[[#This Row],[Name]]="","","("&amp;IDNMaps[[#This Row],[Type]]&amp;") "&amp;IDNMaps[[#This Row],[Name]])</f>
        <v/>
      </c>
      <c r="P497" s="6" t="str">
        <f ca="1">IFERROR(VLOOKUP(IDNMaps[[#This Row],[Primary]],INDIRECT(VLOOKUP(IDNMaps[[#This Row],[Type]],RecordCount[],2,0)),VLOOKUP(IDNMaps[[#This Row],[Type]],RecordCount[],8,0),0),"")</f>
        <v/>
      </c>
    </row>
    <row r="498" spans="10:16">
      <c r="J498" s="11">
        <f t="shared" si="7"/>
        <v>497</v>
      </c>
      <c r="K49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8" s="6" t="str">
        <f ca="1">IF(IDNMaps[[#This Row],[Type]]="","",COUNTIF($K$1:IDNMaps[[#This Row],[Type]],IDNMaps[[#This Row],[Type]]))</f>
        <v/>
      </c>
      <c r="M498" s="6" t="str">
        <f ca="1">IFERROR(VLOOKUP(IDNMaps[[#This Row],[Type]],RecordCount[],6,0)&amp;"-"&amp;IDNMaps[[#This Row],[Type Count]],"")</f>
        <v/>
      </c>
      <c r="N498" s="6" t="str">
        <f ca="1">IFERROR(VLOOKUP(IDNMaps[[#This Row],[Primary]],INDIRECT(VLOOKUP(IDNMaps[[#This Row],[Type]],RecordCount[],2,0)),VLOOKUP(IDNMaps[[#This Row],[Type]],RecordCount[],7,0),0),"")</f>
        <v/>
      </c>
      <c r="O498" s="6" t="str">
        <f ca="1">IF(IDNMaps[[#This Row],[Name]]="","","("&amp;IDNMaps[[#This Row],[Type]]&amp;") "&amp;IDNMaps[[#This Row],[Name]])</f>
        <v/>
      </c>
      <c r="P498" s="6" t="str">
        <f ca="1">IFERROR(VLOOKUP(IDNMaps[[#This Row],[Primary]],INDIRECT(VLOOKUP(IDNMaps[[#This Row],[Type]],RecordCount[],2,0)),VLOOKUP(IDNMaps[[#This Row],[Type]],RecordCount[],8,0),0),"")</f>
        <v/>
      </c>
    </row>
    <row r="499" spans="10:16">
      <c r="J499" s="11">
        <f t="shared" si="7"/>
        <v>498</v>
      </c>
      <c r="K49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9" s="6" t="str">
        <f ca="1">IF(IDNMaps[[#This Row],[Type]]="","",COUNTIF($K$1:IDNMaps[[#This Row],[Type]],IDNMaps[[#This Row],[Type]]))</f>
        <v/>
      </c>
      <c r="M499" s="6" t="str">
        <f ca="1">IFERROR(VLOOKUP(IDNMaps[[#This Row],[Type]],RecordCount[],6,0)&amp;"-"&amp;IDNMaps[[#This Row],[Type Count]],"")</f>
        <v/>
      </c>
      <c r="N499" s="6" t="str">
        <f ca="1">IFERROR(VLOOKUP(IDNMaps[[#This Row],[Primary]],INDIRECT(VLOOKUP(IDNMaps[[#This Row],[Type]],RecordCount[],2,0)),VLOOKUP(IDNMaps[[#This Row],[Type]],RecordCount[],7,0),0),"")</f>
        <v/>
      </c>
      <c r="O499" s="6" t="str">
        <f ca="1">IF(IDNMaps[[#This Row],[Name]]="","","("&amp;IDNMaps[[#This Row],[Type]]&amp;") "&amp;IDNMaps[[#This Row],[Name]])</f>
        <v/>
      </c>
      <c r="P499" s="6" t="str">
        <f ca="1">IFERROR(VLOOKUP(IDNMaps[[#This Row],[Primary]],INDIRECT(VLOOKUP(IDNMaps[[#This Row],[Type]],RecordCount[],2,0)),VLOOKUP(IDNMaps[[#This Row],[Type]],RecordCount[],8,0),0),"")</f>
        <v/>
      </c>
    </row>
    <row r="500" spans="10:16">
      <c r="J500" s="11">
        <f t="shared" si="7"/>
        <v>499</v>
      </c>
      <c r="K50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500" s="6" t="str">
        <f ca="1">IF(IDNMaps[[#This Row],[Type]]="","",COUNTIF($K$1:IDNMaps[[#This Row],[Type]],IDNMaps[[#This Row],[Type]]))</f>
        <v/>
      </c>
      <c r="M500" s="6" t="str">
        <f ca="1">IFERROR(VLOOKUP(IDNMaps[[#This Row],[Type]],RecordCount[],6,0)&amp;"-"&amp;IDNMaps[[#This Row],[Type Count]],"")</f>
        <v/>
      </c>
      <c r="N500" s="6" t="str">
        <f ca="1">IFERROR(VLOOKUP(IDNMaps[[#This Row],[Primary]],INDIRECT(VLOOKUP(IDNMaps[[#This Row],[Type]],RecordCount[],2,0)),VLOOKUP(IDNMaps[[#This Row],[Type]],RecordCount[],7,0),0),"")</f>
        <v/>
      </c>
      <c r="O500" s="6" t="str">
        <f ca="1">IF(IDNMaps[[#This Row],[Name]]="","","("&amp;IDNMaps[[#This Row],[Type]]&amp;") "&amp;IDNMaps[[#This Row],[Name]])</f>
        <v/>
      </c>
      <c r="P500" s="6" t="str">
        <f ca="1">IFERROR(VLOOKUP(IDNMaps[[#This Row],[Primary]],INDIRECT(VLOOKUP(IDNMaps[[#This Row],[Type]],RecordCount[],2,0)),VLOOKUP(IDNMaps[[#This Row],[Type]],RecordCount[],8,0),0),"")</f>
        <v/>
      </c>
    </row>
    <row r="501" spans="10:16">
      <c r="J501" s="56">
        <f t="shared" si="7"/>
        <v>500</v>
      </c>
      <c r="K501" s="9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501" s="6" t="str">
        <f ca="1">IF(IDNMaps[[#This Row],[Type]]="","",COUNTIF($K$1:IDNMaps[[#This Row],[Type]],IDNMaps[[#This Row],[Type]]))</f>
        <v/>
      </c>
      <c r="M501" s="6" t="str">
        <f ca="1">IFERROR(VLOOKUP(IDNMaps[[#This Row],[Type]],RecordCount[],6,0)&amp;"-"&amp;IDNMaps[[#This Row],[Type Count]],"")</f>
        <v/>
      </c>
      <c r="N501" s="6" t="str">
        <f ca="1">IFERROR(VLOOKUP(IDNMaps[[#This Row],[Primary]],INDIRECT(VLOOKUP(IDNMaps[[#This Row],[Type]],RecordCount[],2,0)),VLOOKUP(IDNMaps[[#This Row],[Type]],RecordCount[],7,0),0),"")</f>
        <v/>
      </c>
      <c r="O501" s="6" t="str">
        <f ca="1">IF(IDNMaps[[#This Row],[Name]]="","","("&amp;IDNMaps[[#This Row],[Type]]&amp;") "&amp;IDNMaps[[#This Row],[Name]])</f>
        <v/>
      </c>
      <c r="P501" s="6" t="str">
        <f ca="1">IFERROR(VLOOKUP(IDNMaps[[#This Row],[Primary]],INDIRECT(VLOOKUP(IDNMaps[[#This Row],[Type]],RecordCount[],2,0)),VLOOKUP(IDNMaps[[#This Row],[Type]],RecordCount[],8,0),0),"")</f>
        <v/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J4"/>
  <sheetViews>
    <sheetView workbookViewId="0"/>
  </sheetViews>
  <sheetFormatPr defaultColWidth="10.42578125" defaultRowHeight="15"/>
  <cols>
    <col min="1" max="1" width="20.140625" bestFit="1" customWidth="1"/>
    <col min="2" max="5" width="17.5703125" customWidth="1"/>
    <col min="6" max="6" width="28.140625" customWidth="1"/>
    <col min="7" max="9" width="17.5703125" customWidth="1"/>
  </cols>
  <sheetData>
    <row r="1" spans="1:10">
      <c r="A1" t="s">
        <v>43</v>
      </c>
      <c r="B1" t="s">
        <v>14</v>
      </c>
      <c r="C1" t="s">
        <v>1</v>
      </c>
      <c r="D1" s="20" t="s">
        <v>232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s="20" t="s">
        <v>798</v>
      </c>
    </row>
    <row r="2" spans="1:10">
      <c r="A2" s="1" t="s">
        <v>21</v>
      </c>
      <c r="B2" s="1" t="s">
        <v>22</v>
      </c>
      <c r="C2" s="1" t="s">
        <v>21</v>
      </c>
      <c r="D2" s="1"/>
      <c r="E2" s="1"/>
      <c r="F2" s="1"/>
      <c r="G2" s="1"/>
      <c r="H2" s="1"/>
      <c r="I2" s="1"/>
      <c r="J2" s="32">
        <f>COUNTIF(TableFields[Field],Columns[[#This Row],[Column]])</f>
        <v>0</v>
      </c>
    </row>
    <row r="3" spans="1:10">
      <c r="A3" s="1" t="s">
        <v>35</v>
      </c>
      <c r="B3" s="1" t="s">
        <v>35</v>
      </c>
      <c r="C3" s="1"/>
      <c r="D3" s="1"/>
      <c r="E3" s="1"/>
      <c r="F3" s="1"/>
      <c r="G3" s="1"/>
      <c r="H3" s="1"/>
      <c r="I3" s="1"/>
      <c r="J3" s="32">
        <f>COUNTIF(TableFields[Field],Columns[[#This Row],[Column]])</f>
        <v>0</v>
      </c>
    </row>
    <row r="4" spans="1:10">
      <c r="A4" s="5" t="s">
        <v>289</v>
      </c>
      <c r="B4" s="5" t="s">
        <v>289</v>
      </c>
      <c r="C4" s="5"/>
      <c r="D4" s="5"/>
      <c r="E4" s="5"/>
      <c r="F4" s="5"/>
      <c r="G4" s="5"/>
      <c r="H4" s="5"/>
      <c r="I4" s="5"/>
      <c r="J4" s="32">
        <f>COUNTIF(TableFields[Field],Columns[[#This Row],[Column]])</f>
        <v>0</v>
      </c>
    </row>
  </sheetData>
  <conditionalFormatting sqref="A2:A4">
    <cfRule type="duplicateValues" dxfId="455" priority="38"/>
  </conditionalFormatting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K360"/>
  <sheetViews>
    <sheetView workbookViewId="0">
      <selection activeCell="K6" sqref="K6"/>
    </sheetView>
  </sheetViews>
  <sheetFormatPr defaultColWidth="21.42578125" defaultRowHeight="15"/>
  <cols>
    <col min="1" max="1" width="25.7109375" customWidth="1"/>
    <col min="2" max="2" width="35.42578125" customWidth="1"/>
    <col min="3" max="10" width="4.7109375" hidden="1" customWidth="1"/>
    <col min="11" max="11" width="120.28515625" customWidth="1"/>
  </cols>
  <sheetData>
    <row r="1" spans="1:11">
      <c r="A1" t="s">
        <v>12</v>
      </c>
      <c r="B1" t="s">
        <v>13</v>
      </c>
      <c r="C1" t="s">
        <v>14</v>
      </c>
      <c r="D1" t="s">
        <v>1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42</v>
      </c>
    </row>
    <row r="2" spans="1:11">
      <c r="A2" s="1"/>
      <c r="B2" s="1"/>
      <c r="C2" s="1"/>
      <c r="D2" s="1"/>
      <c r="E2" s="6"/>
      <c r="F2" s="1"/>
      <c r="G2" s="1"/>
      <c r="H2" s="1"/>
      <c r="I2" s="1"/>
      <c r="J2" s="1"/>
      <c r="K2" s="1"/>
    </row>
    <row r="3" spans="1:11">
      <c r="E3" s="6"/>
    </row>
    <row r="61" spans="1:11" s="20" customFormat="1">
      <c r="A61"/>
      <c r="B61"/>
      <c r="C61"/>
      <c r="D61"/>
      <c r="E61"/>
      <c r="F61"/>
      <c r="G61"/>
      <c r="H61"/>
      <c r="I61"/>
      <c r="J61"/>
      <c r="K61"/>
    </row>
    <row r="306" spans="1:11" s="20" customFormat="1">
      <c r="A306"/>
      <c r="B306"/>
      <c r="C306"/>
      <c r="D306"/>
      <c r="E306"/>
      <c r="F306"/>
      <c r="G306"/>
      <c r="H306"/>
      <c r="I306"/>
      <c r="J306"/>
      <c r="K306"/>
    </row>
    <row r="332" spans="1:11" s="20" customFormat="1">
      <c r="A332"/>
      <c r="B332"/>
      <c r="C332"/>
      <c r="D332"/>
      <c r="E332"/>
      <c r="F332"/>
      <c r="G332"/>
      <c r="H332"/>
      <c r="I332"/>
      <c r="J332"/>
      <c r="K332"/>
    </row>
    <row r="333" spans="1:11" s="20" customFormat="1">
      <c r="A333"/>
      <c r="B333"/>
      <c r="C333"/>
      <c r="D333"/>
      <c r="E333"/>
      <c r="F333"/>
      <c r="G333"/>
      <c r="H333"/>
      <c r="I333"/>
      <c r="J333"/>
      <c r="K333"/>
    </row>
    <row r="339" spans="1:11" s="20" customFormat="1">
      <c r="A339"/>
      <c r="B339"/>
      <c r="C339"/>
      <c r="D339"/>
      <c r="E339"/>
      <c r="F339"/>
      <c r="G339"/>
      <c r="H339"/>
      <c r="I339"/>
      <c r="J339"/>
      <c r="K339"/>
    </row>
    <row r="347" spans="1:11" s="20" customFormat="1">
      <c r="A347"/>
      <c r="B347"/>
      <c r="C347"/>
      <c r="D347"/>
      <c r="E347"/>
      <c r="F347"/>
      <c r="G347"/>
      <c r="H347"/>
      <c r="I347"/>
      <c r="J347"/>
      <c r="K347"/>
    </row>
    <row r="360" spans="1:11" s="20" customFormat="1">
      <c r="A360"/>
      <c r="B360"/>
      <c r="C360"/>
      <c r="D360"/>
      <c r="E360"/>
      <c r="F360"/>
      <c r="G360"/>
      <c r="H360"/>
      <c r="I360"/>
      <c r="J360"/>
      <c r="K360"/>
    </row>
  </sheetData>
  <dataConsolidate/>
  <dataValidations count="2">
    <dataValidation type="list" allowBlank="1" showInputMessage="1" showErrorMessage="1" sqref="B2">
      <formula1>AvailableFields</formula1>
    </dataValidation>
    <dataValidation type="list" allowBlank="1" showInputMessage="1" showErrorMessage="1" sqref="A2">
      <formula1>TableNames</formula1>
    </dataValidation>
  </dataValidations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R2"/>
  <sheetViews>
    <sheetView topLeftCell="B1" workbookViewId="0">
      <selection activeCell="C9" sqref="C9"/>
    </sheetView>
  </sheetViews>
  <sheetFormatPr defaultRowHeight="15"/>
  <cols>
    <col min="1" max="1" width="16.42578125" hidden="1" customWidth="1"/>
    <col min="2" max="2" width="18.42578125" bestFit="1" customWidth="1"/>
    <col min="3" max="3" width="11.42578125" style="20" bestFit="1" customWidth="1"/>
    <col min="4" max="18" width="32.5703125" customWidth="1"/>
  </cols>
  <sheetData>
    <row r="1" spans="1:18">
      <c r="A1" s="26" t="s">
        <v>163</v>
      </c>
      <c r="B1" s="26" t="s">
        <v>161</v>
      </c>
      <c r="C1" s="26" t="s">
        <v>72</v>
      </c>
      <c r="D1" s="27" t="s">
        <v>143</v>
      </c>
      <c r="E1" s="27" t="s">
        <v>144</v>
      </c>
      <c r="F1" s="27" t="s">
        <v>145</v>
      </c>
      <c r="G1" s="27" t="s">
        <v>146</v>
      </c>
      <c r="H1" s="27" t="s">
        <v>147</v>
      </c>
      <c r="I1" s="27" t="s">
        <v>148</v>
      </c>
      <c r="J1" s="27" t="s">
        <v>149</v>
      </c>
      <c r="K1" s="27" t="s">
        <v>150</v>
      </c>
      <c r="L1" s="27" t="s">
        <v>151</v>
      </c>
      <c r="M1" s="27" t="s">
        <v>152</v>
      </c>
      <c r="N1" s="27" t="s">
        <v>153</v>
      </c>
      <c r="O1" s="27" t="s">
        <v>154</v>
      </c>
      <c r="P1" s="27" t="s">
        <v>155</v>
      </c>
      <c r="Q1" s="27" t="s">
        <v>156</v>
      </c>
      <c r="R1" s="27" t="s">
        <v>157</v>
      </c>
    </row>
    <row r="2" spans="1:18">
      <c r="A2" s="15"/>
      <c r="B2" s="13"/>
      <c r="C2" s="15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</row>
  </sheetData>
  <pageMargins left="0.7" right="0.7" top="0.75" bottom="0.75" header="0.3" footer="0.3"/>
  <pageSetup paperSize="9" orientation="portrait" horizontalDpi="4294967293" verticalDpi="12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K43"/>
  <sheetViews>
    <sheetView workbookViewId="0"/>
  </sheetViews>
  <sheetFormatPr defaultRowHeight="15"/>
  <cols>
    <col min="1" max="1" width="18.42578125" bestFit="1" customWidth="1"/>
    <col min="2" max="2" width="19.7109375" bestFit="1" customWidth="1"/>
    <col min="3" max="3" width="20.140625" bestFit="1" customWidth="1"/>
    <col min="4" max="4" width="21.42578125" bestFit="1" customWidth="1"/>
    <col min="5" max="5" width="13.140625" bestFit="1" customWidth="1"/>
    <col min="6" max="6" width="16.42578125" bestFit="1" customWidth="1"/>
    <col min="7" max="7" width="8.5703125" customWidth="1"/>
    <col min="8" max="21" width="11.28515625" customWidth="1"/>
  </cols>
  <sheetData>
    <row r="1" spans="1:11">
      <c r="A1" s="19" t="s">
        <v>1</v>
      </c>
      <c r="B1" s="20" t="s">
        <v>161</v>
      </c>
      <c r="C1" s="19" t="s">
        <v>117</v>
      </c>
      <c r="D1" s="19" t="s">
        <v>158</v>
      </c>
      <c r="E1" s="20" t="s">
        <v>340</v>
      </c>
      <c r="F1" s="20" t="s">
        <v>341</v>
      </c>
      <c r="G1" s="20" t="s">
        <v>343</v>
      </c>
      <c r="H1" s="19" t="s">
        <v>142</v>
      </c>
      <c r="I1" t="s">
        <v>287</v>
      </c>
      <c r="J1" t="s">
        <v>288</v>
      </c>
      <c r="K1" s="20" t="s">
        <v>799</v>
      </c>
    </row>
    <row r="2" spans="1:11">
      <c r="A2" s="4" t="s">
        <v>79</v>
      </c>
      <c r="B2" s="4" t="s">
        <v>76</v>
      </c>
      <c r="C2" s="1" t="str">
        <f>VLOOKUP([Table Name],Tables[],4,0)</f>
        <v>Milestone\Appframe\Model</v>
      </c>
      <c r="D2" s="1" t="str">
        <f>VLOOKUP([Table Name],Tables[],5,0)</f>
        <v>User</v>
      </c>
      <c r="E2" s="1" t="s">
        <v>162</v>
      </c>
      <c r="F2" s="1" t="s">
        <v>342</v>
      </c>
      <c r="G2" s="11">
        <v>2</v>
      </c>
      <c r="H2" s="6" t="s">
        <v>797</v>
      </c>
      <c r="I2" s="11">
        <v>300100</v>
      </c>
      <c r="J2" s="6" t="str">
        <f>IF(ISNUMBER([Last ID]),"\DB::statement('ALTER TABLE `" &amp;VLOOKUP(SeedMap[[#This Row],[Table Name]],Tables[[Name]:[Table]],2,0) &amp; "`  AUTO_INCREMENT=" &amp; [Last ID]+1&amp;"');","")</f>
        <v>\DB::statement('ALTER TABLE `users`  AUTO_INCREMENT=300101');</v>
      </c>
      <c r="K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users WHERE id &gt; 300100');\DB::statement('ALTER TABLE `users` AUTO_INCREMENT=1');</v>
      </c>
    </row>
    <row r="3" spans="1:11">
      <c r="A3" s="1" t="s">
        <v>77</v>
      </c>
      <c r="B3" s="1" t="s">
        <v>60</v>
      </c>
      <c r="C3" s="1" t="str">
        <f>VLOOKUP([Table Name],Tables[],4,0)</f>
        <v>Milestone\Appframe\Model</v>
      </c>
      <c r="D3" s="1" t="str">
        <f>VLOOKUP([Table Name],Tables[],5,0)</f>
        <v>Group</v>
      </c>
      <c r="E3" s="1" t="s">
        <v>162</v>
      </c>
      <c r="F3" s="1" t="s">
        <v>342</v>
      </c>
      <c r="G3" s="11">
        <v>2</v>
      </c>
      <c r="H3" s="6" t="s">
        <v>797</v>
      </c>
      <c r="I3" s="11">
        <v>301100</v>
      </c>
      <c r="J3" s="8" t="str">
        <f>IF(ISNUMBER([Last ID]),"\DB::statement('ALTER TABLE `" &amp;VLOOKUP(SeedMap[[#This Row],[Table Name]],Tables[[Name]:[Table]],2,0) &amp; "`  AUTO_INCREMENT=" &amp; [Last ID]+1&amp;"');","")</f>
        <v>\DB::statement('ALTER TABLE `__groups`  AUTO_INCREMENT=301101');</v>
      </c>
      <c r="K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__groups WHERE id &gt; 301100');\DB::statement('ALTER TABLE `__groups` AUTO_INCREMENT=1');</v>
      </c>
    </row>
    <row r="4" spans="1:11">
      <c r="A4" s="5" t="s">
        <v>800</v>
      </c>
      <c r="B4" s="5" t="s">
        <v>61</v>
      </c>
      <c r="C4" s="5" t="str">
        <f>VLOOKUP([Table Name],Tables[],4,0)</f>
        <v>Milestone\Appframe\Model</v>
      </c>
      <c r="D4" s="5" t="str">
        <f>VLOOKUP([Table Name],Tables[],5,0)</f>
        <v>GroupUser</v>
      </c>
      <c r="E4" s="1" t="s">
        <v>162</v>
      </c>
      <c r="F4" s="1" t="s">
        <v>342</v>
      </c>
      <c r="G4" s="11">
        <v>2</v>
      </c>
      <c r="H4" s="6" t="s">
        <v>797</v>
      </c>
      <c r="I4" s="11">
        <v>302100</v>
      </c>
      <c r="J4" s="8" t="str">
        <f>IF(ISNUMBER([Last ID]),"\DB::statement('ALTER TABLE `" &amp;VLOOKUP(SeedMap[[#This Row],[Table Name]],Tables[[Name]:[Table]],2,0) &amp; "`  AUTO_INCREMENT=" &amp; [Last ID]+1&amp;"');","")</f>
        <v>\DB::statement('ALTER TABLE `__group_users`  AUTO_INCREMENT=302101');</v>
      </c>
      <c r="K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__group_users WHERE id &gt; 302100');\DB::statement('ALTER TABLE `__group_users` AUTO_INCREMENT=1');</v>
      </c>
    </row>
    <row r="5" spans="1:11">
      <c r="A5" s="1" t="s">
        <v>80</v>
      </c>
      <c r="B5" s="1" t="s">
        <v>62</v>
      </c>
      <c r="C5" s="1" t="str">
        <f>VLOOKUP([Table Name],Tables[],4,0)</f>
        <v>Milestone\Appframe\Model</v>
      </c>
      <c r="D5" s="1" t="str">
        <f>VLOOKUP([Table Name],Tables[],5,0)</f>
        <v>Role</v>
      </c>
      <c r="E5" s="1" t="s">
        <v>162</v>
      </c>
      <c r="F5" s="1" t="s">
        <v>342</v>
      </c>
      <c r="G5" s="11">
        <v>2</v>
      </c>
      <c r="H5" s="6" t="s">
        <v>797</v>
      </c>
      <c r="I5" s="11">
        <v>303100</v>
      </c>
      <c r="J5" s="8" t="str">
        <f>IF(ISNUMBER([Last ID]),"\DB::statement('ALTER TABLE `" &amp;VLOOKUP(SeedMap[[#This Row],[Table Name]],Tables[[Name]:[Table]],2,0) &amp; "`  AUTO_INCREMENT=" &amp; [Last ID]+1&amp;"');","")</f>
        <v>\DB::statement('ALTER TABLE `__roles`  AUTO_INCREMENT=303101');</v>
      </c>
      <c r="K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__roles WHERE id &gt; 303100');\DB::statement('ALTER TABLE `__roles` AUTO_INCREMENT=1');</v>
      </c>
    </row>
    <row r="6" spans="1:11">
      <c r="A6" s="1" t="s">
        <v>94</v>
      </c>
      <c r="B6" s="1" t="s">
        <v>63</v>
      </c>
      <c r="C6" s="1" t="str">
        <f>VLOOKUP([Table Name],Tables[],4,0)</f>
        <v>Milestone\Appframe\Model</v>
      </c>
      <c r="D6" s="1" t="str">
        <f>VLOOKUP([Table Name],Tables[],5,0)</f>
        <v>GroupRole</v>
      </c>
      <c r="E6" s="1" t="s">
        <v>162</v>
      </c>
      <c r="F6" s="1" t="s">
        <v>342</v>
      </c>
      <c r="G6" s="11">
        <v>2</v>
      </c>
      <c r="H6" s="6" t="s">
        <v>797</v>
      </c>
      <c r="I6" s="11">
        <v>304100</v>
      </c>
      <c r="J6" s="8" t="str">
        <f>IF(ISNUMBER([Last ID]),"\DB::statement('ALTER TABLE `" &amp;VLOOKUP(SeedMap[[#This Row],[Table Name]],Tables[[Name]:[Table]],2,0) &amp; "`  AUTO_INCREMENT=" &amp; [Last ID]+1&amp;"');","")</f>
        <v>\DB::statement('ALTER TABLE `__group_roles`  AUTO_INCREMENT=304101');</v>
      </c>
      <c r="K6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__group_roles WHERE id &gt; 304100');\DB::statement('ALTER TABLE `__group_roles` AUTO_INCREMENT=1');</v>
      </c>
    </row>
    <row r="7" spans="1:11">
      <c r="A7" s="1" t="s">
        <v>93</v>
      </c>
      <c r="B7" s="1" t="s">
        <v>2</v>
      </c>
      <c r="C7" s="1" t="str">
        <f>VLOOKUP([Table Name],Tables[],4,0)</f>
        <v>Milestone\Appframe\Model</v>
      </c>
      <c r="D7" s="1" t="str">
        <f>VLOOKUP([Table Name],Tables[],5,0)</f>
        <v>Resource</v>
      </c>
      <c r="E7" s="1" t="s">
        <v>344</v>
      </c>
      <c r="F7" s="1" t="s">
        <v>347</v>
      </c>
      <c r="G7" s="11">
        <v>3</v>
      </c>
      <c r="H7" s="6" t="s">
        <v>797</v>
      </c>
      <c r="I7" s="11">
        <v>305100</v>
      </c>
      <c r="J7" s="8" t="str">
        <f>IF(ISNUMBER([Last ID]),"\DB::statement('ALTER TABLE `" &amp;VLOOKUP(SeedMap[[#This Row],[Table Name]],Tables[[Name]:[Table]],2,0) &amp; "`  AUTO_INCREMENT=" &amp; [Last ID]+1&amp;"');","")</f>
        <v>\DB::statement('ALTER TABLE `__resources`  AUTO_INCREMENT=305101');</v>
      </c>
      <c r="K7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__resources WHERE id &gt; 305100');\DB::statement('ALTER TABLE `__resources` AUTO_INCREMENT=1');</v>
      </c>
    </row>
    <row r="8" spans="1:11">
      <c r="A8" s="1" t="s">
        <v>95</v>
      </c>
      <c r="B8" s="1" t="s">
        <v>90</v>
      </c>
      <c r="C8" s="1" t="str">
        <f>VLOOKUP([Table Name],Tables[],4,0)</f>
        <v>Milestone\Appframe\Model</v>
      </c>
      <c r="D8" s="1" t="str">
        <f>VLOOKUP([Table Name],Tables[],5,0)</f>
        <v>ResourceRole</v>
      </c>
      <c r="E8" s="1" t="s">
        <v>162</v>
      </c>
      <c r="F8" s="1" t="s">
        <v>342</v>
      </c>
      <c r="G8" s="11">
        <v>2</v>
      </c>
      <c r="H8" s="6" t="s">
        <v>797</v>
      </c>
      <c r="I8" s="11">
        <v>306100</v>
      </c>
      <c r="J8" s="8" t="str">
        <f>IF(ISNUMBER([Last ID]),"\DB::statement('ALTER TABLE `" &amp;VLOOKUP(SeedMap[[#This Row],[Table Name]],Tables[[Name]:[Table]],2,0) &amp; "`  AUTO_INCREMENT=" &amp; [Last ID]+1&amp;"');","")</f>
        <v>\DB::statement('ALTER TABLE `__resource_roles`  AUTO_INCREMENT=306101');</v>
      </c>
      <c r="K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__resource_roles WHERE id &gt; 306100');\DB::statement('ALTER TABLE `__resource_roles` AUTO_INCREMENT=1');</v>
      </c>
    </row>
    <row r="9" spans="1:11">
      <c r="A9" s="2" t="s">
        <v>164</v>
      </c>
      <c r="B9" s="2" t="s">
        <v>0</v>
      </c>
      <c r="C9" s="1" t="str">
        <f>VLOOKUP([Table Name],Tables[],4,0)</f>
        <v>Milestone\Appframe\Model</v>
      </c>
      <c r="D9" s="1" t="str">
        <f>VLOOKUP([Table Name],Tables[],5,0)</f>
        <v>ResourceScope</v>
      </c>
      <c r="E9" s="1" t="s">
        <v>389</v>
      </c>
      <c r="F9" s="1" t="s">
        <v>390</v>
      </c>
      <c r="G9" s="11">
        <v>3</v>
      </c>
      <c r="H9" s="6" t="s">
        <v>797</v>
      </c>
      <c r="I9" s="11">
        <v>307100</v>
      </c>
      <c r="J9" s="6" t="str">
        <f>IF(ISNUMBER([Last ID]),"\DB::statement('ALTER TABLE `" &amp;VLOOKUP(SeedMap[[#This Row],[Table Name]],Tables[[Name]:[Table]],2,0) &amp; "`  AUTO_INCREMENT=" &amp; [Last ID]+1&amp;"');","")</f>
        <v>\DB::statement('ALTER TABLE `__resource_scopes`  AUTO_INCREMENT=307101');</v>
      </c>
      <c r="K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__resource_scopes WHERE id &gt; 307100');\DB::statement('ALTER TABLE `__resource_scopes` AUTO_INCREMENT=1');</v>
      </c>
    </row>
    <row r="10" spans="1:11">
      <c r="A10" s="1" t="s">
        <v>166</v>
      </c>
      <c r="B10" s="1" t="s">
        <v>3</v>
      </c>
      <c r="C10" s="1" t="str">
        <f>VLOOKUP([Table Name],Tables[],4,0)</f>
        <v>Milestone\Appframe\Model</v>
      </c>
      <c r="D10" s="1" t="str">
        <f>VLOOKUP([Table Name],Tables[],5,0)</f>
        <v>ResourceRelation</v>
      </c>
      <c r="E10" s="1" t="s">
        <v>348</v>
      </c>
      <c r="F10" s="1" t="s">
        <v>349</v>
      </c>
      <c r="G10" s="11">
        <v>6</v>
      </c>
      <c r="H10" s="6" t="s">
        <v>797</v>
      </c>
      <c r="I10" s="11">
        <v>308100</v>
      </c>
      <c r="J10" s="8" t="str">
        <f>IF(ISNUMBER([Last ID]),"\DB::statement('ALTER TABLE `" &amp;VLOOKUP(SeedMap[[#This Row],[Table Name]],Tables[[Name]:[Table]],2,0) &amp; "`  AUTO_INCREMENT=" &amp; [Last ID]+1&amp;"');","")</f>
        <v>\DB::statement('ALTER TABLE `__resource_relations`  AUTO_INCREMENT=308101');</v>
      </c>
      <c r="K1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__resource_relations WHERE id &gt; 308100');\DB::statement('ALTER TABLE `__resource_relations` AUTO_INCREMENT=1');</v>
      </c>
    </row>
    <row r="11" spans="1:11">
      <c r="A11" s="2" t="s">
        <v>160</v>
      </c>
      <c r="B11" s="2" t="s">
        <v>6</v>
      </c>
      <c r="C11" s="2" t="str">
        <f>VLOOKUP([Table Name],Tables[],4,0)</f>
        <v>Milestone\Appframe\Model</v>
      </c>
      <c r="D11" s="2" t="str">
        <f>VLOOKUP([Table Name],Tables[],5,0)</f>
        <v>ResourceForm</v>
      </c>
      <c r="E11" s="1" t="s">
        <v>351</v>
      </c>
      <c r="F11" s="1" t="s">
        <v>352</v>
      </c>
      <c r="G11" s="11">
        <v>4</v>
      </c>
      <c r="H11" s="6" t="s">
        <v>797</v>
      </c>
      <c r="I11" s="11">
        <v>309100</v>
      </c>
      <c r="J11" s="6" t="str">
        <f>IF(ISNUMBER([Last ID]),"\DB::statement('ALTER TABLE `" &amp;VLOOKUP(SeedMap[[#This Row],[Table Name]],Tables[[Name]:[Table]],2,0) &amp; "`  AUTO_INCREMENT=" &amp; [Last ID]+1&amp;"');","")</f>
        <v>\DB::statement('ALTER TABLE `__resource_forms`  AUTO_INCREMENT=309101');</v>
      </c>
      <c r="K1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__resource_forms WHERE id &gt; 309100');\DB::statement('ALTER TABLE `__resource_forms` AUTO_INCREMENT=1');</v>
      </c>
    </row>
    <row r="12" spans="1:11">
      <c r="A12" s="2" t="s">
        <v>138</v>
      </c>
      <c r="B12" s="2" t="s">
        <v>49</v>
      </c>
      <c r="C12" s="2" t="str">
        <f>VLOOKUP([Table Name],Tables[],4,0)</f>
        <v>Milestone\Appframe\Model</v>
      </c>
      <c r="D12" s="2" t="str">
        <f>VLOOKUP([Table Name],Tables[],5,0)</f>
        <v>ResourceFormField</v>
      </c>
      <c r="E12" s="1" t="s">
        <v>354</v>
      </c>
      <c r="F12" s="1" t="s">
        <v>355</v>
      </c>
      <c r="G12" s="11">
        <v>4</v>
      </c>
      <c r="H12" s="6" t="s">
        <v>797</v>
      </c>
      <c r="I12" s="11">
        <v>310100</v>
      </c>
      <c r="J12" s="6" t="str">
        <f>IF(ISNUMBER([Last ID]),"\DB::statement('ALTER TABLE `" &amp;VLOOKUP(SeedMap[[#This Row],[Table Name]],Tables[[Name]:[Table]],2,0) &amp; "`  AUTO_INCREMENT=" &amp; [Last ID]+1&amp;"');","")</f>
        <v>\DB::statement('ALTER TABLE `__resource_form_fields`  AUTO_INCREMENT=310101');</v>
      </c>
      <c r="K1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__resource_form_fields WHERE id &gt; 310100');\DB::statement('ALTER TABLE `__resource_form_fields` AUTO_INCREMENT=1');</v>
      </c>
    </row>
    <row r="13" spans="1:11">
      <c r="A13" s="2" t="s">
        <v>183</v>
      </c>
      <c r="B13" s="2" t="s">
        <v>51</v>
      </c>
      <c r="C13" s="2" t="str">
        <f>VLOOKUP([Table Name],Tables[],4,0)</f>
        <v>Milestone\Appframe\Model</v>
      </c>
      <c r="D13" s="2" t="str">
        <f>VLOOKUP([Table Name],Tables[],5,0)</f>
        <v>ResourceFormFieldData</v>
      </c>
      <c r="E13" s="1" t="s">
        <v>354</v>
      </c>
      <c r="F13" s="1" t="s">
        <v>361</v>
      </c>
      <c r="G13" s="11">
        <v>3</v>
      </c>
      <c r="H13" s="6" t="s">
        <v>797</v>
      </c>
      <c r="I13" s="11">
        <v>311100</v>
      </c>
      <c r="J13" s="6" t="str">
        <f>IF(ISNUMBER([Last ID]),"\DB::statement('ALTER TABLE `" &amp;VLOOKUP(SeedMap[[#This Row],[Table Name]],Tables[[Name]:[Table]],2,0) &amp; "`  AUTO_INCREMENT=" &amp; [Last ID]+1&amp;"');","")</f>
        <v>\DB::statement('ALTER TABLE `__resource_form_field_data`  AUTO_INCREMENT=311101');</v>
      </c>
      <c r="K1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__resource_form_field_data WHERE id &gt; 311100');\DB::statement('ALTER TABLE `__resource_form_field_data` AUTO_INCREMENT=1');</v>
      </c>
    </row>
    <row r="14" spans="1:11">
      <c r="A14" s="4" t="s">
        <v>174</v>
      </c>
      <c r="B14" s="4" t="s">
        <v>169</v>
      </c>
      <c r="C14" s="2" t="str">
        <f>VLOOKUP([Table Name],Tables[],4,0)</f>
        <v>Milestone\Appframe\Model</v>
      </c>
      <c r="D14" s="2" t="str">
        <f>VLOOKUP([Table Name],Tables[],5,0)</f>
        <v>ResourceFormFieldOption</v>
      </c>
      <c r="E14" s="1" t="s">
        <v>354</v>
      </c>
      <c r="F14" s="1" t="s">
        <v>365</v>
      </c>
      <c r="G14" s="11">
        <v>2</v>
      </c>
      <c r="H14" s="6" t="s">
        <v>797</v>
      </c>
      <c r="I14" s="11">
        <v>312100</v>
      </c>
      <c r="J14" s="6" t="str">
        <f>IF(ISNUMBER([Last ID]),"\DB::statement('ALTER TABLE `" &amp;VLOOKUP(SeedMap[[#This Row],[Table Name]],Tables[[Name]:[Table]],2,0) &amp; "`  AUTO_INCREMENT=" &amp; [Last ID]+1&amp;"');","")</f>
        <v>\DB::statement('ALTER TABLE `__resource_form_field_options`  AUTO_INCREMENT=312101');</v>
      </c>
      <c r="K1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__resource_form_field_options WHERE id &gt; 312100');\DB::statement('ALTER TABLE `__resource_form_field_options` AUTO_INCREMENT=1');</v>
      </c>
    </row>
    <row r="15" spans="1:11">
      <c r="A15" s="2" t="s">
        <v>330</v>
      </c>
      <c r="B15" s="4" t="s">
        <v>50</v>
      </c>
      <c r="C15" s="2" t="str">
        <f>VLOOKUP([Table Name],Tables[],4,0)</f>
        <v>Milestone\Appframe\Model</v>
      </c>
      <c r="D15" s="2" t="str">
        <f>VLOOKUP([Table Name],Tables[],5,0)</f>
        <v>ResourceFormFieldAttr</v>
      </c>
      <c r="E15" s="1" t="s">
        <v>371</v>
      </c>
      <c r="F15" s="1" t="s">
        <v>372</v>
      </c>
      <c r="G15" s="11">
        <v>1</v>
      </c>
      <c r="H15" s="6" t="s">
        <v>797</v>
      </c>
      <c r="I15" s="11">
        <v>313100</v>
      </c>
      <c r="J15" s="6" t="str">
        <f>IF(ISNUMBER([Last ID]),"\DB::statement('ALTER TABLE `" &amp;VLOOKUP(SeedMap[[#This Row],[Table Name]],Tables[[Name]:[Table]],2,0) &amp; "`  AUTO_INCREMENT=" &amp; [Last ID]+1&amp;"');","")</f>
        <v>\DB::statement('ALTER TABLE `__resource_form_field_attrs`  AUTO_INCREMENT=313101');</v>
      </c>
      <c r="K1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__resource_form_field_attrs WHERE id &gt; 313100');\DB::statement('ALTER TABLE `__resource_form_field_attrs` AUTO_INCREMENT=1');</v>
      </c>
    </row>
    <row r="16" spans="1:11">
      <c r="A16" s="4" t="s">
        <v>268</v>
      </c>
      <c r="B16" s="4" t="s">
        <v>266</v>
      </c>
      <c r="C16" s="2" t="str">
        <f>VLOOKUP([Table Name],Tables[],4,0)</f>
        <v>Milestone\Appframe\Model</v>
      </c>
      <c r="D16" s="2" t="str">
        <f>VLOOKUP([Table Name],Tables[],5,0)</f>
        <v>ResourceFormFieldDynamic</v>
      </c>
      <c r="E16" s="1" t="s">
        <v>480</v>
      </c>
      <c r="F16" s="1" t="s">
        <v>481</v>
      </c>
      <c r="G16" s="11">
        <v>1</v>
      </c>
      <c r="H16" s="6" t="s">
        <v>797</v>
      </c>
      <c r="I16" s="11">
        <v>314100</v>
      </c>
      <c r="J16" s="6" t="str">
        <f>IF(ISNUMBER([Last ID]),"\DB::statement('ALTER TABLE `" &amp;VLOOKUP(SeedMap[[#This Row],[Table Name]],Tables[[Name]:[Table]],2,0) &amp; "`  AUTO_INCREMENT=" &amp; [Last ID]+1&amp;"');","")</f>
        <v>\DB::statement('ALTER TABLE `__resource_form_field_dynamic`  AUTO_INCREMENT=314101');</v>
      </c>
      <c r="K16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__resource_form_field_dynamic WHERE id &gt; 314100');\DB::statement('ALTER TABLE `__resource_form_field_dynamic` AUTO_INCREMENT=1');</v>
      </c>
    </row>
    <row r="17" spans="1:11">
      <c r="A17" s="2" t="s">
        <v>178</v>
      </c>
      <c r="B17" s="4" t="s">
        <v>52</v>
      </c>
      <c r="C17" s="2" t="str">
        <f>VLOOKUP([Table Name],Tables[],4,0)</f>
        <v>Milestone\Appframe\Model</v>
      </c>
      <c r="D17" s="2" t="str">
        <f>VLOOKUP([Table Name],Tables[],5,0)</f>
        <v>ResourceFormFieldValidation</v>
      </c>
      <c r="E17" s="1" t="s">
        <v>373</v>
      </c>
      <c r="F17" s="1" t="s">
        <v>374</v>
      </c>
      <c r="G17" s="11">
        <v>1</v>
      </c>
      <c r="H17" s="6" t="s">
        <v>797</v>
      </c>
      <c r="I17" s="11">
        <v>315100</v>
      </c>
      <c r="J17" s="6" t="str">
        <f>IF(ISNUMBER([Last ID]),"\DB::statement('ALTER TABLE `" &amp;VLOOKUP(SeedMap[[#This Row],[Table Name]],Tables[[Name]:[Table]],2,0) &amp; "`  AUTO_INCREMENT=" &amp; [Last ID]+1&amp;"');","")</f>
        <v>\DB::statement('ALTER TABLE `__resource_form_field_validations`  AUTO_INCREMENT=315101');</v>
      </c>
      <c r="K17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__resource_form_field_validations WHERE id &gt; 315100');\DB::statement('ALTER TABLE `__resource_form_field_validations` AUTO_INCREMENT=1');</v>
      </c>
    </row>
    <row r="18" spans="1:11">
      <c r="A18" s="4" t="s">
        <v>243</v>
      </c>
      <c r="B18" s="4" t="s">
        <v>238</v>
      </c>
      <c r="C18" s="2" t="str">
        <f>VLOOKUP([Table Name],Tables[],4,0)</f>
        <v>Milestone\Appframe\Model</v>
      </c>
      <c r="D18" s="2" t="str">
        <f>VLOOKUP([Table Name],Tables[],5,0)</f>
        <v>ResourceFormFieldDepend</v>
      </c>
      <c r="E18" s="1" t="s">
        <v>476</v>
      </c>
      <c r="F18" s="1" t="s">
        <v>477</v>
      </c>
      <c r="G18" s="11">
        <v>1</v>
      </c>
      <c r="H18" s="6" t="s">
        <v>797</v>
      </c>
      <c r="I18" s="11">
        <v>316100</v>
      </c>
      <c r="J18" s="6" t="str">
        <f>IF(ISNUMBER([Last ID]),"\DB::statement('ALTER TABLE `" &amp;VLOOKUP(SeedMap[[#This Row],[Table Name]],Tables[[Name]:[Table]],2,0) &amp; "`  AUTO_INCREMENT=" &amp; [Last ID]+1&amp;"');","")</f>
        <v>\DB::statement('ALTER TABLE `__resource_form_field_depends`  AUTO_INCREMENT=316101');</v>
      </c>
      <c r="K1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__resource_form_field_depends WHERE id &gt; 316100');\DB::statement('ALTER TABLE `__resource_form_field_depends` AUTO_INCREMENT=1');</v>
      </c>
    </row>
    <row r="19" spans="1:11">
      <c r="A19" s="4" t="s">
        <v>215</v>
      </c>
      <c r="B19" s="4" t="s">
        <v>212</v>
      </c>
      <c r="C19" s="2" t="str">
        <f>VLOOKUP([Table Name],Tables[],4,0)</f>
        <v>Milestone\Appframe\Model</v>
      </c>
      <c r="D19" s="2" t="str">
        <f>VLOOKUP([Table Name],Tables[],5,0)</f>
        <v>ResourceFormLayout</v>
      </c>
      <c r="E19" s="1" t="s">
        <v>354</v>
      </c>
      <c r="F19" s="1" t="s">
        <v>370</v>
      </c>
      <c r="G19" s="11">
        <v>2</v>
      </c>
      <c r="H19" s="6" t="s">
        <v>797</v>
      </c>
      <c r="I19" s="11">
        <v>317100</v>
      </c>
      <c r="J19" s="6" t="str">
        <f>IF(ISNUMBER([Last ID]),"\DB::statement('ALTER TABLE `" &amp;VLOOKUP(SeedMap[[#This Row],[Table Name]],Tables[[Name]:[Table]],2,0) &amp; "`  AUTO_INCREMENT=" &amp; [Last ID]+1&amp;"');","")</f>
        <v>\DB::statement('ALTER TABLE `__resource_form_layout`  AUTO_INCREMENT=317101');</v>
      </c>
      <c r="K1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__resource_form_layout WHERE id &gt; 317100');\DB::statement('ALTER TABLE `__resource_form_layout` AUTO_INCREMENT=1');</v>
      </c>
    </row>
    <row r="20" spans="1:11">
      <c r="A20" s="4" t="s">
        <v>484</v>
      </c>
      <c r="B20" s="4" t="s">
        <v>483</v>
      </c>
      <c r="C20" s="4" t="str">
        <f>VLOOKUP([Table Name],Tables[],4,0)</f>
        <v>Milestone\Appframe\Model</v>
      </c>
      <c r="D20" s="4" t="str">
        <f>VLOOKUP([Table Name],Tables[],5,0)</f>
        <v>ResourceFormDataMap</v>
      </c>
      <c r="E20" s="1" t="s">
        <v>492</v>
      </c>
      <c r="F20" s="1" t="s">
        <v>493</v>
      </c>
      <c r="G20" s="31">
        <v>1</v>
      </c>
      <c r="H20" s="6" t="s">
        <v>797</v>
      </c>
      <c r="I20" s="11">
        <v>318100</v>
      </c>
      <c r="J20" s="8" t="str">
        <f>IF(ISNUMBER([Last ID]),"\DB::statement('ALTER TABLE `" &amp;VLOOKUP(SeedMap[[#This Row],[Table Name]],Tables[[Name]:[Table]],2,0) &amp; "`  AUTO_INCREMENT=" &amp; [Last ID]+1&amp;"');","")</f>
        <v>\DB::statement('ALTER TABLE `__resource_form_data_map`  AUTO_INCREMENT=318101');</v>
      </c>
      <c r="K2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__resource_form_data_map WHERE id &gt; 318100');\DB::statement('ALTER TABLE `__resource_form_data_map` AUTO_INCREMENT=1');</v>
      </c>
    </row>
    <row r="21" spans="1:11">
      <c r="A21" s="4" t="s">
        <v>180</v>
      </c>
      <c r="B21" s="4" t="s">
        <v>67</v>
      </c>
      <c r="C21" s="2" t="str">
        <f>VLOOKUP([Table Name],Tables[],4,0)</f>
        <v>Milestone\Appframe\Model</v>
      </c>
      <c r="D21" s="2" t="str">
        <f>VLOOKUP([Table Name],Tables[],5,0)</f>
        <v>ResourceFormDefault</v>
      </c>
      <c r="E21" s="1" t="s">
        <v>392</v>
      </c>
      <c r="F21" s="1" t="s">
        <v>390</v>
      </c>
      <c r="G21" s="11">
        <v>2</v>
      </c>
      <c r="H21" s="6" t="s">
        <v>797</v>
      </c>
      <c r="I21" s="11">
        <v>319100</v>
      </c>
      <c r="J21" s="6" t="str">
        <f>IF(ISNUMBER([Last ID]),"\DB::statement('ALTER TABLE `" &amp;VLOOKUP(SeedMap[[#This Row],[Table Name]],Tables[[Name]:[Table]],2,0) &amp; "`  AUTO_INCREMENT=" &amp; [Last ID]+1&amp;"');","")</f>
        <v>\DB::statement('ALTER TABLE `__resource_form_defaults`  AUTO_INCREMENT=319101');</v>
      </c>
      <c r="K2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__resource_form_defaults WHERE id &gt; 319100');\DB::statement('ALTER TABLE `__resource_form_defaults` AUTO_INCREMENT=1');</v>
      </c>
    </row>
    <row r="22" spans="1:11">
      <c r="A22" s="4" t="s">
        <v>230</v>
      </c>
      <c r="B22" s="4" t="s">
        <v>226</v>
      </c>
      <c r="C22" s="2" t="str">
        <f>VLOOKUP([Table Name],Tables[],4,0)</f>
        <v>Milestone\Appframe\Model</v>
      </c>
      <c r="D22" s="2" t="str">
        <f>VLOOKUP([Table Name],Tables[],5,0)</f>
        <v>ResourceFormCollection</v>
      </c>
      <c r="E22" s="1" t="s">
        <v>405</v>
      </c>
      <c r="F22" s="1" t="s">
        <v>406</v>
      </c>
      <c r="G22" s="11">
        <v>5</v>
      </c>
      <c r="H22" s="6" t="s">
        <v>797</v>
      </c>
      <c r="I22" s="11">
        <v>320100</v>
      </c>
      <c r="J22" s="6" t="str">
        <f>IF(ISNUMBER([Last ID]),"\DB::statement('ALTER TABLE `" &amp;VLOOKUP(SeedMap[[#This Row],[Table Name]],Tables[[Name]:[Table]],2,0) &amp; "`  AUTO_INCREMENT=" &amp; [Last ID]+1&amp;"');","")</f>
        <v>\DB::statement('ALTER TABLE `__resource_form_collection`  AUTO_INCREMENT=320101');</v>
      </c>
      <c r="K2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__resource_form_collection WHERE id &gt; 320100');\DB::statement('ALTER TABLE `__resource_form_collection` AUTO_INCREMENT=1');</v>
      </c>
    </row>
    <row r="23" spans="1:11">
      <c r="A23" s="2" t="s">
        <v>293</v>
      </c>
      <c r="B23" s="2" t="s">
        <v>286</v>
      </c>
      <c r="C23" s="2" t="str">
        <f>VLOOKUP([Table Name],Tables[],4,0)</f>
        <v>Milestone\Appframe\Model</v>
      </c>
      <c r="D23" s="2" t="str">
        <f>VLOOKUP([Table Name],Tables[],5,0)</f>
        <v>ResourceFormUpload</v>
      </c>
      <c r="E23" s="1" t="s">
        <v>162</v>
      </c>
      <c r="F23" s="1" t="s">
        <v>342</v>
      </c>
      <c r="G23" s="11">
        <v>2</v>
      </c>
      <c r="H23" s="6" t="s">
        <v>797</v>
      </c>
      <c r="I23" s="11">
        <v>321100</v>
      </c>
      <c r="J23" s="6" t="str">
        <f>IF(ISNUMBER([Last ID]),"\DB::statement('ALTER TABLE `" &amp;VLOOKUP(SeedMap[[#This Row],[Table Name]],Tables[[Name]:[Table]],2,0) &amp; "`  AUTO_INCREMENT=" &amp; [Last ID]+1&amp;"');","")</f>
        <v>\DB::statement('ALTER TABLE `__resource_form_upload`  AUTO_INCREMENT=321101');</v>
      </c>
      <c r="K2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__resource_form_upload WHERE id &gt; 321100');\DB::statement('ALTER TABLE `__resource_form_upload` AUTO_INCREMENT=1');</v>
      </c>
    </row>
    <row r="24" spans="1:11">
      <c r="A24" s="2" t="s">
        <v>165</v>
      </c>
      <c r="B24" s="2" t="s">
        <v>5</v>
      </c>
      <c r="C24" s="2" t="str">
        <f>VLOOKUP([Table Name],Tables[],4,0)</f>
        <v>Milestone\Appframe\Model</v>
      </c>
      <c r="D24" s="2" t="str">
        <f>VLOOKUP([Table Name],Tables[],5,0)</f>
        <v>ResourceList</v>
      </c>
      <c r="E24" s="1" t="s">
        <v>186</v>
      </c>
      <c r="F24" s="1" t="s">
        <v>455</v>
      </c>
      <c r="G24" s="11">
        <v>3</v>
      </c>
      <c r="H24" s="6" t="s">
        <v>797</v>
      </c>
      <c r="I24" s="11">
        <v>322100</v>
      </c>
      <c r="J24" s="8" t="str">
        <f>IF(ISNUMBER([Last ID]),"\DB::statement('ALTER TABLE `" &amp;VLOOKUP(SeedMap[[#This Row],[Table Name]],Tables[[Name]:[Table]],2,0) &amp; "`  AUTO_INCREMENT=" &amp; [Last ID]+1&amp;"');","")</f>
        <v>\DB::statement('ALTER TABLE `__resource_lists`  AUTO_INCREMENT=322101');</v>
      </c>
      <c r="K2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__resource_lists WHERE id &gt; 322100');\DB::statement('ALTER TABLE `__resource_lists` AUTO_INCREMENT=1');</v>
      </c>
    </row>
    <row r="25" spans="1:11">
      <c r="A25" s="2" t="s">
        <v>193</v>
      </c>
      <c r="B25" s="2" t="s">
        <v>11</v>
      </c>
      <c r="C25" s="2" t="str">
        <f>VLOOKUP([Table Name],Tables[],4,0)</f>
        <v>Milestone\Appframe\Model</v>
      </c>
      <c r="D25" s="2" t="str">
        <f>VLOOKUP([Table Name],Tables[],5,0)</f>
        <v>ResourceListScope</v>
      </c>
      <c r="E25" s="1" t="s">
        <v>424</v>
      </c>
      <c r="F25" s="1" t="s">
        <v>425</v>
      </c>
      <c r="G25" s="11">
        <v>1</v>
      </c>
      <c r="H25" s="6" t="s">
        <v>797</v>
      </c>
      <c r="I25" s="11">
        <v>323100</v>
      </c>
      <c r="J25" s="8" t="str">
        <f>IF(ISNUMBER([Last ID]),"\DB::statement('ALTER TABLE `" &amp;VLOOKUP(SeedMap[[#This Row],[Table Name]],Tables[[Name]:[Table]],2,0) &amp; "`  AUTO_INCREMENT=" &amp; [Last ID]+1&amp;"');","")</f>
        <v>\DB::statement('ALTER TABLE `__resource_list_scopes`  AUTO_INCREMENT=323101');</v>
      </c>
      <c r="K2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__resource_list_scopes WHERE id &gt; 323100');\DB::statement('ALTER TABLE `__resource_list_scopes` AUTO_INCREMENT=1');</v>
      </c>
    </row>
    <row r="26" spans="1:11">
      <c r="A26" s="2" t="s">
        <v>331</v>
      </c>
      <c r="B26" s="4" t="s">
        <v>10</v>
      </c>
      <c r="C26" s="2" t="str">
        <f>VLOOKUP([Table Name],Tables[],4,0)</f>
        <v>Milestone\Appframe\Model</v>
      </c>
      <c r="D26" s="2" t="str">
        <f>VLOOKUP([Table Name],Tables[],5,0)</f>
        <v>ResourceListRelation</v>
      </c>
      <c r="E26" s="1" t="s">
        <v>424</v>
      </c>
      <c r="F26" s="1" t="s">
        <v>426</v>
      </c>
      <c r="G26" s="11">
        <v>1</v>
      </c>
      <c r="H26" s="6" t="s">
        <v>797</v>
      </c>
      <c r="I26" s="11">
        <v>324100</v>
      </c>
      <c r="J26" s="8" t="str">
        <f>IF(ISNUMBER([Last ID]),"\DB::statement('ALTER TABLE `" &amp;VLOOKUP(SeedMap[[#This Row],[Table Name]],Tables[[Name]:[Table]],2,0) &amp; "`  AUTO_INCREMENT=" &amp; [Last ID]+1&amp;"');","")</f>
        <v>\DB::statement('ALTER TABLE `__resource_list_relations`  AUTO_INCREMENT=324101');</v>
      </c>
      <c r="K26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__resource_list_relations WHERE id &gt; 324100');\DB::statement('ALTER TABLE `__resource_list_relations` AUTO_INCREMENT=1');</v>
      </c>
    </row>
    <row r="27" spans="1:11">
      <c r="A27" s="2" t="s">
        <v>204</v>
      </c>
      <c r="B27" s="4" t="s">
        <v>201</v>
      </c>
      <c r="C27" s="2" t="str">
        <f>VLOOKUP([Table Name],Tables[],4,0)</f>
        <v>Milestone\Appframe\Model</v>
      </c>
      <c r="D27" s="2" t="str">
        <f>VLOOKUP([Table Name],Tables[],5,0)</f>
        <v>ResourceListLayout</v>
      </c>
      <c r="E27" s="1" t="s">
        <v>435</v>
      </c>
      <c r="F27" s="1" t="s">
        <v>436</v>
      </c>
      <c r="G27" s="11">
        <v>2</v>
      </c>
      <c r="H27" s="6" t="s">
        <v>797</v>
      </c>
      <c r="I27" s="11">
        <v>325100</v>
      </c>
      <c r="J27" s="8" t="str">
        <f>IF(ISNUMBER([Last ID]),"\DB::statement('ALTER TABLE `" &amp;VLOOKUP(SeedMap[[#This Row],[Table Name]],Tables[[Name]:[Table]],2,0) &amp; "`  AUTO_INCREMENT=" &amp; [Last ID]+1&amp;"');","")</f>
        <v>\DB::statement('ALTER TABLE `__resource_list_layout`  AUTO_INCREMENT=325101');</v>
      </c>
      <c r="K27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__resource_list_layout WHERE id &gt; 325100');\DB::statement('ALTER TABLE `__resource_list_layout` AUTO_INCREMENT=1');</v>
      </c>
    </row>
    <row r="28" spans="1:11">
      <c r="A28" s="2" t="s">
        <v>236</v>
      </c>
      <c r="B28" s="4" t="s">
        <v>234</v>
      </c>
      <c r="C28" s="2" t="str">
        <f>VLOOKUP([Table Name],Tables[],4,0)</f>
        <v>Milestone\Appframe\Model</v>
      </c>
      <c r="D28" s="2" t="str">
        <f>VLOOKUP([Table Name],Tables[],5,0)</f>
        <v>ResourceListSearch</v>
      </c>
      <c r="E28" s="1" t="s">
        <v>432</v>
      </c>
      <c r="F28" s="1" t="s">
        <v>433</v>
      </c>
      <c r="G28" s="11">
        <v>2</v>
      </c>
      <c r="H28" s="6" t="s">
        <v>797</v>
      </c>
      <c r="I28" s="11">
        <v>326100</v>
      </c>
      <c r="J28" s="8" t="str">
        <f>IF(ISNUMBER([Last ID]),"\DB::statement('ALTER TABLE `" &amp;VLOOKUP(SeedMap[[#This Row],[Table Name]],Tables[[Name]:[Table]],2,0) &amp; "`  AUTO_INCREMENT=" &amp; [Last ID]+1&amp;"');","")</f>
        <v>\DB::statement('ALTER TABLE `__resource_list_search`  AUTO_INCREMENT=326101');</v>
      </c>
      <c r="K2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__resource_list_search WHERE id &gt; 326100');\DB::statement('ALTER TABLE `__resource_list_search` AUTO_INCREMENT=1');</v>
      </c>
    </row>
    <row r="29" spans="1:11">
      <c r="A29" s="4" t="s">
        <v>200</v>
      </c>
      <c r="B29" s="4" t="s">
        <v>4</v>
      </c>
      <c r="C29" s="2" t="str">
        <f>VLOOKUP([Table Name],Tables[],4,0)</f>
        <v>Milestone\Appframe\Model</v>
      </c>
      <c r="D29" s="2" t="str">
        <f>VLOOKUP([Table Name],Tables[],5,0)</f>
        <v>ResourceData</v>
      </c>
      <c r="E29" s="1" t="s">
        <v>195</v>
      </c>
      <c r="F29" s="1" t="s">
        <v>390</v>
      </c>
      <c r="G29" s="11">
        <v>3</v>
      </c>
      <c r="H29" s="6" t="s">
        <v>797</v>
      </c>
      <c r="I29" s="11">
        <v>327100</v>
      </c>
      <c r="J29" s="6" t="str">
        <f>IF(ISNUMBER([Last ID]),"\DB::statement('ALTER TABLE `" &amp;VLOOKUP(SeedMap[[#This Row],[Table Name]],Tables[[Name]:[Table]],2,0) &amp; "`  AUTO_INCREMENT=" &amp; [Last ID]+1&amp;"');","")</f>
        <v>\DB::statement('ALTER TABLE `__resource_data`  AUTO_INCREMENT=327101');</v>
      </c>
      <c r="K2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__resource_data WHERE id &gt; 327100');\DB::statement('ALTER TABLE `__resource_data` AUTO_INCREMENT=1');</v>
      </c>
    </row>
    <row r="30" spans="1:11">
      <c r="A30" s="4" t="s">
        <v>233</v>
      </c>
      <c r="B30" s="4" t="s">
        <v>206</v>
      </c>
      <c r="C30" s="2" t="str">
        <f>VLOOKUP([Table Name],Tables[],4,0)</f>
        <v>Milestone\Appframe\Model</v>
      </c>
      <c r="D30" s="2" t="str">
        <f>VLOOKUP([Table Name],Tables[],5,0)</f>
        <v>ResourceDataScope</v>
      </c>
      <c r="E30" s="1" t="s">
        <v>443</v>
      </c>
      <c r="F30" s="1" t="s">
        <v>425</v>
      </c>
      <c r="G30" s="11">
        <v>1</v>
      </c>
      <c r="H30" s="6" t="s">
        <v>797</v>
      </c>
      <c r="I30" s="11">
        <v>328100</v>
      </c>
      <c r="J30" s="6" t="str">
        <f>IF(ISNUMBER([Last ID]),"\DB::statement('ALTER TABLE `" &amp;VLOOKUP(SeedMap[[#This Row],[Table Name]],Tables[[Name]:[Table]],2,0) &amp; "`  AUTO_INCREMENT=" &amp; [Last ID]+1&amp;"');","")</f>
        <v>\DB::statement('ALTER TABLE `__resource_data_scopes`  AUTO_INCREMENT=328101');</v>
      </c>
      <c r="K3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__resource_data_scopes WHERE id &gt; 328100');\DB::statement('ALTER TABLE `__resource_data_scopes` AUTO_INCREMENT=1');</v>
      </c>
    </row>
    <row r="31" spans="1:11">
      <c r="A31" s="2" t="s">
        <v>198</v>
      </c>
      <c r="B31" s="2" t="s">
        <v>9</v>
      </c>
      <c r="C31" s="2" t="str">
        <f>VLOOKUP([Table Name],Tables[],4,0)</f>
        <v>Milestone\Appframe\Model</v>
      </c>
      <c r="D31" s="2" t="str">
        <f>VLOOKUP([Table Name],Tables[],5,0)</f>
        <v>ResourceDataRelation</v>
      </c>
      <c r="E31" s="1" t="s">
        <v>443</v>
      </c>
      <c r="F31" s="1" t="s">
        <v>426</v>
      </c>
      <c r="G31" s="11">
        <v>1</v>
      </c>
      <c r="H31" s="6" t="s">
        <v>797</v>
      </c>
      <c r="I31" s="11">
        <v>329100</v>
      </c>
      <c r="J31" s="6" t="str">
        <f>IF(ISNUMBER([Last ID]),"\DB::statement('ALTER TABLE `" &amp;VLOOKUP(SeedMap[[#This Row],[Table Name]],Tables[[Name]:[Table]],2,0) &amp; "`  AUTO_INCREMENT=" &amp; [Last ID]+1&amp;"');","")</f>
        <v>\DB::statement('ALTER TABLE `__resource_data_relations`  AUTO_INCREMENT=329101');</v>
      </c>
      <c r="K3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__resource_data_relations WHERE id &gt; 329100');\DB::statement('ALTER TABLE `__resource_data_relations` AUTO_INCREMENT=1');</v>
      </c>
    </row>
    <row r="32" spans="1:11">
      <c r="A32" s="4" t="s">
        <v>220</v>
      </c>
      <c r="B32" s="4" t="s">
        <v>217</v>
      </c>
      <c r="C32" s="2" t="str">
        <f>VLOOKUP([Table Name],Tables[],4,0)</f>
        <v>Milestone\Appframe\Model</v>
      </c>
      <c r="D32" s="2" t="str">
        <f>VLOOKUP([Table Name],Tables[],5,0)</f>
        <v>ResourceDataViewSection</v>
      </c>
      <c r="E32" s="1" t="s">
        <v>450</v>
      </c>
      <c r="F32" s="1" t="s">
        <v>546</v>
      </c>
      <c r="G32" s="11">
        <v>3</v>
      </c>
      <c r="H32" s="6" t="s">
        <v>797</v>
      </c>
      <c r="I32" s="11">
        <v>330100</v>
      </c>
      <c r="J32" s="6" t="str">
        <f>IF(ISNUMBER([Last ID]),"\DB::statement('ALTER TABLE `" &amp;VLOOKUP(SeedMap[[#This Row],[Table Name]],Tables[[Name]:[Table]],2,0) &amp; "`  AUTO_INCREMENT=" &amp; [Last ID]+1&amp;"');","")</f>
        <v>\DB::statement('ALTER TABLE `__resource_data_view_sections`  AUTO_INCREMENT=330101');</v>
      </c>
      <c r="K3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__resource_data_view_sections WHERE id &gt; 330100');\DB::statement('ALTER TABLE `__resource_data_view_sections` AUTO_INCREMENT=1');</v>
      </c>
    </row>
    <row r="33" spans="1:11">
      <c r="A33" s="4" t="s">
        <v>223</v>
      </c>
      <c r="B33" s="4" t="s">
        <v>218</v>
      </c>
      <c r="C33" s="2" t="str">
        <f>VLOOKUP([Table Name],Tables[],4,0)</f>
        <v>Milestone\Appframe\Model</v>
      </c>
      <c r="D33" s="2" t="str">
        <f>VLOOKUP([Table Name],Tables[],5,0)</f>
        <v>ResourceDataViewSectionItem</v>
      </c>
      <c r="E33" s="1" t="s">
        <v>448</v>
      </c>
      <c r="F33" s="1" t="s">
        <v>449</v>
      </c>
      <c r="G33" s="11">
        <v>2</v>
      </c>
      <c r="H33" s="6" t="s">
        <v>797</v>
      </c>
      <c r="I33" s="11">
        <v>331100</v>
      </c>
      <c r="J33" s="6" t="str">
        <f>IF(ISNUMBER([Last ID]),"\DB::statement('ALTER TABLE `" &amp;VLOOKUP(SeedMap[[#This Row],[Table Name]],Tables[[Name]:[Table]],2,0) &amp; "`  AUTO_INCREMENT=" &amp; [Last ID]+1&amp;"');","")</f>
        <v>\DB::statement('ALTER TABLE `__resource_data_view_section_items`  AUTO_INCREMENT=331101');</v>
      </c>
      <c r="K3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__resource_data_view_section_items WHERE id &gt; 331100');\DB::statement('ALTER TABLE `__resource_data_view_section_items` AUTO_INCREMENT=1');</v>
      </c>
    </row>
    <row r="34" spans="1:11">
      <c r="A34" s="2" t="s">
        <v>110</v>
      </c>
      <c r="B34" s="2" t="s">
        <v>8</v>
      </c>
      <c r="C34" s="2" t="str">
        <f>VLOOKUP([Table Name],Tables[],4,0)</f>
        <v>Milestone\Appframe\Model</v>
      </c>
      <c r="D34" s="2" t="str">
        <f>VLOOKUP([Table Name],Tables[],5,0)</f>
        <v>ResourceAction</v>
      </c>
      <c r="E34" s="1" t="s">
        <v>111</v>
      </c>
      <c r="F34" s="1" t="s">
        <v>377</v>
      </c>
      <c r="G34" s="11">
        <v>3</v>
      </c>
      <c r="H34" s="6" t="s">
        <v>797</v>
      </c>
      <c r="I34" s="11">
        <v>332100</v>
      </c>
      <c r="J34" s="6" t="str">
        <f>IF(ISNUMBER([Last ID]),"\DB::statement('ALTER TABLE `" &amp;VLOOKUP(SeedMap[[#This Row],[Table Name]],Tables[[Name]:[Table]],2,0) &amp; "`  AUTO_INCREMENT=" &amp; [Last ID]+1&amp;"');","")</f>
        <v>\DB::statement('ALTER TABLE `__resource_actions`  AUTO_INCREMENT=332101');</v>
      </c>
      <c r="K3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__resource_actions WHERE id &gt; 332100');\DB::statement('ALTER TABLE `__resource_actions` AUTO_INCREMENT=1');</v>
      </c>
    </row>
    <row r="35" spans="1:11">
      <c r="A35" s="2" t="s">
        <v>332</v>
      </c>
      <c r="B35" s="2" t="s">
        <v>48</v>
      </c>
      <c r="C35" s="2" t="str">
        <f>VLOOKUP([Table Name],Tables[],4,0)</f>
        <v>Milestone\Appframe\Model</v>
      </c>
      <c r="D35" s="2" t="str">
        <f>VLOOKUP([Table Name],Tables[],5,0)</f>
        <v>ResourceActionMethod</v>
      </c>
      <c r="E35" s="1" t="s">
        <v>111</v>
      </c>
      <c r="F35" s="1" t="s">
        <v>801</v>
      </c>
      <c r="G35" s="11">
        <v>1</v>
      </c>
      <c r="H35" s="6" t="s">
        <v>797</v>
      </c>
      <c r="I35" s="11">
        <v>333100</v>
      </c>
      <c r="J35" s="6" t="str">
        <f>IF(ISNUMBER([Last ID]),"\DB::statement('ALTER TABLE `" &amp;VLOOKUP(SeedMap[[#This Row],[Table Name]],Tables[[Name]:[Table]],2,0) &amp; "`  AUTO_INCREMENT=" &amp; [Last ID]+1&amp;"');","")</f>
        <v>\DB::statement('ALTER TABLE `__resource_action_methods`  AUTO_INCREMENT=333101');</v>
      </c>
      <c r="K3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__resource_action_methods WHERE id &gt; 333100');\DB::statement('ALTER TABLE `__resource_action_methods` AUTO_INCREMENT=1');</v>
      </c>
    </row>
    <row r="36" spans="1:11">
      <c r="A36" s="2" t="s">
        <v>333</v>
      </c>
      <c r="B36" s="2" t="s">
        <v>47</v>
      </c>
      <c r="C36" s="2" t="str">
        <f>VLOOKUP([Table Name],Tables[],4,0)</f>
        <v>Milestone\Appframe\Model</v>
      </c>
      <c r="D36" s="2" t="str">
        <f>VLOOKUP([Table Name],Tables[],5,0)</f>
        <v>ResourceActionAttr</v>
      </c>
      <c r="E36" s="1" t="s">
        <v>452</v>
      </c>
      <c r="F36" s="1" t="s">
        <v>372</v>
      </c>
      <c r="G36" s="11">
        <v>1</v>
      </c>
      <c r="H36" s="6" t="s">
        <v>797</v>
      </c>
      <c r="I36" s="11">
        <v>334100</v>
      </c>
      <c r="J36" s="6" t="str">
        <f>IF(ISNUMBER([Last ID]),"\DB::statement('ALTER TABLE `" &amp;VLOOKUP(SeedMap[[#This Row],[Table Name]],Tables[[Name]:[Table]],2,0) &amp; "`  AUTO_INCREMENT=" &amp; [Last ID]+1&amp;"');","")</f>
        <v>\DB::statement('ALTER TABLE `__resource_action_attrs`  AUTO_INCREMENT=334101');</v>
      </c>
      <c r="K36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__resource_action_attrs WHERE id &gt; 334100');\DB::statement('ALTER TABLE `__resource_action_attrs` AUTO_INCREMENT=1');</v>
      </c>
    </row>
    <row r="37" spans="1:11">
      <c r="A37" s="2" t="s">
        <v>334</v>
      </c>
      <c r="B37" s="4" t="s">
        <v>58</v>
      </c>
      <c r="C37" s="2" t="str">
        <f>VLOOKUP([Table Name],Tables[],4,0)</f>
        <v>Milestone\Appframe\Model</v>
      </c>
      <c r="D37" s="2" t="str">
        <f>VLOOKUP([Table Name],Tables[],5,0)</f>
        <v>ResourceActionList</v>
      </c>
      <c r="E37" s="1" t="s">
        <v>385</v>
      </c>
      <c r="F37" s="1" t="s">
        <v>386</v>
      </c>
      <c r="G37" s="11">
        <v>1</v>
      </c>
      <c r="H37" s="6" t="s">
        <v>797</v>
      </c>
      <c r="I37" s="11">
        <v>335100</v>
      </c>
      <c r="J37" s="6" t="str">
        <f>IF(ISNUMBER([Last ID]),"\DB::statement('ALTER TABLE `" &amp;VLOOKUP(SeedMap[[#This Row],[Table Name]],Tables[[Name]:[Table]],2,0) &amp; "`  AUTO_INCREMENT=" &amp; [Last ID]+1&amp;"');","")</f>
        <v>\DB::statement('ALTER TABLE `__resource_action_lists`  AUTO_INCREMENT=335101');</v>
      </c>
      <c r="K37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__resource_action_lists WHERE id &gt; 335100');\DB::statement('ALTER TABLE `__resource_action_lists` AUTO_INCREMENT=1');</v>
      </c>
    </row>
    <row r="38" spans="1:11">
      <c r="A38" s="2" t="s">
        <v>335</v>
      </c>
      <c r="B38" s="4" t="s">
        <v>59</v>
      </c>
      <c r="C38" s="2" t="str">
        <f>VLOOKUP([Table Name],Tables[],4,0)</f>
        <v>Milestone\Appframe\Model</v>
      </c>
      <c r="D38" s="2" t="str">
        <f>VLOOKUP([Table Name],Tables[],5,0)</f>
        <v>ResourceActionData</v>
      </c>
      <c r="E38" s="1" t="s">
        <v>385</v>
      </c>
      <c r="F38" s="1" t="s">
        <v>387</v>
      </c>
      <c r="G38" s="11">
        <v>1</v>
      </c>
      <c r="H38" s="6" t="s">
        <v>797</v>
      </c>
      <c r="I38" s="11">
        <v>336100</v>
      </c>
      <c r="J38" s="8" t="str">
        <f>IF(ISNUMBER([Last ID]),"\DB::statement('ALTER TABLE `" &amp;VLOOKUP(SeedMap[[#This Row],[Table Name]],Tables[[Name]:[Table]],2,0) &amp; "`  AUTO_INCREMENT=" &amp; [Last ID]+1&amp;"');","")</f>
        <v>\DB::statement('ALTER TABLE `__resource_action_data`  AUTO_INCREMENT=336101');</v>
      </c>
      <c r="K3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__resource_action_data WHERE id &gt; 336100');\DB::statement('ALTER TABLE `__resource_action_data` AUTO_INCREMENT=1');</v>
      </c>
    </row>
    <row r="39" spans="1:11">
      <c r="A39" s="2" t="s">
        <v>539</v>
      </c>
      <c r="B39" s="2" t="s">
        <v>7</v>
      </c>
      <c r="C39" s="2" t="str">
        <f>VLOOKUP([Table Name],Tables[],4,0)</f>
        <v>Milestone\Appframe\Model</v>
      </c>
      <c r="D39" s="2" t="str">
        <f>VLOOKUP([Table Name],Tables[],5,0)</f>
        <v>ResourceDefault</v>
      </c>
      <c r="E39" s="1" t="s">
        <v>544</v>
      </c>
      <c r="F39" s="1" t="s">
        <v>545</v>
      </c>
      <c r="G39" s="11">
        <v>1</v>
      </c>
      <c r="H39" s="6" t="s">
        <v>797</v>
      </c>
      <c r="I39" s="11">
        <v>337100</v>
      </c>
      <c r="J39" s="6" t="str">
        <f>IF(ISNUMBER([Last ID]),"\DB::statement('ALTER TABLE `" &amp;VLOOKUP(SeedMap[[#This Row],[Table Name]],Tables[[Name]:[Table]],2,0) &amp; "`  AUTO_INCREMENT=" &amp; [Last ID]+1&amp;"');","")</f>
        <v>\DB::statement('ALTER TABLE `__resource_defaults`  AUTO_INCREMENT=337101');</v>
      </c>
      <c r="K3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__resource_defaults WHERE id &gt; 337100');\DB::statement('ALTER TABLE `__resource_defaults` AUTO_INCREMENT=1');</v>
      </c>
    </row>
    <row r="40" spans="1:11">
      <c r="A40" s="4" t="s">
        <v>256</v>
      </c>
      <c r="B40" s="4" t="s">
        <v>248</v>
      </c>
      <c r="C40" s="2" t="str">
        <f>VLOOKUP([Table Name],Tables[],4,0)</f>
        <v>Milestone\Appframe\Model</v>
      </c>
      <c r="D40" s="2" t="str">
        <f>VLOOKUP([Table Name],Tables[],5,0)</f>
        <v>ResourceMetric</v>
      </c>
      <c r="E40" s="1" t="s">
        <v>162</v>
      </c>
      <c r="F40" s="1" t="s">
        <v>342</v>
      </c>
      <c r="G40" s="11">
        <v>2</v>
      </c>
      <c r="H40" s="6" t="s">
        <v>797</v>
      </c>
      <c r="I40" s="11">
        <v>338100</v>
      </c>
      <c r="J40" s="8" t="str">
        <f>IF(ISNUMBER([Last ID]),"\DB::statement('ALTER TABLE `" &amp;VLOOKUP(SeedMap[[#This Row],[Table Name]],Tables[[Name]:[Table]],2,0) &amp; "`  AUTO_INCREMENT=" &amp; [Last ID]+1&amp;"');","")</f>
        <v>\DB::statement('ALTER TABLE `__resource_metrics`  AUTO_INCREMENT=338101');</v>
      </c>
      <c r="K4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__resource_metrics WHERE id &gt; 338100');\DB::statement('ALTER TABLE `__resource_metrics` AUTO_INCREMENT=1');</v>
      </c>
    </row>
    <row r="41" spans="1:11">
      <c r="A41" s="1" t="s">
        <v>261</v>
      </c>
      <c r="B41" s="5" t="s">
        <v>249</v>
      </c>
      <c r="C41" s="4" t="str">
        <f>VLOOKUP([Table Name],Tables[],4,0)</f>
        <v>Milestone\Appframe\Model</v>
      </c>
      <c r="D41" s="4" t="str">
        <f>VLOOKUP([Table Name],Tables[],5,0)</f>
        <v>ResourceDashboard</v>
      </c>
      <c r="E41" s="1" t="s">
        <v>162</v>
      </c>
      <c r="F41" s="1" t="s">
        <v>342</v>
      </c>
      <c r="G41" s="11">
        <v>2</v>
      </c>
      <c r="H41" s="6" t="s">
        <v>797</v>
      </c>
      <c r="I41" s="11">
        <v>339100</v>
      </c>
      <c r="J41" s="8" t="str">
        <f>IF(ISNUMBER([Last ID]),"\DB::statement('ALTER TABLE `" &amp;VLOOKUP(SeedMap[[#This Row],[Table Name]],Tables[[Name]:[Table]],2,0) &amp; "`  AUTO_INCREMENT=" &amp; [Last ID]+1&amp;"');","")</f>
        <v>\DB::statement('ALTER TABLE `__resource_dashboard`  AUTO_INCREMENT=339101');</v>
      </c>
      <c r="K4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__resource_dashboard WHERE id &gt; 339100');\DB::statement('ALTER TABLE `__resource_dashboard` AUTO_INCREMENT=1');</v>
      </c>
    </row>
    <row r="42" spans="1:11">
      <c r="A42" s="5" t="s">
        <v>254</v>
      </c>
      <c r="B42" s="5" t="s">
        <v>250</v>
      </c>
      <c r="C42" s="4" t="str">
        <f>VLOOKUP([Table Name],Tables[],4,0)</f>
        <v>Milestone\Appframe\Model</v>
      </c>
      <c r="D42" s="4" t="str">
        <f>VLOOKUP([Table Name],Tables[],5,0)</f>
        <v>ResourceDashboardSection</v>
      </c>
      <c r="E42" s="1" t="s">
        <v>162</v>
      </c>
      <c r="F42" s="1" t="s">
        <v>342</v>
      </c>
      <c r="G42" s="11">
        <v>2</v>
      </c>
      <c r="H42" s="6" t="s">
        <v>797</v>
      </c>
      <c r="I42" s="11">
        <v>340100</v>
      </c>
      <c r="J42" s="8" t="str">
        <f>IF(ISNUMBER([Last ID]),"\DB::statement('ALTER TABLE `" &amp;VLOOKUP(SeedMap[[#This Row],[Table Name]],Tables[[Name]:[Table]],2,0) &amp; "`  AUTO_INCREMENT=" &amp; [Last ID]+1&amp;"');","")</f>
        <v>\DB::statement('ALTER TABLE `__resource_dashboard_sections`  AUTO_INCREMENT=340101');</v>
      </c>
      <c r="K4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__resource_dashboard_sections WHERE id &gt; 340100');\DB::statement('ALTER TABLE `__resource_dashboard_sections` AUTO_INCREMENT=1');</v>
      </c>
    </row>
    <row r="43" spans="1:11">
      <c r="A43" s="5" t="s">
        <v>255</v>
      </c>
      <c r="B43" s="5" t="s">
        <v>252</v>
      </c>
      <c r="C43" s="4" t="str">
        <f>VLOOKUP([Table Name],Tables[],4,0)</f>
        <v>Milestone\Appframe\Model</v>
      </c>
      <c r="D43" s="4" t="str">
        <f>VLOOKUP([Table Name],Tables[],5,0)</f>
        <v>ResourceDashboardSectionItem</v>
      </c>
      <c r="E43" s="1" t="s">
        <v>162</v>
      </c>
      <c r="F43" s="1" t="s">
        <v>342</v>
      </c>
      <c r="G43" s="11">
        <v>2</v>
      </c>
      <c r="H43" s="6" t="s">
        <v>797</v>
      </c>
      <c r="I43" s="11">
        <v>341100</v>
      </c>
      <c r="J43" s="8" t="str">
        <f>IF(ISNUMBER([Last ID]),"\DB::statement('ALTER TABLE `" &amp;VLOOKUP(SeedMap[[#This Row],[Table Name]],Tables[[Name]:[Table]],2,0) &amp; "`  AUTO_INCREMENT=" &amp; [Last ID]+1&amp;"');","")</f>
        <v>\DB::statement('ALTER TABLE `__resource_dashboard_section_items`  AUTO_INCREMENT=341101');</v>
      </c>
      <c r="K4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__resource_dashboard_section_items WHERE id &gt; 341100');\DB::statement('ALTER TABLE `__resource_dashboard_section_items` AUTO_INCREMENT=1');</v>
      </c>
    </row>
  </sheetData>
  <dataValidations count="2">
    <dataValidation type="list" allowBlank="1" showInputMessage="1" showErrorMessage="1" sqref="B2:B43">
      <formula1>TableNames</formula1>
    </dataValidation>
    <dataValidation type="list" allowBlank="1" showInputMessage="1" showErrorMessage="1" sqref="H2:H43">
      <formula1>"truncate,query"</formula1>
    </dataValidation>
  </dataValidations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T208"/>
  <sheetViews>
    <sheetView workbookViewId="0">
      <selection sqref="A1:D3"/>
    </sheetView>
  </sheetViews>
  <sheetFormatPr defaultRowHeight="15"/>
  <cols>
    <col min="1" max="16384" width="9.140625" style="20"/>
  </cols>
  <sheetData>
    <row r="1" spans="1:20" s="28" customFormat="1" ht="15" customHeight="1">
      <c r="A1" s="64" t="s">
        <v>174</v>
      </c>
      <c r="B1" s="64"/>
      <c r="C1" s="64"/>
      <c r="D1" s="64"/>
      <c r="E1" s="65" t="str">
        <f>"\"&amp;VLOOKUP($A$1,SeedMap[],3,0)&amp;"\"&amp;VLOOKUP($A$1,SeedMap[],4,0)&amp;"::"&amp;VLOOKUP($A$1,SeedMap[],8,0)&amp;"()"</f>
        <v>\Milestone\Appframe\Model\ResourceFormFieldOption::query()</v>
      </c>
      <c r="F1" s="65"/>
      <c r="G1" s="65"/>
      <c r="H1" s="65"/>
      <c r="I1" s="66" t="s">
        <v>74</v>
      </c>
      <c r="J1" s="66"/>
      <c r="K1" s="66"/>
      <c r="L1" s="66"/>
      <c r="M1" s="66"/>
      <c r="N1" s="66"/>
      <c r="O1" s="66"/>
      <c r="P1" s="66"/>
      <c r="Q1" s="66"/>
      <c r="R1" s="66"/>
      <c r="S1" s="23" t="str">
        <f>""</f>
        <v/>
      </c>
      <c r="T1" s="10"/>
    </row>
    <row r="2" spans="1:20" s="28" customFormat="1" ht="15" customHeight="1">
      <c r="A2" s="64"/>
      <c r="B2" s="64"/>
      <c r="C2" s="64"/>
      <c r="D2" s="64"/>
      <c r="E2" s="65" t="str">
        <f>VLOOKUP($A$1,SeedMap[],5,0)</f>
        <v>FormFields</v>
      </c>
      <c r="F2" s="65"/>
      <c r="G2" s="65"/>
      <c r="H2" s="65"/>
      <c r="I2" s="66" t="s">
        <v>73</v>
      </c>
      <c r="J2" s="66"/>
      <c r="K2" s="66"/>
      <c r="L2" s="66"/>
      <c r="M2" s="66"/>
      <c r="N2" s="66"/>
      <c r="O2" s="66"/>
      <c r="P2" s="66"/>
      <c r="Q2" s="66"/>
      <c r="R2" s="66"/>
      <c r="S2" s="23" t="str">
        <f>";"</f>
        <v>;</v>
      </c>
      <c r="T2" s="10"/>
    </row>
    <row r="3" spans="1:20" s="28" customFormat="1" ht="15" customHeight="1">
      <c r="A3" s="64"/>
      <c r="B3" s="64"/>
      <c r="C3" s="64"/>
      <c r="D3" s="64"/>
      <c r="E3" s="65" t="str">
        <f>VLOOKUP($A$1,SeedMap[],6,0)</f>
        <v>[[Primary FO]:[Preload]]</v>
      </c>
      <c r="F3" s="65"/>
      <c r="G3" s="65"/>
      <c r="H3" s="65"/>
      <c r="I3" s="66" t="s">
        <v>159</v>
      </c>
      <c r="J3" s="66"/>
      <c r="K3" s="66"/>
      <c r="L3" s="66"/>
      <c r="M3" s="66"/>
      <c r="N3" s="66"/>
      <c r="O3" s="66"/>
      <c r="P3" s="66"/>
      <c r="Q3" s="66"/>
      <c r="R3" s="66"/>
      <c r="S3" s="23" t="str">
        <f>$I$3</f>
        <v>\DB::statement('set foreign_key_checks = ' . $_);</v>
      </c>
      <c r="T3" s="10"/>
    </row>
    <row r="4" spans="1:20" s="28" customFormat="1" hidden="1">
      <c r="A4" s="24"/>
      <c r="B4" s="21">
        <f>VLOOKUP($A$1,SeedMap[],7,0)</f>
        <v>2</v>
      </c>
      <c r="C4" s="21">
        <v>1</v>
      </c>
      <c r="D4" s="21">
        <f>C$4+1</f>
        <v>2</v>
      </c>
      <c r="E4" s="21">
        <f t="shared" ref="E4:Q4" si="0">D$4+1</f>
        <v>3</v>
      </c>
      <c r="F4" s="21">
        <f t="shared" si="0"/>
        <v>4</v>
      </c>
      <c r="G4" s="21">
        <f t="shared" si="0"/>
        <v>5</v>
      </c>
      <c r="H4" s="21">
        <f t="shared" si="0"/>
        <v>6</v>
      </c>
      <c r="I4" s="21">
        <f t="shared" si="0"/>
        <v>7</v>
      </c>
      <c r="J4" s="21">
        <f t="shared" si="0"/>
        <v>8</v>
      </c>
      <c r="K4" s="21">
        <f t="shared" si="0"/>
        <v>9</v>
      </c>
      <c r="L4" s="21">
        <f t="shared" si="0"/>
        <v>10</v>
      </c>
      <c r="M4" s="21">
        <f t="shared" si="0"/>
        <v>11</v>
      </c>
      <c r="N4" s="21">
        <f t="shared" si="0"/>
        <v>12</v>
      </c>
      <c r="O4" s="21">
        <f t="shared" si="0"/>
        <v>13</v>
      </c>
      <c r="P4" s="21">
        <f t="shared" si="0"/>
        <v>14</v>
      </c>
      <c r="Q4" s="21">
        <f t="shared" si="0"/>
        <v>15</v>
      </c>
      <c r="R4" s="21"/>
      <c r="S4" s="29" t="str">
        <f>"-&gt;create(["</f>
        <v>-&gt;create([</v>
      </c>
      <c r="T4" s="23" t="str">
        <f>"])"</f>
        <v>])</v>
      </c>
    </row>
    <row r="5" spans="1:20" s="28" customFormat="1" hidden="1">
      <c r="A5" s="24"/>
      <c r="B5" s="21"/>
      <c r="C5" s="25" t="str">
        <f ca="1">IFERROR(IF(VLOOKUP($A$1&amp;"-0",INDIRECT($E$2&amp;$E$3),C$4+$B$4,0)=0,"id",VLOOKUP($A$1&amp;"-0",INDIRECT($E$2&amp;$E$3),C$4+$B$4,0)),"")</f>
        <v>id</v>
      </c>
      <c r="D5" s="25" t="str">
        <f t="shared" ref="D5:Q5" ca="1" si="1">IFERROR(IF(VLOOKUP($A$1&amp;"-0",INDIRECT($E$2&amp;$E$3),D$4+$B$4,0)=0,"id",VLOOKUP($A$1&amp;"-0",INDIRECT($E$2&amp;$E$3),D$4+$B$4,0)),"")</f>
        <v>form_field</v>
      </c>
      <c r="E5" s="25" t="str">
        <f t="shared" ca="1" si="1"/>
        <v>type</v>
      </c>
      <c r="F5" s="25" t="str">
        <f t="shared" ca="1" si="1"/>
        <v>detail</v>
      </c>
      <c r="G5" s="25" t="str">
        <f t="shared" ca="1" si="1"/>
        <v>value_attr</v>
      </c>
      <c r="H5" s="25" t="str">
        <f t="shared" ca="1" si="1"/>
        <v>label_attr</v>
      </c>
      <c r="I5" s="25" t="str">
        <f t="shared" ca="1" si="1"/>
        <v>preload</v>
      </c>
      <c r="J5" s="25" t="str">
        <f t="shared" ca="1" si="1"/>
        <v/>
      </c>
      <c r="K5" s="25" t="str">
        <f t="shared" ca="1" si="1"/>
        <v/>
      </c>
      <c r="L5" s="25" t="str">
        <f t="shared" ca="1" si="1"/>
        <v/>
      </c>
      <c r="M5" s="25" t="str">
        <f t="shared" ca="1" si="1"/>
        <v/>
      </c>
      <c r="N5" s="25" t="str">
        <f t="shared" ca="1" si="1"/>
        <v/>
      </c>
      <c r="O5" s="25" t="str">
        <f t="shared" ca="1" si="1"/>
        <v/>
      </c>
      <c r="P5" s="25" t="str">
        <f t="shared" ca="1" si="1"/>
        <v/>
      </c>
      <c r="Q5" s="25" t="str">
        <f t="shared" ca="1" si="1"/>
        <v/>
      </c>
      <c r="R5" s="21"/>
      <c r="S5" s="10"/>
      <c r="T5" s="10"/>
    </row>
    <row r="6" spans="1:20">
      <c r="A6" s="24"/>
      <c r="B6" s="61" t="str">
        <f>$I$1</f>
        <v>$_ = \DB::statement('SELECT @@GLOBAL.foreign_key_checks');</v>
      </c>
      <c r="C6" s="61"/>
      <c r="D6" s="61"/>
      <c r="E6" s="61"/>
      <c r="F6" s="61"/>
      <c r="G6" s="61"/>
      <c r="H6" s="61"/>
      <c r="I6" s="61"/>
      <c r="J6" s="61"/>
      <c r="K6" s="61"/>
      <c r="L6" s="61"/>
      <c r="M6" s="61"/>
      <c r="N6" s="61"/>
      <c r="O6" s="61"/>
      <c r="P6" s="61"/>
      <c r="Q6" s="61"/>
      <c r="R6" s="61"/>
      <c r="S6" s="10"/>
      <c r="T6" s="10"/>
    </row>
    <row r="7" spans="1:20">
      <c r="A7" s="24"/>
      <c r="B7" s="62" t="str">
        <f>$I$2</f>
        <v>\DB::statement('set foreign_key_checks = 0');</v>
      </c>
      <c r="C7" s="62"/>
      <c r="D7" s="62"/>
      <c r="E7" s="62"/>
      <c r="F7" s="62"/>
      <c r="G7" s="62"/>
      <c r="H7" s="62"/>
      <c r="I7" s="62"/>
      <c r="J7" s="62"/>
      <c r="K7" s="62"/>
      <c r="L7" s="62"/>
      <c r="M7" s="62"/>
      <c r="N7" s="62"/>
      <c r="O7" s="62"/>
      <c r="P7" s="62"/>
      <c r="Q7" s="62"/>
      <c r="R7" s="62"/>
    </row>
    <row r="8" spans="1:20">
      <c r="A8" s="24"/>
      <c r="B8" s="63" t="str">
        <f>$E$1</f>
        <v>\Milestone\Appframe\Model\ResourceFormFieldOption::query()</v>
      </c>
      <c r="C8" s="63"/>
      <c r="D8" s="63"/>
      <c r="E8" s="63"/>
      <c r="F8" s="63"/>
      <c r="G8" s="63"/>
      <c r="H8" s="63"/>
      <c r="I8" s="63"/>
      <c r="J8" s="63"/>
      <c r="K8" s="63"/>
      <c r="L8" s="63"/>
      <c r="M8" s="63"/>
      <c r="N8" s="63"/>
      <c r="O8" s="63"/>
      <c r="P8" s="63"/>
      <c r="Q8" s="63"/>
      <c r="R8" s="63"/>
    </row>
    <row r="9" spans="1:20">
      <c r="A9" s="21">
        <v>1</v>
      </c>
      <c r="B9" s="22" t="str">
        <f ca="1">IF($B8="","",IF($B8=";",$I$3,IF($B8=$I$3,"",IF(ISNA(VLOOKUP($A$1&amp;"-"&amp;$A9,INDIRECT($E$2&amp;$E$3),1,0)),";",$S$4))))</f>
        <v>;</v>
      </c>
      <c r="C9" s="50" t="str">
        <f ca="1">IF(AND($B9=$S$4,C$5&lt;&gt;""),IF(VLOOKUP($A$1&amp;"-"&amp;$A9,INDIRECT($E$2&amp;$E$3),C$4+$B$4,0)="","","'"&amp;C$5&amp;"' =&gt; '"&amp;VLOOKUP($A$1&amp;"-"&amp;$A9,INDIRECT($E$2&amp;$E$3),C$4+$B$4,0)&amp;"', "),"")</f>
        <v/>
      </c>
      <c r="D9" s="50" t="str">
        <f t="shared" ref="D9:Q24" ca="1" si="2">IF(AND($B9=$S$4,D$5&lt;&gt;""),IF(VLOOKUP($A$1&amp;"-"&amp;$A9,INDIRECT($E$2&amp;$E$3),D$4+$B$4,0)="","","'"&amp;D$5&amp;"' =&gt; '"&amp;VLOOKUP($A$1&amp;"-"&amp;$A9,INDIRECT($E$2&amp;$E$3),D$4+$B$4,0)&amp;"', "),"")</f>
        <v/>
      </c>
      <c r="E9" s="50" t="str">
        <f t="shared" ca="1" si="2"/>
        <v/>
      </c>
      <c r="F9" s="50" t="str">
        <f t="shared" ca="1" si="2"/>
        <v/>
      </c>
      <c r="G9" s="50" t="str">
        <f t="shared" ca="1" si="2"/>
        <v/>
      </c>
      <c r="H9" s="50" t="str">
        <f t="shared" ca="1" si="2"/>
        <v/>
      </c>
      <c r="I9" s="50" t="str">
        <f t="shared" ca="1" si="2"/>
        <v/>
      </c>
      <c r="J9" s="50" t="str">
        <f t="shared" ca="1" si="2"/>
        <v/>
      </c>
      <c r="K9" s="50" t="str">
        <f t="shared" ca="1" si="2"/>
        <v/>
      </c>
      <c r="L9" s="50" t="str">
        <f t="shared" ca="1" si="2"/>
        <v/>
      </c>
      <c r="M9" s="50" t="str">
        <f t="shared" ca="1" si="2"/>
        <v/>
      </c>
      <c r="N9" s="50" t="str">
        <f t="shared" ca="1" si="2"/>
        <v/>
      </c>
      <c r="O9" s="50" t="str">
        <f t="shared" ca="1" si="2"/>
        <v/>
      </c>
      <c r="P9" s="50" t="str">
        <f t="shared" ca="1" si="2"/>
        <v/>
      </c>
      <c r="Q9" s="50" t="str">
        <f t="shared" ca="1" si="2"/>
        <v/>
      </c>
      <c r="R9" s="50" t="str">
        <f ca="1">IF(B9=$S$4,$T$4,"")</f>
        <v/>
      </c>
    </row>
    <row r="10" spans="1:20">
      <c r="A10" s="21">
        <v>2</v>
      </c>
      <c r="B10" s="22" t="str">
        <f t="shared" ref="B10:B73" ca="1" si="3">IF($B9="","",IF($B9=";",$I$3,IF($B9=$I$3,"",IF(ISNA(VLOOKUP($A$1&amp;"-"&amp;$A10,INDIRECT($E$2&amp;$E$3),1,0)),";",$S$4))))</f>
        <v>\DB::statement('set foreign_key_checks = ' . $_);</v>
      </c>
      <c r="C10" s="50" t="str">
        <f t="shared" ref="C10:Q40" ca="1" si="4">IF(AND($B10=$S$4,C$5&lt;&gt;""),IF(VLOOKUP($A$1&amp;"-"&amp;$A10,INDIRECT($E$2&amp;$E$3),C$4+$B$4,0)="","","'"&amp;C$5&amp;"' =&gt; '"&amp;VLOOKUP($A$1&amp;"-"&amp;$A10,INDIRECT($E$2&amp;$E$3),C$4+$B$4,0)&amp;"', "),"")</f>
        <v/>
      </c>
      <c r="D10" s="50" t="str">
        <f t="shared" ca="1" si="2"/>
        <v/>
      </c>
      <c r="E10" s="50" t="str">
        <f t="shared" ca="1" si="2"/>
        <v/>
      </c>
      <c r="F10" s="50" t="str">
        <f t="shared" ca="1" si="2"/>
        <v/>
      </c>
      <c r="G10" s="50" t="str">
        <f t="shared" ca="1" si="2"/>
        <v/>
      </c>
      <c r="H10" s="50" t="str">
        <f t="shared" ca="1" si="2"/>
        <v/>
      </c>
      <c r="I10" s="50" t="str">
        <f t="shared" ca="1" si="2"/>
        <v/>
      </c>
      <c r="J10" s="50" t="str">
        <f t="shared" ca="1" si="2"/>
        <v/>
      </c>
      <c r="K10" s="50" t="str">
        <f t="shared" ca="1" si="2"/>
        <v/>
      </c>
      <c r="L10" s="50" t="str">
        <f t="shared" ca="1" si="2"/>
        <v/>
      </c>
      <c r="M10" s="50" t="str">
        <f t="shared" ca="1" si="2"/>
        <v/>
      </c>
      <c r="N10" s="50" t="str">
        <f t="shared" ca="1" si="2"/>
        <v/>
      </c>
      <c r="O10" s="50" t="str">
        <f t="shared" ca="1" si="2"/>
        <v/>
      </c>
      <c r="P10" s="50" t="str">
        <f t="shared" ca="1" si="2"/>
        <v/>
      </c>
      <c r="Q10" s="50" t="str">
        <f t="shared" ca="1" si="2"/>
        <v/>
      </c>
      <c r="R10" s="50" t="str">
        <f t="shared" ref="R10:R73" ca="1" si="5">IF(B10=$S$4,$T$4,"")</f>
        <v/>
      </c>
    </row>
    <row r="11" spans="1:20">
      <c r="A11" s="21">
        <v>3</v>
      </c>
      <c r="B11" s="22" t="str">
        <f t="shared" ca="1" si="3"/>
        <v/>
      </c>
      <c r="C11" s="50" t="str">
        <f t="shared" ca="1" si="4"/>
        <v/>
      </c>
      <c r="D11" s="50" t="str">
        <f t="shared" ca="1" si="2"/>
        <v/>
      </c>
      <c r="E11" s="50" t="str">
        <f t="shared" ca="1" si="2"/>
        <v/>
      </c>
      <c r="F11" s="50" t="str">
        <f t="shared" ca="1" si="2"/>
        <v/>
      </c>
      <c r="G11" s="50" t="str">
        <f t="shared" ca="1" si="2"/>
        <v/>
      </c>
      <c r="H11" s="50" t="str">
        <f t="shared" ca="1" si="2"/>
        <v/>
      </c>
      <c r="I11" s="50" t="str">
        <f t="shared" ca="1" si="2"/>
        <v/>
      </c>
      <c r="J11" s="50" t="str">
        <f t="shared" ca="1" si="2"/>
        <v/>
      </c>
      <c r="K11" s="50" t="str">
        <f t="shared" ca="1" si="2"/>
        <v/>
      </c>
      <c r="L11" s="50" t="str">
        <f t="shared" ca="1" si="2"/>
        <v/>
      </c>
      <c r="M11" s="50" t="str">
        <f t="shared" ca="1" si="2"/>
        <v/>
      </c>
      <c r="N11" s="50" t="str">
        <f t="shared" ca="1" si="2"/>
        <v/>
      </c>
      <c r="O11" s="50" t="str">
        <f t="shared" ca="1" si="2"/>
        <v/>
      </c>
      <c r="P11" s="50" t="str">
        <f t="shared" ca="1" si="2"/>
        <v/>
      </c>
      <c r="Q11" s="50" t="str">
        <f t="shared" ca="1" si="2"/>
        <v/>
      </c>
      <c r="R11" s="50" t="str">
        <f t="shared" ca="1" si="5"/>
        <v/>
      </c>
    </row>
    <row r="12" spans="1:20">
      <c r="A12" s="21">
        <v>4</v>
      </c>
      <c r="B12" s="22" t="str">
        <f t="shared" ca="1" si="3"/>
        <v/>
      </c>
      <c r="C12" s="50" t="str">
        <f t="shared" ca="1" si="4"/>
        <v/>
      </c>
      <c r="D12" s="50" t="str">
        <f t="shared" ca="1" si="2"/>
        <v/>
      </c>
      <c r="E12" s="50" t="str">
        <f t="shared" ca="1" si="2"/>
        <v/>
      </c>
      <c r="F12" s="50" t="str">
        <f t="shared" ca="1" si="2"/>
        <v/>
      </c>
      <c r="G12" s="50" t="str">
        <f t="shared" ca="1" si="2"/>
        <v/>
      </c>
      <c r="H12" s="50" t="str">
        <f t="shared" ca="1" si="2"/>
        <v/>
      </c>
      <c r="I12" s="50" t="str">
        <f t="shared" ca="1" si="2"/>
        <v/>
      </c>
      <c r="J12" s="50" t="str">
        <f t="shared" ca="1" si="2"/>
        <v/>
      </c>
      <c r="K12" s="50" t="str">
        <f t="shared" ca="1" si="2"/>
        <v/>
      </c>
      <c r="L12" s="50" t="str">
        <f t="shared" ca="1" si="2"/>
        <v/>
      </c>
      <c r="M12" s="50" t="str">
        <f t="shared" ca="1" si="2"/>
        <v/>
      </c>
      <c r="N12" s="50" t="str">
        <f t="shared" ca="1" si="2"/>
        <v/>
      </c>
      <c r="O12" s="50" t="str">
        <f t="shared" ca="1" si="2"/>
        <v/>
      </c>
      <c r="P12" s="50" t="str">
        <f t="shared" ca="1" si="2"/>
        <v/>
      </c>
      <c r="Q12" s="50" t="str">
        <f t="shared" ca="1" si="2"/>
        <v/>
      </c>
      <c r="R12" s="50" t="str">
        <f t="shared" ca="1" si="5"/>
        <v/>
      </c>
    </row>
    <row r="13" spans="1:20">
      <c r="A13" s="21">
        <v>5</v>
      </c>
      <c r="B13" s="22" t="str">
        <f t="shared" ca="1" si="3"/>
        <v/>
      </c>
      <c r="C13" s="50" t="str">
        <f t="shared" ca="1" si="4"/>
        <v/>
      </c>
      <c r="D13" s="50" t="str">
        <f t="shared" ca="1" si="2"/>
        <v/>
      </c>
      <c r="E13" s="50" t="str">
        <f t="shared" ca="1" si="2"/>
        <v/>
      </c>
      <c r="F13" s="50" t="str">
        <f t="shared" ca="1" si="2"/>
        <v/>
      </c>
      <c r="G13" s="50" t="str">
        <f t="shared" ca="1" si="2"/>
        <v/>
      </c>
      <c r="H13" s="50" t="str">
        <f t="shared" ca="1" si="2"/>
        <v/>
      </c>
      <c r="I13" s="50" t="str">
        <f t="shared" ca="1" si="2"/>
        <v/>
      </c>
      <c r="J13" s="50" t="str">
        <f t="shared" ca="1" si="2"/>
        <v/>
      </c>
      <c r="K13" s="50" t="str">
        <f t="shared" ca="1" si="2"/>
        <v/>
      </c>
      <c r="L13" s="50" t="str">
        <f t="shared" ca="1" si="2"/>
        <v/>
      </c>
      <c r="M13" s="50" t="str">
        <f t="shared" ca="1" si="2"/>
        <v/>
      </c>
      <c r="N13" s="50" t="str">
        <f t="shared" ca="1" si="2"/>
        <v/>
      </c>
      <c r="O13" s="50" t="str">
        <f t="shared" ca="1" si="2"/>
        <v/>
      </c>
      <c r="P13" s="50" t="str">
        <f t="shared" ca="1" si="2"/>
        <v/>
      </c>
      <c r="Q13" s="50" t="str">
        <f t="shared" ca="1" si="2"/>
        <v/>
      </c>
      <c r="R13" s="50" t="str">
        <f t="shared" ca="1" si="5"/>
        <v/>
      </c>
    </row>
    <row r="14" spans="1:20">
      <c r="A14" s="21">
        <v>6</v>
      </c>
      <c r="B14" s="22" t="str">
        <f t="shared" ca="1" si="3"/>
        <v/>
      </c>
      <c r="C14" s="50" t="str">
        <f t="shared" ca="1" si="4"/>
        <v/>
      </c>
      <c r="D14" s="50" t="str">
        <f t="shared" ca="1" si="2"/>
        <v/>
      </c>
      <c r="E14" s="50" t="str">
        <f t="shared" ca="1" si="2"/>
        <v/>
      </c>
      <c r="F14" s="50" t="str">
        <f t="shared" ca="1" si="2"/>
        <v/>
      </c>
      <c r="G14" s="50" t="str">
        <f t="shared" ca="1" si="2"/>
        <v/>
      </c>
      <c r="H14" s="50" t="str">
        <f t="shared" ca="1" si="2"/>
        <v/>
      </c>
      <c r="I14" s="50" t="str">
        <f t="shared" ca="1" si="2"/>
        <v/>
      </c>
      <c r="J14" s="50" t="str">
        <f t="shared" ca="1" si="2"/>
        <v/>
      </c>
      <c r="K14" s="50" t="str">
        <f t="shared" ca="1" si="2"/>
        <v/>
      </c>
      <c r="L14" s="50" t="str">
        <f t="shared" ca="1" si="2"/>
        <v/>
      </c>
      <c r="M14" s="50" t="str">
        <f t="shared" ca="1" si="2"/>
        <v/>
      </c>
      <c r="N14" s="50" t="str">
        <f t="shared" ca="1" si="2"/>
        <v/>
      </c>
      <c r="O14" s="50" t="str">
        <f t="shared" ca="1" si="2"/>
        <v/>
      </c>
      <c r="P14" s="50" t="str">
        <f t="shared" ca="1" si="2"/>
        <v/>
      </c>
      <c r="Q14" s="50" t="str">
        <f t="shared" ca="1" si="2"/>
        <v/>
      </c>
      <c r="R14" s="50" t="str">
        <f t="shared" ca="1" si="5"/>
        <v/>
      </c>
    </row>
    <row r="15" spans="1:20">
      <c r="A15" s="21">
        <v>7</v>
      </c>
      <c r="B15" s="22" t="str">
        <f t="shared" ca="1" si="3"/>
        <v/>
      </c>
      <c r="C15" s="50" t="str">
        <f t="shared" ca="1" si="4"/>
        <v/>
      </c>
      <c r="D15" s="50" t="str">
        <f t="shared" ca="1" si="2"/>
        <v/>
      </c>
      <c r="E15" s="50" t="str">
        <f t="shared" ca="1" si="2"/>
        <v/>
      </c>
      <c r="F15" s="50" t="str">
        <f t="shared" ca="1" si="2"/>
        <v/>
      </c>
      <c r="G15" s="50" t="str">
        <f t="shared" ca="1" si="2"/>
        <v/>
      </c>
      <c r="H15" s="50" t="str">
        <f t="shared" ca="1" si="2"/>
        <v/>
      </c>
      <c r="I15" s="50" t="str">
        <f t="shared" ca="1" si="2"/>
        <v/>
      </c>
      <c r="J15" s="50" t="str">
        <f t="shared" ca="1" si="2"/>
        <v/>
      </c>
      <c r="K15" s="50" t="str">
        <f t="shared" ca="1" si="2"/>
        <v/>
      </c>
      <c r="L15" s="50" t="str">
        <f t="shared" ca="1" si="2"/>
        <v/>
      </c>
      <c r="M15" s="50" t="str">
        <f t="shared" ca="1" si="2"/>
        <v/>
      </c>
      <c r="N15" s="50" t="str">
        <f t="shared" ca="1" si="2"/>
        <v/>
      </c>
      <c r="O15" s="50" t="str">
        <f t="shared" ca="1" si="2"/>
        <v/>
      </c>
      <c r="P15" s="50" t="str">
        <f t="shared" ca="1" si="2"/>
        <v/>
      </c>
      <c r="Q15" s="50" t="str">
        <f t="shared" ca="1" si="2"/>
        <v/>
      </c>
      <c r="R15" s="50" t="str">
        <f t="shared" ca="1" si="5"/>
        <v/>
      </c>
    </row>
    <row r="16" spans="1:20">
      <c r="A16" s="21">
        <v>8</v>
      </c>
      <c r="B16" s="22" t="str">
        <f t="shared" ca="1" si="3"/>
        <v/>
      </c>
      <c r="C16" s="50" t="str">
        <f t="shared" ca="1" si="4"/>
        <v/>
      </c>
      <c r="D16" s="50" t="str">
        <f t="shared" ca="1" si="2"/>
        <v/>
      </c>
      <c r="E16" s="50" t="str">
        <f t="shared" ca="1" si="2"/>
        <v/>
      </c>
      <c r="F16" s="50" t="str">
        <f t="shared" ca="1" si="2"/>
        <v/>
      </c>
      <c r="G16" s="50" t="str">
        <f t="shared" ca="1" si="2"/>
        <v/>
      </c>
      <c r="H16" s="50" t="str">
        <f t="shared" ca="1" si="2"/>
        <v/>
      </c>
      <c r="I16" s="50" t="str">
        <f t="shared" ca="1" si="2"/>
        <v/>
      </c>
      <c r="J16" s="50" t="str">
        <f t="shared" ca="1" si="2"/>
        <v/>
      </c>
      <c r="K16" s="50" t="str">
        <f t="shared" ca="1" si="2"/>
        <v/>
      </c>
      <c r="L16" s="50" t="str">
        <f t="shared" ca="1" si="2"/>
        <v/>
      </c>
      <c r="M16" s="50" t="str">
        <f t="shared" ca="1" si="2"/>
        <v/>
      </c>
      <c r="N16" s="50" t="str">
        <f t="shared" ca="1" si="2"/>
        <v/>
      </c>
      <c r="O16" s="50" t="str">
        <f t="shared" ca="1" si="2"/>
        <v/>
      </c>
      <c r="P16" s="50" t="str">
        <f t="shared" ca="1" si="2"/>
        <v/>
      </c>
      <c r="Q16" s="50" t="str">
        <f t="shared" ca="1" si="2"/>
        <v/>
      </c>
      <c r="R16" s="50" t="str">
        <f t="shared" ca="1" si="5"/>
        <v/>
      </c>
    </row>
    <row r="17" spans="1:18">
      <c r="A17" s="21">
        <v>9</v>
      </c>
      <c r="B17" s="22" t="str">
        <f t="shared" ca="1" si="3"/>
        <v/>
      </c>
      <c r="C17" s="50" t="str">
        <f t="shared" ca="1" si="4"/>
        <v/>
      </c>
      <c r="D17" s="50" t="str">
        <f t="shared" ca="1" si="2"/>
        <v/>
      </c>
      <c r="E17" s="50" t="str">
        <f t="shared" ca="1" si="2"/>
        <v/>
      </c>
      <c r="F17" s="50" t="str">
        <f t="shared" ca="1" si="2"/>
        <v/>
      </c>
      <c r="G17" s="50" t="str">
        <f t="shared" ca="1" si="2"/>
        <v/>
      </c>
      <c r="H17" s="50" t="str">
        <f t="shared" ca="1" si="2"/>
        <v/>
      </c>
      <c r="I17" s="50" t="str">
        <f t="shared" ca="1" si="2"/>
        <v/>
      </c>
      <c r="J17" s="50" t="str">
        <f t="shared" ca="1" si="2"/>
        <v/>
      </c>
      <c r="K17" s="50" t="str">
        <f t="shared" ca="1" si="2"/>
        <v/>
      </c>
      <c r="L17" s="50" t="str">
        <f t="shared" ca="1" si="2"/>
        <v/>
      </c>
      <c r="M17" s="50" t="str">
        <f t="shared" ca="1" si="2"/>
        <v/>
      </c>
      <c r="N17" s="50" t="str">
        <f t="shared" ca="1" si="2"/>
        <v/>
      </c>
      <c r="O17" s="50" t="str">
        <f t="shared" ca="1" si="2"/>
        <v/>
      </c>
      <c r="P17" s="50" t="str">
        <f t="shared" ca="1" si="2"/>
        <v/>
      </c>
      <c r="Q17" s="50" t="str">
        <f t="shared" ca="1" si="2"/>
        <v/>
      </c>
      <c r="R17" s="50" t="str">
        <f t="shared" ca="1" si="5"/>
        <v/>
      </c>
    </row>
    <row r="18" spans="1:18">
      <c r="A18" s="21">
        <v>10</v>
      </c>
      <c r="B18" s="22" t="str">
        <f t="shared" ca="1" si="3"/>
        <v/>
      </c>
      <c r="C18" s="50" t="str">
        <f t="shared" ca="1" si="4"/>
        <v/>
      </c>
      <c r="D18" s="50" t="str">
        <f t="shared" ca="1" si="2"/>
        <v/>
      </c>
      <c r="E18" s="50" t="str">
        <f t="shared" ca="1" si="2"/>
        <v/>
      </c>
      <c r="F18" s="50" t="str">
        <f t="shared" ca="1" si="2"/>
        <v/>
      </c>
      <c r="G18" s="50" t="str">
        <f t="shared" ca="1" si="2"/>
        <v/>
      </c>
      <c r="H18" s="50" t="str">
        <f t="shared" ca="1" si="2"/>
        <v/>
      </c>
      <c r="I18" s="50" t="str">
        <f t="shared" ca="1" si="2"/>
        <v/>
      </c>
      <c r="J18" s="50" t="str">
        <f t="shared" ca="1" si="2"/>
        <v/>
      </c>
      <c r="K18" s="50" t="str">
        <f t="shared" ca="1" si="2"/>
        <v/>
      </c>
      <c r="L18" s="50" t="str">
        <f t="shared" ca="1" si="2"/>
        <v/>
      </c>
      <c r="M18" s="50" t="str">
        <f t="shared" ca="1" si="2"/>
        <v/>
      </c>
      <c r="N18" s="50" t="str">
        <f t="shared" ca="1" si="2"/>
        <v/>
      </c>
      <c r="O18" s="50" t="str">
        <f t="shared" ca="1" si="2"/>
        <v/>
      </c>
      <c r="P18" s="50" t="str">
        <f t="shared" ca="1" si="2"/>
        <v/>
      </c>
      <c r="Q18" s="50" t="str">
        <f t="shared" ca="1" si="2"/>
        <v/>
      </c>
      <c r="R18" s="50" t="str">
        <f t="shared" ca="1" si="5"/>
        <v/>
      </c>
    </row>
    <row r="19" spans="1:18">
      <c r="A19" s="21">
        <v>11</v>
      </c>
      <c r="B19" s="22" t="str">
        <f t="shared" ca="1" si="3"/>
        <v/>
      </c>
      <c r="C19" s="50" t="str">
        <f t="shared" ca="1" si="4"/>
        <v/>
      </c>
      <c r="D19" s="50" t="str">
        <f t="shared" ca="1" si="2"/>
        <v/>
      </c>
      <c r="E19" s="50" t="str">
        <f t="shared" ca="1" si="2"/>
        <v/>
      </c>
      <c r="F19" s="50" t="str">
        <f t="shared" ca="1" si="2"/>
        <v/>
      </c>
      <c r="G19" s="50" t="str">
        <f t="shared" ca="1" si="2"/>
        <v/>
      </c>
      <c r="H19" s="50" t="str">
        <f t="shared" ca="1" si="2"/>
        <v/>
      </c>
      <c r="I19" s="50" t="str">
        <f t="shared" ca="1" si="2"/>
        <v/>
      </c>
      <c r="J19" s="50" t="str">
        <f t="shared" ca="1" si="2"/>
        <v/>
      </c>
      <c r="K19" s="50" t="str">
        <f t="shared" ca="1" si="2"/>
        <v/>
      </c>
      <c r="L19" s="50" t="str">
        <f t="shared" ca="1" si="2"/>
        <v/>
      </c>
      <c r="M19" s="50" t="str">
        <f t="shared" ca="1" si="2"/>
        <v/>
      </c>
      <c r="N19" s="50" t="str">
        <f t="shared" ca="1" si="2"/>
        <v/>
      </c>
      <c r="O19" s="50" t="str">
        <f t="shared" ca="1" si="2"/>
        <v/>
      </c>
      <c r="P19" s="50" t="str">
        <f t="shared" ca="1" si="2"/>
        <v/>
      </c>
      <c r="Q19" s="50" t="str">
        <f t="shared" ca="1" si="2"/>
        <v/>
      </c>
      <c r="R19" s="50" t="str">
        <f t="shared" ca="1" si="5"/>
        <v/>
      </c>
    </row>
    <row r="20" spans="1:18">
      <c r="A20" s="21">
        <v>12</v>
      </c>
      <c r="B20" s="22" t="str">
        <f t="shared" ca="1" si="3"/>
        <v/>
      </c>
      <c r="C20" s="50" t="str">
        <f t="shared" ca="1" si="4"/>
        <v/>
      </c>
      <c r="D20" s="50" t="str">
        <f t="shared" ca="1" si="2"/>
        <v/>
      </c>
      <c r="E20" s="50" t="str">
        <f t="shared" ca="1" si="2"/>
        <v/>
      </c>
      <c r="F20" s="50" t="str">
        <f t="shared" ca="1" si="2"/>
        <v/>
      </c>
      <c r="G20" s="50" t="str">
        <f t="shared" ca="1" si="2"/>
        <v/>
      </c>
      <c r="H20" s="50" t="str">
        <f t="shared" ca="1" si="2"/>
        <v/>
      </c>
      <c r="I20" s="50" t="str">
        <f t="shared" ca="1" si="2"/>
        <v/>
      </c>
      <c r="J20" s="50" t="str">
        <f t="shared" ca="1" si="2"/>
        <v/>
      </c>
      <c r="K20" s="50" t="str">
        <f t="shared" ca="1" si="2"/>
        <v/>
      </c>
      <c r="L20" s="50" t="str">
        <f t="shared" ca="1" si="2"/>
        <v/>
      </c>
      <c r="M20" s="50" t="str">
        <f t="shared" ca="1" si="2"/>
        <v/>
      </c>
      <c r="N20" s="50" t="str">
        <f t="shared" ca="1" si="2"/>
        <v/>
      </c>
      <c r="O20" s="50" t="str">
        <f t="shared" ca="1" si="2"/>
        <v/>
      </c>
      <c r="P20" s="50" t="str">
        <f t="shared" ca="1" si="2"/>
        <v/>
      </c>
      <c r="Q20" s="50" t="str">
        <f t="shared" ca="1" si="2"/>
        <v/>
      </c>
      <c r="R20" s="50" t="str">
        <f t="shared" ca="1" si="5"/>
        <v/>
      </c>
    </row>
    <row r="21" spans="1:18">
      <c r="A21" s="21">
        <v>13</v>
      </c>
      <c r="B21" s="22" t="str">
        <f t="shared" ca="1" si="3"/>
        <v/>
      </c>
      <c r="C21" s="50" t="str">
        <f t="shared" ca="1" si="4"/>
        <v/>
      </c>
      <c r="D21" s="50" t="str">
        <f t="shared" ca="1" si="2"/>
        <v/>
      </c>
      <c r="E21" s="50" t="str">
        <f t="shared" ca="1" si="2"/>
        <v/>
      </c>
      <c r="F21" s="50" t="str">
        <f t="shared" ca="1" si="2"/>
        <v/>
      </c>
      <c r="G21" s="50" t="str">
        <f t="shared" ca="1" si="2"/>
        <v/>
      </c>
      <c r="H21" s="50" t="str">
        <f t="shared" ca="1" si="2"/>
        <v/>
      </c>
      <c r="I21" s="50" t="str">
        <f t="shared" ca="1" si="2"/>
        <v/>
      </c>
      <c r="J21" s="50" t="str">
        <f t="shared" ca="1" si="2"/>
        <v/>
      </c>
      <c r="K21" s="50" t="str">
        <f t="shared" ca="1" si="2"/>
        <v/>
      </c>
      <c r="L21" s="50" t="str">
        <f t="shared" ca="1" si="2"/>
        <v/>
      </c>
      <c r="M21" s="50" t="str">
        <f t="shared" ca="1" si="2"/>
        <v/>
      </c>
      <c r="N21" s="50" t="str">
        <f t="shared" ca="1" si="2"/>
        <v/>
      </c>
      <c r="O21" s="50" t="str">
        <f t="shared" ca="1" si="2"/>
        <v/>
      </c>
      <c r="P21" s="50" t="str">
        <f t="shared" ca="1" si="2"/>
        <v/>
      </c>
      <c r="Q21" s="50" t="str">
        <f t="shared" ca="1" si="2"/>
        <v/>
      </c>
      <c r="R21" s="50" t="str">
        <f t="shared" ca="1" si="5"/>
        <v/>
      </c>
    </row>
    <row r="22" spans="1:18">
      <c r="A22" s="21">
        <v>14</v>
      </c>
      <c r="B22" s="22" t="str">
        <f t="shared" ca="1" si="3"/>
        <v/>
      </c>
      <c r="C22" s="50" t="str">
        <f t="shared" ca="1" si="4"/>
        <v/>
      </c>
      <c r="D22" s="50" t="str">
        <f t="shared" ca="1" si="2"/>
        <v/>
      </c>
      <c r="E22" s="50" t="str">
        <f t="shared" ca="1" si="2"/>
        <v/>
      </c>
      <c r="F22" s="50" t="str">
        <f t="shared" ca="1" si="2"/>
        <v/>
      </c>
      <c r="G22" s="50" t="str">
        <f t="shared" ca="1" si="2"/>
        <v/>
      </c>
      <c r="H22" s="50" t="str">
        <f t="shared" ca="1" si="2"/>
        <v/>
      </c>
      <c r="I22" s="50" t="str">
        <f t="shared" ca="1" si="2"/>
        <v/>
      </c>
      <c r="J22" s="50" t="str">
        <f t="shared" ca="1" si="2"/>
        <v/>
      </c>
      <c r="K22" s="50" t="str">
        <f t="shared" ca="1" si="2"/>
        <v/>
      </c>
      <c r="L22" s="50" t="str">
        <f t="shared" ca="1" si="2"/>
        <v/>
      </c>
      <c r="M22" s="50" t="str">
        <f t="shared" ca="1" si="2"/>
        <v/>
      </c>
      <c r="N22" s="50" t="str">
        <f t="shared" ca="1" si="2"/>
        <v/>
      </c>
      <c r="O22" s="50" t="str">
        <f t="shared" ca="1" si="2"/>
        <v/>
      </c>
      <c r="P22" s="50" t="str">
        <f t="shared" ca="1" si="2"/>
        <v/>
      </c>
      <c r="Q22" s="50" t="str">
        <f t="shared" ca="1" si="2"/>
        <v/>
      </c>
      <c r="R22" s="50" t="str">
        <f t="shared" ca="1" si="5"/>
        <v/>
      </c>
    </row>
    <row r="23" spans="1:18">
      <c r="A23" s="21">
        <v>15</v>
      </c>
      <c r="B23" s="22" t="str">
        <f t="shared" ca="1" si="3"/>
        <v/>
      </c>
      <c r="C23" s="50" t="str">
        <f t="shared" ca="1" si="4"/>
        <v/>
      </c>
      <c r="D23" s="50" t="str">
        <f t="shared" ca="1" si="2"/>
        <v/>
      </c>
      <c r="E23" s="50" t="str">
        <f t="shared" ca="1" si="2"/>
        <v/>
      </c>
      <c r="F23" s="50" t="str">
        <f t="shared" ca="1" si="2"/>
        <v/>
      </c>
      <c r="G23" s="50" t="str">
        <f t="shared" ca="1" si="2"/>
        <v/>
      </c>
      <c r="H23" s="50" t="str">
        <f t="shared" ca="1" si="2"/>
        <v/>
      </c>
      <c r="I23" s="50" t="str">
        <f t="shared" ca="1" si="2"/>
        <v/>
      </c>
      <c r="J23" s="50" t="str">
        <f t="shared" ca="1" si="2"/>
        <v/>
      </c>
      <c r="K23" s="50" t="str">
        <f t="shared" ca="1" si="2"/>
        <v/>
      </c>
      <c r="L23" s="50" t="str">
        <f t="shared" ca="1" si="2"/>
        <v/>
      </c>
      <c r="M23" s="50" t="str">
        <f t="shared" ca="1" si="2"/>
        <v/>
      </c>
      <c r="N23" s="50" t="str">
        <f t="shared" ca="1" si="2"/>
        <v/>
      </c>
      <c r="O23" s="50" t="str">
        <f t="shared" ca="1" si="2"/>
        <v/>
      </c>
      <c r="P23" s="50" t="str">
        <f t="shared" ca="1" si="2"/>
        <v/>
      </c>
      <c r="Q23" s="50" t="str">
        <f t="shared" ca="1" si="2"/>
        <v/>
      </c>
      <c r="R23" s="50" t="str">
        <f t="shared" ca="1" si="5"/>
        <v/>
      </c>
    </row>
    <row r="24" spans="1:18">
      <c r="A24" s="21">
        <v>16</v>
      </c>
      <c r="B24" s="22" t="str">
        <f t="shared" ca="1" si="3"/>
        <v/>
      </c>
      <c r="C24" s="50" t="str">
        <f t="shared" ca="1" si="4"/>
        <v/>
      </c>
      <c r="D24" s="50" t="str">
        <f t="shared" ca="1" si="2"/>
        <v/>
      </c>
      <c r="E24" s="50" t="str">
        <f t="shared" ca="1" si="2"/>
        <v/>
      </c>
      <c r="F24" s="50" t="str">
        <f t="shared" ca="1" si="2"/>
        <v/>
      </c>
      <c r="G24" s="50" t="str">
        <f t="shared" ca="1" si="2"/>
        <v/>
      </c>
      <c r="H24" s="50" t="str">
        <f t="shared" ca="1" si="2"/>
        <v/>
      </c>
      <c r="I24" s="50" t="str">
        <f t="shared" ca="1" si="2"/>
        <v/>
      </c>
      <c r="J24" s="50" t="str">
        <f t="shared" ca="1" si="2"/>
        <v/>
      </c>
      <c r="K24" s="50" t="str">
        <f t="shared" ca="1" si="2"/>
        <v/>
      </c>
      <c r="L24" s="50" t="str">
        <f t="shared" ca="1" si="2"/>
        <v/>
      </c>
      <c r="M24" s="50" t="str">
        <f t="shared" ca="1" si="2"/>
        <v/>
      </c>
      <c r="N24" s="50" t="str">
        <f t="shared" ca="1" si="2"/>
        <v/>
      </c>
      <c r="O24" s="50" t="str">
        <f t="shared" ca="1" si="2"/>
        <v/>
      </c>
      <c r="P24" s="50" t="str">
        <f t="shared" ca="1" si="2"/>
        <v/>
      </c>
      <c r="Q24" s="50" t="str">
        <f t="shared" ca="1" si="2"/>
        <v/>
      </c>
      <c r="R24" s="50" t="str">
        <f t="shared" ca="1" si="5"/>
        <v/>
      </c>
    </row>
    <row r="25" spans="1:18">
      <c r="A25" s="21">
        <v>17</v>
      </c>
      <c r="B25" s="22" t="str">
        <f t="shared" ca="1" si="3"/>
        <v/>
      </c>
      <c r="C25" s="50" t="str">
        <f t="shared" ca="1" si="4"/>
        <v/>
      </c>
      <c r="D25" s="50" t="str">
        <f t="shared" ca="1" si="4"/>
        <v/>
      </c>
      <c r="E25" s="50" t="str">
        <f t="shared" ca="1" si="4"/>
        <v/>
      </c>
      <c r="F25" s="50" t="str">
        <f t="shared" ca="1" si="4"/>
        <v/>
      </c>
      <c r="G25" s="50" t="str">
        <f t="shared" ca="1" si="4"/>
        <v/>
      </c>
      <c r="H25" s="50" t="str">
        <f t="shared" ca="1" si="4"/>
        <v/>
      </c>
      <c r="I25" s="50" t="str">
        <f t="shared" ca="1" si="4"/>
        <v/>
      </c>
      <c r="J25" s="50" t="str">
        <f t="shared" ca="1" si="4"/>
        <v/>
      </c>
      <c r="K25" s="50" t="str">
        <f t="shared" ca="1" si="4"/>
        <v/>
      </c>
      <c r="L25" s="50" t="str">
        <f t="shared" ca="1" si="4"/>
        <v/>
      </c>
      <c r="M25" s="50" t="str">
        <f t="shared" ca="1" si="4"/>
        <v/>
      </c>
      <c r="N25" s="50" t="str">
        <f t="shared" ca="1" si="4"/>
        <v/>
      </c>
      <c r="O25" s="50" t="str">
        <f t="shared" ca="1" si="4"/>
        <v/>
      </c>
      <c r="P25" s="50" t="str">
        <f t="shared" ca="1" si="4"/>
        <v/>
      </c>
      <c r="Q25" s="50" t="str">
        <f t="shared" ca="1" si="4"/>
        <v/>
      </c>
      <c r="R25" s="50" t="str">
        <f t="shared" ca="1" si="5"/>
        <v/>
      </c>
    </row>
    <row r="26" spans="1:18">
      <c r="A26" s="21">
        <v>18</v>
      </c>
      <c r="B26" s="22" t="str">
        <f t="shared" ca="1" si="3"/>
        <v/>
      </c>
      <c r="C26" s="50" t="str">
        <f t="shared" ca="1" si="4"/>
        <v/>
      </c>
      <c r="D26" s="50" t="str">
        <f t="shared" ca="1" si="4"/>
        <v/>
      </c>
      <c r="E26" s="50" t="str">
        <f t="shared" ca="1" si="4"/>
        <v/>
      </c>
      <c r="F26" s="50" t="str">
        <f t="shared" ca="1" si="4"/>
        <v/>
      </c>
      <c r="G26" s="50" t="str">
        <f t="shared" ca="1" si="4"/>
        <v/>
      </c>
      <c r="H26" s="50" t="str">
        <f t="shared" ca="1" si="4"/>
        <v/>
      </c>
      <c r="I26" s="50" t="str">
        <f t="shared" ca="1" si="4"/>
        <v/>
      </c>
      <c r="J26" s="50" t="str">
        <f t="shared" ca="1" si="4"/>
        <v/>
      </c>
      <c r="K26" s="50" t="str">
        <f t="shared" ca="1" si="4"/>
        <v/>
      </c>
      <c r="L26" s="50" t="str">
        <f t="shared" ca="1" si="4"/>
        <v/>
      </c>
      <c r="M26" s="50" t="str">
        <f t="shared" ca="1" si="4"/>
        <v/>
      </c>
      <c r="N26" s="50" t="str">
        <f t="shared" ca="1" si="4"/>
        <v/>
      </c>
      <c r="O26" s="50" t="str">
        <f t="shared" ca="1" si="4"/>
        <v/>
      </c>
      <c r="P26" s="50" t="str">
        <f t="shared" ca="1" si="4"/>
        <v/>
      </c>
      <c r="Q26" s="50" t="str">
        <f t="shared" ca="1" si="4"/>
        <v/>
      </c>
      <c r="R26" s="50" t="str">
        <f t="shared" ca="1" si="5"/>
        <v/>
      </c>
    </row>
    <row r="27" spans="1:18">
      <c r="A27" s="21">
        <v>19</v>
      </c>
      <c r="B27" s="22" t="str">
        <f t="shared" ca="1" si="3"/>
        <v/>
      </c>
      <c r="C27" s="50" t="str">
        <f t="shared" ca="1" si="4"/>
        <v/>
      </c>
      <c r="D27" s="50" t="str">
        <f t="shared" ca="1" si="4"/>
        <v/>
      </c>
      <c r="E27" s="50" t="str">
        <f t="shared" ca="1" si="4"/>
        <v/>
      </c>
      <c r="F27" s="50" t="str">
        <f t="shared" ca="1" si="4"/>
        <v/>
      </c>
      <c r="G27" s="50" t="str">
        <f t="shared" ca="1" si="4"/>
        <v/>
      </c>
      <c r="H27" s="50" t="str">
        <f t="shared" ca="1" si="4"/>
        <v/>
      </c>
      <c r="I27" s="50" t="str">
        <f t="shared" ca="1" si="4"/>
        <v/>
      </c>
      <c r="J27" s="50" t="str">
        <f t="shared" ca="1" si="4"/>
        <v/>
      </c>
      <c r="K27" s="50" t="str">
        <f t="shared" ca="1" si="4"/>
        <v/>
      </c>
      <c r="L27" s="50" t="str">
        <f t="shared" ca="1" si="4"/>
        <v/>
      </c>
      <c r="M27" s="50" t="str">
        <f t="shared" ca="1" si="4"/>
        <v/>
      </c>
      <c r="N27" s="50" t="str">
        <f t="shared" ca="1" si="4"/>
        <v/>
      </c>
      <c r="O27" s="50" t="str">
        <f t="shared" ca="1" si="4"/>
        <v/>
      </c>
      <c r="P27" s="50" t="str">
        <f t="shared" ca="1" si="4"/>
        <v/>
      </c>
      <c r="Q27" s="50" t="str">
        <f t="shared" ca="1" si="4"/>
        <v/>
      </c>
      <c r="R27" s="50" t="str">
        <f t="shared" ca="1" si="5"/>
        <v/>
      </c>
    </row>
    <row r="28" spans="1:18">
      <c r="A28" s="21">
        <v>20</v>
      </c>
      <c r="B28" s="22" t="str">
        <f t="shared" ca="1" si="3"/>
        <v/>
      </c>
      <c r="C28" s="50" t="str">
        <f t="shared" ca="1" si="4"/>
        <v/>
      </c>
      <c r="D28" s="50" t="str">
        <f t="shared" ca="1" si="4"/>
        <v/>
      </c>
      <c r="E28" s="50" t="str">
        <f t="shared" ca="1" si="4"/>
        <v/>
      </c>
      <c r="F28" s="50" t="str">
        <f t="shared" ca="1" si="4"/>
        <v/>
      </c>
      <c r="G28" s="50" t="str">
        <f t="shared" ca="1" si="4"/>
        <v/>
      </c>
      <c r="H28" s="50" t="str">
        <f t="shared" ca="1" si="4"/>
        <v/>
      </c>
      <c r="I28" s="50" t="str">
        <f t="shared" ca="1" si="4"/>
        <v/>
      </c>
      <c r="J28" s="50" t="str">
        <f t="shared" ca="1" si="4"/>
        <v/>
      </c>
      <c r="K28" s="50" t="str">
        <f t="shared" ca="1" si="4"/>
        <v/>
      </c>
      <c r="L28" s="50" t="str">
        <f t="shared" ca="1" si="4"/>
        <v/>
      </c>
      <c r="M28" s="50" t="str">
        <f t="shared" ca="1" si="4"/>
        <v/>
      </c>
      <c r="N28" s="50" t="str">
        <f t="shared" ca="1" si="4"/>
        <v/>
      </c>
      <c r="O28" s="50" t="str">
        <f t="shared" ca="1" si="4"/>
        <v/>
      </c>
      <c r="P28" s="50" t="str">
        <f t="shared" ca="1" si="4"/>
        <v/>
      </c>
      <c r="Q28" s="50" t="str">
        <f t="shared" ca="1" si="4"/>
        <v/>
      </c>
      <c r="R28" s="50" t="str">
        <f t="shared" ca="1" si="5"/>
        <v/>
      </c>
    </row>
    <row r="29" spans="1:18">
      <c r="A29" s="21">
        <v>21</v>
      </c>
      <c r="B29" s="22" t="str">
        <f t="shared" ca="1" si="3"/>
        <v/>
      </c>
      <c r="C29" s="50" t="str">
        <f t="shared" ca="1" si="4"/>
        <v/>
      </c>
      <c r="D29" s="50" t="str">
        <f t="shared" ca="1" si="4"/>
        <v/>
      </c>
      <c r="E29" s="50" t="str">
        <f t="shared" ca="1" si="4"/>
        <v/>
      </c>
      <c r="F29" s="50" t="str">
        <f t="shared" ca="1" si="4"/>
        <v/>
      </c>
      <c r="G29" s="50" t="str">
        <f t="shared" ca="1" si="4"/>
        <v/>
      </c>
      <c r="H29" s="50" t="str">
        <f t="shared" ca="1" si="4"/>
        <v/>
      </c>
      <c r="I29" s="50" t="str">
        <f t="shared" ca="1" si="4"/>
        <v/>
      </c>
      <c r="J29" s="50" t="str">
        <f t="shared" ca="1" si="4"/>
        <v/>
      </c>
      <c r="K29" s="50" t="str">
        <f t="shared" ca="1" si="4"/>
        <v/>
      </c>
      <c r="L29" s="50" t="str">
        <f t="shared" ca="1" si="4"/>
        <v/>
      </c>
      <c r="M29" s="50" t="str">
        <f t="shared" ca="1" si="4"/>
        <v/>
      </c>
      <c r="N29" s="50" t="str">
        <f t="shared" ca="1" si="4"/>
        <v/>
      </c>
      <c r="O29" s="50" t="str">
        <f t="shared" ca="1" si="4"/>
        <v/>
      </c>
      <c r="P29" s="50" t="str">
        <f t="shared" ca="1" si="4"/>
        <v/>
      </c>
      <c r="Q29" s="50" t="str">
        <f t="shared" ca="1" si="4"/>
        <v/>
      </c>
      <c r="R29" s="50" t="str">
        <f t="shared" ca="1" si="5"/>
        <v/>
      </c>
    </row>
    <row r="30" spans="1:18">
      <c r="A30" s="21">
        <v>22</v>
      </c>
      <c r="B30" s="22" t="str">
        <f t="shared" ca="1" si="3"/>
        <v/>
      </c>
      <c r="C30" s="50" t="str">
        <f t="shared" ca="1" si="4"/>
        <v/>
      </c>
      <c r="D30" s="50" t="str">
        <f t="shared" ca="1" si="4"/>
        <v/>
      </c>
      <c r="E30" s="50" t="str">
        <f t="shared" ca="1" si="4"/>
        <v/>
      </c>
      <c r="F30" s="50" t="str">
        <f t="shared" ca="1" si="4"/>
        <v/>
      </c>
      <c r="G30" s="50" t="str">
        <f t="shared" ca="1" si="4"/>
        <v/>
      </c>
      <c r="H30" s="50" t="str">
        <f t="shared" ca="1" si="4"/>
        <v/>
      </c>
      <c r="I30" s="50" t="str">
        <f t="shared" ca="1" si="4"/>
        <v/>
      </c>
      <c r="J30" s="50" t="str">
        <f t="shared" ca="1" si="4"/>
        <v/>
      </c>
      <c r="K30" s="50" t="str">
        <f t="shared" ca="1" si="4"/>
        <v/>
      </c>
      <c r="L30" s="50" t="str">
        <f t="shared" ca="1" si="4"/>
        <v/>
      </c>
      <c r="M30" s="50" t="str">
        <f t="shared" ca="1" si="4"/>
        <v/>
      </c>
      <c r="N30" s="50" t="str">
        <f t="shared" ca="1" si="4"/>
        <v/>
      </c>
      <c r="O30" s="50" t="str">
        <f t="shared" ca="1" si="4"/>
        <v/>
      </c>
      <c r="P30" s="50" t="str">
        <f t="shared" ca="1" si="4"/>
        <v/>
      </c>
      <c r="Q30" s="50" t="str">
        <f t="shared" ca="1" si="4"/>
        <v/>
      </c>
      <c r="R30" s="50" t="str">
        <f t="shared" ca="1" si="5"/>
        <v/>
      </c>
    </row>
    <row r="31" spans="1:18">
      <c r="A31" s="21">
        <v>23</v>
      </c>
      <c r="B31" s="22" t="str">
        <f t="shared" ca="1" si="3"/>
        <v/>
      </c>
      <c r="C31" s="50" t="str">
        <f t="shared" ca="1" si="4"/>
        <v/>
      </c>
      <c r="D31" s="50" t="str">
        <f t="shared" ca="1" si="4"/>
        <v/>
      </c>
      <c r="E31" s="50" t="str">
        <f t="shared" ca="1" si="4"/>
        <v/>
      </c>
      <c r="F31" s="50" t="str">
        <f t="shared" ca="1" si="4"/>
        <v/>
      </c>
      <c r="G31" s="50" t="str">
        <f t="shared" ca="1" si="4"/>
        <v/>
      </c>
      <c r="H31" s="50" t="str">
        <f t="shared" ca="1" si="4"/>
        <v/>
      </c>
      <c r="I31" s="50" t="str">
        <f t="shared" ca="1" si="4"/>
        <v/>
      </c>
      <c r="J31" s="50" t="str">
        <f t="shared" ca="1" si="4"/>
        <v/>
      </c>
      <c r="K31" s="50" t="str">
        <f t="shared" ca="1" si="4"/>
        <v/>
      </c>
      <c r="L31" s="50" t="str">
        <f t="shared" ca="1" si="4"/>
        <v/>
      </c>
      <c r="M31" s="50" t="str">
        <f t="shared" ca="1" si="4"/>
        <v/>
      </c>
      <c r="N31" s="50" t="str">
        <f t="shared" ca="1" si="4"/>
        <v/>
      </c>
      <c r="O31" s="50" t="str">
        <f t="shared" ca="1" si="4"/>
        <v/>
      </c>
      <c r="P31" s="50" t="str">
        <f t="shared" ca="1" si="4"/>
        <v/>
      </c>
      <c r="Q31" s="50" t="str">
        <f t="shared" ca="1" si="4"/>
        <v/>
      </c>
      <c r="R31" s="50" t="str">
        <f t="shared" ca="1" si="5"/>
        <v/>
      </c>
    </row>
    <row r="32" spans="1:18">
      <c r="A32" s="21">
        <v>24</v>
      </c>
      <c r="B32" s="22" t="str">
        <f t="shared" ca="1" si="3"/>
        <v/>
      </c>
      <c r="C32" s="50" t="str">
        <f t="shared" ca="1" si="4"/>
        <v/>
      </c>
      <c r="D32" s="50" t="str">
        <f t="shared" ca="1" si="4"/>
        <v/>
      </c>
      <c r="E32" s="50" t="str">
        <f t="shared" ca="1" si="4"/>
        <v/>
      </c>
      <c r="F32" s="50" t="str">
        <f t="shared" ca="1" si="4"/>
        <v/>
      </c>
      <c r="G32" s="50" t="str">
        <f t="shared" ca="1" si="4"/>
        <v/>
      </c>
      <c r="H32" s="50" t="str">
        <f t="shared" ca="1" si="4"/>
        <v/>
      </c>
      <c r="I32" s="50" t="str">
        <f t="shared" ca="1" si="4"/>
        <v/>
      </c>
      <c r="J32" s="50" t="str">
        <f t="shared" ca="1" si="4"/>
        <v/>
      </c>
      <c r="K32" s="50" t="str">
        <f t="shared" ca="1" si="4"/>
        <v/>
      </c>
      <c r="L32" s="50" t="str">
        <f t="shared" ca="1" si="4"/>
        <v/>
      </c>
      <c r="M32" s="50" t="str">
        <f t="shared" ca="1" si="4"/>
        <v/>
      </c>
      <c r="N32" s="50" t="str">
        <f t="shared" ca="1" si="4"/>
        <v/>
      </c>
      <c r="O32" s="50" t="str">
        <f t="shared" ca="1" si="4"/>
        <v/>
      </c>
      <c r="P32" s="50" t="str">
        <f t="shared" ca="1" si="4"/>
        <v/>
      </c>
      <c r="Q32" s="50" t="str">
        <f t="shared" ca="1" si="4"/>
        <v/>
      </c>
      <c r="R32" s="50" t="str">
        <f t="shared" ca="1" si="5"/>
        <v/>
      </c>
    </row>
    <row r="33" spans="1:18">
      <c r="A33" s="21">
        <v>25</v>
      </c>
      <c r="B33" s="22" t="str">
        <f t="shared" ca="1" si="3"/>
        <v/>
      </c>
      <c r="C33" s="50" t="str">
        <f t="shared" ca="1" si="4"/>
        <v/>
      </c>
      <c r="D33" s="50" t="str">
        <f t="shared" ca="1" si="4"/>
        <v/>
      </c>
      <c r="E33" s="50" t="str">
        <f t="shared" ca="1" si="4"/>
        <v/>
      </c>
      <c r="F33" s="50" t="str">
        <f t="shared" ca="1" si="4"/>
        <v/>
      </c>
      <c r="G33" s="50" t="str">
        <f t="shared" ca="1" si="4"/>
        <v/>
      </c>
      <c r="H33" s="50" t="str">
        <f t="shared" ca="1" si="4"/>
        <v/>
      </c>
      <c r="I33" s="50" t="str">
        <f t="shared" ca="1" si="4"/>
        <v/>
      </c>
      <c r="J33" s="50" t="str">
        <f t="shared" ca="1" si="4"/>
        <v/>
      </c>
      <c r="K33" s="50" t="str">
        <f t="shared" ca="1" si="4"/>
        <v/>
      </c>
      <c r="L33" s="50" t="str">
        <f t="shared" ca="1" si="4"/>
        <v/>
      </c>
      <c r="M33" s="50" t="str">
        <f t="shared" ca="1" si="4"/>
        <v/>
      </c>
      <c r="N33" s="50" t="str">
        <f t="shared" ca="1" si="4"/>
        <v/>
      </c>
      <c r="O33" s="50" t="str">
        <f t="shared" ca="1" si="4"/>
        <v/>
      </c>
      <c r="P33" s="50" t="str">
        <f t="shared" ca="1" si="4"/>
        <v/>
      </c>
      <c r="Q33" s="50" t="str">
        <f t="shared" ca="1" si="4"/>
        <v/>
      </c>
      <c r="R33" s="50" t="str">
        <f t="shared" ca="1" si="5"/>
        <v/>
      </c>
    </row>
    <row r="34" spans="1:18">
      <c r="A34" s="21">
        <v>26</v>
      </c>
      <c r="B34" s="22" t="str">
        <f t="shared" ca="1" si="3"/>
        <v/>
      </c>
      <c r="C34" s="50" t="str">
        <f t="shared" ca="1" si="4"/>
        <v/>
      </c>
      <c r="D34" s="50" t="str">
        <f t="shared" ca="1" si="4"/>
        <v/>
      </c>
      <c r="E34" s="50" t="str">
        <f t="shared" ca="1" si="4"/>
        <v/>
      </c>
      <c r="F34" s="50" t="str">
        <f t="shared" ca="1" si="4"/>
        <v/>
      </c>
      <c r="G34" s="50" t="str">
        <f t="shared" ca="1" si="4"/>
        <v/>
      </c>
      <c r="H34" s="50" t="str">
        <f t="shared" ca="1" si="4"/>
        <v/>
      </c>
      <c r="I34" s="50" t="str">
        <f t="shared" ca="1" si="4"/>
        <v/>
      </c>
      <c r="J34" s="50" t="str">
        <f t="shared" ca="1" si="4"/>
        <v/>
      </c>
      <c r="K34" s="50" t="str">
        <f t="shared" ca="1" si="4"/>
        <v/>
      </c>
      <c r="L34" s="50" t="str">
        <f t="shared" ca="1" si="4"/>
        <v/>
      </c>
      <c r="M34" s="50" t="str">
        <f t="shared" ca="1" si="4"/>
        <v/>
      </c>
      <c r="N34" s="50" t="str">
        <f t="shared" ca="1" si="4"/>
        <v/>
      </c>
      <c r="O34" s="50" t="str">
        <f t="shared" ca="1" si="4"/>
        <v/>
      </c>
      <c r="P34" s="50" t="str">
        <f t="shared" ca="1" si="4"/>
        <v/>
      </c>
      <c r="Q34" s="50" t="str">
        <f t="shared" ca="1" si="4"/>
        <v/>
      </c>
      <c r="R34" s="50" t="str">
        <f t="shared" ca="1" si="5"/>
        <v/>
      </c>
    </row>
    <row r="35" spans="1:18">
      <c r="A35" s="21">
        <v>27</v>
      </c>
      <c r="B35" s="22" t="str">
        <f t="shared" ca="1" si="3"/>
        <v/>
      </c>
      <c r="C35" s="50" t="str">
        <f t="shared" ca="1" si="4"/>
        <v/>
      </c>
      <c r="D35" s="50" t="str">
        <f t="shared" ca="1" si="4"/>
        <v/>
      </c>
      <c r="E35" s="50" t="str">
        <f t="shared" ca="1" si="4"/>
        <v/>
      </c>
      <c r="F35" s="50" t="str">
        <f t="shared" ca="1" si="4"/>
        <v/>
      </c>
      <c r="G35" s="50" t="str">
        <f t="shared" ca="1" si="4"/>
        <v/>
      </c>
      <c r="H35" s="50" t="str">
        <f t="shared" ca="1" si="4"/>
        <v/>
      </c>
      <c r="I35" s="50" t="str">
        <f t="shared" ca="1" si="4"/>
        <v/>
      </c>
      <c r="J35" s="50" t="str">
        <f t="shared" ca="1" si="4"/>
        <v/>
      </c>
      <c r="K35" s="50" t="str">
        <f t="shared" ca="1" si="4"/>
        <v/>
      </c>
      <c r="L35" s="50" t="str">
        <f t="shared" ca="1" si="4"/>
        <v/>
      </c>
      <c r="M35" s="50" t="str">
        <f t="shared" ca="1" si="4"/>
        <v/>
      </c>
      <c r="N35" s="50" t="str">
        <f t="shared" ca="1" si="4"/>
        <v/>
      </c>
      <c r="O35" s="50" t="str">
        <f t="shared" ca="1" si="4"/>
        <v/>
      </c>
      <c r="P35" s="50" t="str">
        <f t="shared" ca="1" si="4"/>
        <v/>
      </c>
      <c r="Q35" s="50" t="str">
        <f t="shared" ca="1" si="4"/>
        <v/>
      </c>
      <c r="R35" s="50" t="str">
        <f t="shared" ca="1" si="5"/>
        <v/>
      </c>
    </row>
    <row r="36" spans="1:18">
      <c r="A36" s="21">
        <v>28</v>
      </c>
      <c r="B36" s="22" t="str">
        <f t="shared" ca="1" si="3"/>
        <v/>
      </c>
      <c r="C36" s="50" t="str">
        <f t="shared" ca="1" si="4"/>
        <v/>
      </c>
      <c r="D36" s="50" t="str">
        <f t="shared" ca="1" si="4"/>
        <v/>
      </c>
      <c r="E36" s="50" t="str">
        <f t="shared" ca="1" si="4"/>
        <v/>
      </c>
      <c r="F36" s="50" t="str">
        <f t="shared" ca="1" si="4"/>
        <v/>
      </c>
      <c r="G36" s="50" t="str">
        <f t="shared" ca="1" si="4"/>
        <v/>
      </c>
      <c r="H36" s="50" t="str">
        <f t="shared" ca="1" si="4"/>
        <v/>
      </c>
      <c r="I36" s="50" t="str">
        <f t="shared" ca="1" si="4"/>
        <v/>
      </c>
      <c r="J36" s="50" t="str">
        <f t="shared" ca="1" si="4"/>
        <v/>
      </c>
      <c r="K36" s="50" t="str">
        <f t="shared" ca="1" si="4"/>
        <v/>
      </c>
      <c r="L36" s="50" t="str">
        <f t="shared" ca="1" si="4"/>
        <v/>
      </c>
      <c r="M36" s="50" t="str">
        <f t="shared" ca="1" si="4"/>
        <v/>
      </c>
      <c r="N36" s="50" t="str">
        <f t="shared" ca="1" si="4"/>
        <v/>
      </c>
      <c r="O36" s="50" t="str">
        <f t="shared" ca="1" si="4"/>
        <v/>
      </c>
      <c r="P36" s="50" t="str">
        <f t="shared" ca="1" si="4"/>
        <v/>
      </c>
      <c r="Q36" s="50" t="str">
        <f t="shared" ca="1" si="4"/>
        <v/>
      </c>
      <c r="R36" s="50" t="str">
        <f t="shared" ca="1" si="5"/>
        <v/>
      </c>
    </row>
    <row r="37" spans="1:18">
      <c r="A37" s="21">
        <v>29</v>
      </c>
      <c r="B37" s="22" t="str">
        <f t="shared" ca="1" si="3"/>
        <v/>
      </c>
      <c r="C37" s="50" t="str">
        <f t="shared" ca="1" si="4"/>
        <v/>
      </c>
      <c r="D37" s="50" t="str">
        <f t="shared" ca="1" si="4"/>
        <v/>
      </c>
      <c r="E37" s="50" t="str">
        <f t="shared" ca="1" si="4"/>
        <v/>
      </c>
      <c r="F37" s="50" t="str">
        <f t="shared" ca="1" si="4"/>
        <v/>
      </c>
      <c r="G37" s="50" t="str">
        <f t="shared" ca="1" si="4"/>
        <v/>
      </c>
      <c r="H37" s="50" t="str">
        <f t="shared" ca="1" si="4"/>
        <v/>
      </c>
      <c r="I37" s="50" t="str">
        <f t="shared" ca="1" si="4"/>
        <v/>
      </c>
      <c r="J37" s="50" t="str">
        <f t="shared" ca="1" si="4"/>
        <v/>
      </c>
      <c r="K37" s="50" t="str">
        <f t="shared" ca="1" si="4"/>
        <v/>
      </c>
      <c r="L37" s="50" t="str">
        <f t="shared" ca="1" si="4"/>
        <v/>
      </c>
      <c r="M37" s="50" t="str">
        <f t="shared" ca="1" si="4"/>
        <v/>
      </c>
      <c r="N37" s="50" t="str">
        <f t="shared" ca="1" si="4"/>
        <v/>
      </c>
      <c r="O37" s="50" t="str">
        <f t="shared" ca="1" si="4"/>
        <v/>
      </c>
      <c r="P37" s="50" t="str">
        <f t="shared" ca="1" si="4"/>
        <v/>
      </c>
      <c r="Q37" s="50" t="str">
        <f t="shared" ca="1" si="4"/>
        <v/>
      </c>
      <c r="R37" s="50" t="str">
        <f t="shared" ca="1" si="5"/>
        <v/>
      </c>
    </row>
    <row r="38" spans="1:18">
      <c r="A38" s="21">
        <v>30</v>
      </c>
      <c r="B38" s="22" t="str">
        <f t="shared" ca="1" si="3"/>
        <v/>
      </c>
      <c r="C38" s="50" t="str">
        <f t="shared" ca="1" si="4"/>
        <v/>
      </c>
      <c r="D38" s="50" t="str">
        <f t="shared" ca="1" si="4"/>
        <v/>
      </c>
      <c r="E38" s="50" t="str">
        <f t="shared" ca="1" si="4"/>
        <v/>
      </c>
      <c r="F38" s="50" t="str">
        <f t="shared" ca="1" si="4"/>
        <v/>
      </c>
      <c r="G38" s="50" t="str">
        <f t="shared" ca="1" si="4"/>
        <v/>
      </c>
      <c r="H38" s="50" t="str">
        <f t="shared" ca="1" si="4"/>
        <v/>
      </c>
      <c r="I38" s="50" t="str">
        <f t="shared" ca="1" si="4"/>
        <v/>
      </c>
      <c r="J38" s="50" t="str">
        <f t="shared" ca="1" si="4"/>
        <v/>
      </c>
      <c r="K38" s="50" t="str">
        <f t="shared" ca="1" si="4"/>
        <v/>
      </c>
      <c r="L38" s="50" t="str">
        <f t="shared" ca="1" si="4"/>
        <v/>
      </c>
      <c r="M38" s="50" t="str">
        <f t="shared" ca="1" si="4"/>
        <v/>
      </c>
      <c r="N38" s="50" t="str">
        <f t="shared" ca="1" si="4"/>
        <v/>
      </c>
      <c r="O38" s="50" t="str">
        <f t="shared" ca="1" si="4"/>
        <v/>
      </c>
      <c r="P38" s="50" t="str">
        <f t="shared" ca="1" si="4"/>
        <v/>
      </c>
      <c r="Q38" s="50" t="str">
        <f t="shared" ca="1" si="4"/>
        <v/>
      </c>
      <c r="R38" s="50" t="str">
        <f t="shared" ca="1" si="5"/>
        <v/>
      </c>
    </row>
    <row r="39" spans="1:18">
      <c r="A39" s="21">
        <v>31</v>
      </c>
      <c r="B39" s="22" t="str">
        <f t="shared" ca="1" si="3"/>
        <v/>
      </c>
      <c r="C39" s="50" t="str">
        <f t="shared" ca="1" si="4"/>
        <v/>
      </c>
      <c r="D39" s="50" t="str">
        <f t="shared" ca="1" si="4"/>
        <v/>
      </c>
      <c r="E39" s="50" t="str">
        <f t="shared" ca="1" si="4"/>
        <v/>
      </c>
      <c r="F39" s="50" t="str">
        <f t="shared" ca="1" si="4"/>
        <v/>
      </c>
      <c r="G39" s="50" t="str">
        <f t="shared" ca="1" si="4"/>
        <v/>
      </c>
      <c r="H39" s="50" t="str">
        <f t="shared" ca="1" si="4"/>
        <v/>
      </c>
      <c r="I39" s="50" t="str">
        <f t="shared" ca="1" si="4"/>
        <v/>
      </c>
      <c r="J39" s="50" t="str">
        <f t="shared" ca="1" si="4"/>
        <v/>
      </c>
      <c r="K39" s="50" t="str">
        <f t="shared" ca="1" si="4"/>
        <v/>
      </c>
      <c r="L39" s="50" t="str">
        <f t="shared" ca="1" si="4"/>
        <v/>
      </c>
      <c r="M39" s="50" t="str">
        <f t="shared" ca="1" si="4"/>
        <v/>
      </c>
      <c r="N39" s="50" t="str">
        <f t="shared" ca="1" si="4"/>
        <v/>
      </c>
      <c r="O39" s="50" t="str">
        <f t="shared" ca="1" si="4"/>
        <v/>
      </c>
      <c r="P39" s="50" t="str">
        <f t="shared" ca="1" si="4"/>
        <v/>
      </c>
      <c r="Q39" s="50" t="str">
        <f t="shared" ca="1" si="4"/>
        <v/>
      </c>
      <c r="R39" s="50" t="str">
        <f t="shared" ca="1" si="5"/>
        <v/>
      </c>
    </row>
    <row r="40" spans="1:18">
      <c r="A40" s="21">
        <v>32</v>
      </c>
      <c r="B40" s="22" t="str">
        <f t="shared" ca="1" si="3"/>
        <v/>
      </c>
      <c r="C40" s="50" t="str">
        <f t="shared" ca="1" si="4"/>
        <v/>
      </c>
      <c r="D40" s="50" t="str">
        <f t="shared" ca="1" si="4"/>
        <v/>
      </c>
      <c r="E40" s="50" t="str">
        <f t="shared" ca="1" si="4"/>
        <v/>
      </c>
      <c r="F40" s="50" t="str">
        <f t="shared" ca="1" si="4"/>
        <v/>
      </c>
      <c r="G40" s="50" t="str">
        <f t="shared" ca="1" si="4"/>
        <v/>
      </c>
      <c r="H40" s="50" t="str">
        <f t="shared" ca="1" si="4"/>
        <v/>
      </c>
      <c r="I40" s="50" t="str">
        <f t="shared" ca="1" si="4"/>
        <v/>
      </c>
      <c r="J40" s="50" t="str">
        <f t="shared" ca="1" si="4"/>
        <v/>
      </c>
      <c r="K40" s="50" t="str">
        <f t="shared" ca="1" si="4"/>
        <v/>
      </c>
      <c r="L40" s="50" t="str">
        <f t="shared" ca="1" si="4"/>
        <v/>
      </c>
      <c r="M40" s="50" t="str">
        <f t="shared" ca="1" si="4"/>
        <v/>
      </c>
      <c r="N40" s="50" t="str">
        <f t="shared" ca="1" si="4"/>
        <v/>
      </c>
      <c r="O40" s="50" t="str">
        <f t="shared" ca="1" si="4"/>
        <v/>
      </c>
      <c r="P40" s="50" t="str">
        <f t="shared" ca="1" si="4"/>
        <v/>
      </c>
      <c r="Q40" s="50" t="str">
        <f t="shared" ca="1" si="4"/>
        <v/>
      </c>
      <c r="R40" s="50" t="str">
        <f t="shared" ca="1" si="5"/>
        <v/>
      </c>
    </row>
    <row r="41" spans="1:18">
      <c r="A41" s="21">
        <v>33</v>
      </c>
      <c r="B41" s="22" t="str">
        <f t="shared" ca="1" si="3"/>
        <v/>
      </c>
      <c r="C41" s="50" t="str">
        <f t="shared" ref="C41:Q57" ca="1" si="6">IF(AND($B41=$S$4,C$5&lt;&gt;""),IF(VLOOKUP($A$1&amp;"-"&amp;$A41,INDIRECT($E$2&amp;$E$3),C$4+$B$4,0)="","","'"&amp;C$5&amp;"' =&gt; '"&amp;VLOOKUP($A$1&amp;"-"&amp;$A41,INDIRECT($E$2&amp;$E$3),C$4+$B$4,0)&amp;"', "),"")</f>
        <v/>
      </c>
      <c r="D41" s="50" t="str">
        <f t="shared" ca="1" si="6"/>
        <v/>
      </c>
      <c r="E41" s="50" t="str">
        <f t="shared" ca="1" si="6"/>
        <v/>
      </c>
      <c r="F41" s="50" t="str">
        <f t="shared" ca="1" si="6"/>
        <v/>
      </c>
      <c r="G41" s="50" t="str">
        <f t="shared" ca="1" si="6"/>
        <v/>
      </c>
      <c r="H41" s="50" t="str">
        <f t="shared" ca="1" si="6"/>
        <v/>
      </c>
      <c r="I41" s="50" t="str">
        <f t="shared" ca="1" si="6"/>
        <v/>
      </c>
      <c r="J41" s="50" t="str">
        <f t="shared" ca="1" si="6"/>
        <v/>
      </c>
      <c r="K41" s="50" t="str">
        <f t="shared" ca="1" si="6"/>
        <v/>
      </c>
      <c r="L41" s="50" t="str">
        <f t="shared" ca="1" si="6"/>
        <v/>
      </c>
      <c r="M41" s="50" t="str">
        <f t="shared" ca="1" si="6"/>
        <v/>
      </c>
      <c r="N41" s="50" t="str">
        <f t="shared" ca="1" si="6"/>
        <v/>
      </c>
      <c r="O41" s="50" t="str">
        <f t="shared" ca="1" si="6"/>
        <v/>
      </c>
      <c r="P41" s="50" t="str">
        <f t="shared" ca="1" si="6"/>
        <v/>
      </c>
      <c r="Q41" s="50" t="str">
        <f t="shared" ca="1" si="6"/>
        <v/>
      </c>
      <c r="R41" s="50" t="str">
        <f t="shared" ca="1" si="5"/>
        <v/>
      </c>
    </row>
    <row r="42" spans="1:18">
      <c r="A42" s="21">
        <v>34</v>
      </c>
      <c r="B42" s="22" t="str">
        <f t="shared" ca="1" si="3"/>
        <v/>
      </c>
      <c r="C42" s="50" t="str">
        <f t="shared" ca="1" si="6"/>
        <v/>
      </c>
      <c r="D42" s="50" t="str">
        <f t="shared" ca="1" si="6"/>
        <v/>
      </c>
      <c r="E42" s="50" t="str">
        <f t="shared" ca="1" si="6"/>
        <v/>
      </c>
      <c r="F42" s="50" t="str">
        <f t="shared" ca="1" si="6"/>
        <v/>
      </c>
      <c r="G42" s="50" t="str">
        <f t="shared" ca="1" si="6"/>
        <v/>
      </c>
      <c r="H42" s="50" t="str">
        <f t="shared" ca="1" si="6"/>
        <v/>
      </c>
      <c r="I42" s="50" t="str">
        <f t="shared" ca="1" si="6"/>
        <v/>
      </c>
      <c r="J42" s="50" t="str">
        <f t="shared" ca="1" si="6"/>
        <v/>
      </c>
      <c r="K42" s="50" t="str">
        <f t="shared" ca="1" si="6"/>
        <v/>
      </c>
      <c r="L42" s="50" t="str">
        <f t="shared" ca="1" si="6"/>
        <v/>
      </c>
      <c r="M42" s="50" t="str">
        <f t="shared" ca="1" si="6"/>
        <v/>
      </c>
      <c r="N42" s="50" t="str">
        <f t="shared" ca="1" si="6"/>
        <v/>
      </c>
      <c r="O42" s="50" t="str">
        <f t="shared" ca="1" si="6"/>
        <v/>
      </c>
      <c r="P42" s="50" t="str">
        <f t="shared" ca="1" si="6"/>
        <v/>
      </c>
      <c r="Q42" s="50" t="str">
        <f t="shared" ca="1" si="6"/>
        <v/>
      </c>
      <c r="R42" s="50" t="str">
        <f t="shared" ca="1" si="5"/>
        <v/>
      </c>
    </row>
    <row r="43" spans="1:18">
      <c r="A43" s="21">
        <v>35</v>
      </c>
      <c r="B43" s="22" t="str">
        <f t="shared" ca="1" si="3"/>
        <v/>
      </c>
      <c r="C43" s="50" t="str">
        <f t="shared" ca="1" si="6"/>
        <v/>
      </c>
      <c r="D43" s="50" t="str">
        <f t="shared" ca="1" si="6"/>
        <v/>
      </c>
      <c r="E43" s="50" t="str">
        <f t="shared" ca="1" si="6"/>
        <v/>
      </c>
      <c r="F43" s="50" t="str">
        <f t="shared" ca="1" si="6"/>
        <v/>
      </c>
      <c r="G43" s="50" t="str">
        <f t="shared" ca="1" si="6"/>
        <v/>
      </c>
      <c r="H43" s="50" t="str">
        <f t="shared" ca="1" si="6"/>
        <v/>
      </c>
      <c r="I43" s="50" t="str">
        <f t="shared" ca="1" si="6"/>
        <v/>
      </c>
      <c r="J43" s="50" t="str">
        <f t="shared" ca="1" si="6"/>
        <v/>
      </c>
      <c r="K43" s="50" t="str">
        <f t="shared" ca="1" si="6"/>
        <v/>
      </c>
      <c r="L43" s="50" t="str">
        <f t="shared" ca="1" si="6"/>
        <v/>
      </c>
      <c r="M43" s="50" t="str">
        <f t="shared" ca="1" si="6"/>
        <v/>
      </c>
      <c r="N43" s="50" t="str">
        <f t="shared" ca="1" si="6"/>
        <v/>
      </c>
      <c r="O43" s="50" t="str">
        <f t="shared" ca="1" si="6"/>
        <v/>
      </c>
      <c r="P43" s="50" t="str">
        <f t="shared" ca="1" si="6"/>
        <v/>
      </c>
      <c r="Q43" s="50" t="str">
        <f t="shared" ca="1" si="6"/>
        <v/>
      </c>
      <c r="R43" s="50" t="str">
        <f t="shared" ca="1" si="5"/>
        <v/>
      </c>
    </row>
    <row r="44" spans="1:18">
      <c r="A44" s="21">
        <v>36</v>
      </c>
      <c r="B44" s="22" t="str">
        <f t="shared" ca="1" si="3"/>
        <v/>
      </c>
      <c r="C44" s="50" t="str">
        <f t="shared" ca="1" si="6"/>
        <v/>
      </c>
      <c r="D44" s="50" t="str">
        <f t="shared" ca="1" si="6"/>
        <v/>
      </c>
      <c r="E44" s="50" t="str">
        <f t="shared" ca="1" si="6"/>
        <v/>
      </c>
      <c r="F44" s="50" t="str">
        <f t="shared" ca="1" si="6"/>
        <v/>
      </c>
      <c r="G44" s="50" t="str">
        <f t="shared" ca="1" si="6"/>
        <v/>
      </c>
      <c r="H44" s="50" t="str">
        <f t="shared" ca="1" si="6"/>
        <v/>
      </c>
      <c r="I44" s="50" t="str">
        <f t="shared" ca="1" si="6"/>
        <v/>
      </c>
      <c r="J44" s="50" t="str">
        <f t="shared" ca="1" si="6"/>
        <v/>
      </c>
      <c r="K44" s="50" t="str">
        <f t="shared" ca="1" si="6"/>
        <v/>
      </c>
      <c r="L44" s="50" t="str">
        <f t="shared" ca="1" si="6"/>
        <v/>
      </c>
      <c r="M44" s="50" t="str">
        <f t="shared" ca="1" si="6"/>
        <v/>
      </c>
      <c r="N44" s="50" t="str">
        <f t="shared" ca="1" si="6"/>
        <v/>
      </c>
      <c r="O44" s="50" t="str">
        <f t="shared" ca="1" si="6"/>
        <v/>
      </c>
      <c r="P44" s="50" t="str">
        <f t="shared" ca="1" si="6"/>
        <v/>
      </c>
      <c r="Q44" s="50" t="str">
        <f t="shared" ca="1" si="6"/>
        <v/>
      </c>
      <c r="R44" s="50" t="str">
        <f t="shared" ca="1" si="5"/>
        <v/>
      </c>
    </row>
    <row r="45" spans="1:18">
      <c r="A45" s="21">
        <v>37</v>
      </c>
      <c r="B45" s="22" t="str">
        <f t="shared" ca="1" si="3"/>
        <v/>
      </c>
      <c r="C45" s="50" t="str">
        <f t="shared" ca="1" si="6"/>
        <v/>
      </c>
      <c r="D45" s="50" t="str">
        <f t="shared" ca="1" si="6"/>
        <v/>
      </c>
      <c r="E45" s="50" t="str">
        <f t="shared" ca="1" si="6"/>
        <v/>
      </c>
      <c r="F45" s="50" t="str">
        <f t="shared" ca="1" si="6"/>
        <v/>
      </c>
      <c r="G45" s="50" t="str">
        <f t="shared" ca="1" si="6"/>
        <v/>
      </c>
      <c r="H45" s="50" t="str">
        <f t="shared" ca="1" si="6"/>
        <v/>
      </c>
      <c r="I45" s="50" t="str">
        <f t="shared" ca="1" si="6"/>
        <v/>
      </c>
      <c r="J45" s="50" t="str">
        <f t="shared" ca="1" si="6"/>
        <v/>
      </c>
      <c r="K45" s="50" t="str">
        <f t="shared" ca="1" si="6"/>
        <v/>
      </c>
      <c r="L45" s="50" t="str">
        <f t="shared" ca="1" si="6"/>
        <v/>
      </c>
      <c r="M45" s="50" t="str">
        <f t="shared" ca="1" si="6"/>
        <v/>
      </c>
      <c r="N45" s="50" t="str">
        <f t="shared" ca="1" si="6"/>
        <v/>
      </c>
      <c r="O45" s="50" t="str">
        <f t="shared" ca="1" si="6"/>
        <v/>
      </c>
      <c r="P45" s="50" t="str">
        <f t="shared" ca="1" si="6"/>
        <v/>
      </c>
      <c r="Q45" s="50" t="str">
        <f t="shared" ca="1" si="6"/>
        <v/>
      </c>
      <c r="R45" s="50" t="str">
        <f t="shared" ca="1" si="5"/>
        <v/>
      </c>
    </row>
    <row r="46" spans="1:18">
      <c r="A46" s="21">
        <v>38</v>
      </c>
      <c r="B46" s="22" t="str">
        <f t="shared" ca="1" si="3"/>
        <v/>
      </c>
      <c r="C46" s="50" t="str">
        <f t="shared" ca="1" si="6"/>
        <v/>
      </c>
      <c r="D46" s="50" t="str">
        <f t="shared" ca="1" si="6"/>
        <v/>
      </c>
      <c r="E46" s="50" t="str">
        <f t="shared" ca="1" si="6"/>
        <v/>
      </c>
      <c r="F46" s="50" t="str">
        <f t="shared" ca="1" si="6"/>
        <v/>
      </c>
      <c r="G46" s="50" t="str">
        <f t="shared" ca="1" si="6"/>
        <v/>
      </c>
      <c r="H46" s="50" t="str">
        <f t="shared" ca="1" si="6"/>
        <v/>
      </c>
      <c r="I46" s="50" t="str">
        <f t="shared" ca="1" si="6"/>
        <v/>
      </c>
      <c r="J46" s="50" t="str">
        <f t="shared" ca="1" si="6"/>
        <v/>
      </c>
      <c r="K46" s="50" t="str">
        <f t="shared" ca="1" si="6"/>
        <v/>
      </c>
      <c r="L46" s="50" t="str">
        <f t="shared" ca="1" si="6"/>
        <v/>
      </c>
      <c r="M46" s="50" t="str">
        <f t="shared" ca="1" si="6"/>
        <v/>
      </c>
      <c r="N46" s="50" t="str">
        <f t="shared" ca="1" si="6"/>
        <v/>
      </c>
      <c r="O46" s="50" t="str">
        <f t="shared" ca="1" si="6"/>
        <v/>
      </c>
      <c r="P46" s="50" t="str">
        <f t="shared" ca="1" si="6"/>
        <v/>
      </c>
      <c r="Q46" s="50" t="str">
        <f t="shared" ca="1" si="6"/>
        <v/>
      </c>
      <c r="R46" s="50" t="str">
        <f t="shared" ca="1" si="5"/>
        <v/>
      </c>
    </row>
    <row r="47" spans="1:18">
      <c r="A47" s="21">
        <v>39</v>
      </c>
      <c r="B47" s="22" t="str">
        <f t="shared" ca="1" si="3"/>
        <v/>
      </c>
      <c r="C47" s="50" t="str">
        <f t="shared" ca="1" si="6"/>
        <v/>
      </c>
      <c r="D47" s="50" t="str">
        <f t="shared" ca="1" si="6"/>
        <v/>
      </c>
      <c r="E47" s="50" t="str">
        <f t="shared" ca="1" si="6"/>
        <v/>
      </c>
      <c r="F47" s="50" t="str">
        <f t="shared" ca="1" si="6"/>
        <v/>
      </c>
      <c r="G47" s="50" t="str">
        <f t="shared" ca="1" si="6"/>
        <v/>
      </c>
      <c r="H47" s="50" t="str">
        <f t="shared" ca="1" si="6"/>
        <v/>
      </c>
      <c r="I47" s="50" t="str">
        <f t="shared" ca="1" si="6"/>
        <v/>
      </c>
      <c r="J47" s="50" t="str">
        <f t="shared" ca="1" si="6"/>
        <v/>
      </c>
      <c r="K47" s="50" t="str">
        <f t="shared" ca="1" si="6"/>
        <v/>
      </c>
      <c r="L47" s="50" t="str">
        <f t="shared" ca="1" si="6"/>
        <v/>
      </c>
      <c r="M47" s="50" t="str">
        <f t="shared" ca="1" si="6"/>
        <v/>
      </c>
      <c r="N47" s="50" t="str">
        <f t="shared" ca="1" si="6"/>
        <v/>
      </c>
      <c r="O47" s="50" t="str">
        <f t="shared" ca="1" si="6"/>
        <v/>
      </c>
      <c r="P47" s="50" t="str">
        <f t="shared" ca="1" si="6"/>
        <v/>
      </c>
      <c r="Q47" s="50" t="str">
        <f t="shared" ca="1" si="6"/>
        <v/>
      </c>
      <c r="R47" s="50" t="str">
        <f t="shared" ca="1" si="5"/>
        <v/>
      </c>
    </row>
    <row r="48" spans="1:18">
      <c r="A48" s="21">
        <v>40</v>
      </c>
      <c r="B48" s="22" t="str">
        <f t="shared" ca="1" si="3"/>
        <v/>
      </c>
      <c r="C48" s="50" t="str">
        <f t="shared" ca="1" si="6"/>
        <v/>
      </c>
      <c r="D48" s="50" t="str">
        <f t="shared" ca="1" si="6"/>
        <v/>
      </c>
      <c r="E48" s="50" t="str">
        <f t="shared" ca="1" si="6"/>
        <v/>
      </c>
      <c r="F48" s="50" t="str">
        <f t="shared" ca="1" si="6"/>
        <v/>
      </c>
      <c r="G48" s="50" t="str">
        <f t="shared" ca="1" si="6"/>
        <v/>
      </c>
      <c r="H48" s="50" t="str">
        <f t="shared" ca="1" si="6"/>
        <v/>
      </c>
      <c r="I48" s="50" t="str">
        <f t="shared" ca="1" si="6"/>
        <v/>
      </c>
      <c r="J48" s="50" t="str">
        <f t="shared" ca="1" si="6"/>
        <v/>
      </c>
      <c r="K48" s="50" t="str">
        <f t="shared" ca="1" si="6"/>
        <v/>
      </c>
      <c r="L48" s="50" t="str">
        <f t="shared" ca="1" si="6"/>
        <v/>
      </c>
      <c r="M48" s="50" t="str">
        <f t="shared" ca="1" si="6"/>
        <v/>
      </c>
      <c r="N48" s="50" t="str">
        <f t="shared" ca="1" si="6"/>
        <v/>
      </c>
      <c r="O48" s="50" t="str">
        <f t="shared" ca="1" si="6"/>
        <v/>
      </c>
      <c r="P48" s="50" t="str">
        <f t="shared" ca="1" si="6"/>
        <v/>
      </c>
      <c r="Q48" s="50" t="str">
        <f t="shared" ca="1" si="6"/>
        <v/>
      </c>
      <c r="R48" s="50" t="str">
        <f t="shared" ca="1" si="5"/>
        <v/>
      </c>
    </row>
    <row r="49" spans="1:18">
      <c r="A49" s="21">
        <v>41</v>
      </c>
      <c r="B49" s="22" t="str">
        <f t="shared" ca="1" si="3"/>
        <v/>
      </c>
      <c r="C49" s="50" t="str">
        <f t="shared" ca="1" si="6"/>
        <v/>
      </c>
      <c r="D49" s="50" t="str">
        <f t="shared" ca="1" si="6"/>
        <v/>
      </c>
      <c r="E49" s="50" t="str">
        <f t="shared" ca="1" si="6"/>
        <v/>
      </c>
      <c r="F49" s="50" t="str">
        <f t="shared" ca="1" si="6"/>
        <v/>
      </c>
      <c r="G49" s="50" t="str">
        <f t="shared" ca="1" si="6"/>
        <v/>
      </c>
      <c r="H49" s="50" t="str">
        <f t="shared" ca="1" si="6"/>
        <v/>
      </c>
      <c r="I49" s="50" t="str">
        <f t="shared" ca="1" si="6"/>
        <v/>
      </c>
      <c r="J49" s="50" t="str">
        <f t="shared" ca="1" si="6"/>
        <v/>
      </c>
      <c r="K49" s="50" t="str">
        <f t="shared" ca="1" si="6"/>
        <v/>
      </c>
      <c r="L49" s="50" t="str">
        <f t="shared" ca="1" si="6"/>
        <v/>
      </c>
      <c r="M49" s="50" t="str">
        <f t="shared" ca="1" si="6"/>
        <v/>
      </c>
      <c r="N49" s="50" t="str">
        <f t="shared" ca="1" si="6"/>
        <v/>
      </c>
      <c r="O49" s="50" t="str">
        <f t="shared" ca="1" si="6"/>
        <v/>
      </c>
      <c r="P49" s="50" t="str">
        <f t="shared" ca="1" si="6"/>
        <v/>
      </c>
      <c r="Q49" s="50" t="str">
        <f t="shared" ca="1" si="6"/>
        <v/>
      </c>
      <c r="R49" s="50" t="str">
        <f t="shared" ca="1" si="5"/>
        <v/>
      </c>
    </row>
    <row r="50" spans="1:18">
      <c r="A50" s="21">
        <v>42</v>
      </c>
      <c r="B50" s="22" t="str">
        <f t="shared" ca="1" si="3"/>
        <v/>
      </c>
      <c r="C50" s="50" t="str">
        <f t="shared" ca="1" si="6"/>
        <v/>
      </c>
      <c r="D50" s="50" t="str">
        <f t="shared" ca="1" si="6"/>
        <v/>
      </c>
      <c r="E50" s="50" t="str">
        <f t="shared" ca="1" si="6"/>
        <v/>
      </c>
      <c r="F50" s="50" t="str">
        <f t="shared" ca="1" si="6"/>
        <v/>
      </c>
      <c r="G50" s="50" t="str">
        <f t="shared" ca="1" si="6"/>
        <v/>
      </c>
      <c r="H50" s="50" t="str">
        <f t="shared" ca="1" si="6"/>
        <v/>
      </c>
      <c r="I50" s="50" t="str">
        <f t="shared" ca="1" si="6"/>
        <v/>
      </c>
      <c r="J50" s="50" t="str">
        <f t="shared" ca="1" si="6"/>
        <v/>
      </c>
      <c r="K50" s="50" t="str">
        <f t="shared" ca="1" si="6"/>
        <v/>
      </c>
      <c r="L50" s="50" t="str">
        <f t="shared" ca="1" si="6"/>
        <v/>
      </c>
      <c r="M50" s="50" t="str">
        <f t="shared" ca="1" si="6"/>
        <v/>
      </c>
      <c r="N50" s="50" t="str">
        <f t="shared" ca="1" si="6"/>
        <v/>
      </c>
      <c r="O50" s="50" t="str">
        <f t="shared" ca="1" si="6"/>
        <v/>
      </c>
      <c r="P50" s="50" t="str">
        <f t="shared" ca="1" si="6"/>
        <v/>
      </c>
      <c r="Q50" s="50" t="str">
        <f t="shared" ca="1" si="6"/>
        <v/>
      </c>
      <c r="R50" s="50" t="str">
        <f t="shared" ca="1" si="5"/>
        <v/>
      </c>
    </row>
    <row r="51" spans="1:18">
      <c r="A51" s="21">
        <v>43</v>
      </c>
      <c r="B51" s="22" t="str">
        <f t="shared" ca="1" si="3"/>
        <v/>
      </c>
      <c r="C51" s="50" t="str">
        <f t="shared" ca="1" si="6"/>
        <v/>
      </c>
      <c r="D51" s="50" t="str">
        <f t="shared" ca="1" si="6"/>
        <v/>
      </c>
      <c r="E51" s="50" t="str">
        <f t="shared" ca="1" si="6"/>
        <v/>
      </c>
      <c r="F51" s="50" t="str">
        <f t="shared" ca="1" si="6"/>
        <v/>
      </c>
      <c r="G51" s="50" t="str">
        <f t="shared" ca="1" si="6"/>
        <v/>
      </c>
      <c r="H51" s="50" t="str">
        <f t="shared" ca="1" si="6"/>
        <v/>
      </c>
      <c r="I51" s="50" t="str">
        <f t="shared" ca="1" si="6"/>
        <v/>
      </c>
      <c r="J51" s="50" t="str">
        <f t="shared" ca="1" si="6"/>
        <v/>
      </c>
      <c r="K51" s="50" t="str">
        <f t="shared" ca="1" si="6"/>
        <v/>
      </c>
      <c r="L51" s="50" t="str">
        <f t="shared" ca="1" si="6"/>
        <v/>
      </c>
      <c r="M51" s="50" t="str">
        <f t="shared" ca="1" si="6"/>
        <v/>
      </c>
      <c r="N51" s="50" t="str">
        <f t="shared" ca="1" si="6"/>
        <v/>
      </c>
      <c r="O51" s="50" t="str">
        <f t="shared" ca="1" si="6"/>
        <v/>
      </c>
      <c r="P51" s="50" t="str">
        <f t="shared" ca="1" si="6"/>
        <v/>
      </c>
      <c r="Q51" s="50" t="str">
        <f t="shared" ca="1" si="6"/>
        <v/>
      </c>
      <c r="R51" s="50" t="str">
        <f t="shared" ca="1" si="5"/>
        <v/>
      </c>
    </row>
    <row r="52" spans="1:18">
      <c r="A52" s="21">
        <v>44</v>
      </c>
      <c r="B52" s="22" t="str">
        <f t="shared" ca="1" si="3"/>
        <v/>
      </c>
      <c r="C52" s="50" t="str">
        <f t="shared" ca="1" si="6"/>
        <v/>
      </c>
      <c r="D52" s="50" t="str">
        <f t="shared" ca="1" si="6"/>
        <v/>
      </c>
      <c r="E52" s="50" t="str">
        <f t="shared" ca="1" si="6"/>
        <v/>
      </c>
      <c r="F52" s="50" t="str">
        <f t="shared" ca="1" si="6"/>
        <v/>
      </c>
      <c r="G52" s="50" t="str">
        <f t="shared" ca="1" si="6"/>
        <v/>
      </c>
      <c r="H52" s="50" t="str">
        <f t="shared" ca="1" si="6"/>
        <v/>
      </c>
      <c r="I52" s="50" t="str">
        <f t="shared" ca="1" si="6"/>
        <v/>
      </c>
      <c r="J52" s="50" t="str">
        <f t="shared" ca="1" si="6"/>
        <v/>
      </c>
      <c r="K52" s="50" t="str">
        <f t="shared" ca="1" si="6"/>
        <v/>
      </c>
      <c r="L52" s="50" t="str">
        <f t="shared" ca="1" si="6"/>
        <v/>
      </c>
      <c r="M52" s="50" t="str">
        <f t="shared" ca="1" si="6"/>
        <v/>
      </c>
      <c r="N52" s="50" t="str">
        <f t="shared" ca="1" si="6"/>
        <v/>
      </c>
      <c r="O52" s="50" t="str">
        <f t="shared" ca="1" si="6"/>
        <v/>
      </c>
      <c r="P52" s="50" t="str">
        <f t="shared" ca="1" si="6"/>
        <v/>
      </c>
      <c r="Q52" s="50" t="str">
        <f t="shared" ca="1" si="6"/>
        <v/>
      </c>
      <c r="R52" s="50" t="str">
        <f t="shared" ca="1" si="5"/>
        <v/>
      </c>
    </row>
    <row r="53" spans="1:18">
      <c r="A53" s="21">
        <v>45</v>
      </c>
      <c r="B53" s="22" t="str">
        <f t="shared" ca="1" si="3"/>
        <v/>
      </c>
      <c r="C53" s="50" t="str">
        <f t="shared" ca="1" si="6"/>
        <v/>
      </c>
      <c r="D53" s="50" t="str">
        <f t="shared" ca="1" si="6"/>
        <v/>
      </c>
      <c r="E53" s="50" t="str">
        <f t="shared" ca="1" si="6"/>
        <v/>
      </c>
      <c r="F53" s="50" t="str">
        <f t="shared" ca="1" si="6"/>
        <v/>
      </c>
      <c r="G53" s="50" t="str">
        <f t="shared" ca="1" si="6"/>
        <v/>
      </c>
      <c r="H53" s="50" t="str">
        <f t="shared" ca="1" si="6"/>
        <v/>
      </c>
      <c r="I53" s="50" t="str">
        <f t="shared" ca="1" si="6"/>
        <v/>
      </c>
      <c r="J53" s="50" t="str">
        <f t="shared" ca="1" si="6"/>
        <v/>
      </c>
      <c r="K53" s="50" t="str">
        <f t="shared" ca="1" si="6"/>
        <v/>
      </c>
      <c r="L53" s="50" t="str">
        <f t="shared" ca="1" si="6"/>
        <v/>
      </c>
      <c r="M53" s="50" t="str">
        <f t="shared" ca="1" si="6"/>
        <v/>
      </c>
      <c r="N53" s="50" t="str">
        <f t="shared" ca="1" si="6"/>
        <v/>
      </c>
      <c r="O53" s="50" t="str">
        <f t="shared" ca="1" si="6"/>
        <v/>
      </c>
      <c r="P53" s="50" t="str">
        <f t="shared" ca="1" si="6"/>
        <v/>
      </c>
      <c r="Q53" s="50" t="str">
        <f t="shared" ca="1" si="6"/>
        <v/>
      </c>
      <c r="R53" s="50" t="str">
        <f t="shared" ca="1" si="5"/>
        <v/>
      </c>
    </row>
    <row r="54" spans="1:18">
      <c r="A54" s="21">
        <v>46</v>
      </c>
      <c r="B54" s="22" t="str">
        <f t="shared" ca="1" si="3"/>
        <v/>
      </c>
      <c r="C54" s="50" t="str">
        <f t="shared" ca="1" si="6"/>
        <v/>
      </c>
      <c r="D54" s="50" t="str">
        <f t="shared" ca="1" si="6"/>
        <v/>
      </c>
      <c r="E54" s="50" t="str">
        <f t="shared" ca="1" si="6"/>
        <v/>
      </c>
      <c r="F54" s="50" t="str">
        <f t="shared" ca="1" si="6"/>
        <v/>
      </c>
      <c r="G54" s="50" t="str">
        <f t="shared" ca="1" si="6"/>
        <v/>
      </c>
      <c r="H54" s="50" t="str">
        <f t="shared" ca="1" si="6"/>
        <v/>
      </c>
      <c r="I54" s="50" t="str">
        <f t="shared" ca="1" si="6"/>
        <v/>
      </c>
      <c r="J54" s="50" t="str">
        <f t="shared" ca="1" si="6"/>
        <v/>
      </c>
      <c r="K54" s="50" t="str">
        <f t="shared" ca="1" si="6"/>
        <v/>
      </c>
      <c r="L54" s="50" t="str">
        <f t="shared" ca="1" si="6"/>
        <v/>
      </c>
      <c r="M54" s="50" t="str">
        <f t="shared" ca="1" si="6"/>
        <v/>
      </c>
      <c r="N54" s="50" t="str">
        <f t="shared" ca="1" si="6"/>
        <v/>
      </c>
      <c r="O54" s="50" t="str">
        <f t="shared" ca="1" si="6"/>
        <v/>
      </c>
      <c r="P54" s="50" t="str">
        <f t="shared" ca="1" si="6"/>
        <v/>
      </c>
      <c r="Q54" s="50" t="str">
        <f t="shared" ca="1" si="6"/>
        <v/>
      </c>
      <c r="R54" s="50" t="str">
        <f t="shared" ca="1" si="5"/>
        <v/>
      </c>
    </row>
    <row r="55" spans="1:18">
      <c r="A55" s="21">
        <v>47</v>
      </c>
      <c r="B55" s="22" t="str">
        <f t="shared" ca="1" si="3"/>
        <v/>
      </c>
      <c r="C55" s="50" t="str">
        <f t="shared" ca="1" si="6"/>
        <v/>
      </c>
      <c r="D55" s="50" t="str">
        <f t="shared" ca="1" si="6"/>
        <v/>
      </c>
      <c r="E55" s="50" t="str">
        <f t="shared" ca="1" si="6"/>
        <v/>
      </c>
      <c r="F55" s="50" t="str">
        <f t="shared" ca="1" si="6"/>
        <v/>
      </c>
      <c r="G55" s="50" t="str">
        <f t="shared" ca="1" si="6"/>
        <v/>
      </c>
      <c r="H55" s="50" t="str">
        <f t="shared" ca="1" si="6"/>
        <v/>
      </c>
      <c r="I55" s="50" t="str">
        <f t="shared" ca="1" si="6"/>
        <v/>
      </c>
      <c r="J55" s="50" t="str">
        <f t="shared" ca="1" si="6"/>
        <v/>
      </c>
      <c r="K55" s="50" t="str">
        <f t="shared" ca="1" si="6"/>
        <v/>
      </c>
      <c r="L55" s="50" t="str">
        <f t="shared" ca="1" si="6"/>
        <v/>
      </c>
      <c r="M55" s="50" t="str">
        <f t="shared" ca="1" si="6"/>
        <v/>
      </c>
      <c r="N55" s="50" t="str">
        <f t="shared" ca="1" si="6"/>
        <v/>
      </c>
      <c r="O55" s="50" t="str">
        <f t="shared" ca="1" si="6"/>
        <v/>
      </c>
      <c r="P55" s="50" t="str">
        <f t="shared" ca="1" si="6"/>
        <v/>
      </c>
      <c r="Q55" s="50" t="str">
        <f t="shared" ca="1" si="6"/>
        <v/>
      </c>
      <c r="R55" s="50" t="str">
        <f t="shared" ca="1" si="5"/>
        <v/>
      </c>
    </row>
    <row r="56" spans="1:18">
      <c r="A56" s="21">
        <v>48</v>
      </c>
      <c r="B56" s="22" t="str">
        <f t="shared" ca="1" si="3"/>
        <v/>
      </c>
      <c r="C56" s="50" t="str">
        <f t="shared" ca="1" si="6"/>
        <v/>
      </c>
      <c r="D56" s="50" t="str">
        <f t="shared" ca="1" si="6"/>
        <v/>
      </c>
      <c r="E56" s="50" t="str">
        <f t="shared" ca="1" si="6"/>
        <v/>
      </c>
      <c r="F56" s="50" t="str">
        <f t="shared" ca="1" si="6"/>
        <v/>
      </c>
      <c r="G56" s="50" t="str">
        <f t="shared" ca="1" si="6"/>
        <v/>
      </c>
      <c r="H56" s="50" t="str">
        <f t="shared" ca="1" si="6"/>
        <v/>
      </c>
      <c r="I56" s="50" t="str">
        <f t="shared" ca="1" si="6"/>
        <v/>
      </c>
      <c r="J56" s="50" t="str">
        <f t="shared" ca="1" si="6"/>
        <v/>
      </c>
      <c r="K56" s="50" t="str">
        <f t="shared" ca="1" si="6"/>
        <v/>
      </c>
      <c r="L56" s="50" t="str">
        <f t="shared" ca="1" si="6"/>
        <v/>
      </c>
      <c r="M56" s="50" t="str">
        <f t="shared" ca="1" si="6"/>
        <v/>
      </c>
      <c r="N56" s="50" t="str">
        <f t="shared" ca="1" si="6"/>
        <v/>
      </c>
      <c r="O56" s="50" t="str">
        <f t="shared" ca="1" si="6"/>
        <v/>
      </c>
      <c r="P56" s="50" t="str">
        <f t="shared" ca="1" si="6"/>
        <v/>
      </c>
      <c r="Q56" s="50" t="str">
        <f t="shared" ca="1" si="6"/>
        <v/>
      </c>
      <c r="R56" s="50" t="str">
        <f t="shared" ca="1" si="5"/>
        <v/>
      </c>
    </row>
    <row r="57" spans="1:18">
      <c r="A57" s="21">
        <v>49</v>
      </c>
      <c r="B57" s="22" t="str">
        <f t="shared" ca="1" si="3"/>
        <v/>
      </c>
      <c r="C57" s="50" t="str">
        <f t="shared" ca="1" si="6"/>
        <v/>
      </c>
      <c r="D57" s="50" t="str">
        <f t="shared" ca="1" si="6"/>
        <v/>
      </c>
      <c r="E57" s="50" t="str">
        <f t="shared" ca="1" si="6"/>
        <v/>
      </c>
      <c r="F57" s="50" t="str">
        <f t="shared" ca="1" si="6"/>
        <v/>
      </c>
      <c r="G57" s="50" t="str">
        <f t="shared" ca="1" si="6"/>
        <v/>
      </c>
      <c r="H57" s="50" t="str">
        <f t="shared" ca="1" si="6"/>
        <v/>
      </c>
      <c r="I57" s="50" t="str">
        <f t="shared" ca="1" si="6"/>
        <v/>
      </c>
      <c r="J57" s="50" t="str">
        <f t="shared" ca="1" si="6"/>
        <v/>
      </c>
      <c r="K57" s="50" t="str">
        <f t="shared" ca="1" si="6"/>
        <v/>
      </c>
      <c r="L57" s="50" t="str">
        <f t="shared" ca="1" si="6"/>
        <v/>
      </c>
      <c r="M57" s="50" t="str">
        <f t="shared" ca="1" si="6"/>
        <v/>
      </c>
      <c r="N57" s="50" t="str">
        <f t="shared" ca="1" si="6"/>
        <v/>
      </c>
      <c r="O57" s="50" t="str">
        <f t="shared" ca="1" si="6"/>
        <v/>
      </c>
      <c r="P57" s="50" t="str">
        <f t="shared" ca="1" si="6"/>
        <v/>
      </c>
      <c r="Q57" s="50" t="str">
        <f t="shared" ca="1" si="6"/>
        <v/>
      </c>
      <c r="R57" s="50" t="str">
        <f t="shared" ca="1" si="5"/>
        <v/>
      </c>
    </row>
    <row r="58" spans="1:18">
      <c r="A58" s="21">
        <v>50</v>
      </c>
      <c r="B58" s="22" t="str">
        <f t="shared" ca="1" si="3"/>
        <v/>
      </c>
      <c r="C58" s="50" t="str">
        <f t="shared" ref="C58:Q74" ca="1" si="7">IF(AND($B58=$S$4,C$5&lt;&gt;""),IF(VLOOKUP($A$1&amp;"-"&amp;$A58,INDIRECT($E$2&amp;$E$3),C$4+$B$4,0)="","","'"&amp;C$5&amp;"' =&gt; '"&amp;VLOOKUP($A$1&amp;"-"&amp;$A58,INDIRECT($E$2&amp;$E$3),C$4+$B$4,0)&amp;"', "),"")</f>
        <v/>
      </c>
      <c r="D58" s="50" t="str">
        <f t="shared" ca="1" si="7"/>
        <v/>
      </c>
      <c r="E58" s="50" t="str">
        <f t="shared" ca="1" si="7"/>
        <v/>
      </c>
      <c r="F58" s="50" t="str">
        <f t="shared" ca="1" si="7"/>
        <v/>
      </c>
      <c r="G58" s="50" t="str">
        <f t="shared" ca="1" si="7"/>
        <v/>
      </c>
      <c r="H58" s="50" t="str">
        <f t="shared" ca="1" si="7"/>
        <v/>
      </c>
      <c r="I58" s="50" t="str">
        <f t="shared" ca="1" si="7"/>
        <v/>
      </c>
      <c r="J58" s="50" t="str">
        <f t="shared" ca="1" si="7"/>
        <v/>
      </c>
      <c r="K58" s="50" t="str">
        <f t="shared" ca="1" si="7"/>
        <v/>
      </c>
      <c r="L58" s="50" t="str">
        <f t="shared" ca="1" si="7"/>
        <v/>
      </c>
      <c r="M58" s="50" t="str">
        <f t="shared" ca="1" si="7"/>
        <v/>
      </c>
      <c r="N58" s="50" t="str">
        <f t="shared" ca="1" si="7"/>
        <v/>
      </c>
      <c r="O58" s="50" t="str">
        <f t="shared" ca="1" si="7"/>
        <v/>
      </c>
      <c r="P58" s="50" t="str">
        <f t="shared" ca="1" si="7"/>
        <v/>
      </c>
      <c r="Q58" s="50" t="str">
        <f t="shared" ca="1" si="7"/>
        <v/>
      </c>
      <c r="R58" s="50" t="str">
        <f t="shared" ca="1" si="5"/>
        <v/>
      </c>
    </row>
    <row r="59" spans="1:18">
      <c r="A59" s="21">
        <v>51</v>
      </c>
      <c r="B59" s="22" t="str">
        <f t="shared" ca="1" si="3"/>
        <v/>
      </c>
      <c r="C59" s="50" t="str">
        <f t="shared" ca="1" si="7"/>
        <v/>
      </c>
      <c r="D59" s="50" t="str">
        <f t="shared" ca="1" si="7"/>
        <v/>
      </c>
      <c r="E59" s="50" t="str">
        <f t="shared" ca="1" si="7"/>
        <v/>
      </c>
      <c r="F59" s="50" t="str">
        <f t="shared" ca="1" si="7"/>
        <v/>
      </c>
      <c r="G59" s="50" t="str">
        <f t="shared" ca="1" si="7"/>
        <v/>
      </c>
      <c r="H59" s="50" t="str">
        <f t="shared" ca="1" si="7"/>
        <v/>
      </c>
      <c r="I59" s="50" t="str">
        <f t="shared" ca="1" si="7"/>
        <v/>
      </c>
      <c r="J59" s="50" t="str">
        <f t="shared" ca="1" si="7"/>
        <v/>
      </c>
      <c r="K59" s="50" t="str">
        <f t="shared" ca="1" si="7"/>
        <v/>
      </c>
      <c r="L59" s="50" t="str">
        <f t="shared" ca="1" si="7"/>
        <v/>
      </c>
      <c r="M59" s="50" t="str">
        <f t="shared" ca="1" si="7"/>
        <v/>
      </c>
      <c r="N59" s="50" t="str">
        <f t="shared" ca="1" si="7"/>
        <v/>
      </c>
      <c r="O59" s="50" t="str">
        <f t="shared" ca="1" si="7"/>
        <v/>
      </c>
      <c r="P59" s="50" t="str">
        <f t="shared" ca="1" si="7"/>
        <v/>
      </c>
      <c r="Q59" s="50" t="str">
        <f t="shared" ca="1" si="7"/>
        <v/>
      </c>
      <c r="R59" s="50" t="str">
        <f t="shared" ca="1" si="5"/>
        <v/>
      </c>
    </row>
    <row r="60" spans="1:18">
      <c r="A60" s="21">
        <v>52</v>
      </c>
      <c r="B60" s="22" t="str">
        <f t="shared" ca="1" si="3"/>
        <v/>
      </c>
      <c r="C60" s="50" t="str">
        <f t="shared" ca="1" si="7"/>
        <v/>
      </c>
      <c r="D60" s="50" t="str">
        <f t="shared" ca="1" si="7"/>
        <v/>
      </c>
      <c r="E60" s="50" t="str">
        <f t="shared" ca="1" si="7"/>
        <v/>
      </c>
      <c r="F60" s="50" t="str">
        <f t="shared" ca="1" si="7"/>
        <v/>
      </c>
      <c r="G60" s="50" t="str">
        <f t="shared" ca="1" si="7"/>
        <v/>
      </c>
      <c r="H60" s="50" t="str">
        <f t="shared" ca="1" si="7"/>
        <v/>
      </c>
      <c r="I60" s="50" t="str">
        <f t="shared" ca="1" si="7"/>
        <v/>
      </c>
      <c r="J60" s="50" t="str">
        <f t="shared" ca="1" si="7"/>
        <v/>
      </c>
      <c r="K60" s="50" t="str">
        <f t="shared" ca="1" si="7"/>
        <v/>
      </c>
      <c r="L60" s="50" t="str">
        <f t="shared" ca="1" si="7"/>
        <v/>
      </c>
      <c r="M60" s="50" t="str">
        <f t="shared" ca="1" si="7"/>
        <v/>
      </c>
      <c r="N60" s="50" t="str">
        <f t="shared" ca="1" si="7"/>
        <v/>
      </c>
      <c r="O60" s="50" t="str">
        <f t="shared" ca="1" si="7"/>
        <v/>
      </c>
      <c r="P60" s="50" t="str">
        <f t="shared" ca="1" si="7"/>
        <v/>
      </c>
      <c r="Q60" s="50" t="str">
        <f t="shared" ca="1" si="7"/>
        <v/>
      </c>
      <c r="R60" s="50" t="str">
        <f t="shared" ca="1" si="5"/>
        <v/>
      </c>
    </row>
    <row r="61" spans="1:18">
      <c r="A61" s="21">
        <v>53</v>
      </c>
      <c r="B61" s="22" t="str">
        <f t="shared" ca="1" si="3"/>
        <v/>
      </c>
      <c r="C61" s="50" t="str">
        <f t="shared" ca="1" si="7"/>
        <v/>
      </c>
      <c r="D61" s="50" t="str">
        <f t="shared" ca="1" si="7"/>
        <v/>
      </c>
      <c r="E61" s="50" t="str">
        <f t="shared" ca="1" si="7"/>
        <v/>
      </c>
      <c r="F61" s="50" t="str">
        <f t="shared" ca="1" si="7"/>
        <v/>
      </c>
      <c r="G61" s="50" t="str">
        <f t="shared" ca="1" si="7"/>
        <v/>
      </c>
      <c r="H61" s="50" t="str">
        <f t="shared" ca="1" si="7"/>
        <v/>
      </c>
      <c r="I61" s="50" t="str">
        <f t="shared" ca="1" si="7"/>
        <v/>
      </c>
      <c r="J61" s="50" t="str">
        <f t="shared" ca="1" si="7"/>
        <v/>
      </c>
      <c r="K61" s="50" t="str">
        <f t="shared" ca="1" si="7"/>
        <v/>
      </c>
      <c r="L61" s="50" t="str">
        <f t="shared" ca="1" si="7"/>
        <v/>
      </c>
      <c r="M61" s="50" t="str">
        <f t="shared" ca="1" si="7"/>
        <v/>
      </c>
      <c r="N61" s="50" t="str">
        <f t="shared" ca="1" si="7"/>
        <v/>
      </c>
      <c r="O61" s="50" t="str">
        <f t="shared" ca="1" si="7"/>
        <v/>
      </c>
      <c r="P61" s="50" t="str">
        <f t="shared" ca="1" si="7"/>
        <v/>
      </c>
      <c r="Q61" s="50" t="str">
        <f t="shared" ca="1" si="7"/>
        <v/>
      </c>
      <c r="R61" s="50" t="str">
        <f t="shared" ca="1" si="5"/>
        <v/>
      </c>
    </row>
    <row r="62" spans="1:18">
      <c r="A62" s="21">
        <v>54</v>
      </c>
      <c r="B62" s="22" t="str">
        <f t="shared" ca="1" si="3"/>
        <v/>
      </c>
      <c r="C62" s="50" t="str">
        <f t="shared" ca="1" si="7"/>
        <v/>
      </c>
      <c r="D62" s="50" t="str">
        <f t="shared" ca="1" si="7"/>
        <v/>
      </c>
      <c r="E62" s="50" t="str">
        <f t="shared" ca="1" si="7"/>
        <v/>
      </c>
      <c r="F62" s="50" t="str">
        <f t="shared" ca="1" si="7"/>
        <v/>
      </c>
      <c r="G62" s="50" t="str">
        <f t="shared" ca="1" si="7"/>
        <v/>
      </c>
      <c r="H62" s="50" t="str">
        <f t="shared" ca="1" si="7"/>
        <v/>
      </c>
      <c r="I62" s="50" t="str">
        <f t="shared" ca="1" si="7"/>
        <v/>
      </c>
      <c r="J62" s="50" t="str">
        <f t="shared" ca="1" si="7"/>
        <v/>
      </c>
      <c r="K62" s="50" t="str">
        <f t="shared" ca="1" si="7"/>
        <v/>
      </c>
      <c r="L62" s="50" t="str">
        <f t="shared" ca="1" si="7"/>
        <v/>
      </c>
      <c r="M62" s="50" t="str">
        <f t="shared" ca="1" si="7"/>
        <v/>
      </c>
      <c r="N62" s="50" t="str">
        <f t="shared" ca="1" si="7"/>
        <v/>
      </c>
      <c r="O62" s="50" t="str">
        <f t="shared" ca="1" si="7"/>
        <v/>
      </c>
      <c r="P62" s="50" t="str">
        <f t="shared" ca="1" si="7"/>
        <v/>
      </c>
      <c r="Q62" s="50" t="str">
        <f t="shared" ca="1" si="7"/>
        <v/>
      </c>
      <c r="R62" s="50" t="str">
        <f t="shared" ca="1" si="5"/>
        <v/>
      </c>
    </row>
    <row r="63" spans="1:18">
      <c r="A63" s="21">
        <v>55</v>
      </c>
      <c r="B63" s="22" t="str">
        <f t="shared" ca="1" si="3"/>
        <v/>
      </c>
      <c r="C63" s="50" t="str">
        <f t="shared" ca="1" si="7"/>
        <v/>
      </c>
      <c r="D63" s="50" t="str">
        <f t="shared" ca="1" si="7"/>
        <v/>
      </c>
      <c r="E63" s="50" t="str">
        <f t="shared" ca="1" si="7"/>
        <v/>
      </c>
      <c r="F63" s="50" t="str">
        <f t="shared" ca="1" si="7"/>
        <v/>
      </c>
      <c r="G63" s="50" t="str">
        <f t="shared" ca="1" si="7"/>
        <v/>
      </c>
      <c r="H63" s="50" t="str">
        <f t="shared" ca="1" si="7"/>
        <v/>
      </c>
      <c r="I63" s="50" t="str">
        <f t="shared" ca="1" si="7"/>
        <v/>
      </c>
      <c r="J63" s="50" t="str">
        <f t="shared" ca="1" si="7"/>
        <v/>
      </c>
      <c r="K63" s="50" t="str">
        <f t="shared" ca="1" si="7"/>
        <v/>
      </c>
      <c r="L63" s="50" t="str">
        <f t="shared" ca="1" si="7"/>
        <v/>
      </c>
      <c r="M63" s="50" t="str">
        <f t="shared" ca="1" si="7"/>
        <v/>
      </c>
      <c r="N63" s="50" t="str">
        <f t="shared" ca="1" si="7"/>
        <v/>
      </c>
      <c r="O63" s="50" t="str">
        <f t="shared" ca="1" si="7"/>
        <v/>
      </c>
      <c r="P63" s="50" t="str">
        <f t="shared" ca="1" si="7"/>
        <v/>
      </c>
      <c r="Q63" s="50" t="str">
        <f t="shared" ca="1" si="7"/>
        <v/>
      </c>
      <c r="R63" s="50" t="str">
        <f t="shared" ca="1" si="5"/>
        <v/>
      </c>
    </row>
    <row r="64" spans="1:18">
      <c r="A64" s="21">
        <v>56</v>
      </c>
      <c r="B64" s="22" t="str">
        <f t="shared" ca="1" si="3"/>
        <v/>
      </c>
      <c r="C64" s="50" t="str">
        <f t="shared" ca="1" si="7"/>
        <v/>
      </c>
      <c r="D64" s="50" t="str">
        <f t="shared" ca="1" si="7"/>
        <v/>
      </c>
      <c r="E64" s="50" t="str">
        <f t="shared" ca="1" si="7"/>
        <v/>
      </c>
      <c r="F64" s="50" t="str">
        <f t="shared" ca="1" si="7"/>
        <v/>
      </c>
      <c r="G64" s="50" t="str">
        <f t="shared" ca="1" si="7"/>
        <v/>
      </c>
      <c r="H64" s="50" t="str">
        <f t="shared" ca="1" si="7"/>
        <v/>
      </c>
      <c r="I64" s="50" t="str">
        <f t="shared" ca="1" si="7"/>
        <v/>
      </c>
      <c r="J64" s="50" t="str">
        <f t="shared" ca="1" si="7"/>
        <v/>
      </c>
      <c r="K64" s="50" t="str">
        <f t="shared" ca="1" si="7"/>
        <v/>
      </c>
      <c r="L64" s="50" t="str">
        <f t="shared" ca="1" si="7"/>
        <v/>
      </c>
      <c r="M64" s="50" t="str">
        <f t="shared" ca="1" si="7"/>
        <v/>
      </c>
      <c r="N64" s="50" t="str">
        <f t="shared" ca="1" si="7"/>
        <v/>
      </c>
      <c r="O64" s="50" t="str">
        <f t="shared" ca="1" si="7"/>
        <v/>
      </c>
      <c r="P64" s="50" t="str">
        <f t="shared" ca="1" si="7"/>
        <v/>
      </c>
      <c r="Q64" s="50" t="str">
        <f t="shared" ca="1" si="7"/>
        <v/>
      </c>
      <c r="R64" s="50" t="str">
        <f t="shared" ca="1" si="5"/>
        <v/>
      </c>
    </row>
    <row r="65" spans="1:18">
      <c r="A65" s="21">
        <v>57</v>
      </c>
      <c r="B65" s="22" t="str">
        <f t="shared" ca="1" si="3"/>
        <v/>
      </c>
      <c r="C65" s="50" t="str">
        <f t="shared" ca="1" si="7"/>
        <v/>
      </c>
      <c r="D65" s="50" t="str">
        <f t="shared" ca="1" si="7"/>
        <v/>
      </c>
      <c r="E65" s="50" t="str">
        <f t="shared" ca="1" si="7"/>
        <v/>
      </c>
      <c r="F65" s="50" t="str">
        <f t="shared" ca="1" si="7"/>
        <v/>
      </c>
      <c r="G65" s="50" t="str">
        <f t="shared" ca="1" si="7"/>
        <v/>
      </c>
      <c r="H65" s="50" t="str">
        <f t="shared" ca="1" si="7"/>
        <v/>
      </c>
      <c r="I65" s="50" t="str">
        <f t="shared" ca="1" si="7"/>
        <v/>
      </c>
      <c r="J65" s="50" t="str">
        <f t="shared" ca="1" si="7"/>
        <v/>
      </c>
      <c r="K65" s="50" t="str">
        <f t="shared" ca="1" si="7"/>
        <v/>
      </c>
      <c r="L65" s="50" t="str">
        <f t="shared" ca="1" si="7"/>
        <v/>
      </c>
      <c r="M65" s="50" t="str">
        <f t="shared" ca="1" si="7"/>
        <v/>
      </c>
      <c r="N65" s="50" t="str">
        <f t="shared" ca="1" si="7"/>
        <v/>
      </c>
      <c r="O65" s="50" t="str">
        <f t="shared" ca="1" si="7"/>
        <v/>
      </c>
      <c r="P65" s="50" t="str">
        <f t="shared" ca="1" si="7"/>
        <v/>
      </c>
      <c r="Q65" s="50" t="str">
        <f t="shared" ca="1" si="7"/>
        <v/>
      </c>
      <c r="R65" s="50" t="str">
        <f t="shared" ca="1" si="5"/>
        <v/>
      </c>
    </row>
    <row r="66" spans="1:18">
      <c r="A66" s="21">
        <v>58</v>
      </c>
      <c r="B66" s="22" t="str">
        <f t="shared" ca="1" si="3"/>
        <v/>
      </c>
      <c r="C66" s="50" t="str">
        <f t="shared" ca="1" si="7"/>
        <v/>
      </c>
      <c r="D66" s="50" t="str">
        <f t="shared" ca="1" si="7"/>
        <v/>
      </c>
      <c r="E66" s="50" t="str">
        <f t="shared" ca="1" si="7"/>
        <v/>
      </c>
      <c r="F66" s="50" t="str">
        <f t="shared" ca="1" si="7"/>
        <v/>
      </c>
      <c r="G66" s="50" t="str">
        <f t="shared" ca="1" si="7"/>
        <v/>
      </c>
      <c r="H66" s="50" t="str">
        <f t="shared" ca="1" si="7"/>
        <v/>
      </c>
      <c r="I66" s="50" t="str">
        <f t="shared" ca="1" si="7"/>
        <v/>
      </c>
      <c r="J66" s="50" t="str">
        <f t="shared" ca="1" si="7"/>
        <v/>
      </c>
      <c r="K66" s="50" t="str">
        <f t="shared" ca="1" si="7"/>
        <v/>
      </c>
      <c r="L66" s="50" t="str">
        <f t="shared" ca="1" si="7"/>
        <v/>
      </c>
      <c r="M66" s="50" t="str">
        <f t="shared" ca="1" si="7"/>
        <v/>
      </c>
      <c r="N66" s="50" t="str">
        <f t="shared" ca="1" si="7"/>
        <v/>
      </c>
      <c r="O66" s="50" t="str">
        <f t="shared" ca="1" si="7"/>
        <v/>
      </c>
      <c r="P66" s="50" t="str">
        <f t="shared" ca="1" si="7"/>
        <v/>
      </c>
      <c r="Q66" s="50" t="str">
        <f t="shared" ca="1" si="7"/>
        <v/>
      </c>
      <c r="R66" s="50" t="str">
        <f t="shared" ca="1" si="5"/>
        <v/>
      </c>
    </row>
    <row r="67" spans="1:18">
      <c r="A67" s="21">
        <v>59</v>
      </c>
      <c r="B67" s="22" t="str">
        <f t="shared" ca="1" si="3"/>
        <v/>
      </c>
      <c r="C67" s="50" t="str">
        <f t="shared" ca="1" si="7"/>
        <v/>
      </c>
      <c r="D67" s="50" t="str">
        <f t="shared" ca="1" si="7"/>
        <v/>
      </c>
      <c r="E67" s="50" t="str">
        <f t="shared" ca="1" si="7"/>
        <v/>
      </c>
      <c r="F67" s="50" t="str">
        <f t="shared" ca="1" si="7"/>
        <v/>
      </c>
      <c r="G67" s="50" t="str">
        <f t="shared" ca="1" si="7"/>
        <v/>
      </c>
      <c r="H67" s="50" t="str">
        <f t="shared" ca="1" si="7"/>
        <v/>
      </c>
      <c r="I67" s="50" t="str">
        <f t="shared" ca="1" si="7"/>
        <v/>
      </c>
      <c r="J67" s="50" t="str">
        <f t="shared" ca="1" si="7"/>
        <v/>
      </c>
      <c r="K67" s="50" t="str">
        <f t="shared" ca="1" si="7"/>
        <v/>
      </c>
      <c r="L67" s="50" t="str">
        <f t="shared" ca="1" si="7"/>
        <v/>
      </c>
      <c r="M67" s="50" t="str">
        <f t="shared" ca="1" si="7"/>
        <v/>
      </c>
      <c r="N67" s="50" t="str">
        <f t="shared" ca="1" si="7"/>
        <v/>
      </c>
      <c r="O67" s="50" t="str">
        <f t="shared" ca="1" si="7"/>
        <v/>
      </c>
      <c r="P67" s="50" t="str">
        <f t="shared" ca="1" si="7"/>
        <v/>
      </c>
      <c r="Q67" s="50" t="str">
        <f t="shared" ca="1" si="7"/>
        <v/>
      </c>
      <c r="R67" s="50" t="str">
        <f t="shared" ca="1" si="5"/>
        <v/>
      </c>
    </row>
    <row r="68" spans="1:18">
      <c r="A68" s="21">
        <v>60</v>
      </c>
      <c r="B68" s="22" t="str">
        <f t="shared" ca="1" si="3"/>
        <v/>
      </c>
      <c r="C68" s="50" t="str">
        <f t="shared" ca="1" si="7"/>
        <v/>
      </c>
      <c r="D68" s="50" t="str">
        <f t="shared" ca="1" si="7"/>
        <v/>
      </c>
      <c r="E68" s="50" t="str">
        <f t="shared" ca="1" si="7"/>
        <v/>
      </c>
      <c r="F68" s="50" t="str">
        <f t="shared" ca="1" si="7"/>
        <v/>
      </c>
      <c r="G68" s="50" t="str">
        <f t="shared" ca="1" si="7"/>
        <v/>
      </c>
      <c r="H68" s="50" t="str">
        <f t="shared" ca="1" si="7"/>
        <v/>
      </c>
      <c r="I68" s="50" t="str">
        <f t="shared" ca="1" si="7"/>
        <v/>
      </c>
      <c r="J68" s="50" t="str">
        <f t="shared" ca="1" si="7"/>
        <v/>
      </c>
      <c r="K68" s="50" t="str">
        <f t="shared" ca="1" si="7"/>
        <v/>
      </c>
      <c r="L68" s="50" t="str">
        <f t="shared" ca="1" si="7"/>
        <v/>
      </c>
      <c r="M68" s="50" t="str">
        <f t="shared" ca="1" si="7"/>
        <v/>
      </c>
      <c r="N68" s="50" t="str">
        <f t="shared" ca="1" si="7"/>
        <v/>
      </c>
      <c r="O68" s="50" t="str">
        <f t="shared" ca="1" si="7"/>
        <v/>
      </c>
      <c r="P68" s="50" t="str">
        <f t="shared" ca="1" si="7"/>
        <v/>
      </c>
      <c r="Q68" s="50" t="str">
        <f t="shared" ca="1" si="7"/>
        <v/>
      </c>
      <c r="R68" s="50" t="str">
        <f t="shared" ca="1" si="5"/>
        <v/>
      </c>
    </row>
    <row r="69" spans="1:18">
      <c r="A69" s="21">
        <v>61</v>
      </c>
      <c r="B69" s="22" t="str">
        <f t="shared" ca="1" si="3"/>
        <v/>
      </c>
      <c r="C69" s="50" t="str">
        <f t="shared" ca="1" si="7"/>
        <v/>
      </c>
      <c r="D69" s="50" t="str">
        <f t="shared" ca="1" si="7"/>
        <v/>
      </c>
      <c r="E69" s="50" t="str">
        <f t="shared" ca="1" si="7"/>
        <v/>
      </c>
      <c r="F69" s="50" t="str">
        <f t="shared" ca="1" si="7"/>
        <v/>
      </c>
      <c r="G69" s="50" t="str">
        <f t="shared" ca="1" si="7"/>
        <v/>
      </c>
      <c r="H69" s="50" t="str">
        <f t="shared" ca="1" si="7"/>
        <v/>
      </c>
      <c r="I69" s="50" t="str">
        <f t="shared" ca="1" si="7"/>
        <v/>
      </c>
      <c r="J69" s="50" t="str">
        <f t="shared" ca="1" si="7"/>
        <v/>
      </c>
      <c r="K69" s="50" t="str">
        <f t="shared" ca="1" si="7"/>
        <v/>
      </c>
      <c r="L69" s="50" t="str">
        <f t="shared" ca="1" si="7"/>
        <v/>
      </c>
      <c r="M69" s="50" t="str">
        <f t="shared" ca="1" si="7"/>
        <v/>
      </c>
      <c r="N69" s="50" t="str">
        <f t="shared" ca="1" si="7"/>
        <v/>
      </c>
      <c r="O69" s="50" t="str">
        <f t="shared" ca="1" si="7"/>
        <v/>
      </c>
      <c r="P69" s="50" t="str">
        <f t="shared" ca="1" si="7"/>
        <v/>
      </c>
      <c r="Q69" s="50" t="str">
        <f t="shared" ca="1" si="7"/>
        <v/>
      </c>
      <c r="R69" s="50" t="str">
        <f t="shared" ca="1" si="5"/>
        <v/>
      </c>
    </row>
    <row r="70" spans="1:18">
      <c r="A70" s="21">
        <v>62</v>
      </c>
      <c r="B70" s="22" t="str">
        <f t="shared" ca="1" si="3"/>
        <v/>
      </c>
      <c r="C70" s="50" t="str">
        <f t="shared" ca="1" si="7"/>
        <v/>
      </c>
      <c r="D70" s="50" t="str">
        <f t="shared" ca="1" si="7"/>
        <v/>
      </c>
      <c r="E70" s="50" t="str">
        <f t="shared" ca="1" si="7"/>
        <v/>
      </c>
      <c r="F70" s="50" t="str">
        <f t="shared" ca="1" si="7"/>
        <v/>
      </c>
      <c r="G70" s="50" t="str">
        <f t="shared" ca="1" si="7"/>
        <v/>
      </c>
      <c r="H70" s="50" t="str">
        <f t="shared" ca="1" si="7"/>
        <v/>
      </c>
      <c r="I70" s="50" t="str">
        <f t="shared" ca="1" si="7"/>
        <v/>
      </c>
      <c r="J70" s="50" t="str">
        <f t="shared" ca="1" si="7"/>
        <v/>
      </c>
      <c r="K70" s="50" t="str">
        <f t="shared" ca="1" si="7"/>
        <v/>
      </c>
      <c r="L70" s="50" t="str">
        <f t="shared" ca="1" si="7"/>
        <v/>
      </c>
      <c r="M70" s="50" t="str">
        <f t="shared" ca="1" si="7"/>
        <v/>
      </c>
      <c r="N70" s="50" t="str">
        <f t="shared" ca="1" si="7"/>
        <v/>
      </c>
      <c r="O70" s="50" t="str">
        <f t="shared" ca="1" si="7"/>
        <v/>
      </c>
      <c r="P70" s="50" t="str">
        <f t="shared" ca="1" si="7"/>
        <v/>
      </c>
      <c r="Q70" s="50" t="str">
        <f t="shared" ca="1" si="7"/>
        <v/>
      </c>
      <c r="R70" s="50" t="str">
        <f t="shared" ca="1" si="5"/>
        <v/>
      </c>
    </row>
    <row r="71" spans="1:18">
      <c r="A71" s="21">
        <v>63</v>
      </c>
      <c r="B71" s="22" t="str">
        <f t="shared" ca="1" si="3"/>
        <v/>
      </c>
      <c r="C71" s="50" t="str">
        <f t="shared" ca="1" si="7"/>
        <v/>
      </c>
      <c r="D71" s="50" t="str">
        <f t="shared" ca="1" si="7"/>
        <v/>
      </c>
      <c r="E71" s="50" t="str">
        <f t="shared" ca="1" si="7"/>
        <v/>
      </c>
      <c r="F71" s="50" t="str">
        <f t="shared" ca="1" si="7"/>
        <v/>
      </c>
      <c r="G71" s="50" t="str">
        <f t="shared" ca="1" si="7"/>
        <v/>
      </c>
      <c r="H71" s="50" t="str">
        <f t="shared" ca="1" si="7"/>
        <v/>
      </c>
      <c r="I71" s="50" t="str">
        <f t="shared" ca="1" si="7"/>
        <v/>
      </c>
      <c r="J71" s="50" t="str">
        <f t="shared" ca="1" si="7"/>
        <v/>
      </c>
      <c r="K71" s="50" t="str">
        <f t="shared" ca="1" si="7"/>
        <v/>
      </c>
      <c r="L71" s="50" t="str">
        <f t="shared" ca="1" si="7"/>
        <v/>
      </c>
      <c r="M71" s="50" t="str">
        <f t="shared" ca="1" si="7"/>
        <v/>
      </c>
      <c r="N71" s="50" t="str">
        <f t="shared" ca="1" si="7"/>
        <v/>
      </c>
      <c r="O71" s="50" t="str">
        <f t="shared" ca="1" si="7"/>
        <v/>
      </c>
      <c r="P71" s="50" t="str">
        <f t="shared" ca="1" si="7"/>
        <v/>
      </c>
      <c r="Q71" s="50" t="str">
        <f t="shared" ca="1" si="7"/>
        <v/>
      </c>
      <c r="R71" s="50" t="str">
        <f t="shared" ca="1" si="5"/>
        <v/>
      </c>
    </row>
    <row r="72" spans="1:18">
      <c r="A72" s="21">
        <v>64</v>
      </c>
      <c r="B72" s="22" t="str">
        <f t="shared" ca="1" si="3"/>
        <v/>
      </c>
      <c r="C72" s="50" t="str">
        <f t="shared" ca="1" si="7"/>
        <v/>
      </c>
      <c r="D72" s="50" t="str">
        <f t="shared" ca="1" si="7"/>
        <v/>
      </c>
      <c r="E72" s="50" t="str">
        <f t="shared" ca="1" si="7"/>
        <v/>
      </c>
      <c r="F72" s="50" t="str">
        <f t="shared" ca="1" si="7"/>
        <v/>
      </c>
      <c r="G72" s="50" t="str">
        <f t="shared" ca="1" si="7"/>
        <v/>
      </c>
      <c r="H72" s="50" t="str">
        <f t="shared" ca="1" si="7"/>
        <v/>
      </c>
      <c r="I72" s="50" t="str">
        <f t="shared" ca="1" si="7"/>
        <v/>
      </c>
      <c r="J72" s="50" t="str">
        <f t="shared" ca="1" si="7"/>
        <v/>
      </c>
      <c r="K72" s="50" t="str">
        <f t="shared" ca="1" si="7"/>
        <v/>
      </c>
      <c r="L72" s="50" t="str">
        <f t="shared" ca="1" si="7"/>
        <v/>
      </c>
      <c r="M72" s="50" t="str">
        <f t="shared" ca="1" si="7"/>
        <v/>
      </c>
      <c r="N72" s="50" t="str">
        <f t="shared" ca="1" si="7"/>
        <v/>
      </c>
      <c r="O72" s="50" t="str">
        <f t="shared" ca="1" si="7"/>
        <v/>
      </c>
      <c r="P72" s="50" t="str">
        <f t="shared" ca="1" si="7"/>
        <v/>
      </c>
      <c r="Q72" s="50" t="str">
        <f t="shared" ca="1" si="7"/>
        <v/>
      </c>
      <c r="R72" s="50" t="str">
        <f t="shared" ca="1" si="5"/>
        <v/>
      </c>
    </row>
    <row r="73" spans="1:18">
      <c r="A73" s="21">
        <v>65</v>
      </c>
      <c r="B73" s="22" t="str">
        <f t="shared" ca="1" si="3"/>
        <v/>
      </c>
      <c r="C73" s="50" t="str">
        <f t="shared" ca="1" si="7"/>
        <v/>
      </c>
      <c r="D73" s="50" t="str">
        <f t="shared" ca="1" si="7"/>
        <v/>
      </c>
      <c r="E73" s="50" t="str">
        <f t="shared" ca="1" si="7"/>
        <v/>
      </c>
      <c r="F73" s="50" t="str">
        <f t="shared" ca="1" si="7"/>
        <v/>
      </c>
      <c r="G73" s="50" t="str">
        <f t="shared" ca="1" si="7"/>
        <v/>
      </c>
      <c r="H73" s="50" t="str">
        <f t="shared" ca="1" si="7"/>
        <v/>
      </c>
      <c r="I73" s="50" t="str">
        <f t="shared" ca="1" si="7"/>
        <v/>
      </c>
      <c r="J73" s="50" t="str">
        <f t="shared" ca="1" si="7"/>
        <v/>
      </c>
      <c r="K73" s="50" t="str">
        <f t="shared" ca="1" si="7"/>
        <v/>
      </c>
      <c r="L73" s="50" t="str">
        <f t="shared" ca="1" si="7"/>
        <v/>
      </c>
      <c r="M73" s="50" t="str">
        <f t="shared" ca="1" si="7"/>
        <v/>
      </c>
      <c r="N73" s="50" t="str">
        <f t="shared" ca="1" si="7"/>
        <v/>
      </c>
      <c r="O73" s="50" t="str">
        <f t="shared" ca="1" si="7"/>
        <v/>
      </c>
      <c r="P73" s="50" t="str">
        <f t="shared" ca="1" si="7"/>
        <v/>
      </c>
      <c r="Q73" s="50" t="str">
        <f t="shared" ca="1" si="7"/>
        <v/>
      </c>
      <c r="R73" s="50" t="str">
        <f t="shared" ca="1" si="5"/>
        <v/>
      </c>
    </row>
    <row r="74" spans="1:18">
      <c r="A74" s="21">
        <v>66</v>
      </c>
      <c r="B74" s="22" t="str">
        <f t="shared" ref="B74:B137" ca="1" si="8">IF($B73="","",IF($B73=";",$I$3,IF($B73=$I$3,"",IF(ISNA(VLOOKUP($A$1&amp;"-"&amp;$A74,INDIRECT($E$2&amp;$E$3),1,0)),";",$S$4))))</f>
        <v/>
      </c>
      <c r="C74" s="50" t="str">
        <f t="shared" ca="1" si="7"/>
        <v/>
      </c>
      <c r="D74" s="50" t="str">
        <f t="shared" ca="1" si="7"/>
        <v/>
      </c>
      <c r="E74" s="50" t="str">
        <f t="shared" ca="1" si="7"/>
        <v/>
      </c>
      <c r="F74" s="50" t="str">
        <f t="shared" ca="1" si="7"/>
        <v/>
      </c>
      <c r="G74" s="50" t="str">
        <f t="shared" ca="1" si="7"/>
        <v/>
      </c>
      <c r="H74" s="50" t="str">
        <f t="shared" ca="1" si="7"/>
        <v/>
      </c>
      <c r="I74" s="50" t="str">
        <f t="shared" ca="1" si="7"/>
        <v/>
      </c>
      <c r="J74" s="50" t="str">
        <f t="shared" ca="1" si="7"/>
        <v/>
      </c>
      <c r="K74" s="50" t="str">
        <f t="shared" ca="1" si="7"/>
        <v/>
      </c>
      <c r="L74" s="50" t="str">
        <f t="shared" ca="1" si="7"/>
        <v/>
      </c>
      <c r="M74" s="50" t="str">
        <f t="shared" ca="1" si="7"/>
        <v/>
      </c>
      <c r="N74" s="50" t="str">
        <f t="shared" ca="1" si="7"/>
        <v/>
      </c>
      <c r="O74" s="50" t="str">
        <f t="shared" ca="1" si="7"/>
        <v/>
      </c>
      <c r="P74" s="50" t="str">
        <f t="shared" ca="1" si="7"/>
        <v/>
      </c>
      <c r="Q74" s="50" t="str">
        <f t="shared" ca="1" si="7"/>
        <v/>
      </c>
      <c r="R74" s="50" t="str">
        <f t="shared" ref="R74:R108" ca="1" si="9">IF(B74=$S$4,$T$4,"")</f>
        <v/>
      </c>
    </row>
    <row r="75" spans="1:18">
      <c r="A75" s="21">
        <v>67</v>
      </c>
      <c r="B75" s="22" t="str">
        <f t="shared" ca="1" si="8"/>
        <v/>
      </c>
      <c r="C75" s="50" t="str">
        <f t="shared" ref="C75:Q91" ca="1" si="10">IF(AND($B75=$S$4,C$5&lt;&gt;""),IF(VLOOKUP($A$1&amp;"-"&amp;$A75,INDIRECT($E$2&amp;$E$3),C$4+$B$4,0)="","","'"&amp;C$5&amp;"' =&gt; '"&amp;VLOOKUP($A$1&amp;"-"&amp;$A75,INDIRECT($E$2&amp;$E$3),C$4+$B$4,0)&amp;"', "),"")</f>
        <v/>
      </c>
      <c r="D75" s="50" t="str">
        <f t="shared" ca="1" si="10"/>
        <v/>
      </c>
      <c r="E75" s="50" t="str">
        <f t="shared" ca="1" si="10"/>
        <v/>
      </c>
      <c r="F75" s="50" t="str">
        <f t="shared" ca="1" si="10"/>
        <v/>
      </c>
      <c r="G75" s="50" t="str">
        <f t="shared" ca="1" si="10"/>
        <v/>
      </c>
      <c r="H75" s="50" t="str">
        <f t="shared" ca="1" si="10"/>
        <v/>
      </c>
      <c r="I75" s="50" t="str">
        <f t="shared" ca="1" si="10"/>
        <v/>
      </c>
      <c r="J75" s="50" t="str">
        <f t="shared" ca="1" si="10"/>
        <v/>
      </c>
      <c r="K75" s="50" t="str">
        <f t="shared" ca="1" si="10"/>
        <v/>
      </c>
      <c r="L75" s="50" t="str">
        <f t="shared" ca="1" si="10"/>
        <v/>
      </c>
      <c r="M75" s="50" t="str">
        <f t="shared" ca="1" si="10"/>
        <v/>
      </c>
      <c r="N75" s="50" t="str">
        <f t="shared" ca="1" si="10"/>
        <v/>
      </c>
      <c r="O75" s="50" t="str">
        <f t="shared" ca="1" si="10"/>
        <v/>
      </c>
      <c r="P75" s="50" t="str">
        <f t="shared" ca="1" si="10"/>
        <v/>
      </c>
      <c r="Q75" s="50" t="str">
        <f t="shared" ca="1" si="10"/>
        <v/>
      </c>
      <c r="R75" s="50" t="str">
        <f t="shared" ca="1" si="9"/>
        <v/>
      </c>
    </row>
    <row r="76" spans="1:18">
      <c r="A76" s="21">
        <v>68</v>
      </c>
      <c r="B76" s="22" t="str">
        <f t="shared" ca="1" si="8"/>
        <v/>
      </c>
      <c r="C76" s="50" t="str">
        <f t="shared" ca="1" si="10"/>
        <v/>
      </c>
      <c r="D76" s="50" t="str">
        <f t="shared" ca="1" si="10"/>
        <v/>
      </c>
      <c r="E76" s="50" t="str">
        <f t="shared" ca="1" si="10"/>
        <v/>
      </c>
      <c r="F76" s="50" t="str">
        <f t="shared" ca="1" si="10"/>
        <v/>
      </c>
      <c r="G76" s="50" t="str">
        <f t="shared" ca="1" si="10"/>
        <v/>
      </c>
      <c r="H76" s="50" t="str">
        <f t="shared" ca="1" si="10"/>
        <v/>
      </c>
      <c r="I76" s="50" t="str">
        <f t="shared" ca="1" si="10"/>
        <v/>
      </c>
      <c r="J76" s="50" t="str">
        <f t="shared" ca="1" si="10"/>
        <v/>
      </c>
      <c r="K76" s="50" t="str">
        <f t="shared" ca="1" si="10"/>
        <v/>
      </c>
      <c r="L76" s="50" t="str">
        <f t="shared" ca="1" si="10"/>
        <v/>
      </c>
      <c r="M76" s="50" t="str">
        <f t="shared" ca="1" si="10"/>
        <v/>
      </c>
      <c r="N76" s="50" t="str">
        <f t="shared" ca="1" si="10"/>
        <v/>
      </c>
      <c r="O76" s="50" t="str">
        <f t="shared" ca="1" si="10"/>
        <v/>
      </c>
      <c r="P76" s="50" t="str">
        <f t="shared" ca="1" si="10"/>
        <v/>
      </c>
      <c r="Q76" s="50" t="str">
        <f t="shared" ca="1" si="10"/>
        <v/>
      </c>
      <c r="R76" s="50" t="str">
        <f t="shared" ca="1" si="9"/>
        <v/>
      </c>
    </row>
    <row r="77" spans="1:18">
      <c r="A77" s="21">
        <v>69</v>
      </c>
      <c r="B77" s="22" t="str">
        <f t="shared" ca="1" si="8"/>
        <v/>
      </c>
      <c r="C77" s="50" t="str">
        <f t="shared" ca="1" si="10"/>
        <v/>
      </c>
      <c r="D77" s="50" t="str">
        <f t="shared" ca="1" si="10"/>
        <v/>
      </c>
      <c r="E77" s="50" t="str">
        <f t="shared" ca="1" si="10"/>
        <v/>
      </c>
      <c r="F77" s="50" t="str">
        <f t="shared" ca="1" si="10"/>
        <v/>
      </c>
      <c r="G77" s="50" t="str">
        <f t="shared" ca="1" si="10"/>
        <v/>
      </c>
      <c r="H77" s="50" t="str">
        <f t="shared" ca="1" si="10"/>
        <v/>
      </c>
      <c r="I77" s="50" t="str">
        <f t="shared" ca="1" si="10"/>
        <v/>
      </c>
      <c r="J77" s="50" t="str">
        <f t="shared" ca="1" si="10"/>
        <v/>
      </c>
      <c r="K77" s="50" t="str">
        <f t="shared" ca="1" si="10"/>
        <v/>
      </c>
      <c r="L77" s="50" t="str">
        <f t="shared" ca="1" si="10"/>
        <v/>
      </c>
      <c r="M77" s="50" t="str">
        <f t="shared" ca="1" si="10"/>
        <v/>
      </c>
      <c r="N77" s="50" t="str">
        <f t="shared" ca="1" si="10"/>
        <v/>
      </c>
      <c r="O77" s="50" t="str">
        <f t="shared" ca="1" si="10"/>
        <v/>
      </c>
      <c r="P77" s="50" t="str">
        <f t="shared" ca="1" si="10"/>
        <v/>
      </c>
      <c r="Q77" s="50" t="str">
        <f t="shared" ca="1" si="10"/>
        <v/>
      </c>
      <c r="R77" s="50" t="str">
        <f t="shared" ca="1" si="9"/>
        <v/>
      </c>
    </row>
    <row r="78" spans="1:18">
      <c r="A78" s="21">
        <v>70</v>
      </c>
      <c r="B78" s="22" t="str">
        <f t="shared" ca="1" si="8"/>
        <v/>
      </c>
      <c r="C78" s="50" t="str">
        <f t="shared" ca="1" si="10"/>
        <v/>
      </c>
      <c r="D78" s="50" t="str">
        <f t="shared" ca="1" si="10"/>
        <v/>
      </c>
      <c r="E78" s="50" t="str">
        <f t="shared" ca="1" si="10"/>
        <v/>
      </c>
      <c r="F78" s="50" t="str">
        <f t="shared" ca="1" si="10"/>
        <v/>
      </c>
      <c r="G78" s="50" t="str">
        <f t="shared" ca="1" si="10"/>
        <v/>
      </c>
      <c r="H78" s="50" t="str">
        <f t="shared" ca="1" si="10"/>
        <v/>
      </c>
      <c r="I78" s="50" t="str">
        <f t="shared" ca="1" si="10"/>
        <v/>
      </c>
      <c r="J78" s="50" t="str">
        <f t="shared" ca="1" si="10"/>
        <v/>
      </c>
      <c r="K78" s="50" t="str">
        <f t="shared" ca="1" si="10"/>
        <v/>
      </c>
      <c r="L78" s="50" t="str">
        <f t="shared" ca="1" si="10"/>
        <v/>
      </c>
      <c r="M78" s="50" t="str">
        <f t="shared" ca="1" si="10"/>
        <v/>
      </c>
      <c r="N78" s="50" t="str">
        <f t="shared" ca="1" si="10"/>
        <v/>
      </c>
      <c r="O78" s="50" t="str">
        <f t="shared" ca="1" si="10"/>
        <v/>
      </c>
      <c r="P78" s="50" t="str">
        <f t="shared" ca="1" si="10"/>
        <v/>
      </c>
      <c r="Q78" s="50" t="str">
        <f t="shared" ca="1" si="10"/>
        <v/>
      </c>
      <c r="R78" s="50" t="str">
        <f t="shared" ca="1" si="9"/>
        <v/>
      </c>
    </row>
    <row r="79" spans="1:18">
      <c r="A79" s="21">
        <v>71</v>
      </c>
      <c r="B79" s="22" t="str">
        <f t="shared" ca="1" si="8"/>
        <v/>
      </c>
      <c r="C79" s="50" t="str">
        <f t="shared" ca="1" si="10"/>
        <v/>
      </c>
      <c r="D79" s="50" t="str">
        <f t="shared" ca="1" si="10"/>
        <v/>
      </c>
      <c r="E79" s="50" t="str">
        <f t="shared" ca="1" si="10"/>
        <v/>
      </c>
      <c r="F79" s="50" t="str">
        <f t="shared" ca="1" si="10"/>
        <v/>
      </c>
      <c r="G79" s="50" t="str">
        <f t="shared" ca="1" si="10"/>
        <v/>
      </c>
      <c r="H79" s="50" t="str">
        <f t="shared" ca="1" si="10"/>
        <v/>
      </c>
      <c r="I79" s="50" t="str">
        <f t="shared" ca="1" si="10"/>
        <v/>
      </c>
      <c r="J79" s="50" t="str">
        <f t="shared" ca="1" si="10"/>
        <v/>
      </c>
      <c r="K79" s="50" t="str">
        <f t="shared" ca="1" si="10"/>
        <v/>
      </c>
      <c r="L79" s="50" t="str">
        <f t="shared" ca="1" si="10"/>
        <v/>
      </c>
      <c r="M79" s="50" t="str">
        <f t="shared" ca="1" si="10"/>
        <v/>
      </c>
      <c r="N79" s="50" t="str">
        <f t="shared" ca="1" si="10"/>
        <v/>
      </c>
      <c r="O79" s="50" t="str">
        <f t="shared" ca="1" si="10"/>
        <v/>
      </c>
      <c r="P79" s="50" t="str">
        <f t="shared" ca="1" si="10"/>
        <v/>
      </c>
      <c r="Q79" s="50" t="str">
        <f t="shared" ca="1" si="10"/>
        <v/>
      </c>
      <c r="R79" s="50" t="str">
        <f t="shared" ca="1" si="9"/>
        <v/>
      </c>
    </row>
    <row r="80" spans="1:18">
      <c r="A80" s="21">
        <v>72</v>
      </c>
      <c r="B80" s="22" t="str">
        <f t="shared" ca="1" si="8"/>
        <v/>
      </c>
      <c r="C80" s="50" t="str">
        <f t="shared" ca="1" si="10"/>
        <v/>
      </c>
      <c r="D80" s="50" t="str">
        <f t="shared" ca="1" si="10"/>
        <v/>
      </c>
      <c r="E80" s="50" t="str">
        <f t="shared" ca="1" si="10"/>
        <v/>
      </c>
      <c r="F80" s="50" t="str">
        <f t="shared" ca="1" si="10"/>
        <v/>
      </c>
      <c r="G80" s="50" t="str">
        <f t="shared" ca="1" si="10"/>
        <v/>
      </c>
      <c r="H80" s="50" t="str">
        <f t="shared" ca="1" si="10"/>
        <v/>
      </c>
      <c r="I80" s="50" t="str">
        <f t="shared" ca="1" si="10"/>
        <v/>
      </c>
      <c r="J80" s="50" t="str">
        <f t="shared" ca="1" si="10"/>
        <v/>
      </c>
      <c r="K80" s="50" t="str">
        <f t="shared" ca="1" si="10"/>
        <v/>
      </c>
      <c r="L80" s="50" t="str">
        <f t="shared" ca="1" si="10"/>
        <v/>
      </c>
      <c r="M80" s="50" t="str">
        <f t="shared" ca="1" si="10"/>
        <v/>
      </c>
      <c r="N80" s="50" t="str">
        <f t="shared" ca="1" si="10"/>
        <v/>
      </c>
      <c r="O80" s="50" t="str">
        <f t="shared" ca="1" si="10"/>
        <v/>
      </c>
      <c r="P80" s="50" t="str">
        <f t="shared" ca="1" si="10"/>
        <v/>
      </c>
      <c r="Q80" s="50" t="str">
        <f t="shared" ca="1" si="10"/>
        <v/>
      </c>
      <c r="R80" s="50" t="str">
        <f t="shared" ca="1" si="9"/>
        <v/>
      </c>
    </row>
    <row r="81" spans="1:18">
      <c r="A81" s="21">
        <v>73</v>
      </c>
      <c r="B81" s="22" t="str">
        <f t="shared" ca="1" si="8"/>
        <v/>
      </c>
      <c r="C81" s="50" t="str">
        <f t="shared" ca="1" si="10"/>
        <v/>
      </c>
      <c r="D81" s="50" t="str">
        <f t="shared" ca="1" si="10"/>
        <v/>
      </c>
      <c r="E81" s="50" t="str">
        <f t="shared" ca="1" si="10"/>
        <v/>
      </c>
      <c r="F81" s="50" t="str">
        <f t="shared" ca="1" si="10"/>
        <v/>
      </c>
      <c r="G81" s="50" t="str">
        <f t="shared" ca="1" si="10"/>
        <v/>
      </c>
      <c r="H81" s="50" t="str">
        <f t="shared" ca="1" si="10"/>
        <v/>
      </c>
      <c r="I81" s="50" t="str">
        <f t="shared" ca="1" si="10"/>
        <v/>
      </c>
      <c r="J81" s="50" t="str">
        <f t="shared" ca="1" si="10"/>
        <v/>
      </c>
      <c r="K81" s="50" t="str">
        <f t="shared" ca="1" si="10"/>
        <v/>
      </c>
      <c r="L81" s="50" t="str">
        <f t="shared" ca="1" si="10"/>
        <v/>
      </c>
      <c r="M81" s="50" t="str">
        <f t="shared" ca="1" si="10"/>
        <v/>
      </c>
      <c r="N81" s="50" t="str">
        <f t="shared" ca="1" si="10"/>
        <v/>
      </c>
      <c r="O81" s="50" t="str">
        <f t="shared" ca="1" si="10"/>
        <v/>
      </c>
      <c r="P81" s="50" t="str">
        <f t="shared" ca="1" si="10"/>
        <v/>
      </c>
      <c r="Q81" s="50" t="str">
        <f t="shared" ca="1" si="10"/>
        <v/>
      </c>
      <c r="R81" s="50" t="str">
        <f t="shared" ca="1" si="9"/>
        <v/>
      </c>
    </row>
    <row r="82" spans="1:18">
      <c r="A82" s="21">
        <v>74</v>
      </c>
      <c r="B82" s="22" t="str">
        <f t="shared" ca="1" si="8"/>
        <v/>
      </c>
      <c r="C82" s="50" t="str">
        <f t="shared" ca="1" si="10"/>
        <v/>
      </c>
      <c r="D82" s="50" t="str">
        <f t="shared" ca="1" si="10"/>
        <v/>
      </c>
      <c r="E82" s="50" t="str">
        <f t="shared" ca="1" si="10"/>
        <v/>
      </c>
      <c r="F82" s="50" t="str">
        <f t="shared" ca="1" si="10"/>
        <v/>
      </c>
      <c r="G82" s="50" t="str">
        <f t="shared" ca="1" si="10"/>
        <v/>
      </c>
      <c r="H82" s="50" t="str">
        <f t="shared" ca="1" si="10"/>
        <v/>
      </c>
      <c r="I82" s="50" t="str">
        <f t="shared" ca="1" si="10"/>
        <v/>
      </c>
      <c r="J82" s="50" t="str">
        <f t="shared" ca="1" si="10"/>
        <v/>
      </c>
      <c r="K82" s="50" t="str">
        <f t="shared" ca="1" si="10"/>
        <v/>
      </c>
      <c r="L82" s="50" t="str">
        <f t="shared" ca="1" si="10"/>
        <v/>
      </c>
      <c r="M82" s="50" t="str">
        <f t="shared" ca="1" si="10"/>
        <v/>
      </c>
      <c r="N82" s="50" t="str">
        <f t="shared" ca="1" si="10"/>
        <v/>
      </c>
      <c r="O82" s="50" t="str">
        <f t="shared" ca="1" si="10"/>
        <v/>
      </c>
      <c r="P82" s="50" t="str">
        <f t="shared" ca="1" si="10"/>
        <v/>
      </c>
      <c r="Q82" s="50" t="str">
        <f t="shared" ca="1" si="10"/>
        <v/>
      </c>
      <c r="R82" s="50" t="str">
        <f t="shared" ca="1" si="9"/>
        <v/>
      </c>
    </row>
    <row r="83" spans="1:18">
      <c r="A83" s="21">
        <v>75</v>
      </c>
      <c r="B83" s="22" t="str">
        <f t="shared" ca="1" si="8"/>
        <v/>
      </c>
      <c r="C83" s="50" t="str">
        <f t="shared" ca="1" si="10"/>
        <v/>
      </c>
      <c r="D83" s="50" t="str">
        <f t="shared" ca="1" si="10"/>
        <v/>
      </c>
      <c r="E83" s="50" t="str">
        <f t="shared" ca="1" si="10"/>
        <v/>
      </c>
      <c r="F83" s="50" t="str">
        <f t="shared" ca="1" si="10"/>
        <v/>
      </c>
      <c r="G83" s="50" t="str">
        <f t="shared" ca="1" si="10"/>
        <v/>
      </c>
      <c r="H83" s="50" t="str">
        <f t="shared" ca="1" si="10"/>
        <v/>
      </c>
      <c r="I83" s="50" t="str">
        <f t="shared" ca="1" si="10"/>
        <v/>
      </c>
      <c r="J83" s="50" t="str">
        <f t="shared" ca="1" si="10"/>
        <v/>
      </c>
      <c r="K83" s="50" t="str">
        <f t="shared" ca="1" si="10"/>
        <v/>
      </c>
      <c r="L83" s="50" t="str">
        <f t="shared" ca="1" si="10"/>
        <v/>
      </c>
      <c r="M83" s="50" t="str">
        <f t="shared" ca="1" si="10"/>
        <v/>
      </c>
      <c r="N83" s="50" t="str">
        <f t="shared" ca="1" si="10"/>
        <v/>
      </c>
      <c r="O83" s="50" t="str">
        <f t="shared" ca="1" si="10"/>
        <v/>
      </c>
      <c r="P83" s="50" t="str">
        <f t="shared" ca="1" si="10"/>
        <v/>
      </c>
      <c r="Q83" s="50" t="str">
        <f t="shared" ca="1" si="10"/>
        <v/>
      </c>
      <c r="R83" s="50" t="str">
        <f t="shared" ca="1" si="9"/>
        <v/>
      </c>
    </row>
    <row r="84" spans="1:18">
      <c r="A84" s="21">
        <v>76</v>
      </c>
      <c r="B84" s="22" t="str">
        <f t="shared" ca="1" si="8"/>
        <v/>
      </c>
      <c r="C84" s="50" t="str">
        <f t="shared" ca="1" si="10"/>
        <v/>
      </c>
      <c r="D84" s="50" t="str">
        <f t="shared" ca="1" si="10"/>
        <v/>
      </c>
      <c r="E84" s="50" t="str">
        <f t="shared" ca="1" si="10"/>
        <v/>
      </c>
      <c r="F84" s="50" t="str">
        <f t="shared" ca="1" si="10"/>
        <v/>
      </c>
      <c r="G84" s="50" t="str">
        <f t="shared" ca="1" si="10"/>
        <v/>
      </c>
      <c r="H84" s="50" t="str">
        <f t="shared" ca="1" si="10"/>
        <v/>
      </c>
      <c r="I84" s="50" t="str">
        <f t="shared" ca="1" si="10"/>
        <v/>
      </c>
      <c r="J84" s="50" t="str">
        <f t="shared" ca="1" si="10"/>
        <v/>
      </c>
      <c r="K84" s="50" t="str">
        <f t="shared" ca="1" si="10"/>
        <v/>
      </c>
      <c r="L84" s="50" t="str">
        <f t="shared" ca="1" si="10"/>
        <v/>
      </c>
      <c r="M84" s="50" t="str">
        <f t="shared" ca="1" si="10"/>
        <v/>
      </c>
      <c r="N84" s="50" t="str">
        <f t="shared" ca="1" si="10"/>
        <v/>
      </c>
      <c r="O84" s="50" t="str">
        <f t="shared" ca="1" si="10"/>
        <v/>
      </c>
      <c r="P84" s="50" t="str">
        <f t="shared" ca="1" si="10"/>
        <v/>
      </c>
      <c r="Q84" s="50" t="str">
        <f t="shared" ca="1" si="10"/>
        <v/>
      </c>
      <c r="R84" s="50" t="str">
        <f t="shared" ca="1" si="9"/>
        <v/>
      </c>
    </row>
    <row r="85" spans="1:18">
      <c r="A85" s="21">
        <v>77</v>
      </c>
      <c r="B85" s="22" t="str">
        <f t="shared" ca="1" si="8"/>
        <v/>
      </c>
      <c r="C85" s="50" t="str">
        <f t="shared" ca="1" si="10"/>
        <v/>
      </c>
      <c r="D85" s="50" t="str">
        <f t="shared" ca="1" si="10"/>
        <v/>
      </c>
      <c r="E85" s="50" t="str">
        <f t="shared" ca="1" si="10"/>
        <v/>
      </c>
      <c r="F85" s="50" t="str">
        <f t="shared" ca="1" si="10"/>
        <v/>
      </c>
      <c r="G85" s="50" t="str">
        <f t="shared" ca="1" si="10"/>
        <v/>
      </c>
      <c r="H85" s="50" t="str">
        <f t="shared" ca="1" si="10"/>
        <v/>
      </c>
      <c r="I85" s="50" t="str">
        <f t="shared" ca="1" si="10"/>
        <v/>
      </c>
      <c r="J85" s="50" t="str">
        <f t="shared" ca="1" si="10"/>
        <v/>
      </c>
      <c r="K85" s="50" t="str">
        <f t="shared" ca="1" si="10"/>
        <v/>
      </c>
      <c r="L85" s="50" t="str">
        <f t="shared" ca="1" si="10"/>
        <v/>
      </c>
      <c r="M85" s="50" t="str">
        <f t="shared" ca="1" si="10"/>
        <v/>
      </c>
      <c r="N85" s="50" t="str">
        <f t="shared" ca="1" si="10"/>
        <v/>
      </c>
      <c r="O85" s="50" t="str">
        <f t="shared" ca="1" si="10"/>
        <v/>
      </c>
      <c r="P85" s="50" t="str">
        <f t="shared" ca="1" si="10"/>
        <v/>
      </c>
      <c r="Q85" s="50" t="str">
        <f t="shared" ca="1" si="10"/>
        <v/>
      </c>
      <c r="R85" s="50" t="str">
        <f t="shared" ca="1" si="9"/>
        <v/>
      </c>
    </row>
    <row r="86" spans="1:18">
      <c r="A86" s="21">
        <v>78</v>
      </c>
      <c r="B86" s="22" t="str">
        <f t="shared" ca="1" si="8"/>
        <v/>
      </c>
      <c r="C86" s="50" t="str">
        <f t="shared" ca="1" si="10"/>
        <v/>
      </c>
      <c r="D86" s="50" t="str">
        <f t="shared" ca="1" si="10"/>
        <v/>
      </c>
      <c r="E86" s="50" t="str">
        <f t="shared" ca="1" si="10"/>
        <v/>
      </c>
      <c r="F86" s="50" t="str">
        <f t="shared" ca="1" si="10"/>
        <v/>
      </c>
      <c r="G86" s="50" t="str">
        <f t="shared" ca="1" si="10"/>
        <v/>
      </c>
      <c r="H86" s="50" t="str">
        <f t="shared" ca="1" si="10"/>
        <v/>
      </c>
      <c r="I86" s="50" t="str">
        <f t="shared" ca="1" si="10"/>
        <v/>
      </c>
      <c r="J86" s="50" t="str">
        <f t="shared" ca="1" si="10"/>
        <v/>
      </c>
      <c r="K86" s="50" t="str">
        <f t="shared" ca="1" si="10"/>
        <v/>
      </c>
      <c r="L86" s="50" t="str">
        <f t="shared" ca="1" si="10"/>
        <v/>
      </c>
      <c r="M86" s="50" t="str">
        <f t="shared" ca="1" si="10"/>
        <v/>
      </c>
      <c r="N86" s="50" t="str">
        <f t="shared" ca="1" si="10"/>
        <v/>
      </c>
      <c r="O86" s="50" t="str">
        <f t="shared" ca="1" si="10"/>
        <v/>
      </c>
      <c r="P86" s="50" t="str">
        <f t="shared" ca="1" si="10"/>
        <v/>
      </c>
      <c r="Q86" s="50" t="str">
        <f t="shared" ca="1" si="10"/>
        <v/>
      </c>
      <c r="R86" s="50" t="str">
        <f t="shared" ca="1" si="9"/>
        <v/>
      </c>
    </row>
    <row r="87" spans="1:18">
      <c r="A87" s="21">
        <v>79</v>
      </c>
      <c r="B87" s="22" t="str">
        <f t="shared" ca="1" si="8"/>
        <v/>
      </c>
      <c r="C87" s="50" t="str">
        <f t="shared" ca="1" si="10"/>
        <v/>
      </c>
      <c r="D87" s="50" t="str">
        <f t="shared" ca="1" si="10"/>
        <v/>
      </c>
      <c r="E87" s="50" t="str">
        <f t="shared" ca="1" si="10"/>
        <v/>
      </c>
      <c r="F87" s="50" t="str">
        <f t="shared" ca="1" si="10"/>
        <v/>
      </c>
      <c r="G87" s="50" t="str">
        <f t="shared" ca="1" si="10"/>
        <v/>
      </c>
      <c r="H87" s="50" t="str">
        <f t="shared" ca="1" si="10"/>
        <v/>
      </c>
      <c r="I87" s="50" t="str">
        <f t="shared" ca="1" si="10"/>
        <v/>
      </c>
      <c r="J87" s="50" t="str">
        <f t="shared" ca="1" si="10"/>
        <v/>
      </c>
      <c r="K87" s="50" t="str">
        <f t="shared" ca="1" si="10"/>
        <v/>
      </c>
      <c r="L87" s="50" t="str">
        <f t="shared" ca="1" si="10"/>
        <v/>
      </c>
      <c r="M87" s="50" t="str">
        <f t="shared" ca="1" si="10"/>
        <v/>
      </c>
      <c r="N87" s="50" t="str">
        <f t="shared" ca="1" si="10"/>
        <v/>
      </c>
      <c r="O87" s="50" t="str">
        <f t="shared" ca="1" si="10"/>
        <v/>
      </c>
      <c r="P87" s="50" t="str">
        <f t="shared" ca="1" si="10"/>
        <v/>
      </c>
      <c r="Q87" s="50" t="str">
        <f t="shared" ca="1" si="10"/>
        <v/>
      </c>
      <c r="R87" s="50" t="str">
        <f t="shared" ca="1" si="9"/>
        <v/>
      </c>
    </row>
    <row r="88" spans="1:18">
      <c r="A88" s="21">
        <v>80</v>
      </c>
      <c r="B88" s="22" t="str">
        <f t="shared" ca="1" si="8"/>
        <v/>
      </c>
      <c r="C88" s="50" t="str">
        <f t="shared" ca="1" si="10"/>
        <v/>
      </c>
      <c r="D88" s="50" t="str">
        <f t="shared" ca="1" si="10"/>
        <v/>
      </c>
      <c r="E88" s="50" t="str">
        <f t="shared" ca="1" si="10"/>
        <v/>
      </c>
      <c r="F88" s="50" t="str">
        <f t="shared" ca="1" si="10"/>
        <v/>
      </c>
      <c r="G88" s="50" t="str">
        <f t="shared" ca="1" si="10"/>
        <v/>
      </c>
      <c r="H88" s="50" t="str">
        <f t="shared" ca="1" si="10"/>
        <v/>
      </c>
      <c r="I88" s="50" t="str">
        <f t="shared" ca="1" si="10"/>
        <v/>
      </c>
      <c r="J88" s="50" t="str">
        <f t="shared" ca="1" si="10"/>
        <v/>
      </c>
      <c r="K88" s="50" t="str">
        <f t="shared" ca="1" si="10"/>
        <v/>
      </c>
      <c r="L88" s="50" t="str">
        <f t="shared" ca="1" si="10"/>
        <v/>
      </c>
      <c r="M88" s="50" t="str">
        <f t="shared" ca="1" si="10"/>
        <v/>
      </c>
      <c r="N88" s="50" t="str">
        <f t="shared" ca="1" si="10"/>
        <v/>
      </c>
      <c r="O88" s="50" t="str">
        <f t="shared" ca="1" si="10"/>
        <v/>
      </c>
      <c r="P88" s="50" t="str">
        <f t="shared" ca="1" si="10"/>
        <v/>
      </c>
      <c r="Q88" s="50" t="str">
        <f t="shared" ca="1" si="10"/>
        <v/>
      </c>
      <c r="R88" s="50" t="str">
        <f t="shared" ca="1" si="9"/>
        <v/>
      </c>
    </row>
    <row r="89" spans="1:18">
      <c r="A89" s="21">
        <v>81</v>
      </c>
      <c r="B89" s="22" t="str">
        <f t="shared" ca="1" si="8"/>
        <v/>
      </c>
      <c r="C89" s="50" t="str">
        <f t="shared" ca="1" si="10"/>
        <v/>
      </c>
      <c r="D89" s="50" t="str">
        <f t="shared" ca="1" si="10"/>
        <v/>
      </c>
      <c r="E89" s="50" t="str">
        <f t="shared" ca="1" si="10"/>
        <v/>
      </c>
      <c r="F89" s="50" t="str">
        <f t="shared" ca="1" si="10"/>
        <v/>
      </c>
      <c r="G89" s="50" t="str">
        <f t="shared" ca="1" si="10"/>
        <v/>
      </c>
      <c r="H89" s="50" t="str">
        <f t="shared" ca="1" si="10"/>
        <v/>
      </c>
      <c r="I89" s="50" t="str">
        <f t="shared" ca="1" si="10"/>
        <v/>
      </c>
      <c r="J89" s="50" t="str">
        <f t="shared" ca="1" si="10"/>
        <v/>
      </c>
      <c r="K89" s="50" t="str">
        <f t="shared" ca="1" si="10"/>
        <v/>
      </c>
      <c r="L89" s="50" t="str">
        <f t="shared" ca="1" si="10"/>
        <v/>
      </c>
      <c r="M89" s="50" t="str">
        <f t="shared" ca="1" si="10"/>
        <v/>
      </c>
      <c r="N89" s="50" t="str">
        <f t="shared" ca="1" si="10"/>
        <v/>
      </c>
      <c r="O89" s="50" t="str">
        <f t="shared" ca="1" si="10"/>
        <v/>
      </c>
      <c r="P89" s="50" t="str">
        <f t="shared" ca="1" si="10"/>
        <v/>
      </c>
      <c r="Q89" s="50" t="str">
        <f t="shared" ca="1" si="10"/>
        <v/>
      </c>
      <c r="R89" s="50" t="str">
        <f t="shared" ca="1" si="9"/>
        <v/>
      </c>
    </row>
    <row r="90" spans="1:18">
      <c r="A90" s="21">
        <v>82</v>
      </c>
      <c r="B90" s="22" t="str">
        <f t="shared" ca="1" si="8"/>
        <v/>
      </c>
      <c r="C90" s="50" t="str">
        <f t="shared" ca="1" si="10"/>
        <v/>
      </c>
      <c r="D90" s="50" t="str">
        <f t="shared" ca="1" si="10"/>
        <v/>
      </c>
      <c r="E90" s="50" t="str">
        <f t="shared" ca="1" si="10"/>
        <v/>
      </c>
      <c r="F90" s="50" t="str">
        <f t="shared" ca="1" si="10"/>
        <v/>
      </c>
      <c r="G90" s="50" t="str">
        <f t="shared" ca="1" si="10"/>
        <v/>
      </c>
      <c r="H90" s="50" t="str">
        <f t="shared" ca="1" si="10"/>
        <v/>
      </c>
      <c r="I90" s="50" t="str">
        <f t="shared" ca="1" si="10"/>
        <v/>
      </c>
      <c r="J90" s="50" t="str">
        <f t="shared" ca="1" si="10"/>
        <v/>
      </c>
      <c r="K90" s="50" t="str">
        <f t="shared" ca="1" si="10"/>
        <v/>
      </c>
      <c r="L90" s="50" t="str">
        <f t="shared" ca="1" si="10"/>
        <v/>
      </c>
      <c r="M90" s="50" t="str">
        <f t="shared" ca="1" si="10"/>
        <v/>
      </c>
      <c r="N90" s="50" t="str">
        <f t="shared" ca="1" si="10"/>
        <v/>
      </c>
      <c r="O90" s="50" t="str">
        <f t="shared" ca="1" si="10"/>
        <v/>
      </c>
      <c r="P90" s="50" t="str">
        <f t="shared" ca="1" si="10"/>
        <v/>
      </c>
      <c r="Q90" s="50" t="str">
        <f t="shared" ca="1" si="10"/>
        <v/>
      </c>
      <c r="R90" s="50" t="str">
        <f t="shared" ca="1" si="9"/>
        <v/>
      </c>
    </row>
    <row r="91" spans="1:18">
      <c r="A91" s="21">
        <v>83</v>
      </c>
      <c r="B91" s="22" t="str">
        <f t="shared" ca="1" si="8"/>
        <v/>
      </c>
      <c r="C91" s="50" t="str">
        <f t="shared" ca="1" si="10"/>
        <v/>
      </c>
      <c r="D91" s="50" t="str">
        <f t="shared" ca="1" si="10"/>
        <v/>
      </c>
      <c r="E91" s="50" t="str">
        <f t="shared" ca="1" si="10"/>
        <v/>
      </c>
      <c r="F91" s="50" t="str">
        <f t="shared" ca="1" si="10"/>
        <v/>
      </c>
      <c r="G91" s="50" t="str">
        <f t="shared" ca="1" si="10"/>
        <v/>
      </c>
      <c r="H91" s="50" t="str">
        <f t="shared" ca="1" si="10"/>
        <v/>
      </c>
      <c r="I91" s="50" t="str">
        <f t="shared" ca="1" si="10"/>
        <v/>
      </c>
      <c r="J91" s="50" t="str">
        <f t="shared" ca="1" si="10"/>
        <v/>
      </c>
      <c r="K91" s="50" t="str">
        <f t="shared" ca="1" si="10"/>
        <v/>
      </c>
      <c r="L91" s="50" t="str">
        <f t="shared" ca="1" si="10"/>
        <v/>
      </c>
      <c r="M91" s="50" t="str">
        <f t="shared" ca="1" si="10"/>
        <v/>
      </c>
      <c r="N91" s="50" t="str">
        <f t="shared" ca="1" si="10"/>
        <v/>
      </c>
      <c r="O91" s="50" t="str">
        <f t="shared" ca="1" si="10"/>
        <v/>
      </c>
      <c r="P91" s="50" t="str">
        <f t="shared" ca="1" si="10"/>
        <v/>
      </c>
      <c r="Q91" s="50" t="str">
        <f t="shared" ca="1" si="10"/>
        <v/>
      </c>
      <c r="R91" s="50" t="str">
        <f t="shared" ca="1" si="9"/>
        <v/>
      </c>
    </row>
    <row r="92" spans="1:18">
      <c r="A92" s="21">
        <v>84</v>
      </c>
      <c r="B92" s="22" t="str">
        <f t="shared" ca="1" si="8"/>
        <v/>
      </c>
      <c r="C92" s="50" t="str">
        <f t="shared" ref="C92:Q108" ca="1" si="11">IF(AND($B92=$S$4,C$5&lt;&gt;""),IF(VLOOKUP($A$1&amp;"-"&amp;$A92,INDIRECT($E$2&amp;$E$3),C$4+$B$4,0)="","","'"&amp;C$5&amp;"' =&gt; '"&amp;VLOOKUP($A$1&amp;"-"&amp;$A92,INDIRECT($E$2&amp;$E$3),C$4+$B$4,0)&amp;"', "),"")</f>
        <v/>
      </c>
      <c r="D92" s="50" t="str">
        <f t="shared" ca="1" si="11"/>
        <v/>
      </c>
      <c r="E92" s="50" t="str">
        <f t="shared" ca="1" si="11"/>
        <v/>
      </c>
      <c r="F92" s="50" t="str">
        <f t="shared" ca="1" si="11"/>
        <v/>
      </c>
      <c r="G92" s="50" t="str">
        <f t="shared" ca="1" si="11"/>
        <v/>
      </c>
      <c r="H92" s="50" t="str">
        <f t="shared" ca="1" si="11"/>
        <v/>
      </c>
      <c r="I92" s="50" t="str">
        <f t="shared" ca="1" si="11"/>
        <v/>
      </c>
      <c r="J92" s="50" t="str">
        <f t="shared" ca="1" si="11"/>
        <v/>
      </c>
      <c r="K92" s="50" t="str">
        <f t="shared" ca="1" si="11"/>
        <v/>
      </c>
      <c r="L92" s="50" t="str">
        <f t="shared" ca="1" si="11"/>
        <v/>
      </c>
      <c r="M92" s="50" t="str">
        <f t="shared" ca="1" si="11"/>
        <v/>
      </c>
      <c r="N92" s="50" t="str">
        <f t="shared" ca="1" si="11"/>
        <v/>
      </c>
      <c r="O92" s="50" t="str">
        <f t="shared" ca="1" si="11"/>
        <v/>
      </c>
      <c r="P92" s="50" t="str">
        <f t="shared" ca="1" si="11"/>
        <v/>
      </c>
      <c r="Q92" s="50" t="str">
        <f t="shared" ca="1" si="11"/>
        <v/>
      </c>
      <c r="R92" s="50" t="str">
        <f t="shared" ca="1" si="9"/>
        <v/>
      </c>
    </row>
    <row r="93" spans="1:18">
      <c r="A93" s="21">
        <v>85</v>
      </c>
      <c r="B93" s="22" t="str">
        <f t="shared" ca="1" si="8"/>
        <v/>
      </c>
      <c r="C93" s="50" t="str">
        <f t="shared" ca="1" si="11"/>
        <v/>
      </c>
      <c r="D93" s="50" t="str">
        <f t="shared" ca="1" si="11"/>
        <v/>
      </c>
      <c r="E93" s="50" t="str">
        <f t="shared" ca="1" si="11"/>
        <v/>
      </c>
      <c r="F93" s="50" t="str">
        <f t="shared" ca="1" si="11"/>
        <v/>
      </c>
      <c r="G93" s="50" t="str">
        <f t="shared" ca="1" si="11"/>
        <v/>
      </c>
      <c r="H93" s="50" t="str">
        <f t="shared" ca="1" si="11"/>
        <v/>
      </c>
      <c r="I93" s="50" t="str">
        <f t="shared" ca="1" si="11"/>
        <v/>
      </c>
      <c r="J93" s="50" t="str">
        <f t="shared" ca="1" si="11"/>
        <v/>
      </c>
      <c r="K93" s="50" t="str">
        <f t="shared" ca="1" si="11"/>
        <v/>
      </c>
      <c r="L93" s="50" t="str">
        <f t="shared" ca="1" si="11"/>
        <v/>
      </c>
      <c r="M93" s="50" t="str">
        <f t="shared" ca="1" si="11"/>
        <v/>
      </c>
      <c r="N93" s="50" t="str">
        <f t="shared" ca="1" si="11"/>
        <v/>
      </c>
      <c r="O93" s="50" t="str">
        <f t="shared" ca="1" si="11"/>
        <v/>
      </c>
      <c r="P93" s="50" t="str">
        <f t="shared" ca="1" si="11"/>
        <v/>
      </c>
      <c r="Q93" s="50" t="str">
        <f t="shared" ca="1" si="11"/>
        <v/>
      </c>
      <c r="R93" s="50" t="str">
        <f t="shared" ca="1" si="9"/>
        <v/>
      </c>
    </row>
    <row r="94" spans="1:18">
      <c r="A94" s="21">
        <v>86</v>
      </c>
      <c r="B94" s="22" t="str">
        <f t="shared" ca="1" si="8"/>
        <v/>
      </c>
      <c r="C94" s="50" t="str">
        <f t="shared" ca="1" si="11"/>
        <v/>
      </c>
      <c r="D94" s="50" t="str">
        <f t="shared" ca="1" si="11"/>
        <v/>
      </c>
      <c r="E94" s="50" t="str">
        <f t="shared" ca="1" si="11"/>
        <v/>
      </c>
      <c r="F94" s="50" t="str">
        <f t="shared" ca="1" si="11"/>
        <v/>
      </c>
      <c r="G94" s="50" t="str">
        <f t="shared" ca="1" si="11"/>
        <v/>
      </c>
      <c r="H94" s="50" t="str">
        <f t="shared" ca="1" si="11"/>
        <v/>
      </c>
      <c r="I94" s="50" t="str">
        <f t="shared" ca="1" si="11"/>
        <v/>
      </c>
      <c r="J94" s="50" t="str">
        <f t="shared" ca="1" si="11"/>
        <v/>
      </c>
      <c r="K94" s="50" t="str">
        <f t="shared" ca="1" si="11"/>
        <v/>
      </c>
      <c r="L94" s="50" t="str">
        <f t="shared" ca="1" si="11"/>
        <v/>
      </c>
      <c r="M94" s="50" t="str">
        <f t="shared" ca="1" si="11"/>
        <v/>
      </c>
      <c r="N94" s="50" t="str">
        <f t="shared" ca="1" si="11"/>
        <v/>
      </c>
      <c r="O94" s="50" t="str">
        <f t="shared" ca="1" si="11"/>
        <v/>
      </c>
      <c r="P94" s="50" t="str">
        <f t="shared" ca="1" si="11"/>
        <v/>
      </c>
      <c r="Q94" s="50" t="str">
        <f t="shared" ca="1" si="11"/>
        <v/>
      </c>
      <c r="R94" s="50" t="str">
        <f t="shared" ca="1" si="9"/>
        <v/>
      </c>
    </row>
    <row r="95" spans="1:18">
      <c r="A95" s="21">
        <v>87</v>
      </c>
      <c r="B95" s="22" t="str">
        <f t="shared" ca="1" si="8"/>
        <v/>
      </c>
      <c r="C95" s="50" t="str">
        <f t="shared" ca="1" si="11"/>
        <v/>
      </c>
      <c r="D95" s="50" t="str">
        <f t="shared" ca="1" si="11"/>
        <v/>
      </c>
      <c r="E95" s="50" t="str">
        <f t="shared" ca="1" si="11"/>
        <v/>
      </c>
      <c r="F95" s="50" t="str">
        <f t="shared" ca="1" si="11"/>
        <v/>
      </c>
      <c r="G95" s="50" t="str">
        <f t="shared" ca="1" si="11"/>
        <v/>
      </c>
      <c r="H95" s="50" t="str">
        <f t="shared" ca="1" si="11"/>
        <v/>
      </c>
      <c r="I95" s="50" t="str">
        <f t="shared" ca="1" si="11"/>
        <v/>
      </c>
      <c r="J95" s="50" t="str">
        <f t="shared" ca="1" si="11"/>
        <v/>
      </c>
      <c r="K95" s="50" t="str">
        <f t="shared" ca="1" si="11"/>
        <v/>
      </c>
      <c r="L95" s="50" t="str">
        <f t="shared" ca="1" si="11"/>
        <v/>
      </c>
      <c r="M95" s="50" t="str">
        <f t="shared" ca="1" si="11"/>
        <v/>
      </c>
      <c r="N95" s="50" t="str">
        <f t="shared" ca="1" si="11"/>
        <v/>
      </c>
      <c r="O95" s="50" t="str">
        <f t="shared" ca="1" si="11"/>
        <v/>
      </c>
      <c r="P95" s="50" t="str">
        <f t="shared" ca="1" si="11"/>
        <v/>
      </c>
      <c r="Q95" s="50" t="str">
        <f t="shared" ca="1" si="11"/>
        <v/>
      </c>
      <c r="R95" s="50" t="str">
        <f t="shared" ca="1" si="9"/>
        <v/>
      </c>
    </row>
    <row r="96" spans="1:18">
      <c r="A96" s="21">
        <v>88</v>
      </c>
      <c r="B96" s="22" t="str">
        <f t="shared" ca="1" si="8"/>
        <v/>
      </c>
      <c r="C96" s="50" t="str">
        <f t="shared" ca="1" si="11"/>
        <v/>
      </c>
      <c r="D96" s="50" t="str">
        <f t="shared" ca="1" si="11"/>
        <v/>
      </c>
      <c r="E96" s="50" t="str">
        <f t="shared" ca="1" si="11"/>
        <v/>
      </c>
      <c r="F96" s="50" t="str">
        <f t="shared" ca="1" si="11"/>
        <v/>
      </c>
      <c r="G96" s="50" t="str">
        <f t="shared" ca="1" si="11"/>
        <v/>
      </c>
      <c r="H96" s="50" t="str">
        <f t="shared" ca="1" si="11"/>
        <v/>
      </c>
      <c r="I96" s="50" t="str">
        <f t="shared" ca="1" si="11"/>
        <v/>
      </c>
      <c r="J96" s="50" t="str">
        <f t="shared" ca="1" si="11"/>
        <v/>
      </c>
      <c r="K96" s="50" t="str">
        <f t="shared" ca="1" si="11"/>
        <v/>
      </c>
      <c r="L96" s="50" t="str">
        <f t="shared" ca="1" si="11"/>
        <v/>
      </c>
      <c r="M96" s="50" t="str">
        <f t="shared" ca="1" si="11"/>
        <v/>
      </c>
      <c r="N96" s="50" t="str">
        <f t="shared" ca="1" si="11"/>
        <v/>
      </c>
      <c r="O96" s="50" t="str">
        <f t="shared" ca="1" si="11"/>
        <v/>
      </c>
      <c r="P96" s="50" t="str">
        <f t="shared" ca="1" si="11"/>
        <v/>
      </c>
      <c r="Q96" s="50" t="str">
        <f t="shared" ca="1" si="11"/>
        <v/>
      </c>
      <c r="R96" s="50" t="str">
        <f t="shared" ca="1" si="9"/>
        <v/>
      </c>
    </row>
    <row r="97" spans="1:18">
      <c r="A97" s="21">
        <v>89</v>
      </c>
      <c r="B97" s="22" t="str">
        <f t="shared" ca="1" si="8"/>
        <v/>
      </c>
      <c r="C97" s="50" t="str">
        <f t="shared" ca="1" si="11"/>
        <v/>
      </c>
      <c r="D97" s="50" t="str">
        <f t="shared" ca="1" si="11"/>
        <v/>
      </c>
      <c r="E97" s="50" t="str">
        <f t="shared" ca="1" si="11"/>
        <v/>
      </c>
      <c r="F97" s="50" t="str">
        <f t="shared" ca="1" si="11"/>
        <v/>
      </c>
      <c r="G97" s="50" t="str">
        <f t="shared" ca="1" si="11"/>
        <v/>
      </c>
      <c r="H97" s="50" t="str">
        <f t="shared" ca="1" si="11"/>
        <v/>
      </c>
      <c r="I97" s="50" t="str">
        <f t="shared" ca="1" si="11"/>
        <v/>
      </c>
      <c r="J97" s="50" t="str">
        <f t="shared" ca="1" si="11"/>
        <v/>
      </c>
      <c r="K97" s="50" t="str">
        <f t="shared" ca="1" si="11"/>
        <v/>
      </c>
      <c r="L97" s="50" t="str">
        <f t="shared" ca="1" si="11"/>
        <v/>
      </c>
      <c r="M97" s="50" t="str">
        <f t="shared" ca="1" si="11"/>
        <v/>
      </c>
      <c r="N97" s="50" t="str">
        <f t="shared" ca="1" si="11"/>
        <v/>
      </c>
      <c r="O97" s="50" t="str">
        <f t="shared" ca="1" si="11"/>
        <v/>
      </c>
      <c r="P97" s="50" t="str">
        <f t="shared" ca="1" si="11"/>
        <v/>
      </c>
      <c r="Q97" s="50" t="str">
        <f t="shared" ca="1" si="11"/>
        <v/>
      </c>
      <c r="R97" s="50" t="str">
        <f t="shared" ca="1" si="9"/>
        <v/>
      </c>
    </row>
    <row r="98" spans="1:18">
      <c r="A98" s="21">
        <v>90</v>
      </c>
      <c r="B98" s="22" t="str">
        <f t="shared" ca="1" si="8"/>
        <v/>
      </c>
      <c r="C98" s="50" t="str">
        <f t="shared" ca="1" si="11"/>
        <v/>
      </c>
      <c r="D98" s="50" t="str">
        <f t="shared" ca="1" si="11"/>
        <v/>
      </c>
      <c r="E98" s="50" t="str">
        <f t="shared" ca="1" si="11"/>
        <v/>
      </c>
      <c r="F98" s="50" t="str">
        <f t="shared" ca="1" si="11"/>
        <v/>
      </c>
      <c r="G98" s="50" t="str">
        <f t="shared" ca="1" si="11"/>
        <v/>
      </c>
      <c r="H98" s="50" t="str">
        <f t="shared" ca="1" si="11"/>
        <v/>
      </c>
      <c r="I98" s="50" t="str">
        <f t="shared" ca="1" si="11"/>
        <v/>
      </c>
      <c r="J98" s="50" t="str">
        <f t="shared" ca="1" si="11"/>
        <v/>
      </c>
      <c r="K98" s="50" t="str">
        <f t="shared" ca="1" si="11"/>
        <v/>
      </c>
      <c r="L98" s="50" t="str">
        <f t="shared" ca="1" si="11"/>
        <v/>
      </c>
      <c r="M98" s="50" t="str">
        <f t="shared" ca="1" si="11"/>
        <v/>
      </c>
      <c r="N98" s="50" t="str">
        <f t="shared" ca="1" si="11"/>
        <v/>
      </c>
      <c r="O98" s="50" t="str">
        <f t="shared" ca="1" si="11"/>
        <v/>
      </c>
      <c r="P98" s="50" t="str">
        <f t="shared" ca="1" si="11"/>
        <v/>
      </c>
      <c r="Q98" s="50" t="str">
        <f t="shared" ca="1" si="11"/>
        <v/>
      </c>
      <c r="R98" s="50" t="str">
        <f t="shared" ca="1" si="9"/>
        <v/>
      </c>
    </row>
    <row r="99" spans="1:18">
      <c r="A99" s="21">
        <v>91</v>
      </c>
      <c r="B99" s="22" t="str">
        <f t="shared" ca="1" si="8"/>
        <v/>
      </c>
      <c r="C99" s="50" t="str">
        <f t="shared" ca="1" si="11"/>
        <v/>
      </c>
      <c r="D99" s="50" t="str">
        <f t="shared" ca="1" si="11"/>
        <v/>
      </c>
      <c r="E99" s="50" t="str">
        <f t="shared" ca="1" si="11"/>
        <v/>
      </c>
      <c r="F99" s="50" t="str">
        <f t="shared" ca="1" si="11"/>
        <v/>
      </c>
      <c r="G99" s="50" t="str">
        <f t="shared" ca="1" si="11"/>
        <v/>
      </c>
      <c r="H99" s="50" t="str">
        <f t="shared" ca="1" si="11"/>
        <v/>
      </c>
      <c r="I99" s="50" t="str">
        <f t="shared" ca="1" si="11"/>
        <v/>
      </c>
      <c r="J99" s="50" t="str">
        <f t="shared" ca="1" si="11"/>
        <v/>
      </c>
      <c r="K99" s="50" t="str">
        <f t="shared" ca="1" si="11"/>
        <v/>
      </c>
      <c r="L99" s="50" t="str">
        <f t="shared" ca="1" si="11"/>
        <v/>
      </c>
      <c r="M99" s="50" t="str">
        <f t="shared" ca="1" si="11"/>
        <v/>
      </c>
      <c r="N99" s="50" t="str">
        <f t="shared" ca="1" si="11"/>
        <v/>
      </c>
      <c r="O99" s="50" t="str">
        <f t="shared" ca="1" si="11"/>
        <v/>
      </c>
      <c r="P99" s="50" t="str">
        <f t="shared" ca="1" si="11"/>
        <v/>
      </c>
      <c r="Q99" s="50" t="str">
        <f t="shared" ca="1" si="11"/>
        <v/>
      </c>
      <c r="R99" s="50" t="str">
        <f t="shared" ca="1" si="9"/>
        <v/>
      </c>
    </row>
    <row r="100" spans="1:18">
      <c r="A100" s="21">
        <v>92</v>
      </c>
      <c r="B100" s="22" t="str">
        <f t="shared" ca="1" si="8"/>
        <v/>
      </c>
      <c r="C100" s="50" t="str">
        <f t="shared" ca="1" si="11"/>
        <v/>
      </c>
      <c r="D100" s="50" t="str">
        <f t="shared" ca="1" si="11"/>
        <v/>
      </c>
      <c r="E100" s="50" t="str">
        <f t="shared" ca="1" si="11"/>
        <v/>
      </c>
      <c r="F100" s="50" t="str">
        <f t="shared" ca="1" si="11"/>
        <v/>
      </c>
      <c r="G100" s="50" t="str">
        <f t="shared" ca="1" si="11"/>
        <v/>
      </c>
      <c r="H100" s="50" t="str">
        <f t="shared" ca="1" si="11"/>
        <v/>
      </c>
      <c r="I100" s="50" t="str">
        <f t="shared" ca="1" si="11"/>
        <v/>
      </c>
      <c r="J100" s="50" t="str">
        <f t="shared" ca="1" si="11"/>
        <v/>
      </c>
      <c r="K100" s="50" t="str">
        <f t="shared" ca="1" si="11"/>
        <v/>
      </c>
      <c r="L100" s="50" t="str">
        <f t="shared" ca="1" si="11"/>
        <v/>
      </c>
      <c r="M100" s="50" t="str">
        <f t="shared" ca="1" si="11"/>
        <v/>
      </c>
      <c r="N100" s="50" t="str">
        <f t="shared" ca="1" si="11"/>
        <v/>
      </c>
      <c r="O100" s="50" t="str">
        <f t="shared" ca="1" si="11"/>
        <v/>
      </c>
      <c r="P100" s="50" t="str">
        <f t="shared" ca="1" si="11"/>
        <v/>
      </c>
      <c r="Q100" s="50" t="str">
        <f t="shared" ca="1" si="11"/>
        <v/>
      </c>
      <c r="R100" s="50" t="str">
        <f t="shared" ca="1" si="9"/>
        <v/>
      </c>
    </row>
    <row r="101" spans="1:18">
      <c r="A101" s="21">
        <v>93</v>
      </c>
      <c r="B101" s="22" t="str">
        <f t="shared" ca="1" si="8"/>
        <v/>
      </c>
      <c r="C101" s="50" t="str">
        <f t="shared" ca="1" si="11"/>
        <v/>
      </c>
      <c r="D101" s="50" t="str">
        <f t="shared" ca="1" si="11"/>
        <v/>
      </c>
      <c r="E101" s="50" t="str">
        <f t="shared" ca="1" si="11"/>
        <v/>
      </c>
      <c r="F101" s="50" t="str">
        <f t="shared" ca="1" si="11"/>
        <v/>
      </c>
      <c r="G101" s="50" t="str">
        <f t="shared" ca="1" si="11"/>
        <v/>
      </c>
      <c r="H101" s="50" t="str">
        <f t="shared" ca="1" si="11"/>
        <v/>
      </c>
      <c r="I101" s="50" t="str">
        <f t="shared" ca="1" si="11"/>
        <v/>
      </c>
      <c r="J101" s="50" t="str">
        <f t="shared" ca="1" si="11"/>
        <v/>
      </c>
      <c r="K101" s="50" t="str">
        <f t="shared" ca="1" si="11"/>
        <v/>
      </c>
      <c r="L101" s="50" t="str">
        <f t="shared" ca="1" si="11"/>
        <v/>
      </c>
      <c r="M101" s="50" t="str">
        <f t="shared" ca="1" si="11"/>
        <v/>
      </c>
      <c r="N101" s="50" t="str">
        <f t="shared" ca="1" si="11"/>
        <v/>
      </c>
      <c r="O101" s="50" t="str">
        <f t="shared" ca="1" si="11"/>
        <v/>
      </c>
      <c r="P101" s="50" t="str">
        <f t="shared" ca="1" si="11"/>
        <v/>
      </c>
      <c r="Q101" s="50" t="str">
        <f t="shared" ca="1" si="11"/>
        <v/>
      </c>
      <c r="R101" s="50" t="str">
        <f t="shared" ca="1" si="9"/>
        <v/>
      </c>
    </row>
    <row r="102" spans="1:18">
      <c r="A102" s="21">
        <v>94</v>
      </c>
      <c r="B102" s="22" t="str">
        <f t="shared" ca="1" si="8"/>
        <v/>
      </c>
      <c r="C102" s="50" t="str">
        <f t="shared" ca="1" si="11"/>
        <v/>
      </c>
      <c r="D102" s="50" t="str">
        <f t="shared" ca="1" si="11"/>
        <v/>
      </c>
      <c r="E102" s="50" t="str">
        <f t="shared" ca="1" si="11"/>
        <v/>
      </c>
      <c r="F102" s="50" t="str">
        <f t="shared" ca="1" si="11"/>
        <v/>
      </c>
      <c r="G102" s="50" t="str">
        <f t="shared" ca="1" si="11"/>
        <v/>
      </c>
      <c r="H102" s="50" t="str">
        <f t="shared" ca="1" si="11"/>
        <v/>
      </c>
      <c r="I102" s="50" t="str">
        <f t="shared" ca="1" si="11"/>
        <v/>
      </c>
      <c r="J102" s="50" t="str">
        <f t="shared" ca="1" si="11"/>
        <v/>
      </c>
      <c r="K102" s="50" t="str">
        <f t="shared" ca="1" si="11"/>
        <v/>
      </c>
      <c r="L102" s="50" t="str">
        <f t="shared" ca="1" si="11"/>
        <v/>
      </c>
      <c r="M102" s="50" t="str">
        <f t="shared" ca="1" si="11"/>
        <v/>
      </c>
      <c r="N102" s="50" t="str">
        <f t="shared" ca="1" si="11"/>
        <v/>
      </c>
      <c r="O102" s="50" t="str">
        <f t="shared" ca="1" si="11"/>
        <v/>
      </c>
      <c r="P102" s="50" t="str">
        <f t="shared" ca="1" si="11"/>
        <v/>
      </c>
      <c r="Q102" s="50" t="str">
        <f t="shared" ca="1" si="11"/>
        <v/>
      </c>
      <c r="R102" s="50" t="str">
        <f t="shared" ca="1" si="9"/>
        <v/>
      </c>
    </row>
    <row r="103" spans="1:18">
      <c r="A103" s="21">
        <v>95</v>
      </c>
      <c r="B103" s="22" t="str">
        <f t="shared" ca="1" si="8"/>
        <v/>
      </c>
      <c r="C103" s="50" t="str">
        <f t="shared" ca="1" si="11"/>
        <v/>
      </c>
      <c r="D103" s="50" t="str">
        <f t="shared" ca="1" si="11"/>
        <v/>
      </c>
      <c r="E103" s="50" t="str">
        <f t="shared" ca="1" si="11"/>
        <v/>
      </c>
      <c r="F103" s="50" t="str">
        <f t="shared" ca="1" si="11"/>
        <v/>
      </c>
      <c r="G103" s="50" t="str">
        <f t="shared" ca="1" si="11"/>
        <v/>
      </c>
      <c r="H103" s="50" t="str">
        <f t="shared" ca="1" si="11"/>
        <v/>
      </c>
      <c r="I103" s="50" t="str">
        <f t="shared" ca="1" si="11"/>
        <v/>
      </c>
      <c r="J103" s="50" t="str">
        <f t="shared" ca="1" si="11"/>
        <v/>
      </c>
      <c r="K103" s="50" t="str">
        <f t="shared" ca="1" si="11"/>
        <v/>
      </c>
      <c r="L103" s="50" t="str">
        <f t="shared" ca="1" si="11"/>
        <v/>
      </c>
      <c r="M103" s="50" t="str">
        <f t="shared" ca="1" si="11"/>
        <v/>
      </c>
      <c r="N103" s="50" t="str">
        <f t="shared" ca="1" si="11"/>
        <v/>
      </c>
      <c r="O103" s="50" t="str">
        <f t="shared" ca="1" si="11"/>
        <v/>
      </c>
      <c r="P103" s="50" t="str">
        <f t="shared" ca="1" si="11"/>
        <v/>
      </c>
      <c r="Q103" s="50" t="str">
        <f t="shared" ca="1" si="11"/>
        <v/>
      </c>
      <c r="R103" s="50" t="str">
        <f t="shared" ca="1" si="9"/>
        <v/>
      </c>
    </row>
    <row r="104" spans="1:18">
      <c r="A104" s="21">
        <v>96</v>
      </c>
      <c r="B104" s="22" t="str">
        <f t="shared" ca="1" si="8"/>
        <v/>
      </c>
      <c r="C104" s="50" t="str">
        <f t="shared" ca="1" si="11"/>
        <v/>
      </c>
      <c r="D104" s="50" t="str">
        <f t="shared" ca="1" si="11"/>
        <v/>
      </c>
      <c r="E104" s="50" t="str">
        <f t="shared" ca="1" si="11"/>
        <v/>
      </c>
      <c r="F104" s="50" t="str">
        <f t="shared" ca="1" si="11"/>
        <v/>
      </c>
      <c r="G104" s="50" t="str">
        <f t="shared" ca="1" si="11"/>
        <v/>
      </c>
      <c r="H104" s="50" t="str">
        <f t="shared" ca="1" si="11"/>
        <v/>
      </c>
      <c r="I104" s="50" t="str">
        <f t="shared" ca="1" si="11"/>
        <v/>
      </c>
      <c r="J104" s="50" t="str">
        <f t="shared" ca="1" si="11"/>
        <v/>
      </c>
      <c r="K104" s="50" t="str">
        <f t="shared" ca="1" si="11"/>
        <v/>
      </c>
      <c r="L104" s="50" t="str">
        <f t="shared" ca="1" si="11"/>
        <v/>
      </c>
      <c r="M104" s="50" t="str">
        <f t="shared" ca="1" si="11"/>
        <v/>
      </c>
      <c r="N104" s="50" t="str">
        <f t="shared" ca="1" si="11"/>
        <v/>
      </c>
      <c r="O104" s="50" t="str">
        <f t="shared" ca="1" si="11"/>
        <v/>
      </c>
      <c r="P104" s="50" t="str">
        <f t="shared" ca="1" si="11"/>
        <v/>
      </c>
      <c r="Q104" s="50" t="str">
        <f t="shared" ca="1" si="11"/>
        <v/>
      </c>
      <c r="R104" s="50" t="str">
        <f t="shared" ca="1" si="9"/>
        <v/>
      </c>
    </row>
    <row r="105" spans="1:18">
      <c r="A105" s="21">
        <v>97</v>
      </c>
      <c r="B105" s="22" t="str">
        <f t="shared" ca="1" si="8"/>
        <v/>
      </c>
      <c r="C105" s="50" t="str">
        <f t="shared" ca="1" si="11"/>
        <v/>
      </c>
      <c r="D105" s="50" t="str">
        <f t="shared" ca="1" si="11"/>
        <v/>
      </c>
      <c r="E105" s="50" t="str">
        <f t="shared" ca="1" si="11"/>
        <v/>
      </c>
      <c r="F105" s="50" t="str">
        <f t="shared" ca="1" si="11"/>
        <v/>
      </c>
      <c r="G105" s="50" t="str">
        <f t="shared" ca="1" si="11"/>
        <v/>
      </c>
      <c r="H105" s="50" t="str">
        <f t="shared" ca="1" si="11"/>
        <v/>
      </c>
      <c r="I105" s="50" t="str">
        <f t="shared" ca="1" si="11"/>
        <v/>
      </c>
      <c r="J105" s="50" t="str">
        <f t="shared" ca="1" si="11"/>
        <v/>
      </c>
      <c r="K105" s="50" t="str">
        <f t="shared" ca="1" si="11"/>
        <v/>
      </c>
      <c r="L105" s="50" t="str">
        <f t="shared" ca="1" si="11"/>
        <v/>
      </c>
      <c r="M105" s="50" t="str">
        <f t="shared" ca="1" si="11"/>
        <v/>
      </c>
      <c r="N105" s="50" t="str">
        <f t="shared" ca="1" si="11"/>
        <v/>
      </c>
      <c r="O105" s="50" t="str">
        <f t="shared" ca="1" si="11"/>
        <v/>
      </c>
      <c r="P105" s="50" t="str">
        <f t="shared" ca="1" si="11"/>
        <v/>
      </c>
      <c r="Q105" s="50" t="str">
        <f t="shared" ca="1" si="11"/>
        <v/>
      </c>
      <c r="R105" s="50" t="str">
        <f t="shared" ca="1" si="9"/>
        <v/>
      </c>
    </row>
    <row r="106" spans="1:18">
      <c r="A106" s="21">
        <v>98</v>
      </c>
      <c r="B106" s="22" t="str">
        <f t="shared" ca="1" si="8"/>
        <v/>
      </c>
      <c r="C106" s="50" t="str">
        <f t="shared" ca="1" si="11"/>
        <v/>
      </c>
      <c r="D106" s="50" t="str">
        <f t="shared" ca="1" si="11"/>
        <v/>
      </c>
      <c r="E106" s="50" t="str">
        <f t="shared" ca="1" si="11"/>
        <v/>
      </c>
      <c r="F106" s="50" t="str">
        <f t="shared" ca="1" si="11"/>
        <v/>
      </c>
      <c r="G106" s="50" t="str">
        <f t="shared" ca="1" si="11"/>
        <v/>
      </c>
      <c r="H106" s="50" t="str">
        <f t="shared" ca="1" si="11"/>
        <v/>
      </c>
      <c r="I106" s="50" t="str">
        <f t="shared" ca="1" si="11"/>
        <v/>
      </c>
      <c r="J106" s="50" t="str">
        <f t="shared" ca="1" si="11"/>
        <v/>
      </c>
      <c r="K106" s="50" t="str">
        <f t="shared" ca="1" si="11"/>
        <v/>
      </c>
      <c r="L106" s="50" t="str">
        <f t="shared" ca="1" si="11"/>
        <v/>
      </c>
      <c r="M106" s="50" t="str">
        <f t="shared" ca="1" si="11"/>
        <v/>
      </c>
      <c r="N106" s="50" t="str">
        <f t="shared" ca="1" si="11"/>
        <v/>
      </c>
      <c r="O106" s="50" t="str">
        <f t="shared" ca="1" si="11"/>
        <v/>
      </c>
      <c r="P106" s="50" t="str">
        <f t="shared" ca="1" si="11"/>
        <v/>
      </c>
      <c r="Q106" s="50" t="str">
        <f t="shared" ca="1" si="11"/>
        <v/>
      </c>
      <c r="R106" s="50" t="str">
        <f t="shared" ca="1" si="9"/>
        <v/>
      </c>
    </row>
    <row r="107" spans="1:18">
      <c r="A107" s="21">
        <v>99</v>
      </c>
      <c r="B107" s="22" t="str">
        <f t="shared" ca="1" si="8"/>
        <v/>
      </c>
      <c r="C107" s="50" t="str">
        <f t="shared" ca="1" si="11"/>
        <v/>
      </c>
      <c r="D107" s="50" t="str">
        <f t="shared" ca="1" si="11"/>
        <v/>
      </c>
      <c r="E107" s="50" t="str">
        <f t="shared" ca="1" si="11"/>
        <v/>
      </c>
      <c r="F107" s="50" t="str">
        <f t="shared" ca="1" si="11"/>
        <v/>
      </c>
      <c r="G107" s="50" t="str">
        <f t="shared" ca="1" si="11"/>
        <v/>
      </c>
      <c r="H107" s="50" t="str">
        <f t="shared" ca="1" si="11"/>
        <v/>
      </c>
      <c r="I107" s="50" t="str">
        <f t="shared" ca="1" si="11"/>
        <v/>
      </c>
      <c r="J107" s="50" t="str">
        <f t="shared" ca="1" si="11"/>
        <v/>
      </c>
      <c r="K107" s="50" t="str">
        <f t="shared" ca="1" si="11"/>
        <v/>
      </c>
      <c r="L107" s="50" t="str">
        <f t="shared" ca="1" si="11"/>
        <v/>
      </c>
      <c r="M107" s="50" t="str">
        <f t="shared" ca="1" si="11"/>
        <v/>
      </c>
      <c r="N107" s="50" t="str">
        <f t="shared" ca="1" si="11"/>
        <v/>
      </c>
      <c r="O107" s="50" t="str">
        <f t="shared" ca="1" si="11"/>
        <v/>
      </c>
      <c r="P107" s="50" t="str">
        <f t="shared" ca="1" si="11"/>
        <v/>
      </c>
      <c r="Q107" s="50" t="str">
        <f t="shared" ca="1" si="11"/>
        <v/>
      </c>
      <c r="R107" s="50" t="str">
        <f t="shared" ca="1" si="9"/>
        <v/>
      </c>
    </row>
    <row r="108" spans="1:18">
      <c r="A108" s="21">
        <v>100</v>
      </c>
      <c r="B108" s="22" t="str">
        <f t="shared" ca="1" si="8"/>
        <v/>
      </c>
      <c r="C108" s="50" t="str">
        <f t="shared" ca="1" si="11"/>
        <v/>
      </c>
      <c r="D108" s="50" t="str">
        <f t="shared" ca="1" si="11"/>
        <v/>
      </c>
      <c r="E108" s="50" t="str">
        <f t="shared" ca="1" si="11"/>
        <v/>
      </c>
      <c r="F108" s="50" t="str">
        <f t="shared" ca="1" si="11"/>
        <v/>
      </c>
      <c r="G108" s="50" t="str">
        <f t="shared" ca="1" si="11"/>
        <v/>
      </c>
      <c r="H108" s="50" t="str">
        <f t="shared" ca="1" si="11"/>
        <v/>
      </c>
      <c r="I108" s="50" t="str">
        <f t="shared" ca="1" si="11"/>
        <v/>
      </c>
      <c r="J108" s="50" t="str">
        <f t="shared" ca="1" si="11"/>
        <v/>
      </c>
      <c r="K108" s="50" t="str">
        <f t="shared" ca="1" si="11"/>
        <v/>
      </c>
      <c r="L108" s="50" t="str">
        <f t="shared" ca="1" si="11"/>
        <v/>
      </c>
      <c r="M108" s="50" t="str">
        <f t="shared" ca="1" si="11"/>
        <v/>
      </c>
      <c r="N108" s="50" t="str">
        <f t="shared" ca="1" si="11"/>
        <v/>
      </c>
      <c r="O108" s="50" t="str">
        <f t="shared" ca="1" si="11"/>
        <v/>
      </c>
      <c r="P108" s="50" t="str">
        <f t="shared" ca="1" si="11"/>
        <v/>
      </c>
      <c r="Q108" s="50" t="str">
        <f t="shared" ca="1" si="11"/>
        <v/>
      </c>
      <c r="R108" s="50" t="str">
        <f t="shared" ca="1" si="9"/>
        <v/>
      </c>
    </row>
    <row r="109" spans="1:18">
      <c r="A109" s="21">
        <v>101</v>
      </c>
      <c r="B109" s="22" t="str">
        <f t="shared" ca="1" si="8"/>
        <v/>
      </c>
      <c r="C109" s="50" t="str">
        <f t="shared" ref="C109:Q125" ca="1" si="12">IF(AND($B109=$S$4,C$5&lt;&gt;""),IF(VLOOKUP($A$1&amp;"-"&amp;$A109,INDIRECT($E$2&amp;$E$3),C$4+$B$4,0)="","","'"&amp;C$5&amp;"' =&gt; '"&amp;VLOOKUP($A$1&amp;"-"&amp;$A109,INDIRECT($E$2&amp;$E$3),C$4+$B$4,0)&amp;"', "),"")</f>
        <v/>
      </c>
      <c r="D109" s="50" t="str">
        <f t="shared" ca="1" si="12"/>
        <v/>
      </c>
      <c r="E109" s="50" t="str">
        <f t="shared" ca="1" si="12"/>
        <v/>
      </c>
      <c r="F109" s="50" t="str">
        <f t="shared" ca="1" si="12"/>
        <v/>
      </c>
      <c r="G109" s="50" t="str">
        <f t="shared" ca="1" si="12"/>
        <v/>
      </c>
      <c r="H109" s="50" t="str">
        <f t="shared" ca="1" si="12"/>
        <v/>
      </c>
      <c r="I109" s="50" t="str">
        <f t="shared" ca="1" si="12"/>
        <v/>
      </c>
      <c r="J109" s="50" t="str">
        <f t="shared" ca="1" si="12"/>
        <v/>
      </c>
      <c r="K109" s="50" t="str">
        <f t="shared" ca="1" si="12"/>
        <v/>
      </c>
      <c r="L109" s="50" t="str">
        <f t="shared" ca="1" si="12"/>
        <v/>
      </c>
      <c r="M109" s="50" t="str">
        <f t="shared" ca="1" si="12"/>
        <v/>
      </c>
      <c r="N109" s="50" t="str">
        <f t="shared" ca="1" si="12"/>
        <v/>
      </c>
      <c r="O109" s="50" t="str">
        <f t="shared" ca="1" si="12"/>
        <v/>
      </c>
      <c r="P109" s="50" t="str">
        <f t="shared" ca="1" si="12"/>
        <v/>
      </c>
      <c r="Q109" s="50" t="str">
        <f t="shared" ca="1" si="12"/>
        <v/>
      </c>
      <c r="R109" s="50" t="str">
        <f t="shared" ref="R109:R112" ca="1" si="13">IF(B109=$S$4,$T$4,"")</f>
        <v/>
      </c>
    </row>
    <row r="110" spans="1:18">
      <c r="A110" s="21">
        <v>102</v>
      </c>
      <c r="B110" s="22" t="str">
        <f t="shared" ca="1" si="8"/>
        <v/>
      </c>
      <c r="C110" s="50" t="str">
        <f t="shared" ca="1" si="12"/>
        <v/>
      </c>
      <c r="D110" s="50" t="str">
        <f t="shared" ca="1" si="12"/>
        <v/>
      </c>
      <c r="E110" s="50" t="str">
        <f t="shared" ca="1" si="12"/>
        <v/>
      </c>
      <c r="F110" s="50" t="str">
        <f t="shared" ca="1" si="12"/>
        <v/>
      </c>
      <c r="G110" s="50" t="str">
        <f t="shared" ca="1" si="12"/>
        <v/>
      </c>
      <c r="H110" s="50" t="str">
        <f t="shared" ca="1" si="12"/>
        <v/>
      </c>
      <c r="I110" s="50" t="str">
        <f t="shared" ca="1" si="12"/>
        <v/>
      </c>
      <c r="J110" s="50" t="str">
        <f t="shared" ca="1" si="12"/>
        <v/>
      </c>
      <c r="K110" s="50" t="str">
        <f t="shared" ca="1" si="12"/>
        <v/>
      </c>
      <c r="L110" s="50" t="str">
        <f t="shared" ca="1" si="12"/>
        <v/>
      </c>
      <c r="M110" s="50" t="str">
        <f t="shared" ca="1" si="12"/>
        <v/>
      </c>
      <c r="N110" s="50" t="str">
        <f t="shared" ca="1" si="12"/>
        <v/>
      </c>
      <c r="O110" s="50" t="str">
        <f t="shared" ca="1" si="12"/>
        <v/>
      </c>
      <c r="P110" s="50" t="str">
        <f t="shared" ca="1" si="12"/>
        <v/>
      </c>
      <c r="Q110" s="50" t="str">
        <f t="shared" ca="1" si="12"/>
        <v/>
      </c>
      <c r="R110" s="50" t="str">
        <f t="shared" ca="1" si="13"/>
        <v/>
      </c>
    </row>
    <row r="111" spans="1:18">
      <c r="A111" s="21">
        <v>103</v>
      </c>
      <c r="B111" s="22" t="str">
        <f t="shared" ca="1" si="8"/>
        <v/>
      </c>
      <c r="C111" s="50" t="str">
        <f t="shared" ca="1" si="12"/>
        <v/>
      </c>
      <c r="D111" s="50" t="str">
        <f t="shared" ca="1" si="12"/>
        <v/>
      </c>
      <c r="E111" s="50" t="str">
        <f t="shared" ca="1" si="12"/>
        <v/>
      </c>
      <c r="F111" s="50" t="str">
        <f t="shared" ca="1" si="12"/>
        <v/>
      </c>
      <c r="G111" s="50" t="str">
        <f t="shared" ca="1" si="12"/>
        <v/>
      </c>
      <c r="H111" s="50" t="str">
        <f t="shared" ca="1" si="12"/>
        <v/>
      </c>
      <c r="I111" s="50" t="str">
        <f t="shared" ca="1" si="12"/>
        <v/>
      </c>
      <c r="J111" s="50" t="str">
        <f t="shared" ca="1" si="12"/>
        <v/>
      </c>
      <c r="K111" s="50" t="str">
        <f t="shared" ca="1" si="12"/>
        <v/>
      </c>
      <c r="L111" s="50" t="str">
        <f t="shared" ca="1" si="12"/>
        <v/>
      </c>
      <c r="M111" s="50" t="str">
        <f t="shared" ca="1" si="12"/>
        <v/>
      </c>
      <c r="N111" s="50" t="str">
        <f t="shared" ca="1" si="12"/>
        <v/>
      </c>
      <c r="O111" s="50" t="str">
        <f t="shared" ca="1" si="12"/>
        <v/>
      </c>
      <c r="P111" s="50" t="str">
        <f t="shared" ca="1" si="12"/>
        <v/>
      </c>
      <c r="Q111" s="50" t="str">
        <f t="shared" ca="1" si="12"/>
        <v/>
      </c>
      <c r="R111" s="50" t="str">
        <f t="shared" ca="1" si="13"/>
        <v/>
      </c>
    </row>
    <row r="112" spans="1:18">
      <c r="A112" s="21">
        <v>104</v>
      </c>
      <c r="B112" s="22" t="str">
        <f t="shared" ca="1" si="8"/>
        <v/>
      </c>
      <c r="C112" s="50" t="str">
        <f t="shared" ca="1" si="12"/>
        <v/>
      </c>
      <c r="D112" s="50" t="str">
        <f t="shared" ca="1" si="12"/>
        <v/>
      </c>
      <c r="E112" s="50" t="str">
        <f t="shared" ca="1" si="12"/>
        <v/>
      </c>
      <c r="F112" s="50" t="str">
        <f t="shared" ca="1" si="12"/>
        <v/>
      </c>
      <c r="G112" s="50" t="str">
        <f t="shared" ca="1" si="12"/>
        <v/>
      </c>
      <c r="H112" s="50" t="str">
        <f t="shared" ca="1" si="12"/>
        <v/>
      </c>
      <c r="I112" s="50" t="str">
        <f t="shared" ca="1" si="12"/>
        <v/>
      </c>
      <c r="J112" s="50" t="str">
        <f t="shared" ca="1" si="12"/>
        <v/>
      </c>
      <c r="K112" s="50" t="str">
        <f t="shared" ca="1" si="12"/>
        <v/>
      </c>
      <c r="L112" s="50" t="str">
        <f t="shared" ca="1" si="12"/>
        <v/>
      </c>
      <c r="M112" s="50" t="str">
        <f t="shared" ca="1" si="12"/>
        <v/>
      </c>
      <c r="N112" s="50" t="str">
        <f t="shared" ca="1" si="12"/>
        <v/>
      </c>
      <c r="O112" s="50" t="str">
        <f t="shared" ca="1" si="12"/>
        <v/>
      </c>
      <c r="P112" s="50" t="str">
        <f t="shared" ca="1" si="12"/>
        <v/>
      </c>
      <c r="Q112" s="50" t="str">
        <f t="shared" ca="1" si="12"/>
        <v/>
      </c>
      <c r="R112" s="50" t="str">
        <f t="shared" ca="1" si="13"/>
        <v/>
      </c>
    </row>
    <row r="113" spans="1:18">
      <c r="A113" s="21">
        <v>105</v>
      </c>
      <c r="B113" s="22" t="str">
        <f t="shared" ca="1" si="8"/>
        <v/>
      </c>
      <c r="C113" s="50" t="str">
        <f t="shared" ca="1" si="12"/>
        <v/>
      </c>
      <c r="D113" s="50" t="str">
        <f t="shared" ca="1" si="12"/>
        <v/>
      </c>
      <c r="E113" s="50" t="str">
        <f t="shared" ca="1" si="12"/>
        <v/>
      </c>
      <c r="F113" s="50" t="str">
        <f t="shared" ca="1" si="12"/>
        <v/>
      </c>
      <c r="G113" s="50" t="str">
        <f t="shared" ca="1" si="12"/>
        <v/>
      </c>
      <c r="H113" s="50" t="str">
        <f t="shared" ca="1" si="12"/>
        <v/>
      </c>
      <c r="I113" s="50" t="str">
        <f t="shared" ca="1" si="12"/>
        <v/>
      </c>
      <c r="J113" s="50" t="str">
        <f t="shared" ca="1" si="12"/>
        <v/>
      </c>
      <c r="K113" s="50" t="str">
        <f t="shared" ca="1" si="12"/>
        <v/>
      </c>
      <c r="L113" s="50" t="str">
        <f t="shared" ca="1" si="12"/>
        <v/>
      </c>
      <c r="M113" s="50" t="str">
        <f t="shared" ca="1" si="12"/>
        <v/>
      </c>
      <c r="N113" s="50" t="str">
        <f t="shared" ca="1" si="12"/>
        <v/>
      </c>
      <c r="O113" s="50" t="str">
        <f t="shared" ca="1" si="12"/>
        <v/>
      </c>
      <c r="P113" s="50" t="str">
        <f t="shared" ca="1" si="12"/>
        <v/>
      </c>
      <c r="Q113" s="50" t="str">
        <f t="shared" ca="1" si="12"/>
        <v/>
      </c>
      <c r="R113" s="50" t="str">
        <f t="shared" ref="R113:R134" ca="1" si="14">IF(B113=$S$4,$T$4,"")</f>
        <v/>
      </c>
    </row>
    <row r="114" spans="1:18">
      <c r="A114" s="21">
        <v>106</v>
      </c>
      <c r="B114" s="22" t="str">
        <f t="shared" ca="1" si="8"/>
        <v/>
      </c>
      <c r="C114" s="50" t="str">
        <f t="shared" ca="1" si="12"/>
        <v/>
      </c>
      <c r="D114" s="50" t="str">
        <f t="shared" ca="1" si="12"/>
        <v/>
      </c>
      <c r="E114" s="50" t="str">
        <f t="shared" ca="1" si="12"/>
        <v/>
      </c>
      <c r="F114" s="50" t="str">
        <f t="shared" ca="1" si="12"/>
        <v/>
      </c>
      <c r="G114" s="50" t="str">
        <f t="shared" ca="1" si="12"/>
        <v/>
      </c>
      <c r="H114" s="50" t="str">
        <f t="shared" ca="1" si="12"/>
        <v/>
      </c>
      <c r="I114" s="50" t="str">
        <f t="shared" ca="1" si="12"/>
        <v/>
      </c>
      <c r="J114" s="50" t="str">
        <f t="shared" ca="1" si="12"/>
        <v/>
      </c>
      <c r="K114" s="50" t="str">
        <f t="shared" ca="1" si="12"/>
        <v/>
      </c>
      <c r="L114" s="50" t="str">
        <f t="shared" ca="1" si="12"/>
        <v/>
      </c>
      <c r="M114" s="50" t="str">
        <f t="shared" ca="1" si="12"/>
        <v/>
      </c>
      <c r="N114" s="50" t="str">
        <f t="shared" ca="1" si="12"/>
        <v/>
      </c>
      <c r="O114" s="50" t="str">
        <f t="shared" ca="1" si="12"/>
        <v/>
      </c>
      <c r="P114" s="50" t="str">
        <f t="shared" ca="1" si="12"/>
        <v/>
      </c>
      <c r="Q114" s="50" t="str">
        <f t="shared" ca="1" si="12"/>
        <v/>
      </c>
      <c r="R114" s="50" t="str">
        <f t="shared" ca="1" si="14"/>
        <v/>
      </c>
    </row>
    <row r="115" spans="1:18">
      <c r="A115" s="21">
        <v>107</v>
      </c>
      <c r="B115" s="22" t="str">
        <f t="shared" ca="1" si="8"/>
        <v/>
      </c>
      <c r="C115" s="50" t="str">
        <f t="shared" ca="1" si="12"/>
        <v/>
      </c>
      <c r="D115" s="50" t="str">
        <f t="shared" ca="1" si="12"/>
        <v/>
      </c>
      <c r="E115" s="50" t="str">
        <f t="shared" ca="1" si="12"/>
        <v/>
      </c>
      <c r="F115" s="50" t="str">
        <f t="shared" ca="1" si="12"/>
        <v/>
      </c>
      <c r="G115" s="50" t="str">
        <f t="shared" ca="1" si="12"/>
        <v/>
      </c>
      <c r="H115" s="50" t="str">
        <f t="shared" ca="1" si="12"/>
        <v/>
      </c>
      <c r="I115" s="50" t="str">
        <f t="shared" ca="1" si="12"/>
        <v/>
      </c>
      <c r="J115" s="50" t="str">
        <f t="shared" ca="1" si="12"/>
        <v/>
      </c>
      <c r="K115" s="50" t="str">
        <f t="shared" ca="1" si="12"/>
        <v/>
      </c>
      <c r="L115" s="50" t="str">
        <f t="shared" ca="1" si="12"/>
        <v/>
      </c>
      <c r="M115" s="50" t="str">
        <f t="shared" ca="1" si="12"/>
        <v/>
      </c>
      <c r="N115" s="50" t="str">
        <f t="shared" ca="1" si="12"/>
        <v/>
      </c>
      <c r="O115" s="50" t="str">
        <f t="shared" ca="1" si="12"/>
        <v/>
      </c>
      <c r="P115" s="50" t="str">
        <f t="shared" ca="1" si="12"/>
        <v/>
      </c>
      <c r="Q115" s="50" t="str">
        <f t="shared" ca="1" si="12"/>
        <v/>
      </c>
      <c r="R115" s="50" t="str">
        <f t="shared" ca="1" si="14"/>
        <v/>
      </c>
    </row>
    <row r="116" spans="1:18">
      <c r="A116" s="21">
        <v>108</v>
      </c>
      <c r="B116" s="22" t="str">
        <f t="shared" ca="1" si="8"/>
        <v/>
      </c>
      <c r="C116" s="50" t="str">
        <f t="shared" ca="1" si="12"/>
        <v/>
      </c>
      <c r="D116" s="50" t="str">
        <f t="shared" ca="1" si="12"/>
        <v/>
      </c>
      <c r="E116" s="50" t="str">
        <f t="shared" ca="1" si="12"/>
        <v/>
      </c>
      <c r="F116" s="50" t="str">
        <f t="shared" ca="1" si="12"/>
        <v/>
      </c>
      <c r="G116" s="50" t="str">
        <f t="shared" ca="1" si="12"/>
        <v/>
      </c>
      <c r="H116" s="50" t="str">
        <f t="shared" ca="1" si="12"/>
        <v/>
      </c>
      <c r="I116" s="50" t="str">
        <f t="shared" ca="1" si="12"/>
        <v/>
      </c>
      <c r="J116" s="50" t="str">
        <f t="shared" ca="1" si="12"/>
        <v/>
      </c>
      <c r="K116" s="50" t="str">
        <f t="shared" ca="1" si="12"/>
        <v/>
      </c>
      <c r="L116" s="50" t="str">
        <f t="shared" ca="1" si="12"/>
        <v/>
      </c>
      <c r="M116" s="50" t="str">
        <f t="shared" ca="1" si="12"/>
        <v/>
      </c>
      <c r="N116" s="50" t="str">
        <f t="shared" ca="1" si="12"/>
        <v/>
      </c>
      <c r="O116" s="50" t="str">
        <f t="shared" ca="1" si="12"/>
        <v/>
      </c>
      <c r="P116" s="50" t="str">
        <f t="shared" ca="1" si="12"/>
        <v/>
      </c>
      <c r="Q116" s="50" t="str">
        <f t="shared" ca="1" si="12"/>
        <v/>
      </c>
      <c r="R116" s="50" t="str">
        <f t="shared" ca="1" si="14"/>
        <v/>
      </c>
    </row>
    <row r="117" spans="1:18">
      <c r="A117" s="21">
        <v>109</v>
      </c>
      <c r="B117" s="22" t="str">
        <f t="shared" ca="1" si="8"/>
        <v/>
      </c>
      <c r="C117" s="50" t="str">
        <f t="shared" ca="1" si="12"/>
        <v/>
      </c>
      <c r="D117" s="50" t="str">
        <f t="shared" ca="1" si="12"/>
        <v/>
      </c>
      <c r="E117" s="50" t="str">
        <f t="shared" ca="1" si="12"/>
        <v/>
      </c>
      <c r="F117" s="50" t="str">
        <f t="shared" ca="1" si="12"/>
        <v/>
      </c>
      <c r="G117" s="50" t="str">
        <f t="shared" ca="1" si="12"/>
        <v/>
      </c>
      <c r="H117" s="50" t="str">
        <f t="shared" ca="1" si="12"/>
        <v/>
      </c>
      <c r="I117" s="50" t="str">
        <f t="shared" ca="1" si="12"/>
        <v/>
      </c>
      <c r="J117" s="50" t="str">
        <f t="shared" ca="1" si="12"/>
        <v/>
      </c>
      <c r="K117" s="50" t="str">
        <f t="shared" ca="1" si="12"/>
        <v/>
      </c>
      <c r="L117" s="50" t="str">
        <f t="shared" ca="1" si="12"/>
        <v/>
      </c>
      <c r="M117" s="50" t="str">
        <f t="shared" ca="1" si="12"/>
        <v/>
      </c>
      <c r="N117" s="50" t="str">
        <f t="shared" ca="1" si="12"/>
        <v/>
      </c>
      <c r="O117" s="50" t="str">
        <f t="shared" ca="1" si="12"/>
        <v/>
      </c>
      <c r="P117" s="50" t="str">
        <f t="shared" ca="1" si="12"/>
        <v/>
      </c>
      <c r="Q117" s="50" t="str">
        <f t="shared" ca="1" si="12"/>
        <v/>
      </c>
      <c r="R117" s="50" t="str">
        <f t="shared" ca="1" si="14"/>
        <v/>
      </c>
    </row>
    <row r="118" spans="1:18">
      <c r="A118" s="21">
        <v>110</v>
      </c>
      <c r="B118" s="22" t="str">
        <f t="shared" ca="1" si="8"/>
        <v/>
      </c>
      <c r="C118" s="50" t="str">
        <f t="shared" ca="1" si="12"/>
        <v/>
      </c>
      <c r="D118" s="50" t="str">
        <f t="shared" ca="1" si="12"/>
        <v/>
      </c>
      <c r="E118" s="50" t="str">
        <f t="shared" ca="1" si="12"/>
        <v/>
      </c>
      <c r="F118" s="50" t="str">
        <f t="shared" ca="1" si="12"/>
        <v/>
      </c>
      <c r="G118" s="50" t="str">
        <f t="shared" ca="1" si="12"/>
        <v/>
      </c>
      <c r="H118" s="50" t="str">
        <f t="shared" ca="1" si="12"/>
        <v/>
      </c>
      <c r="I118" s="50" t="str">
        <f t="shared" ca="1" si="12"/>
        <v/>
      </c>
      <c r="J118" s="50" t="str">
        <f t="shared" ca="1" si="12"/>
        <v/>
      </c>
      <c r="K118" s="50" t="str">
        <f t="shared" ca="1" si="12"/>
        <v/>
      </c>
      <c r="L118" s="50" t="str">
        <f t="shared" ca="1" si="12"/>
        <v/>
      </c>
      <c r="M118" s="50" t="str">
        <f t="shared" ca="1" si="12"/>
        <v/>
      </c>
      <c r="N118" s="50" t="str">
        <f t="shared" ca="1" si="12"/>
        <v/>
      </c>
      <c r="O118" s="50" t="str">
        <f t="shared" ca="1" si="12"/>
        <v/>
      </c>
      <c r="P118" s="50" t="str">
        <f t="shared" ca="1" si="12"/>
        <v/>
      </c>
      <c r="Q118" s="50" t="str">
        <f t="shared" ca="1" si="12"/>
        <v/>
      </c>
      <c r="R118" s="50" t="str">
        <f t="shared" ca="1" si="14"/>
        <v/>
      </c>
    </row>
    <row r="119" spans="1:18">
      <c r="A119" s="21">
        <v>111</v>
      </c>
      <c r="B119" s="22" t="str">
        <f t="shared" ca="1" si="8"/>
        <v/>
      </c>
      <c r="C119" s="50" t="str">
        <f t="shared" ca="1" si="12"/>
        <v/>
      </c>
      <c r="D119" s="50" t="str">
        <f t="shared" ca="1" si="12"/>
        <v/>
      </c>
      <c r="E119" s="50" t="str">
        <f t="shared" ca="1" si="12"/>
        <v/>
      </c>
      <c r="F119" s="50" t="str">
        <f t="shared" ca="1" si="12"/>
        <v/>
      </c>
      <c r="G119" s="50" t="str">
        <f t="shared" ca="1" si="12"/>
        <v/>
      </c>
      <c r="H119" s="50" t="str">
        <f t="shared" ca="1" si="12"/>
        <v/>
      </c>
      <c r="I119" s="50" t="str">
        <f t="shared" ca="1" si="12"/>
        <v/>
      </c>
      <c r="J119" s="50" t="str">
        <f t="shared" ca="1" si="12"/>
        <v/>
      </c>
      <c r="K119" s="50" t="str">
        <f t="shared" ca="1" si="12"/>
        <v/>
      </c>
      <c r="L119" s="50" t="str">
        <f t="shared" ca="1" si="12"/>
        <v/>
      </c>
      <c r="M119" s="50" t="str">
        <f t="shared" ca="1" si="12"/>
        <v/>
      </c>
      <c r="N119" s="50" t="str">
        <f t="shared" ca="1" si="12"/>
        <v/>
      </c>
      <c r="O119" s="50" t="str">
        <f t="shared" ca="1" si="12"/>
        <v/>
      </c>
      <c r="P119" s="50" t="str">
        <f t="shared" ca="1" si="12"/>
        <v/>
      </c>
      <c r="Q119" s="50" t="str">
        <f t="shared" ca="1" si="12"/>
        <v/>
      </c>
      <c r="R119" s="50" t="str">
        <f t="shared" ca="1" si="14"/>
        <v/>
      </c>
    </row>
    <row r="120" spans="1:18">
      <c r="A120" s="21">
        <v>112</v>
      </c>
      <c r="B120" s="22" t="str">
        <f t="shared" ca="1" si="8"/>
        <v/>
      </c>
      <c r="C120" s="50" t="str">
        <f t="shared" ca="1" si="12"/>
        <v/>
      </c>
      <c r="D120" s="50" t="str">
        <f t="shared" ca="1" si="12"/>
        <v/>
      </c>
      <c r="E120" s="50" t="str">
        <f t="shared" ca="1" si="12"/>
        <v/>
      </c>
      <c r="F120" s="50" t="str">
        <f t="shared" ca="1" si="12"/>
        <v/>
      </c>
      <c r="G120" s="50" t="str">
        <f t="shared" ca="1" si="12"/>
        <v/>
      </c>
      <c r="H120" s="50" t="str">
        <f t="shared" ca="1" si="12"/>
        <v/>
      </c>
      <c r="I120" s="50" t="str">
        <f t="shared" ca="1" si="12"/>
        <v/>
      </c>
      <c r="J120" s="50" t="str">
        <f t="shared" ca="1" si="12"/>
        <v/>
      </c>
      <c r="K120" s="50" t="str">
        <f t="shared" ca="1" si="12"/>
        <v/>
      </c>
      <c r="L120" s="50" t="str">
        <f t="shared" ca="1" si="12"/>
        <v/>
      </c>
      <c r="M120" s="50" t="str">
        <f t="shared" ca="1" si="12"/>
        <v/>
      </c>
      <c r="N120" s="50" t="str">
        <f t="shared" ca="1" si="12"/>
        <v/>
      </c>
      <c r="O120" s="50" t="str">
        <f t="shared" ca="1" si="12"/>
        <v/>
      </c>
      <c r="P120" s="50" t="str">
        <f t="shared" ca="1" si="12"/>
        <v/>
      </c>
      <c r="Q120" s="50" t="str">
        <f t="shared" ca="1" si="12"/>
        <v/>
      </c>
      <c r="R120" s="50" t="str">
        <f t="shared" ca="1" si="14"/>
        <v/>
      </c>
    </row>
    <row r="121" spans="1:18">
      <c r="A121" s="21">
        <v>113</v>
      </c>
      <c r="B121" s="22" t="str">
        <f t="shared" ca="1" si="8"/>
        <v/>
      </c>
      <c r="C121" s="50" t="str">
        <f t="shared" ca="1" si="12"/>
        <v/>
      </c>
      <c r="D121" s="50" t="str">
        <f t="shared" ca="1" si="12"/>
        <v/>
      </c>
      <c r="E121" s="50" t="str">
        <f t="shared" ca="1" si="12"/>
        <v/>
      </c>
      <c r="F121" s="50" t="str">
        <f t="shared" ca="1" si="12"/>
        <v/>
      </c>
      <c r="G121" s="50" t="str">
        <f t="shared" ca="1" si="12"/>
        <v/>
      </c>
      <c r="H121" s="50" t="str">
        <f t="shared" ca="1" si="12"/>
        <v/>
      </c>
      <c r="I121" s="50" t="str">
        <f t="shared" ca="1" si="12"/>
        <v/>
      </c>
      <c r="J121" s="50" t="str">
        <f t="shared" ca="1" si="12"/>
        <v/>
      </c>
      <c r="K121" s="50" t="str">
        <f t="shared" ca="1" si="12"/>
        <v/>
      </c>
      <c r="L121" s="50" t="str">
        <f t="shared" ca="1" si="12"/>
        <v/>
      </c>
      <c r="M121" s="50" t="str">
        <f t="shared" ca="1" si="12"/>
        <v/>
      </c>
      <c r="N121" s="50" t="str">
        <f t="shared" ca="1" si="12"/>
        <v/>
      </c>
      <c r="O121" s="50" t="str">
        <f t="shared" ca="1" si="12"/>
        <v/>
      </c>
      <c r="P121" s="50" t="str">
        <f t="shared" ca="1" si="12"/>
        <v/>
      </c>
      <c r="Q121" s="50" t="str">
        <f t="shared" ca="1" si="12"/>
        <v/>
      </c>
      <c r="R121" s="50" t="str">
        <f t="shared" ca="1" si="14"/>
        <v/>
      </c>
    </row>
    <row r="122" spans="1:18">
      <c r="A122" s="21">
        <v>114</v>
      </c>
      <c r="B122" s="22" t="str">
        <f t="shared" ca="1" si="8"/>
        <v/>
      </c>
      <c r="C122" s="50" t="str">
        <f t="shared" ca="1" si="12"/>
        <v/>
      </c>
      <c r="D122" s="50" t="str">
        <f t="shared" ca="1" si="12"/>
        <v/>
      </c>
      <c r="E122" s="50" t="str">
        <f t="shared" ca="1" si="12"/>
        <v/>
      </c>
      <c r="F122" s="50" t="str">
        <f t="shared" ca="1" si="12"/>
        <v/>
      </c>
      <c r="G122" s="50" t="str">
        <f t="shared" ca="1" si="12"/>
        <v/>
      </c>
      <c r="H122" s="50" t="str">
        <f t="shared" ca="1" si="12"/>
        <v/>
      </c>
      <c r="I122" s="50" t="str">
        <f t="shared" ca="1" si="12"/>
        <v/>
      </c>
      <c r="J122" s="50" t="str">
        <f t="shared" ca="1" si="12"/>
        <v/>
      </c>
      <c r="K122" s="50" t="str">
        <f t="shared" ca="1" si="12"/>
        <v/>
      </c>
      <c r="L122" s="50" t="str">
        <f t="shared" ca="1" si="12"/>
        <v/>
      </c>
      <c r="M122" s="50" t="str">
        <f t="shared" ca="1" si="12"/>
        <v/>
      </c>
      <c r="N122" s="50" t="str">
        <f t="shared" ca="1" si="12"/>
        <v/>
      </c>
      <c r="O122" s="50" t="str">
        <f t="shared" ca="1" si="12"/>
        <v/>
      </c>
      <c r="P122" s="50" t="str">
        <f t="shared" ca="1" si="12"/>
        <v/>
      </c>
      <c r="Q122" s="50" t="str">
        <f t="shared" ca="1" si="12"/>
        <v/>
      </c>
      <c r="R122" s="50" t="str">
        <f t="shared" ca="1" si="14"/>
        <v/>
      </c>
    </row>
    <row r="123" spans="1:18">
      <c r="A123" s="21">
        <v>115</v>
      </c>
      <c r="B123" s="22" t="str">
        <f t="shared" ca="1" si="8"/>
        <v/>
      </c>
      <c r="C123" s="50" t="str">
        <f t="shared" ca="1" si="12"/>
        <v/>
      </c>
      <c r="D123" s="50" t="str">
        <f t="shared" ca="1" si="12"/>
        <v/>
      </c>
      <c r="E123" s="50" t="str">
        <f t="shared" ca="1" si="12"/>
        <v/>
      </c>
      <c r="F123" s="50" t="str">
        <f t="shared" ca="1" si="12"/>
        <v/>
      </c>
      <c r="G123" s="50" t="str">
        <f t="shared" ca="1" si="12"/>
        <v/>
      </c>
      <c r="H123" s="50" t="str">
        <f t="shared" ca="1" si="12"/>
        <v/>
      </c>
      <c r="I123" s="50" t="str">
        <f t="shared" ca="1" si="12"/>
        <v/>
      </c>
      <c r="J123" s="50" t="str">
        <f t="shared" ca="1" si="12"/>
        <v/>
      </c>
      <c r="K123" s="50" t="str">
        <f t="shared" ca="1" si="12"/>
        <v/>
      </c>
      <c r="L123" s="50" t="str">
        <f t="shared" ca="1" si="12"/>
        <v/>
      </c>
      <c r="M123" s="50" t="str">
        <f t="shared" ca="1" si="12"/>
        <v/>
      </c>
      <c r="N123" s="50" t="str">
        <f t="shared" ca="1" si="12"/>
        <v/>
      </c>
      <c r="O123" s="50" t="str">
        <f t="shared" ca="1" si="12"/>
        <v/>
      </c>
      <c r="P123" s="50" t="str">
        <f t="shared" ca="1" si="12"/>
        <v/>
      </c>
      <c r="Q123" s="50" t="str">
        <f t="shared" ca="1" si="12"/>
        <v/>
      </c>
      <c r="R123" s="50" t="str">
        <f t="shared" ca="1" si="14"/>
        <v/>
      </c>
    </row>
    <row r="124" spans="1:18">
      <c r="A124" s="21">
        <v>116</v>
      </c>
      <c r="B124" s="22" t="str">
        <f t="shared" ca="1" si="8"/>
        <v/>
      </c>
      <c r="C124" s="50" t="str">
        <f t="shared" ca="1" si="12"/>
        <v/>
      </c>
      <c r="D124" s="50" t="str">
        <f t="shared" ca="1" si="12"/>
        <v/>
      </c>
      <c r="E124" s="50" t="str">
        <f t="shared" ca="1" si="12"/>
        <v/>
      </c>
      <c r="F124" s="50" t="str">
        <f t="shared" ca="1" si="12"/>
        <v/>
      </c>
      <c r="G124" s="50" t="str">
        <f t="shared" ca="1" si="12"/>
        <v/>
      </c>
      <c r="H124" s="50" t="str">
        <f t="shared" ca="1" si="12"/>
        <v/>
      </c>
      <c r="I124" s="50" t="str">
        <f t="shared" ca="1" si="12"/>
        <v/>
      </c>
      <c r="J124" s="50" t="str">
        <f t="shared" ca="1" si="12"/>
        <v/>
      </c>
      <c r="K124" s="50" t="str">
        <f t="shared" ca="1" si="12"/>
        <v/>
      </c>
      <c r="L124" s="50" t="str">
        <f t="shared" ca="1" si="12"/>
        <v/>
      </c>
      <c r="M124" s="50" t="str">
        <f t="shared" ca="1" si="12"/>
        <v/>
      </c>
      <c r="N124" s="50" t="str">
        <f t="shared" ca="1" si="12"/>
        <v/>
      </c>
      <c r="O124" s="50" t="str">
        <f t="shared" ca="1" si="12"/>
        <v/>
      </c>
      <c r="P124" s="50" t="str">
        <f t="shared" ca="1" si="12"/>
        <v/>
      </c>
      <c r="Q124" s="50" t="str">
        <f t="shared" ca="1" si="12"/>
        <v/>
      </c>
      <c r="R124" s="50" t="str">
        <f t="shared" ca="1" si="14"/>
        <v/>
      </c>
    </row>
    <row r="125" spans="1:18">
      <c r="A125" s="21">
        <v>117</v>
      </c>
      <c r="B125" s="22" t="str">
        <f t="shared" ca="1" si="8"/>
        <v/>
      </c>
      <c r="C125" s="50" t="str">
        <f t="shared" ca="1" si="12"/>
        <v/>
      </c>
      <c r="D125" s="50" t="str">
        <f t="shared" ca="1" si="12"/>
        <v/>
      </c>
      <c r="E125" s="50" t="str">
        <f t="shared" ca="1" si="12"/>
        <v/>
      </c>
      <c r="F125" s="50" t="str">
        <f t="shared" ca="1" si="12"/>
        <v/>
      </c>
      <c r="G125" s="50" t="str">
        <f t="shared" ca="1" si="12"/>
        <v/>
      </c>
      <c r="H125" s="50" t="str">
        <f t="shared" ca="1" si="12"/>
        <v/>
      </c>
      <c r="I125" s="50" t="str">
        <f t="shared" ca="1" si="12"/>
        <v/>
      </c>
      <c r="J125" s="50" t="str">
        <f t="shared" ca="1" si="12"/>
        <v/>
      </c>
      <c r="K125" s="50" t="str">
        <f t="shared" ca="1" si="12"/>
        <v/>
      </c>
      <c r="L125" s="50" t="str">
        <f t="shared" ca="1" si="12"/>
        <v/>
      </c>
      <c r="M125" s="50" t="str">
        <f t="shared" ca="1" si="12"/>
        <v/>
      </c>
      <c r="N125" s="50" t="str">
        <f t="shared" ca="1" si="12"/>
        <v/>
      </c>
      <c r="O125" s="50" t="str">
        <f t="shared" ca="1" si="12"/>
        <v/>
      </c>
      <c r="P125" s="50" t="str">
        <f t="shared" ca="1" si="12"/>
        <v/>
      </c>
      <c r="Q125" s="50" t="str">
        <f t="shared" ca="1" si="12"/>
        <v/>
      </c>
      <c r="R125" s="50" t="str">
        <f t="shared" ca="1" si="14"/>
        <v/>
      </c>
    </row>
    <row r="126" spans="1:18">
      <c r="A126" s="21">
        <v>118</v>
      </c>
      <c r="B126" s="22" t="str">
        <f t="shared" ca="1" si="8"/>
        <v/>
      </c>
      <c r="C126" s="50" t="str">
        <f t="shared" ref="C126:Q142" ca="1" si="15">IF(AND($B126=$S$4,C$5&lt;&gt;""),IF(VLOOKUP($A$1&amp;"-"&amp;$A126,INDIRECT($E$2&amp;$E$3),C$4+$B$4,0)="","","'"&amp;C$5&amp;"' =&gt; '"&amp;VLOOKUP($A$1&amp;"-"&amp;$A126,INDIRECT($E$2&amp;$E$3),C$4+$B$4,0)&amp;"', "),"")</f>
        <v/>
      </c>
      <c r="D126" s="50" t="str">
        <f t="shared" ca="1" si="15"/>
        <v/>
      </c>
      <c r="E126" s="50" t="str">
        <f t="shared" ca="1" si="15"/>
        <v/>
      </c>
      <c r="F126" s="50" t="str">
        <f t="shared" ca="1" si="15"/>
        <v/>
      </c>
      <c r="G126" s="50" t="str">
        <f t="shared" ca="1" si="15"/>
        <v/>
      </c>
      <c r="H126" s="50" t="str">
        <f t="shared" ca="1" si="15"/>
        <v/>
      </c>
      <c r="I126" s="50" t="str">
        <f t="shared" ca="1" si="15"/>
        <v/>
      </c>
      <c r="J126" s="50" t="str">
        <f t="shared" ca="1" si="15"/>
        <v/>
      </c>
      <c r="K126" s="50" t="str">
        <f t="shared" ca="1" si="15"/>
        <v/>
      </c>
      <c r="L126" s="50" t="str">
        <f t="shared" ca="1" si="15"/>
        <v/>
      </c>
      <c r="M126" s="50" t="str">
        <f t="shared" ca="1" si="15"/>
        <v/>
      </c>
      <c r="N126" s="50" t="str">
        <f t="shared" ca="1" si="15"/>
        <v/>
      </c>
      <c r="O126" s="50" t="str">
        <f t="shared" ca="1" si="15"/>
        <v/>
      </c>
      <c r="P126" s="50" t="str">
        <f t="shared" ca="1" si="15"/>
        <v/>
      </c>
      <c r="Q126" s="50" t="str">
        <f t="shared" ca="1" si="15"/>
        <v/>
      </c>
      <c r="R126" s="50" t="str">
        <f t="shared" ca="1" si="14"/>
        <v/>
      </c>
    </row>
    <row r="127" spans="1:18">
      <c r="A127" s="21">
        <v>119</v>
      </c>
      <c r="B127" s="22" t="str">
        <f t="shared" ca="1" si="8"/>
        <v/>
      </c>
      <c r="C127" s="50" t="str">
        <f t="shared" ca="1" si="15"/>
        <v/>
      </c>
      <c r="D127" s="50" t="str">
        <f t="shared" ca="1" si="15"/>
        <v/>
      </c>
      <c r="E127" s="50" t="str">
        <f t="shared" ca="1" si="15"/>
        <v/>
      </c>
      <c r="F127" s="50" t="str">
        <f t="shared" ca="1" si="15"/>
        <v/>
      </c>
      <c r="G127" s="50" t="str">
        <f t="shared" ca="1" si="15"/>
        <v/>
      </c>
      <c r="H127" s="50" t="str">
        <f t="shared" ca="1" si="15"/>
        <v/>
      </c>
      <c r="I127" s="50" t="str">
        <f t="shared" ca="1" si="15"/>
        <v/>
      </c>
      <c r="J127" s="50" t="str">
        <f t="shared" ca="1" si="15"/>
        <v/>
      </c>
      <c r="K127" s="50" t="str">
        <f t="shared" ca="1" si="15"/>
        <v/>
      </c>
      <c r="L127" s="50" t="str">
        <f t="shared" ca="1" si="15"/>
        <v/>
      </c>
      <c r="M127" s="50" t="str">
        <f t="shared" ca="1" si="15"/>
        <v/>
      </c>
      <c r="N127" s="50" t="str">
        <f t="shared" ca="1" si="15"/>
        <v/>
      </c>
      <c r="O127" s="50" t="str">
        <f t="shared" ca="1" si="15"/>
        <v/>
      </c>
      <c r="P127" s="50" t="str">
        <f t="shared" ca="1" si="15"/>
        <v/>
      </c>
      <c r="Q127" s="50" t="str">
        <f t="shared" ca="1" si="15"/>
        <v/>
      </c>
      <c r="R127" s="50" t="str">
        <f t="shared" ca="1" si="14"/>
        <v/>
      </c>
    </row>
    <row r="128" spans="1:18">
      <c r="A128" s="21">
        <v>120</v>
      </c>
      <c r="B128" s="22" t="str">
        <f t="shared" ca="1" si="8"/>
        <v/>
      </c>
      <c r="C128" s="50" t="str">
        <f t="shared" ca="1" si="15"/>
        <v/>
      </c>
      <c r="D128" s="50" t="str">
        <f t="shared" ca="1" si="15"/>
        <v/>
      </c>
      <c r="E128" s="50" t="str">
        <f t="shared" ca="1" si="15"/>
        <v/>
      </c>
      <c r="F128" s="50" t="str">
        <f t="shared" ca="1" si="15"/>
        <v/>
      </c>
      <c r="G128" s="50" t="str">
        <f t="shared" ca="1" si="15"/>
        <v/>
      </c>
      <c r="H128" s="50" t="str">
        <f t="shared" ca="1" si="15"/>
        <v/>
      </c>
      <c r="I128" s="50" t="str">
        <f t="shared" ca="1" si="15"/>
        <v/>
      </c>
      <c r="J128" s="50" t="str">
        <f t="shared" ca="1" si="15"/>
        <v/>
      </c>
      <c r="K128" s="50" t="str">
        <f t="shared" ca="1" si="15"/>
        <v/>
      </c>
      <c r="L128" s="50" t="str">
        <f t="shared" ca="1" si="15"/>
        <v/>
      </c>
      <c r="M128" s="50" t="str">
        <f t="shared" ca="1" si="15"/>
        <v/>
      </c>
      <c r="N128" s="50" t="str">
        <f t="shared" ca="1" si="15"/>
        <v/>
      </c>
      <c r="O128" s="50" t="str">
        <f t="shared" ca="1" si="15"/>
        <v/>
      </c>
      <c r="P128" s="50" t="str">
        <f t="shared" ca="1" si="15"/>
        <v/>
      </c>
      <c r="Q128" s="50" t="str">
        <f t="shared" ca="1" si="15"/>
        <v/>
      </c>
      <c r="R128" s="50" t="str">
        <f t="shared" ca="1" si="14"/>
        <v/>
      </c>
    </row>
    <row r="129" spans="1:18">
      <c r="A129" s="21">
        <v>121</v>
      </c>
      <c r="B129" s="22" t="str">
        <f t="shared" ca="1" si="8"/>
        <v/>
      </c>
      <c r="C129" s="50" t="str">
        <f t="shared" ca="1" si="15"/>
        <v/>
      </c>
      <c r="D129" s="50" t="str">
        <f t="shared" ca="1" si="15"/>
        <v/>
      </c>
      <c r="E129" s="50" t="str">
        <f t="shared" ca="1" si="15"/>
        <v/>
      </c>
      <c r="F129" s="50" t="str">
        <f t="shared" ca="1" si="15"/>
        <v/>
      </c>
      <c r="G129" s="50" t="str">
        <f t="shared" ca="1" si="15"/>
        <v/>
      </c>
      <c r="H129" s="50" t="str">
        <f t="shared" ca="1" si="15"/>
        <v/>
      </c>
      <c r="I129" s="50" t="str">
        <f t="shared" ca="1" si="15"/>
        <v/>
      </c>
      <c r="J129" s="50" t="str">
        <f t="shared" ca="1" si="15"/>
        <v/>
      </c>
      <c r="K129" s="50" t="str">
        <f t="shared" ca="1" si="15"/>
        <v/>
      </c>
      <c r="L129" s="50" t="str">
        <f t="shared" ca="1" si="15"/>
        <v/>
      </c>
      <c r="M129" s="50" t="str">
        <f t="shared" ca="1" si="15"/>
        <v/>
      </c>
      <c r="N129" s="50" t="str">
        <f t="shared" ca="1" si="15"/>
        <v/>
      </c>
      <c r="O129" s="50" t="str">
        <f t="shared" ca="1" si="15"/>
        <v/>
      </c>
      <c r="P129" s="50" t="str">
        <f t="shared" ca="1" si="15"/>
        <v/>
      </c>
      <c r="Q129" s="50" t="str">
        <f t="shared" ca="1" si="15"/>
        <v/>
      </c>
      <c r="R129" s="50" t="str">
        <f t="shared" ca="1" si="14"/>
        <v/>
      </c>
    </row>
    <row r="130" spans="1:18">
      <c r="A130" s="21">
        <v>122</v>
      </c>
      <c r="B130" s="22" t="str">
        <f t="shared" ca="1" si="8"/>
        <v/>
      </c>
      <c r="C130" s="50" t="str">
        <f t="shared" ca="1" si="15"/>
        <v/>
      </c>
      <c r="D130" s="50" t="str">
        <f t="shared" ca="1" si="15"/>
        <v/>
      </c>
      <c r="E130" s="50" t="str">
        <f t="shared" ca="1" si="15"/>
        <v/>
      </c>
      <c r="F130" s="50" t="str">
        <f t="shared" ca="1" si="15"/>
        <v/>
      </c>
      <c r="G130" s="50" t="str">
        <f t="shared" ca="1" si="15"/>
        <v/>
      </c>
      <c r="H130" s="50" t="str">
        <f t="shared" ca="1" si="15"/>
        <v/>
      </c>
      <c r="I130" s="50" t="str">
        <f t="shared" ca="1" si="15"/>
        <v/>
      </c>
      <c r="J130" s="50" t="str">
        <f t="shared" ca="1" si="15"/>
        <v/>
      </c>
      <c r="K130" s="50" t="str">
        <f t="shared" ca="1" si="15"/>
        <v/>
      </c>
      <c r="L130" s="50" t="str">
        <f t="shared" ca="1" si="15"/>
        <v/>
      </c>
      <c r="M130" s="50" t="str">
        <f t="shared" ca="1" si="15"/>
        <v/>
      </c>
      <c r="N130" s="50" t="str">
        <f t="shared" ca="1" si="15"/>
        <v/>
      </c>
      <c r="O130" s="50" t="str">
        <f t="shared" ca="1" si="15"/>
        <v/>
      </c>
      <c r="P130" s="50" t="str">
        <f t="shared" ca="1" si="15"/>
        <v/>
      </c>
      <c r="Q130" s="50" t="str">
        <f t="shared" ca="1" si="15"/>
        <v/>
      </c>
      <c r="R130" s="50" t="str">
        <f t="shared" ca="1" si="14"/>
        <v/>
      </c>
    </row>
    <row r="131" spans="1:18">
      <c r="A131" s="21">
        <v>123</v>
      </c>
      <c r="B131" s="22" t="str">
        <f t="shared" ca="1" si="8"/>
        <v/>
      </c>
      <c r="C131" s="50" t="str">
        <f t="shared" ca="1" si="15"/>
        <v/>
      </c>
      <c r="D131" s="50" t="str">
        <f t="shared" ca="1" si="15"/>
        <v/>
      </c>
      <c r="E131" s="50" t="str">
        <f t="shared" ca="1" si="15"/>
        <v/>
      </c>
      <c r="F131" s="50" t="str">
        <f t="shared" ca="1" si="15"/>
        <v/>
      </c>
      <c r="G131" s="50" t="str">
        <f t="shared" ca="1" si="15"/>
        <v/>
      </c>
      <c r="H131" s="50" t="str">
        <f t="shared" ca="1" si="15"/>
        <v/>
      </c>
      <c r="I131" s="50" t="str">
        <f t="shared" ca="1" si="15"/>
        <v/>
      </c>
      <c r="J131" s="50" t="str">
        <f t="shared" ca="1" si="15"/>
        <v/>
      </c>
      <c r="K131" s="50" t="str">
        <f t="shared" ca="1" si="15"/>
        <v/>
      </c>
      <c r="L131" s="50" t="str">
        <f t="shared" ca="1" si="15"/>
        <v/>
      </c>
      <c r="M131" s="50" t="str">
        <f t="shared" ca="1" si="15"/>
        <v/>
      </c>
      <c r="N131" s="50" t="str">
        <f t="shared" ca="1" si="15"/>
        <v/>
      </c>
      <c r="O131" s="50" t="str">
        <f t="shared" ca="1" si="15"/>
        <v/>
      </c>
      <c r="P131" s="50" t="str">
        <f t="shared" ca="1" si="15"/>
        <v/>
      </c>
      <c r="Q131" s="50" t="str">
        <f t="shared" ca="1" si="15"/>
        <v/>
      </c>
      <c r="R131" s="50" t="str">
        <f t="shared" ca="1" si="14"/>
        <v/>
      </c>
    </row>
    <row r="132" spans="1:18">
      <c r="A132" s="21">
        <v>124</v>
      </c>
      <c r="B132" s="22" t="str">
        <f t="shared" ca="1" si="8"/>
        <v/>
      </c>
      <c r="C132" s="50" t="str">
        <f t="shared" ca="1" si="15"/>
        <v/>
      </c>
      <c r="D132" s="50" t="str">
        <f t="shared" ca="1" si="15"/>
        <v/>
      </c>
      <c r="E132" s="50" t="str">
        <f t="shared" ca="1" si="15"/>
        <v/>
      </c>
      <c r="F132" s="50" t="str">
        <f t="shared" ca="1" si="15"/>
        <v/>
      </c>
      <c r="G132" s="50" t="str">
        <f t="shared" ca="1" si="15"/>
        <v/>
      </c>
      <c r="H132" s="50" t="str">
        <f t="shared" ca="1" si="15"/>
        <v/>
      </c>
      <c r="I132" s="50" t="str">
        <f t="shared" ca="1" si="15"/>
        <v/>
      </c>
      <c r="J132" s="50" t="str">
        <f t="shared" ca="1" si="15"/>
        <v/>
      </c>
      <c r="K132" s="50" t="str">
        <f t="shared" ca="1" si="15"/>
        <v/>
      </c>
      <c r="L132" s="50" t="str">
        <f t="shared" ca="1" si="15"/>
        <v/>
      </c>
      <c r="M132" s="50" t="str">
        <f t="shared" ca="1" si="15"/>
        <v/>
      </c>
      <c r="N132" s="50" t="str">
        <f t="shared" ca="1" si="15"/>
        <v/>
      </c>
      <c r="O132" s="50" t="str">
        <f t="shared" ca="1" si="15"/>
        <v/>
      </c>
      <c r="P132" s="50" t="str">
        <f t="shared" ca="1" si="15"/>
        <v/>
      </c>
      <c r="Q132" s="50" t="str">
        <f t="shared" ca="1" si="15"/>
        <v/>
      </c>
      <c r="R132" s="50" t="str">
        <f t="shared" ca="1" si="14"/>
        <v/>
      </c>
    </row>
    <row r="133" spans="1:18">
      <c r="A133" s="21">
        <v>125</v>
      </c>
      <c r="B133" s="22" t="str">
        <f t="shared" ca="1" si="8"/>
        <v/>
      </c>
      <c r="C133" s="50" t="str">
        <f t="shared" ca="1" si="15"/>
        <v/>
      </c>
      <c r="D133" s="50" t="str">
        <f t="shared" ca="1" si="15"/>
        <v/>
      </c>
      <c r="E133" s="50" t="str">
        <f t="shared" ca="1" si="15"/>
        <v/>
      </c>
      <c r="F133" s="50" t="str">
        <f t="shared" ca="1" si="15"/>
        <v/>
      </c>
      <c r="G133" s="50" t="str">
        <f t="shared" ca="1" si="15"/>
        <v/>
      </c>
      <c r="H133" s="50" t="str">
        <f t="shared" ca="1" si="15"/>
        <v/>
      </c>
      <c r="I133" s="50" t="str">
        <f t="shared" ca="1" si="15"/>
        <v/>
      </c>
      <c r="J133" s="50" t="str">
        <f t="shared" ca="1" si="15"/>
        <v/>
      </c>
      <c r="K133" s="50" t="str">
        <f t="shared" ca="1" si="15"/>
        <v/>
      </c>
      <c r="L133" s="50" t="str">
        <f t="shared" ca="1" si="15"/>
        <v/>
      </c>
      <c r="M133" s="50" t="str">
        <f t="shared" ca="1" si="15"/>
        <v/>
      </c>
      <c r="N133" s="50" t="str">
        <f t="shared" ca="1" si="15"/>
        <v/>
      </c>
      <c r="O133" s="50" t="str">
        <f t="shared" ca="1" si="15"/>
        <v/>
      </c>
      <c r="P133" s="50" t="str">
        <f t="shared" ca="1" si="15"/>
        <v/>
      </c>
      <c r="Q133" s="50" t="str">
        <f t="shared" ca="1" si="15"/>
        <v/>
      </c>
      <c r="R133" s="50" t="str">
        <f t="shared" ca="1" si="14"/>
        <v/>
      </c>
    </row>
    <row r="134" spans="1:18">
      <c r="A134" s="21">
        <v>126</v>
      </c>
      <c r="B134" s="22" t="str">
        <f t="shared" ca="1" si="8"/>
        <v/>
      </c>
      <c r="C134" s="50" t="str">
        <f t="shared" ca="1" si="15"/>
        <v/>
      </c>
      <c r="D134" s="50" t="str">
        <f t="shared" ca="1" si="15"/>
        <v/>
      </c>
      <c r="E134" s="50" t="str">
        <f t="shared" ca="1" si="15"/>
        <v/>
      </c>
      <c r="F134" s="50" t="str">
        <f t="shared" ca="1" si="15"/>
        <v/>
      </c>
      <c r="G134" s="50" t="str">
        <f t="shared" ca="1" si="15"/>
        <v/>
      </c>
      <c r="H134" s="50" t="str">
        <f t="shared" ca="1" si="15"/>
        <v/>
      </c>
      <c r="I134" s="50" t="str">
        <f t="shared" ca="1" si="15"/>
        <v/>
      </c>
      <c r="J134" s="50" t="str">
        <f t="shared" ca="1" si="15"/>
        <v/>
      </c>
      <c r="K134" s="50" t="str">
        <f t="shared" ca="1" si="15"/>
        <v/>
      </c>
      <c r="L134" s="50" t="str">
        <f t="shared" ca="1" si="15"/>
        <v/>
      </c>
      <c r="M134" s="50" t="str">
        <f t="shared" ca="1" si="15"/>
        <v/>
      </c>
      <c r="N134" s="50" t="str">
        <f t="shared" ca="1" si="15"/>
        <v/>
      </c>
      <c r="O134" s="50" t="str">
        <f t="shared" ca="1" si="15"/>
        <v/>
      </c>
      <c r="P134" s="50" t="str">
        <f t="shared" ca="1" si="15"/>
        <v/>
      </c>
      <c r="Q134" s="50" t="str">
        <f t="shared" ca="1" si="15"/>
        <v/>
      </c>
      <c r="R134" s="50" t="str">
        <f t="shared" ca="1" si="14"/>
        <v/>
      </c>
    </row>
    <row r="135" spans="1:18">
      <c r="A135" s="21">
        <v>127</v>
      </c>
      <c r="B135" s="22" t="str">
        <f t="shared" ca="1" si="8"/>
        <v/>
      </c>
      <c r="C135" s="50" t="str">
        <f t="shared" ca="1" si="15"/>
        <v/>
      </c>
      <c r="D135" s="50" t="str">
        <f t="shared" ca="1" si="15"/>
        <v/>
      </c>
      <c r="E135" s="50" t="str">
        <f t="shared" ca="1" si="15"/>
        <v/>
      </c>
      <c r="F135" s="50" t="str">
        <f t="shared" ca="1" si="15"/>
        <v/>
      </c>
      <c r="G135" s="50" t="str">
        <f t="shared" ca="1" si="15"/>
        <v/>
      </c>
      <c r="H135" s="50" t="str">
        <f t="shared" ca="1" si="15"/>
        <v/>
      </c>
      <c r="I135" s="50" t="str">
        <f t="shared" ca="1" si="15"/>
        <v/>
      </c>
      <c r="J135" s="50" t="str">
        <f t="shared" ca="1" si="15"/>
        <v/>
      </c>
      <c r="K135" s="50" t="str">
        <f t="shared" ca="1" si="15"/>
        <v/>
      </c>
      <c r="L135" s="50" t="str">
        <f t="shared" ca="1" si="15"/>
        <v/>
      </c>
      <c r="M135" s="50" t="str">
        <f t="shared" ca="1" si="15"/>
        <v/>
      </c>
      <c r="N135" s="50" t="str">
        <f t="shared" ca="1" si="15"/>
        <v/>
      </c>
      <c r="O135" s="50" t="str">
        <f t="shared" ca="1" si="15"/>
        <v/>
      </c>
      <c r="P135" s="50" t="str">
        <f t="shared" ca="1" si="15"/>
        <v/>
      </c>
      <c r="Q135" s="50" t="str">
        <f t="shared" ca="1" si="15"/>
        <v/>
      </c>
      <c r="R135" s="50" t="str">
        <f t="shared" ref="R135:R198" ca="1" si="16">IF(B135=$S$4,$T$4,"")</f>
        <v/>
      </c>
    </row>
    <row r="136" spans="1:18">
      <c r="A136" s="21">
        <v>128</v>
      </c>
      <c r="B136" s="22" t="str">
        <f t="shared" ca="1" si="8"/>
        <v/>
      </c>
      <c r="C136" s="50" t="str">
        <f t="shared" ca="1" si="15"/>
        <v/>
      </c>
      <c r="D136" s="50" t="str">
        <f t="shared" ca="1" si="15"/>
        <v/>
      </c>
      <c r="E136" s="50" t="str">
        <f t="shared" ca="1" si="15"/>
        <v/>
      </c>
      <c r="F136" s="50" t="str">
        <f t="shared" ca="1" si="15"/>
        <v/>
      </c>
      <c r="G136" s="50" t="str">
        <f t="shared" ca="1" si="15"/>
        <v/>
      </c>
      <c r="H136" s="50" t="str">
        <f t="shared" ca="1" si="15"/>
        <v/>
      </c>
      <c r="I136" s="50" t="str">
        <f t="shared" ca="1" si="15"/>
        <v/>
      </c>
      <c r="J136" s="50" t="str">
        <f t="shared" ca="1" si="15"/>
        <v/>
      </c>
      <c r="K136" s="50" t="str">
        <f t="shared" ca="1" si="15"/>
        <v/>
      </c>
      <c r="L136" s="50" t="str">
        <f t="shared" ca="1" si="15"/>
        <v/>
      </c>
      <c r="M136" s="50" t="str">
        <f t="shared" ca="1" si="15"/>
        <v/>
      </c>
      <c r="N136" s="50" t="str">
        <f t="shared" ca="1" si="15"/>
        <v/>
      </c>
      <c r="O136" s="50" t="str">
        <f t="shared" ca="1" si="15"/>
        <v/>
      </c>
      <c r="P136" s="50" t="str">
        <f t="shared" ca="1" si="15"/>
        <v/>
      </c>
      <c r="Q136" s="50" t="str">
        <f t="shared" ca="1" si="15"/>
        <v/>
      </c>
      <c r="R136" s="50" t="str">
        <f t="shared" ca="1" si="16"/>
        <v/>
      </c>
    </row>
    <row r="137" spans="1:18">
      <c r="A137" s="21">
        <v>129</v>
      </c>
      <c r="B137" s="22" t="str">
        <f t="shared" ca="1" si="8"/>
        <v/>
      </c>
      <c r="C137" s="50" t="str">
        <f t="shared" ca="1" si="15"/>
        <v/>
      </c>
      <c r="D137" s="50" t="str">
        <f t="shared" ca="1" si="15"/>
        <v/>
      </c>
      <c r="E137" s="50" t="str">
        <f t="shared" ca="1" si="15"/>
        <v/>
      </c>
      <c r="F137" s="50" t="str">
        <f t="shared" ca="1" si="15"/>
        <v/>
      </c>
      <c r="G137" s="50" t="str">
        <f t="shared" ca="1" si="15"/>
        <v/>
      </c>
      <c r="H137" s="50" t="str">
        <f t="shared" ca="1" si="15"/>
        <v/>
      </c>
      <c r="I137" s="50" t="str">
        <f t="shared" ca="1" si="15"/>
        <v/>
      </c>
      <c r="J137" s="50" t="str">
        <f t="shared" ca="1" si="15"/>
        <v/>
      </c>
      <c r="K137" s="50" t="str">
        <f t="shared" ca="1" si="15"/>
        <v/>
      </c>
      <c r="L137" s="50" t="str">
        <f t="shared" ca="1" si="15"/>
        <v/>
      </c>
      <c r="M137" s="50" t="str">
        <f t="shared" ca="1" si="15"/>
        <v/>
      </c>
      <c r="N137" s="50" t="str">
        <f t="shared" ca="1" si="15"/>
        <v/>
      </c>
      <c r="O137" s="50" t="str">
        <f t="shared" ca="1" si="15"/>
        <v/>
      </c>
      <c r="P137" s="50" t="str">
        <f t="shared" ca="1" si="15"/>
        <v/>
      </c>
      <c r="Q137" s="50" t="str">
        <f t="shared" ca="1" si="15"/>
        <v/>
      </c>
      <c r="R137" s="50" t="str">
        <f t="shared" ca="1" si="16"/>
        <v/>
      </c>
    </row>
    <row r="138" spans="1:18">
      <c r="A138" s="21">
        <v>130</v>
      </c>
      <c r="B138" s="22" t="str">
        <f t="shared" ref="B138:B201" ca="1" si="17">IF($B137="","",IF($B137=";",$I$3,IF($B137=$I$3,"",IF(ISNA(VLOOKUP($A$1&amp;"-"&amp;$A138,INDIRECT($E$2&amp;$E$3),1,0)),";",$S$4))))</f>
        <v/>
      </c>
      <c r="C138" s="50" t="str">
        <f t="shared" ca="1" si="15"/>
        <v/>
      </c>
      <c r="D138" s="50" t="str">
        <f t="shared" ca="1" si="15"/>
        <v/>
      </c>
      <c r="E138" s="50" t="str">
        <f t="shared" ca="1" si="15"/>
        <v/>
      </c>
      <c r="F138" s="50" t="str">
        <f t="shared" ca="1" si="15"/>
        <v/>
      </c>
      <c r="G138" s="50" t="str">
        <f t="shared" ca="1" si="15"/>
        <v/>
      </c>
      <c r="H138" s="50" t="str">
        <f t="shared" ca="1" si="15"/>
        <v/>
      </c>
      <c r="I138" s="50" t="str">
        <f t="shared" ca="1" si="15"/>
        <v/>
      </c>
      <c r="J138" s="50" t="str">
        <f t="shared" ca="1" si="15"/>
        <v/>
      </c>
      <c r="K138" s="50" t="str">
        <f t="shared" ca="1" si="15"/>
        <v/>
      </c>
      <c r="L138" s="50" t="str">
        <f t="shared" ca="1" si="15"/>
        <v/>
      </c>
      <c r="M138" s="50" t="str">
        <f t="shared" ca="1" si="15"/>
        <v/>
      </c>
      <c r="N138" s="50" t="str">
        <f t="shared" ca="1" si="15"/>
        <v/>
      </c>
      <c r="O138" s="50" t="str">
        <f t="shared" ca="1" si="15"/>
        <v/>
      </c>
      <c r="P138" s="50" t="str">
        <f t="shared" ca="1" si="15"/>
        <v/>
      </c>
      <c r="Q138" s="50" t="str">
        <f t="shared" ca="1" si="15"/>
        <v/>
      </c>
      <c r="R138" s="50" t="str">
        <f t="shared" ca="1" si="16"/>
        <v/>
      </c>
    </row>
    <row r="139" spans="1:18">
      <c r="A139" s="21">
        <v>131</v>
      </c>
      <c r="B139" s="22" t="str">
        <f t="shared" ca="1" si="17"/>
        <v/>
      </c>
      <c r="C139" s="50" t="str">
        <f t="shared" ca="1" si="15"/>
        <v/>
      </c>
      <c r="D139" s="50" t="str">
        <f t="shared" ca="1" si="15"/>
        <v/>
      </c>
      <c r="E139" s="50" t="str">
        <f t="shared" ca="1" si="15"/>
        <v/>
      </c>
      <c r="F139" s="50" t="str">
        <f t="shared" ca="1" si="15"/>
        <v/>
      </c>
      <c r="G139" s="50" t="str">
        <f t="shared" ca="1" si="15"/>
        <v/>
      </c>
      <c r="H139" s="50" t="str">
        <f t="shared" ca="1" si="15"/>
        <v/>
      </c>
      <c r="I139" s="50" t="str">
        <f t="shared" ca="1" si="15"/>
        <v/>
      </c>
      <c r="J139" s="50" t="str">
        <f t="shared" ca="1" si="15"/>
        <v/>
      </c>
      <c r="K139" s="50" t="str">
        <f t="shared" ca="1" si="15"/>
        <v/>
      </c>
      <c r="L139" s="50" t="str">
        <f t="shared" ca="1" si="15"/>
        <v/>
      </c>
      <c r="M139" s="50" t="str">
        <f t="shared" ca="1" si="15"/>
        <v/>
      </c>
      <c r="N139" s="50" t="str">
        <f t="shared" ca="1" si="15"/>
        <v/>
      </c>
      <c r="O139" s="50" t="str">
        <f t="shared" ca="1" si="15"/>
        <v/>
      </c>
      <c r="P139" s="50" t="str">
        <f t="shared" ca="1" si="15"/>
        <v/>
      </c>
      <c r="Q139" s="50" t="str">
        <f t="shared" ca="1" si="15"/>
        <v/>
      </c>
      <c r="R139" s="50" t="str">
        <f t="shared" ca="1" si="16"/>
        <v/>
      </c>
    </row>
    <row r="140" spans="1:18">
      <c r="A140" s="21">
        <v>132</v>
      </c>
      <c r="B140" s="22" t="str">
        <f t="shared" ca="1" si="17"/>
        <v/>
      </c>
      <c r="C140" s="50" t="str">
        <f t="shared" ca="1" si="15"/>
        <v/>
      </c>
      <c r="D140" s="50" t="str">
        <f t="shared" ca="1" si="15"/>
        <v/>
      </c>
      <c r="E140" s="50" t="str">
        <f t="shared" ca="1" si="15"/>
        <v/>
      </c>
      <c r="F140" s="50" t="str">
        <f t="shared" ca="1" si="15"/>
        <v/>
      </c>
      <c r="G140" s="50" t="str">
        <f t="shared" ca="1" si="15"/>
        <v/>
      </c>
      <c r="H140" s="50" t="str">
        <f t="shared" ca="1" si="15"/>
        <v/>
      </c>
      <c r="I140" s="50" t="str">
        <f t="shared" ca="1" si="15"/>
        <v/>
      </c>
      <c r="J140" s="50" t="str">
        <f t="shared" ca="1" si="15"/>
        <v/>
      </c>
      <c r="K140" s="50" t="str">
        <f t="shared" ca="1" si="15"/>
        <v/>
      </c>
      <c r="L140" s="50" t="str">
        <f t="shared" ca="1" si="15"/>
        <v/>
      </c>
      <c r="M140" s="50" t="str">
        <f t="shared" ca="1" si="15"/>
        <v/>
      </c>
      <c r="N140" s="50" t="str">
        <f t="shared" ca="1" si="15"/>
        <v/>
      </c>
      <c r="O140" s="50" t="str">
        <f t="shared" ca="1" si="15"/>
        <v/>
      </c>
      <c r="P140" s="50" t="str">
        <f t="shared" ca="1" si="15"/>
        <v/>
      </c>
      <c r="Q140" s="50" t="str">
        <f t="shared" ca="1" si="15"/>
        <v/>
      </c>
      <c r="R140" s="50" t="str">
        <f t="shared" ca="1" si="16"/>
        <v/>
      </c>
    </row>
    <row r="141" spans="1:18">
      <c r="A141" s="21">
        <v>133</v>
      </c>
      <c r="B141" s="22" t="str">
        <f t="shared" ca="1" si="17"/>
        <v/>
      </c>
      <c r="C141" s="50" t="str">
        <f t="shared" ca="1" si="15"/>
        <v/>
      </c>
      <c r="D141" s="50" t="str">
        <f t="shared" ca="1" si="15"/>
        <v/>
      </c>
      <c r="E141" s="50" t="str">
        <f t="shared" ca="1" si="15"/>
        <v/>
      </c>
      <c r="F141" s="50" t="str">
        <f t="shared" ca="1" si="15"/>
        <v/>
      </c>
      <c r="G141" s="50" t="str">
        <f t="shared" ca="1" si="15"/>
        <v/>
      </c>
      <c r="H141" s="50" t="str">
        <f t="shared" ca="1" si="15"/>
        <v/>
      </c>
      <c r="I141" s="50" t="str">
        <f t="shared" ca="1" si="15"/>
        <v/>
      </c>
      <c r="J141" s="50" t="str">
        <f t="shared" ca="1" si="15"/>
        <v/>
      </c>
      <c r="K141" s="50" t="str">
        <f t="shared" ca="1" si="15"/>
        <v/>
      </c>
      <c r="L141" s="50" t="str">
        <f t="shared" ca="1" si="15"/>
        <v/>
      </c>
      <c r="M141" s="50" t="str">
        <f t="shared" ca="1" si="15"/>
        <v/>
      </c>
      <c r="N141" s="50" t="str">
        <f t="shared" ca="1" si="15"/>
        <v/>
      </c>
      <c r="O141" s="50" t="str">
        <f t="shared" ca="1" si="15"/>
        <v/>
      </c>
      <c r="P141" s="50" t="str">
        <f t="shared" ca="1" si="15"/>
        <v/>
      </c>
      <c r="Q141" s="50" t="str">
        <f t="shared" ca="1" si="15"/>
        <v/>
      </c>
      <c r="R141" s="50" t="str">
        <f t="shared" ca="1" si="16"/>
        <v/>
      </c>
    </row>
    <row r="142" spans="1:18">
      <c r="A142" s="21">
        <v>134</v>
      </c>
      <c r="B142" s="22" t="str">
        <f t="shared" ca="1" si="17"/>
        <v/>
      </c>
      <c r="C142" s="50" t="str">
        <f t="shared" ca="1" si="15"/>
        <v/>
      </c>
      <c r="D142" s="50" t="str">
        <f t="shared" ca="1" si="15"/>
        <v/>
      </c>
      <c r="E142" s="50" t="str">
        <f t="shared" ca="1" si="15"/>
        <v/>
      </c>
      <c r="F142" s="50" t="str">
        <f t="shared" ca="1" si="15"/>
        <v/>
      </c>
      <c r="G142" s="50" t="str">
        <f t="shared" ca="1" si="15"/>
        <v/>
      </c>
      <c r="H142" s="50" t="str">
        <f t="shared" ca="1" si="15"/>
        <v/>
      </c>
      <c r="I142" s="50" t="str">
        <f t="shared" ca="1" si="15"/>
        <v/>
      </c>
      <c r="J142" s="50" t="str">
        <f t="shared" ca="1" si="15"/>
        <v/>
      </c>
      <c r="K142" s="50" t="str">
        <f t="shared" ca="1" si="15"/>
        <v/>
      </c>
      <c r="L142" s="50" t="str">
        <f t="shared" ca="1" si="15"/>
        <v/>
      </c>
      <c r="M142" s="50" t="str">
        <f t="shared" ca="1" si="15"/>
        <v/>
      </c>
      <c r="N142" s="50" t="str">
        <f t="shared" ca="1" si="15"/>
        <v/>
      </c>
      <c r="O142" s="50" t="str">
        <f t="shared" ca="1" si="15"/>
        <v/>
      </c>
      <c r="P142" s="50" t="str">
        <f t="shared" ca="1" si="15"/>
        <v/>
      </c>
      <c r="Q142" s="50" t="str">
        <f t="shared" ca="1" si="15"/>
        <v/>
      </c>
      <c r="R142" s="50" t="str">
        <f t="shared" ca="1" si="16"/>
        <v/>
      </c>
    </row>
    <row r="143" spans="1:18">
      <c r="A143" s="21">
        <v>135</v>
      </c>
      <c r="B143" s="22" t="str">
        <f t="shared" ca="1" si="17"/>
        <v/>
      </c>
      <c r="C143" s="50" t="str">
        <f t="shared" ref="C143:Q159" ca="1" si="18">IF(AND($B143=$S$4,C$5&lt;&gt;""),IF(VLOOKUP($A$1&amp;"-"&amp;$A143,INDIRECT($E$2&amp;$E$3),C$4+$B$4,0)="","","'"&amp;C$5&amp;"' =&gt; '"&amp;VLOOKUP($A$1&amp;"-"&amp;$A143,INDIRECT($E$2&amp;$E$3),C$4+$B$4,0)&amp;"', "),"")</f>
        <v/>
      </c>
      <c r="D143" s="50" t="str">
        <f t="shared" ca="1" si="18"/>
        <v/>
      </c>
      <c r="E143" s="50" t="str">
        <f t="shared" ca="1" si="18"/>
        <v/>
      </c>
      <c r="F143" s="50" t="str">
        <f t="shared" ca="1" si="18"/>
        <v/>
      </c>
      <c r="G143" s="50" t="str">
        <f t="shared" ca="1" si="18"/>
        <v/>
      </c>
      <c r="H143" s="50" t="str">
        <f t="shared" ca="1" si="18"/>
        <v/>
      </c>
      <c r="I143" s="50" t="str">
        <f t="shared" ca="1" si="18"/>
        <v/>
      </c>
      <c r="J143" s="50" t="str">
        <f t="shared" ca="1" si="18"/>
        <v/>
      </c>
      <c r="K143" s="50" t="str">
        <f t="shared" ca="1" si="18"/>
        <v/>
      </c>
      <c r="L143" s="50" t="str">
        <f t="shared" ca="1" si="18"/>
        <v/>
      </c>
      <c r="M143" s="50" t="str">
        <f t="shared" ca="1" si="18"/>
        <v/>
      </c>
      <c r="N143" s="50" t="str">
        <f t="shared" ca="1" si="18"/>
        <v/>
      </c>
      <c r="O143" s="50" t="str">
        <f t="shared" ca="1" si="18"/>
        <v/>
      </c>
      <c r="P143" s="50" t="str">
        <f t="shared" ca="1" si="18"/>
        <v/>
      </c>
      <c r="Q143" s="50" t="str">
        <f t="shared" ca="1" si="18"/>
        <v/>
      </c>
      <c r="R143" s="50" t="str">
        <f t="shared" ca="1" si="16"/>
        <v/>
      </c>
    </row>
    <row r="144" spans="1:18">
      <c r="A144" s="21">
        <v>136</v>
      </c>
      <c r="B144" s="22" t="str">
        <f t="shared" ca="1" si="17"/>
        <v/>
      </c>
      <c r="C144" s="50" t="str">
        <f t="shared" ca="1" si="18"/>
        <v/>
      </c>
      <c r="D144" s="50" t="str">
        <f t="shared" ca="1" si="18"/>
        <v/>
      </c>
      <c r="E144" s="50" t="str">
        <f t="shared" ca="1" si="18"/>
        <v/>
      </c>
      <c r="F144" s="50" t="str">
        <f t="shared" ca="1" si="18"/>
        <v/>
      </c>
      <c r="G144" s="50" t="str">
        <f t="shared" ca="1" si="18"/>
        <v/>
      </c>
      <c r="H144" s="50" t="str">
        <f t="shared" ca="1" si="18"/>
        <v/>
      </c>
      <c r="I144" s="50" t="str">
        <f t="shared" ca="1" si="18"/>
        <v/>
      </c>
      <c r="J144" s="50" t="str">
        <f t="shared" ca="1" si="18"/>
        <v/>
      </c>
      <c r="K144" s="50" t="str">
        <f t="shared" ca="1" si="18"/>
        <v/>
      </c>
      <c r="L144" s="50" t="str">
        <f t="shared" ca="1" si="18"/>
        <v/>
      </c>
      <c r="M144" s="50" t="str">
        <f t="shared" ca="1" si="18"/>
        <v/>
      </c>
      <c r="N144" s="50" t="str">
        <f t="shared" ca="1" si="18"/>
        <v/>
      </c>
      <c r="O144" s="50" t="str">
        <f t="shared" ca="1" si="18"/>
        <v/>
      </c>
      <c r="P144" s="50" t="str">
        <f t="shared" ca="1" si="18"/>
        <v/>
      </c>
      <c r="Q144" s="50" t="str">
        <f t="shared" ca="1" si="18"/>
        <v/>
      </c>
      <c r="R144" s="50" t="str">
        <f t="shared" ca="1" si="16"/>
        <v/>
      </c>
    </row>
    <row r="145" spans="1:18">
      <c r="A145" s="21">
        <v>137</v>
      </c>
      <c r="B145" s="22" t="str">
        <f t="shared" ca="1" si="17"/>
        <v/>
      </c>
      <c r="C145" s="50" t="str">
        <f t="shared" ca="1" si="18"/>
        <v/>
      </c>
      <c r="D145" s="50" t="str">
        <f t="shared" ca="1" si="18"/>
        <v/>
      </c>
      <c r="E145" s="50" t="str">
        <f t="shared" ca="1" si="18"/>
        <v/>
      </c>
      <c r="F145" s="50" t="str">
        <f t="shared" ca="1" si="18"/>
        <v/>
      </c>
      <c r="G145" s="50" t="str">
        <f t="shared" ca="1" si="18"/>
        <v/>
      </c>
      <c r="H145" s="50" t="str">
        <f t="shared" ca="1" si="18"/>
        <v/>
      </c>
      <c r="I145" s="50" t="str">
        <f t="shared" ca="1" si="18"/>
        <v/>
      </c>
      <c r="J145" s="50" t="str">
        <f t="shared" ca="1" si="18"/>
        <v/>
      </c>
      <c r="K145" s="50" t="str">
        <f t="shared" ca="1" si="18"/>
        <v/>
      </c>
      <c r="L145" s="50" t="str">
        <f t="shared" ca="1" si="18"/>
        <v/>
      </c>
      <c r="M145" s="50" t="str">
        <f t="shared" ca="1" si="18"/>
        <v/>
      </c>
      <c r="N145" s="50" t="str">
        <f t="shared" ca="1" si="18"/>
        <v/>
      </c>
      <c r="O145" s="50" t="str">
        <f t="shared" ca="1" si="18"/>
        <v/>
      </c>
      <c r="P145" s="50" t="str">
        <f t="shared" ca="1" si="18"/>
        <v/>
      </c>
      <c r="Q145" s="50" t="str">
        <f t="shared" ca="1" si="18"/>
        <v/>
      </c>
      <c r="R145" s="50" t="str">
        <f t="shared" ca="1" si="16"/>
        <v/>
      </c>
    </row>
    <row r="146" spans="1:18">
      <c r="A146" s="21">
        <v>138</v>
      </c>
      <c r="B146" s="22" t="str">
        <f t="shared" ca="1" si="17"/>
        <v/>
      </c>
      <c r="C146" s="50" t="str">
        <f t="shared" ca="1" si="18"/>
        <v/>
      </c>
      <c r="D146" s="50" t="str">
        <f t="shared" ca="1" si="18"/>
        <v/>
      </c>
      <c r="E146" s="50" t="str">
        <f t="shared" ca="1" si="18"/>
        <v/>
      </c>
      <c r="F146" s="50" t="str">
        <f t="shared" ca="1" si="18"/>
        <v/>
      </c>
      <c r="G146" s="50" t="str">
        <f t="shared" ca="1" si="18"/>
        <v/>
      </c>
      <c r="H146" s="50" t="str">
        <f t="shared" ca="1" si="18"/>
        <v/>
      </c>
      <c r="I146" s="50" t="str">
        <f t="shared" ca="1" si="18"/>
        <v/>
      </c>
      <c r="J146" s="50" t="str">
        <f t="shared" ca="1" si="18"/>
        <v/>
      </c>
      <c r="K146" s="50" t="str">
        <f t="shared" ca="1" si="18"/>
        <v/>
      </c>
      <c r="L146" s="50" t="str">
        <f t="shared" ca="1" si="18"/>
        <v/>
      </c>
      <c r="M146" s="50" t="str">
        <f t="shared" ca="1" si="18"/>
        <v/>
      </c>
      <c r="N146" s="50" t="str">
        <f t="shared" ca="1" si="18"/>
        <v/>
      </c>
      <c r="O146" s="50" t="str">
        <f t="shared" ca="1" si="18"/>
        <v/>
      </c>
      <c r="P146" s="50" t="str">
        <f t="shared" ca="1" si="18"/>
        <v/>
      </c>
      <c r="Q146" s="50" t="str">
        <f t="shared" ca="1" si="18"/>
        <v/>
      </c>
      <c r="R146" s="50" t="str">
        <f t="shared" ca="1" si="16"/>
        <v/>
      </c>
    </row>
    <row r="147" spans="1:18">
      <c r="A147" s="21">
        <v>139</v>
      </c>
      <c r="B147" s="22" t="str">
        <f t="shared" ca="1" si="17"/>
        <v/>
      </c>
      <c r="C147" s="50" t="str">
        <f t="shared" ca="1" si="18"/>
        <v/>
      </c>
      <c r="D147" s="50" t="str">
        <f t="shared" ca="1" si="18"/>
        <v/>
      </c>
      <c r="E147" s="50" t="str">
        <f t="shared" ca="1" si="18"/>
        <v/>
      </c>
      <c r="F147" s="50" t="str">
        <f t="shared" ca="1" si="18"/>
        <v/>
      </c>
      <c r="G147" s="50" t="str">
        <f t="shared" ca="1" si="18"/>
        <v/>
      </c>
      <c r="H147" s="50" t="str">
        <f t="shared" ca="1" si="18"/>
        <v/>
      </c>
      <c r="I147" s="50" t="str">
        <f t="shared" ca="1" si="18"/>
        <v/>
      </c>
      <c r="J147" s="50" t="str">
        <f t="shared" ca="1" si="18"/>
        <v/>
      </c>
      <c r="K147" s="50" t="str">
        <f t="shared" ca="1" si="18"/>
        <v/>
      </c>
      <c r="L147" s="50" t="str">
        <f t="shared" ca="1" si="18"/>
        <v/>
      </c>
      <c r="M147" s="50" t="str">
        <f t="shared" ca="1" si="18"/>
        <v/>
      </c>
      <c r="N147" s="50" t="str">
        <f t="shared" ca="1" si="18"/>
        <v/>
      </c>
      <c r="O147" s="50" t="str">
        <f t="shared" ca="1" si="18"/>
        <v/>
      </c>
      <c r="P147" s="50" t="str">
        <f t="shared" ca="1" si="18"/>
        <v/>
      </c>
      <c r="Q147" s="50" t="str">
        <f t="shared" ca="1" si="18"/>
        <v/>
      </c>
      <c r="R147" s="50" t="str">
        <f t="shared" ca="1" si="16"/>
        <v/>
      </c>
    </row>
    <row r="148" spans="1:18">
      <c r="A148" s="21">
        <v>140</v>
      </c>
      <c r="B148" s="22" t="str">
        <f t="shared" ca="1" si="17"/>
        <v/>
      </c>
      <c r="C148" s="50" t="str">
        <f t="shared" ca="1" si="18"/>
        <v/>
      </c>
      <c r="D148" s="50" t="str">
        <f t="shared" ca="1" si="18"/>
        <v/>
      </c>
      <c r="E148" s="50" t="str">
        <f t="shared" ca="1" si="18"/>
        <v/>
      </c>
      <c r="F148" s="50" t="str">
        <f t="shared" ca="1" si="18"/>
        <v/>
      </c>
      <c r="G148" s="50" t="str">
        <f t="shared" ca="1" si="18"/>
        <v/>
      </c>
      <c r="H148" s="50" t="str">
        <f t="shared" ca="1" si="18"/>
        <v/>
      </c>
      <c r="I148" s="50" t="str">
        <f t="shared" ca="1" si="18"/>
        <v/>
      </c>
      <c r="J148" s="50" t="str">
        <f t="shared" ca="1" si="18"/>
        <v/>
      </c>
      <c r="K148" s="50" t="str">
        <f t="shared" ca="1" si="18"/>
        <v/>
      </c>
      <c r="L148" s="50" t="str">
        <f t="shared" ca="1" si="18"/>
        <v/>
      </c>
      <c r="M148" s="50" t="str">
        <f t="shared" ca="1" si="18"/>
        <v/>
      </c>
      <c r="N148" s="50" t="str">
        <f t="shared" ca="1" si="18"/>
        <v/>
      </c>
      <c r="O148" s="50" t="str">
        <f t="shared" ca="1" si="18"/>
        <v/>
      </c>
      <c r="P148" s="50" t="str">
        <f t="shared" ca="1" si="18"/>
        <v/>
      </c>
      <c r="Q148" s="50" t="str">
        <f t="shared" ca="1" si="18"/>
        <v/>
      </c>
      <c r="R148" s="50" t="str">
        <f t="shared" ca="1" si="16"/>
        <v/>
      </c>
    </row>
    <row r="149" spans="1:18">
      <c r="A149" s="21">
        <v>141</v>
      </c>
      <c r="B149" s="22" t="str">
        <f t="shared" ca="1" si="17"/>
        <v/>
      </c>
      <c r="C149" s="50" t="str">
        <f t="shared" ca="1" si="18"/>
        <v/>
      </c>
      <c r="D149" s="50" t="str">
        <f t="shared" ca="1" si="18"/>
        <v/>
      </c>
      <c r="E149" s="50" t="str">
        <f t="shared" ca="1" si="18"/>
        <v/>
      </c>
      <c r="F149" s="50" t="str">
        <f t="shared" ca="1" si="18"/>
        <v/>
      </c>
      <c r="G149" s="50" t="str">
        <f t="shared" ca="1" si="18"/>
        <v/>
      </c>
      <c r="H149" s="50" t="str">
        <f t="shared" ca="1" si="18"/>
        <v/>
      </c>
      <c r="I149" s="50" t="str">
        <f t="shared" ca="1" si="18"/>
        <v/>
      </c>
      <c r="J149" s="50" t="str">
        <f t="shared" ca="1" si="18"/>
        <v/>
      </c>
      <c r="K149" s="50" t="str">
        <f t="shared" ca="1" si="18"/>
        <v/>
      </c>
      <c r="L149" s="50" t="str">
        <f t="shared" ca="1" si="18"/>
        <v/>
      </c>
      <c r="M149" s="50" t="str">
        <f t="shared" ca="1" si="18"/>
        <v/>
      </c>
      <c r="N149" s="50" t="str">
        <f t="shared" ca="1" si="18"/>
        <v/>
      </c>
      <c r="O149" s="50" t="str">
        <f t="shared" ca="1" si="18"/>
        <v/>
      </c>
      <c r="P149" s="50" t="str">
        <f t="shared" ca="1" si="18"/>
        <v/>
      </c>
      <c r="Q149" s="50" t="str">
        <f t="shared" ca="1" si="18"/>
        <v/>
      </c>
      <c r="R149" s="50" t="str">
        <f t="shared" ca="1" si="16"/>
        <v/>
      </c>
    </row>
    <row r="150" spans="1:18">
      <c r="A150" s="21">
        <v>142</v>
      </c>
      <c r="B150" s="22" t="str">
        <f t="shared" ca="1" si="17"/>
        <v/>
      </c>
      <c r="C150" s="50" t="str">
        <f t="shared" ca="1" si="18"/>
        <v/>
      </c>
      <c r="D150" s="50" t="str">
        <f t="shared" ca="1" si="18"/>
        <v/>
      </c>
      <c r="E150" s="50" t="str">
        <f t="shared" ca="1" si="18"/>
        <v/>
      </c>
      <c r="F150" s="50" t="str">
        <f t="shared" ca="1" si="18"/>
        <v/>
      </c>
      <c r="G150" s="50" t="str">
        <f t="shared" ca="1" si="18"/>
        <v/>
      </c>
      <c r="H150" s="50" t="str">
        <f t="shared" ca="1" si="18"/>
        <v/>
      </c>
      <c r="I150" s="50" t="str">
        <f t="shared" ca="1" si="18"/>
        <v/>
      </c>
      <c r="J150" s="50" t="str">
        <f t="shared" ca="1" si="18"/>
        <v/>
      </c>
      <c r="K150" s="50" t="str">
        <f t="shared" ca="1" si="18"/>
        <v/>
      </c>
      <c r="L150" s="50" t="str">
        <f t="shared" ca="1" si="18"/>
        <v/>
      </c>
      <c r="M150" s="50" t="str">
        <f t="shared" ca="1" si="18"/>
        <v/>
      </c>
      <c r="N150" s="50" t="str">
        <f t="shared" ca="1" si="18"/>
        <v/>
      </c>
      <c r="O150" s="50" t="str">
        <f t="shared" ca="1" si="18"/>
        <v/>
      </c>
      <c r="P150" s="50" t="str">
        <f t="shared" ca="1" si="18"/>
        <v/>
      </c>
      <c r="Q150" s="50" t="str">
        <f t="shared" ca="1" si="18"/>
        <v/>
      </c>
      <c r="R150" s="50" t="str">
        <f t="shared" ca="1" si="16"/>
        <v/>
      </c>
    </row>
    <row r="151" spans="1:18">
      <c r="A151" s="21">
        <v>143</v>
      </c>
      <c r="B151" s="22" t="str">
        <f t="shared" ca="1" si="17"/>
        <v/>
      </c>
      <c r="C151" s="50" t="str">
        <f t="shared" ca="1" si="18"/>
        <v/>
      </c>
      <c r="D151" s="50" t="str">
        <f t="shared" ca="1" si="18"/>
        <v/>
      </c>
      <c r="E151" s="50" t="str">
        <f t="shared" ca="1" si="18"/>
        <v/>
      </c>
      <c r="F151" s="50" t="str">
        <f t="shared" ca="1" si="18"/>
        <v/>
      </c>
      <c r="G151" s="50" t="str">
        <f t="shared" ca="1" si="18"/>
        <v/>
      </c>
      <c r="H151" s="50" t="str">
        <f t="shared" ca="1" si="18"/>
        <v/>
      </c>
      <c r="I151" s="50" t="str">
        <f t="shared" ca="1" si="18"/>
        <v/>
      </c>
      <c r="J151" s="50" t="str">
        <f t="shared" ca="1" si="18"/>
        <v/>
      </c>
      <c r="K151" s="50" t="str">
        <f t="shared" ca="1" si="18"/>
        <v/>
      </c>
      <c r="L151" s="50" t="str">
        <f t="shared" ca="1" si="18"/>
        <v/>
      </c>
      <c r="M151" s="50" t="str">
        <f t="shared" ca="1" si="18"/>
        <v/>
      </c>
      <c r="N151" s="50" t="str">
        <f t="shared" ca="1" si="18"/>
        <v/>
      </c>
      <c r="O151" s="50" t="str">
        <f t="shared" ca="1" si="18"/>
        <v/>
      </c>
      <c r="P151" s="50" t="str">
        <f t="shared" ca="1" si="18"/>
        <v/>
      </c>
      <c r="Q151" s="50" t="str">
        <f t="shared" ca="1" si="18"/>
        <v/>
      </c>
      <c r="R151" s="50" t="str">
        <f t="shared" ca="1" si="16"/>
        <v/>
      </c>
    </row>
    <row r="152" spans="1:18">
      <c r="A152" s="21">
        <v>144</v>
      </c>
      <c r="B152" s="22" t="str">
        <f t="shared" ca="1" si="17"/>
        <v/>
      </c>
      <c r="C152" s="50" t="str">
        <f t="shared" ca="1" si="18"/>
        <v/>
      </c>
      <c r="D152" s="50" t="str">
        <f t="shared" ca="1" si="18"/>
        <v/>
      </c>
      <c r="E152" s="50" t="str">
        <f t="shared" ca="1" si="18"/>
        <v/>
      </c>
      <c r="F152" s="50" t="str">
        <f t="shared" ca="1" si="18"/>
        <v/>
      </c>
      <c r="G152" s="50" t="str">
        <f t="shared" ca="1" si="18"/>
        <v/>
      </c>
      <c r="H152" s="50" t="str">
        <f t="shared" ca="1" si="18"/>
        <v/>
      </c>
      <c r="I152" s="50" t="str">
        <f t="shared" ca="1" si="18"/>
        <v/>
      </c>
      <c r="J152" s="50" t="str">
        <f t="shared" ca="1" si="18"/>
        <v/>
      </c>
      <c r="K152" s="50" t="str">
        <f t="shared" ca="1" si="18"/>
        <v/>
      </c>
      <c r="L152" s="50" t="str">
        <f t="shared" ca="1" si="18"/>
        <v/>
      </c>
      <c r="M152" s="50" t="str">
        <f t="shared" ca="1" si="18"/>
        <v/>
      </c>
      <c r="N152" s="50" t="str">
        <f t="shared" ca="1" si="18"/>
        <v/>
      </c>
      <c r="O152" s="50" t="str">
        <f t="shared" ca="1" si="18"/>
        <v/>
      </c>
      <c r="P152" s="50" t="str">
        <f t="shared" ca="1" si="18"/>
        <v/>
      </c>
      <c r="Q152" s="50" t="str">
        <f t="shared" ca="1" si="18"/>
        <v/>
      </c>
      <c r="R152" s="50" t="str">
        <f t="shared" ca="1" si="16"/>
        <v/>
      </c>
    </row>
    <row r="153" spans="1:18">
      <c r="A153" s="21">
        <v>145</v>
      </c>
      <c r="B153" s="22" t="str">
        <f t="shared" ca="1" si="17"/>
        <v/>
      </c>
      <c r="C153" s="50" t="str">
        <f t="shared" ca="1" si="18"/>
        <v/>
      </c>
      <c r="D153" s="50" t="str">
        <f t="shared" ca="1" si="18"/>
        <v/>
      </c>
      <c r="E153" s="50" t="str">
        <f t="shared" ca="1" si="18"/>
        <v/>
      </c>
      <c r="F153" s="50" t="str">
        <f t="shared" ca="1" si="18"/>
        <v/>
      </c>
      <c r="G153" s="50" t="str">
        <f t="shared" ca="1" si="18"/>
        <v/>
      </c>
      <c r="H153" s="50" t="str">
        <f t="shared" ca="1" si="18"/>
        <v/>
      </c>
      <c r="I153" s="50" t="str">
        <f t="shared" ca="1" si="18"/>
        <v/>
      </c>
      <c r="J153" s="50" t="str">
        <f t="shared" ca="1" si="18"/>
        <v/>
      </c>
      <c r="K153" s="50" t="str">
        <f t="shared" ca="1" si="18"/>
        <v/>
      </c>
      <c r="L153" s="50" t="str">
        <f t="shared" ca="1" si="18"/>
        <v/>
      </c>
      <c r="M153" s="50" t="str">
        <f t="shared" ca="1" si="18"/>
        <v/>
      </c>
      <c r="N153" s="50" t="str">
        <f t="shared" ca="1" si="18"/>
        <v/>
      </c>
      <c r="O153" s="50" t="str">
        <f t="shared" ca="1" si="18"/>
        <v/>
      </c>
      <c r="P153" s="50" t="str">
        <f t="shared" ca="1" si="18"/>
        <v/>
      </c>
      <c r="Q153" s="50" t="str">
        <f t="shared" ca="1" si="18"/>
        <v/>
      </c>
      <c r="R153" s="50" t="str">
        <f t="shared" ca="1" si="16"/>
        <v/>
      </c>
    </row>
    <row r="154" spans="1:18">
      <c r="A154" s="21">
        <v>146</v>
      </c>
      <c r="B154" s="22" t="str">
        <f t="shared" ca="1" si="17"/>
        <v/>
      </c>
      <c r="C154" s="50" t="str">
        <f t="shared" ca="1" si="18"/>
        <v/>
      </c>
      <c r="D154" s="50" t="str">
        <f t="shared" ca="1" si="18"/>
        <v/>
      </c>
      <c r="E154" s="50" t="str">
        <f t="shared" ca="1" si="18"/>
        <v/>
      </c>
      <c r="F154" s="50" t="str">
        <f t="shared" ca="1" si="18"/>
        <v/>
      </c>
      <c r="G154" s="50" t="str">
        <f t="shared" ca="1" si="18"/>
        <v/>
      </c>
      <c r="H154" s="50" t="str">
        <f t="shared" ca="1" si="18"/>
        <v/>
      </c>
      <c r="I154" s="50" t="str">
        <f t="shared" ca="1" si="18"/>
        <v/>
      </c>
      <c r="J154" s="50" t="str">
        <f t="shared" ca="1" si="18"/>
        <v/>
      </c>
      <c r="K154" s="50" t="str">
        <f t="shared" ca="1" si="18"/>
        <v/>
      </c>
      <c r="L154" s="50" t="str">
        <f t="shared" ca="1" si="18"/>
        <v/>
      </c>
      <c r="M154" s="50" t="str">
        <f t="shared" ca="1" si="18"/>
        <v/>
      </c>
      <c r="N154" s="50" t="str">
        <f t="shared" ca="1" si="18"/>
        <v/>
      </c>
      <c r="O154" s="50" t="str">
        <f t="shared" ca="1" si="18"/>
        <v/>
      </c>
      <c r="P154" s="50" t="str">
        <f t="shared" ca="1" si="18"/>
        <v/>
      </c>
      <c r="Q154" s="50" t="str">
        <f t="shared" ca="1" si="18"/>
        <v/>
      </c>
      <c r="R154" s="50" t="str">
        <f t="shared" ca="1" si="16"/>
        <v/>
      </c>
    </row>
    <row r="155" spans="1:18">
      <c r="A155" s="21">
        <v>147</v>
      </c>
      <c r="B155" s="22" t="str">
        <f t="shared" ca="1" si="17"/>
        <v/>
      </c>
      <c r="C155" s="50" t="str">
        <f t="shared" ca="1" si="18"/>
        <v/>
      </c>
      <c r="D155" s="50" t="str">
        <f t="shared" ca="1" si="18"/>
        <v/>
      </c>
      <c r="E155" s="50" t="str">
        <f t="shared" ca="1" si="18"/>
        <v/>
      </c>
      <c r="F155" s="50" t="str">
        <f t="shared" ca="1" si="18"/>
        <v/>
      </c>
      <c r="G155" s="50" t="str">
        <f t="shared" ca="1" si="18"/>
        <v/>
      </c>
      <c r="H155" s="50" t="str">
        <f t="shared" ca="1" si="18"/>
        <v/>
      </c>
      <c r="I155" s="50" t="str">
        <f t="shared" ca="1" si="18"/>
        <v/>
      </c>
      <c r="J155" s="50" t="str">
        <f t="shared" ca="1" si="18"/>
        <v/>
      </c>
      <c r="K155" s="50" t="str">
        <f t="shared" ca="1" si="18"/>
        <v/>
      </c>
      <c r="L155" s="50" t="str">
        <f t="shared" ca="1" si="18"/>
        <v/>
      </c>
      <c r="M155" s="50" t="str">
        <f t="shared" ca="1" si="18"/>
        <v/>
      </c>
      <c r="N155" s="50" t="str">
        <f t="shared" ca="1" si="18"/>
        <v/>
      </c>
      <c r="O155" s="50" t="str">
        <f t="shared" ca="1" si="18"/>
        <v/>
      </c>
      <c r="P155" s="50" t="str">
        <f t="shared" ca="1" si="18"/>
        <v/>
      </c>
      <c r="Q155" s="50" t="str">
        <f t="shared" ca="1" si="18"/>
        <v/>
      </c>
      <c r="R155" s="50" t="str">
        <f t="shared" ca="1" si="16"/>
        <v/>
      </c>
    </row>
    <row r="156" spans="1:18">
      <c r="A156" s="21">
        <v>148</v>
      </c>
      <c r="B156" s="22" t="str">
        <f t="shared" ca="1" si="17"/>
        <v/>
      </c>
      <c r="C156" s="50" t="str">
        <f t="shared" ca="1" si="18"/>
        <v/>
      </c>
      <c r="D156" s="50" t="str">
        <f t="shared" ca="1" si="18"/>
        <v/>
      </c>
      <c r="E156" s="50" t="str">
        <f t="shared" ca="1" si="18"/>
        <v/>
      </c>
      <c r="F156" s="50" t="str">
        <f t="shared" ca="1" si="18"/>
        <v/>
      </c>
      <c r="G156" s="50" t="str">
        <f t="shared" ca="1" si="18"/>
        <v/>
      </c>
      <c r="H156" s="50" t="str">
        <f t="shared" ca="1" si="18"/>
        <v/>
      </c>
      <c r="I156" s="50" t="str">
        <f t="shared" ca="1" si="18"/>
        <v/>
      </c>
      <c r="J156" s="50" t="str">
        <f t="shared" ca="1" si="18"/>
        <v/>
      </c>
      <c r="K156" s="50" t="str">
        <f t="shared" ca="1" si="18"/>
        <v/>
      </c>
      <c r="L156" s="50" t="str">
        <f t="shared" ca="1" si="18"/>
        <v/>
      </c>
      <c r="M156" s="50" t="str">
        <f t="shared" ca="1" si="18"/>
        <v/>
      </c>
      <c r="N156" s="50" t="str">
        <f t="shared" ca="1" si="18"/>
        <v/>
      </c>
      <c r="O156" s="50" t="str">
        <f t="shared" ca="1" si="18"/>
        <v/>
      </c>
      <c r="P156" s="50" t="str">
        <f t="shared" ca="1" si="18"/>
        <v/>
      </c>
      <c r="Q156" s="50" t="str">
        <f t="shared" ca="1" si="18"/>
        <v/>
      </c>
      <c r="R156" s="50" t="str">
        <f t="shared" ca="1" si="16"/>
        <v/>
      </c>
    </row>
    <row r="157" spans="1:18">
      <c r="A157" s="21">
        <v>149</v>
      </c>
      <c r="B157" s="22" t="str">
        <f t="shared" ca="1" si="17"/>
        <v/>
      </c>
      <c r="C157" s="50" t="str">
        <f t="shared" ca="1" si="18"/>
        <v/>
      </c>
      <c r="D157" s="50" t="str">
        <f t="shared" ca="1" si="18"/>
        <v/>
      </c>
      <c r="E157" s="50" t="str">
        <f t="shared" ca="1" si="18"/>
        <v/>
      </c>
      <c r="F157" s="50" t="str">
        <f t="shared" ca="1" si="18"/>
        <v/>
      </c>
      <c r="G157" s="50" t="str">
        <f t="shared" ca="1" si="18"/>
        <v/>
      </c>
      <c r="H157" s="50" t="str">
        <f t="shared" ca="1" si="18"/>
        <v/>
      </c>
      <c r="I157" s="50" t="str">
        <f t="shared" ca="1" si="18"/>
        <v/>
      </c>
      <c r="J157" s="50" t="str">
        <f t="shared" ca="1" si="18"/>
        <v/>
      </c>
      <c r="K157" s="50" t="str">
        <f t="shared" ca="1" si="18"/>
        <v/>
      </c>
      <c r="L157" s="50" t="str">
        <f t="shared" ca="1" si="18"/>
        <v/>
      </c>
      <c r="M157" s="50" t="str">
        <f t="shared" ca="1" si="18"/>
        <v/>
      </c>
      <c r="N157" s="50" t="str">
        <f t="shared" ca="1" si="18"/>
        <v/>
      </c>
      <c r="O157" s="50" t="str">
        <f t="shared" ca="1" si="18"/>
        <v/>
      </c>
      <c r="P157" s="50" t="str">
        <f t="shared" ca="1" si="18"/>
        <v/>
      </c>
      <c r="Q157" s="50" t="str">
        <f t="shared" ca="1" si="18"/>
        <v/>
      </c>
      <c r="R157" s="50" t="str">
        <f t="shared" ca="1" si="16"/>
        <v/>
      </c>
    </row>
    <row r="158" spans="1:18">
      <c r="A158" s="21">
        <v>150</v>
      </c>
      <c r="B158" s="22" t="str">
        <f t="shared" ca="1" si="17"/>
        <v/>
      </c>
      <c r="C158" s="50" t="str">
        <f t="shared" ca="1" si="18"/>
        <v/>
      </c>
      <c r="D158" s="50" t="str">
        <f t="shared" ca="1" si="18"/>
        <v/>
      </c>
      <c r="E158" s="50" t="str">
        <f t="shared" ca="1" si="18"/>
        <v/>
      </c>
      <c r="F158" s="50" t="str">
        <f t="shared" ca="1" si="18"/>
        <v/>
      </c>
      <c r="G158" s="50" t="str">
        <f t="shared" ca="1" si="18"/>
        <v/>
      </c>
      <c r="H158" s="50" t="str">
        <f t="shared" ca="1" si="18"/>
        <v/>
      </c>
      <c r="I158" s="50" t="str">
        <f t="shared" ca="1" si="18"/>
        <v/>
      </c>
      <c r="J158" s="50" t="str">
        <f t="shared" ca="1" si="18"/>
        <v/>
      </c>
      <c r="K158" s="50" t="str">
        <f t="shared" ca="1" si="18"/>
        <v/>
      </c>
      <c r="L158" s="50" t="str">
        <f t="shared" ca="1" si="18"/>
        <v/>
      </c>
      <c r="M158" s="50" t="str">
        <f t="shared" ca="1" si="18"/>
        <v/>
      </c>
      <c r="N158" s="50" t="str">
        <f t="shared" ca="1" si="18"/>
        <v/>
      </c>
      <c r="O158" s="50" t="str">
        <f t="shared" ca="1" si="18"/>
        <v/>
      </c>
      <c r="P158" s="50" t="str">
        <f t="shared" ca="1" si="18"/>
        <v/>
      </c>
      <c r="Q158" s="50" t="str">
        <f t="shared" ca="1" si="18"/>
        <v/>
      </c>
      <c r="R158" s="50" t="str">
        <f t="shared" ca="1" si="16"/>
        <v/>
      </c>
    </row>
    <row r="159" spans="1:18">
      <c r="A159" s="21">
        <v>151</v>
      </c>
      <c r="B159" s="22" t="str">
        <f t="shared" ca="1" si="17"/>
        <v/>
      </c>
      <c r="C159" s="50" t="str">
        <f t="shared" ca="1" si="18"/>
        <v/>
      </c>
      <c r="D159" s="50" t="str">
        <f t="shared" ca="1" si="18"/>
        <v/>
      </c>
      <c r="E159" s="50" t="str">
        <f t="shared" ca="1" si="18"/>
        <v/>
      </c>
      <c r="F159" s="50" t="str">
        <f t="shared" ca="1" si="18"/>
        <v/>
      </c>
      <c r="G159" s="50" t="str">
        <f t="shared" ca="1" si="18"/>
        <v/>
      </c>
      <c r="H159" s="50" t="str">
        <f t="shared" ca="1" si="18"/>
        <v/>
      </c>
      <c r="I159" s="50" t="str">
        <f t="shared" ca="1" si="18"/>
        <v/>
      </c>
      <c r="J159" s="50" t="str">
        <f t="shared" ca="1" si="18"/>
        <v/>
      </c>
      <c r="K159" s="50" t="str">
        <f t="shared" ca="1" si="18"/>
        <v/>
      </c>
      <c r="L159" s="50" t="str">
        <f t="shared" ca="1" si="18"/>
        <v/>
      </c>
      <c r="M159" s="50" t="str">
        <f t="shared" ca="1" si="18"/>
        <v/>
      </c>
      <c r="N159" s="50" t="str">
        <f t="shared" ca="1" si="18"/>
        <v/>
      </c>
      <c r="O159" s="50" t="str">
        <f t="shared" ca="1" si="18"/>
        <v/>
      </c>
      <c r="P159" s="50" t="str">
        <f t="shared" ca="1" si="18"/>
        <v/>
      </c>
      <c r="Q159" s="50" t="str">
        <f t="shared" ca="1" si="18"/>
        <v/>
      </c>
      <c r="R159" s="50" t="str">
        <f t="shared" ca="1" si="16"/>
        <v/>
      </c>
    </row>
    <row r="160" spans="1:18">
      <c r="A160" s="21">
        <v>152</v>
      </c>
      <c r="B160" s="22" t="str">
        <f t="shared" ca="1" si="17"/>
        <v/>
      </c>
      <c r="C160" s="50" t="str">
        <f t="shared" ref="C160:Q176" ca="1" si="19">IF(AND($B160=$S$4,C$5&lt;&gt;""),IF(VLOOKUP($A$1&amp;"-"&amp;$A160,INDIRECT($E$2&amp;$E$3),C$4+$B$4,0)="","","'"&amp;C$5&amp;"' =&gt; '"&amp;VLOOKUP($A$1&amp;"-"&amp;$A160,INDIRECT($E$2&amp;$E$3),C$4+$B$4,0)&amp;"', "),"")</f>
        <v/>
      </c>
      <c r="D160" s="50" t="str">
        <f t="shared" ca="1" si="19"/>
        <v/>
      </c>
      <c r="E160" s="50" t="str">
        <f t="shared" ca="1" si="19"/>
        <v/>
      </c>
      <c r="F160" s="50" t="str">
        <f t="shared" ca="1" si="19"/>
        <v/>
      </c>
      <c r="G160" s="50" t="str">
        <f t="shared" ca="1" si="19"/>
        <v/>
      </c>
      <c r="H160" s="50" t="str">
        <f t="shared" ca="1" si="19"/>
        <v/>
      </c>
      <c r="I160" s="50" t="str">
        <f t="shared" ca="1" si="19"/>
        <v/>
      </c>
      <c r="J160" s="50" t="str">
        <f t="shared" ca="1" si="19"/>
        <v/>
      </c>
      <c r="K160" s="50" t="str">
        <f t="shared" ca="1" si="19"/>
        <v/>
      </c>
      <c r="L160" s="50" t="str">
        <f t="shared" ca="1" si="19"/>
        <v/>
      </c>
      <c r="M160" s="50" t="str">
        <f t="shared" ca="1" si="19"/>
        <v/>
      </c>
      <c r="N160" s="50" t="str">
        <f t="shared" ca="1" si="19"/>
        <v/>
      </c>
      <c r="O160" s="50" t="str">
        <f t="shared" ca="1" si="19"/>
        <v/>
      </c>
      <c r="P160" s="50" t="str">
        <f t="shared" ca="1" si="19"/>
        <v/>
      </c>
      <c r="Q160" s="50" t="str">
        <f t="shared" ca="1" si="19"/>
        <v/>
      </c>
      <c r="R160" s="50" t="str">
        <f t="shared" ca="1" si="16"/>
        <v/>
      </c>
    </row>
    <row r="161" spans="1:18">
      <c r="A161" s="21">
        <v>153</v>
      </c>
      <c r="B161" s="22" t="str">
        <f t="shared" ca="1" si="17"/>
        <v/>
      </c>
      <c r="C161" s="50" t="str">
        <f t="shared" ca="1" si="19"/>
        <v/>
      </c>
      <c r="D161" s="50" t="str">
        <f t="shared" ca="1" si="19"/>
        <v/>
      </c>
      <c r="E161" s="50" t="str">
        <f t="shared" ca="1" si="19"/>
        <v/>
      </c>
      <c r="F161" s="50" t="str">
        <f t="shared" ca="1" si="19"/>
        <v/>
      </c>
      <c r="G161" s="50" t="str">
        <f t="shared" ca="1" si="19"/>
        <v/>
      </c>
      <c r="H161" s="50" t="str">
        <f t="shared" ca="1" si="19"/>
        <v/>
      </c>
      <c r="I161" s="50" t="str">
        <f t="shared" ca="1" si="19"/>
        <v/>
      </c>
      <c r="J161" s="50" t="str">
        <f t="shared" ca="1" si="19"/>
        <v/>
      </c>
      <c r="K161" s="50" t="str">
        <f t="shared" ca="1" si="19"/>
        <v/>
      </c>
      <c r="L161" s="50" t="str">
        <f t="shared" ca="1" si="19"/>
        <v/>
      </c>
      <c r="M161" s="50" t="str">
        <f t="shared" ca="1" si="19"/>
        <v/>
      </c>
      <c r="N161" s="50" t="str">
        <f t="shared" ca="1" si="19"/>
        <v/>
      </c>
      <c r="O161" s="50" t="str">
        <f t="shared" ca="1" si="19"/>
        <v/>
      </c>
      <c r="P161" s="50" t="str">
        <f t="shared" ca="1" si="19"/>
        <v/>
      </c>
      <c r="Q161" s="50" t="str">
        <f t="shared" ca="1" si="19"/>
        <v/>
      </c>
      <c r="R161" s="50" t="str">
        <f t="shared" ca="1" si="16"/>
        <v/>
      </c>
    </row>
    <row r="162" spans="1:18">
      <c r="A162" s="21">
        <v>154</v>
      </c>
      <c r="B162" s="22" t="str">
        <f t="shared" ca="1" si="17"/>
        <v/>
      </c>
      <c r="C162" s="50" t="str">
        <f t="shared" ca="1" si="19"/>
        <v/>
      </c>
      <c r="D162" s="50" t="str">
        <f t="shared" ca="1" si="19"/>
        <v/>
      </c>
      <c r="E162" s="50" t="str">
        <f t="shared" ca="1" si="19"/>
        <v/>
      </c>
      <c r="F162" s="50" t="str">
        <f t="shared" ca="1" si="19"/>
        <v/>
      </c>
      <c r="G162" s="50" t="str">
        <f t="shared" ca="1" si="19"/>
        <v/>
      </c>
      <c r="H162" s="50" t="str">
        <f t="shared" ca="1" si="19"/>
        <v/>
      </c>
      <c r="I162" s="50" t="str">
        <f t="shared" ca="1" si="19"/>
        <v/>
      </c>
      <c r="J162" s="50" t="str">
        <f t="shared" ca="1" si="19"/>
        <v/>
      </c>
      <c r="K162" s="50" t="str">
        <f t="shared" ca="1" si="19"/>
        <v/>
      </c>
      <c r="L162" s="50" t="str">
        <f t="shared" ca="1" si="19"/>
        <v/>
      </c>
      <c r="M162" s="50" t="str">
        <f t="shared" ca="1" si="19"/>
        <v/>
      </c>
      <c r="N162" s="50" t="str">
        <f t="shared" ca="1" si="19"/>
        <v/>
      </c>
      <c r="O162" s="50" t="str">
        <f t="shared" ca="1" si="19"/>
        <v/>
      </c>
      <c r="P162" s="50" t="str">
        <f t="shared" ca="1" si="19"/>
        <v/>
      </c>
      <c r="Q162" s="50" t="str">
        <f t="shared" ca="1" si="19"/>
        <v/>
      </c>
      <c r="R162" s="50" t="str">
        <f t="shared" ca="1" si="16"/>
        <v/>
      </c>
    </row>
    <row r="163" spans="1:18">
      <c r="A163" s="21">
        <v>155</v>
      </c>
      <c r="B163" s="22" t="str">
        <f t="shared" ca="1" si="17"/>
        <v/>
      </c>
      <c r="C163" s="50" t="str">
        <f t="shared" ca="1" si="19"/>
        <v/>
      </c>
      <c r="D163" s="50" t="str">
        <f t="shared" ca="1" si="19"/>
        <v/>
      </c>
      <c r="E163" s="50" t="str">
        <f t="shared" ca="1" si="19"/>
        <v/>
      </c>
      <c r="F163" s="50" t="str">
        <f t="shared" ca="1" si="19"/>
        <v/>
      </c>
      <c r="G163" s="50" t="str">
        <f t="shared" ca="1" si="19"/>
        <v/>
      </c>
      <c r="H163" s="50" t="str">
        <f t="shared" ca="1" si="19"/>
        <v/>
      </c>
      <c r="I163" s="50" t="str">
        <f t="shared" ca="1" si="19"/>
        <v/>
      </c>
      <c r="J163" s="50" t="str">
        <f t="shared" ca="1" si="19"/>
        <v/>
      </c>
      <c r="K163" s="50" t="str">
        <f t="shared" ca="1" si="19"/>
        <v/>
      </c>
      <c r="L163" s="50" t="str">
        <f t="shared" ca="1" si="19"/>
        <v/>
      </c>
      <c r="M163" s="50" t="str">
        <f t="shared" ca="1" si="19"/>
        <v/>
      </c>
      <c r="N163" s="50" t="str">
        <f t="shared" ca="1" si="19"/>
        <v/>
      </c>
      <c r="O163" s="50" t="str">
        <f t="shared" ca="1" si="19"/>
        <v/>
      </c>
      <c r="P163" s="50" t="str">
        <f t="shared" ca="1" si="19"/>
        <v/>
      </c>
      <c r="Q163" s="50" t="str">
        <f t="shared" ca="1" si="19"/>
        <v/>
      </c>
      <c r="R163" s="50" t="str">
        <f t="shared" ca="1" si="16"/>
        <v/>
      </c>
    </row>
    <row r="164" spans="1:18">
      <c r="A164" s="21">
        <v>156</v>
      </c>
      <c r="B164" s="22" t="str">
        <f t="shared" ca="1" si="17"/>
        <v/>
      </c>
      <c r="C164" s="50" t="str">
        <f t="shared" ca="1" si="19"/>
        <v/>
      </c>
      <c r="D164" s="50" t="str">
        <f t="shared" ca="1" si="19"/>
        <v/>
      </c>
      <c r="E164" s="50" t="str">
        <f t="shared" ca="1" si="19"/>
        <v/>
      </c>
      <c r="F164" s="50" t="str">
        <f t="shared" ca="1" si="19"/>
        <v/>
      </c>
      <c r="G164" s="50" t="str">
        <f t="shared" ca="1" si="19"/>
        <v/>
      </c>
      <c r="H164" s="50" t="str">
        <f t="shared" ca="1" si="19"/>
        <v/>
      </c>
      <c r="I164" s="50" t="str">
        <f t="shared" ca="1" si="19"/>
        <v/>
      </c>
      <c r="J164" s="50" t="str">
        <f t="shared" ca="1" si="19"/>
        <v/>
      </c>
      <c r="K164" s="50" t="str">
        <f t="shared" ca="1" si="19"/>
        <v/>
      </c>
      <c r="L164" s="50" t="str">
        <f t="shared" ca="1" si="19"/>
        <v/>
      </c>
      <c r="M164" s="50" t="str">
        <f t="shared" ca="1" si="19"/>
        <v/>
      </c>
      <c r="N164" s="50" t="str">
        <f t="shared" ca="1" si="19"/>
        <v/>
      </c>
      <c r="O164" s="50" t="str">
        <f t="shared" ca="1" si="19"/>
        <v/>
      </c>
      <c r="P164" s="50" t="str">
        <f t="shared" ca="1" si="19"/>
        <v/>
      </c>
      <c r="Q164" s="50" t="str">
        <f t="shared" ca="1" si="19"/>
        <v/>
      </c>
      <c r="R164" s="50" t="str">
        <f t="shared" ca="1" si="16"/>
        <v/>
      </c>
    </row>
    <row r="165" spans="1:18">
      <c r="A165" s="21">
        <v>157</v>
      </c>
      <c r="B165" s="22" t="str">
        <f t="shared" ca="1" si="17"/>
        <v/>
      </c>
      <c r="C165" s="50" t="str">
        <f t="shared" ca="1" si="19"/>
        <v/>
      </c>
      <c r="D165" s="50" t="str">
        <f t="shared" ca="1" si="19"/>
        <v/>
      </c>
      <c r="E165" s="50" t="str">
        <f t="shared" ca="1" si="19"/>
        <v/>
      </c>
      <c r="F165" s="50" t="str">
        <f t="shared" ca="1" si="19"/>
        <v/>
      </c>
      <c r="G165" s="50" t="str">
        <f t="shared" ca="1" si="19"/>
        <v/>
      </c>
      <c r="H165" s="50" t="str">
        <f t="shared" ca="1" si="19"/>
        <v/>
      </c>
      <c r="I165" s="50" t="str">
        <f t="shared" ca="1" si="19"/>
        <v/>
      </c>
      <c r="J165" s="50" t="str">
        <f t="shared" ca="1" si="19"/>
        <v/>
      </c>
      <c r="K165" s="50" t="str">
        <f t="shared" ca="1" si="19"/>
        <v/>
      </c>
      <c r="L165" s="50" t="str">
        <f t="shared" ca="1" si="19"/>
        <v/>
      </c>
      <c r="M165" s="50" t="str">
        <f t="shared" ca="1" si="19"/>
        <v/>
      </c>
      <c r="N165" s="50" t="str">
        <f t="shared" ca="1" si="19"/>
        <v/>
      </c>
      <c r="O165" s="50" t="str">
        <f t="shared" ca="1" si="19"/>
        <v/>
      </c>
      <c r="P165" s="50" t="str">
        <f t="shared" ca="1" si="19"/>
        <v/>
      </c>
      <c r="Q165" s="50" t="str">
        <f t="shared" ca="1" si="19"/>
        <v/>
      </c>
      <c r="R165" s="50" t="str">
        <f t="shared" ca="1" si="16"/>
        <v/>
      </c>
    </row>
    <row r="166" spans="1:18">
      <c r="A166" s="21">
        <v>158</v>
      </c>
      <c r="B166" s="22" t="str">
        <f t="shared" ca="1" si="17"/>
        <v/>
      </c>
      <c r="C166" s="50" t="str">
        <f t="shared" ca="1" si="19"/>
        <v/>
      </c>
      <c r="D166" s="50" t="str">
        <f t="shared" ca="1" si="19"/>
        <v/>
      </c>
      <c r="E166" s="50" t="str">
        <f t="shared" ca="1" si="19"/>
        <v/>
      </c>
      <c r="F166" s="50" t="str">
        <f t="shared" ca="1" si="19"/>
        <v/>
      </c>
      <c r="G166" s="50" t="str">
        <f t="shared" ca="1" si="19"/>
        <v/>
      </c>
      <c r="H166" s="50" t="str">
        <f t="shared" ca="1" si="19"/>
        <v/>
      </c>
      <c r="I166" s="50" t="str">
        <f t="shared" ca="1" si="19"/>
        <v/>
      </c>
      <c r="J166" s="50" t="str">
        <f t="shared" ca="1" si="19"/>
        <v/>
      </c>
      <c r="K166" s="50" t="str">
        <f t="shared" ca="1" si="19"/>
        <v/>
      </c>
      <c r="L166" s="50" t="str">
        <f t="shared" ca="1" si="19"/>
        <v/>
      </c>
      <c r="M166" s="50" t="str">
        <f t="shared" ca="1" si="19"/>
        <v/>
      </c>
      <c r="N166" s="50" t="str">
        <f t="shared" ca="1" si="19"/>
        <v/>
      </c>
      <c r="O166" s="50" t="str">
        <f t="shared" ca="1" si="19"/>
        <v/>
      </c>
      <c r="P166" s="50" t="str">
        <f t="shared" ca="1" si="19"/>
        <v/>
      </c>
      <c r="Q166" s="50" t="str">
        <f t="shared" ca="1" si="19"/>
        <v/>
      </c>
      <c r="R166" s="50" t="str">
        <f t="shared" ca="1" si="16"/>
        <v/>
      </c>
    </row>
    <row r="167" spans="1:18">
      <c r="A167" s="21">
        <v>159</v>
      </c>
      <c r="B167" s="22" t="str">
        <f t="shared" ca="1" si="17"/>
        <v/>
      </c>
      <c r="C167" s="50" t="str">
        <f t="shared" ca="1" si="19"/>
        <v/>
      </c>
      <c r="D167" s="50" t="str">
        <f t="shared" ca="1" si="19"/>
        <v/>
      </c>
      <c r="E167" s="50" t="str">
        <f t="shared" ca="1" si="19"/>
        <v/>
      </c>
      <c r="F167" s="50" t="str">
        <f t="shared" ca="1" si="19"/>
        <v/>
      </c>
      <c r="G167" s="50" t="str">
        <f t="shared" ca="1" si="19"/>
        <v/>
      </c>
      <c r="H167" s="50" t="str">
        <f t="shared" ca="1" si="19"/>
        <v/>
      </c>
      <c r="I167" s="50" t="str">
        <f t="shared" ca="1" si="19"/>
        <v/>
      </c>
      <c r="J167" s="50" t="str">
        <f t="shared" ca="1" si="19"/>
        <v/>
      </c>
      <c r="K167" s="50" t="str">
        <f t="shared" ca="1" si="19"/>
        <v/>
      </c>
      <c r="L167" s="50" t="str">
        <f t="shared" ca="1" si="19"/>
        <v/>
      </c>
      <c r="M167" s="50" t="str">
        <f t="shared" ca="1" si="19"/>
        <v/>
      </c>
      <c r="N167" s="50" t="str">
        <f t="shared" ca="1" si="19"/>
        <v/>
      </c>
      <c r="O167" s="50" t="str">
        <f t="shared" ca="1" si="19"/>
        <v/>
      </c>
      <c r="P167" s="50" t="str">
        <f t="shared" ca="1" si="19"/>
        <v/>
      </c>
      <c r="Q167" s="50" t="str">
        <f t="shared" ca="1" si="19"/>
        <v/>
      </c>
      <c r="R167" s="50" t="str">
        <f t="shared" ca="1" si="16"/>
        <v/>
      </c>
    </row>
    <row r="168" spans="1:18">
      <c r="A168" s="21">
        <v>160</v>
      </c>
      <c r="B168" s="22" t="str">
        <f t="shared" ca="1" si="17"/>
        <v/>
      </c>
      <c r="C168" s="50" t="str">
        <f t="shared" ca="1" si="19"/>
        <v/>
      </c>
      <c r="D168" s="50" t="str">
        <f t="shared" ca="1" si="19"/>
        <v/>
      </c>
      <c r="E168" s="50" t="str">
        <f t="shared" ca="1" si="19"/>
        <v/>
      </c>
      <c r="F168" s="50" t="str">
        <f t="shared" ca="1" si="19"/>
        <v/>
      </c>
      <c r="G168" s="50" t="str">
        <f t="shared" ca="1" si="19"/>
        <v/>
      </c>
      <c r="H168" s="50" t="str">
        <f t="shared" ca="1" si="19"/>
        <v/>
      </c>
      <c r="I168" s="50" t="str">
        <f t="shared" ca="1" si="19"/>
        <v/>
      </c>
      <c r="J168" s="50" t="str">
        <f t="shared" ca="1" si="19"/>
        <v/>
      </c>
      <c r="K168" s="50" t="str">
        <f t="shared" ca="1" si="19"/>
        <v/>
      </c>
      <c r="L168" s="50" t="str">
        <f t="shared" ca="1" si="19"/>
        <v/>
      </c>
      <c r="M168" s="50" t="str">
        <f t="shared" ca="1" si="19"/>
        <v/>
      </c>
      <c r="N168" s="50" t="str">
        <f t="shared" ca="1" si="19"/>
        <v/>
      </c>
      <c r="O168" s="50" t="str">
        <f t="shared" ca="1" si="19"/>
        <v/>
      </c>
      <c r="P168" s="50" t="str">
        <f t="shared" ca="1" si="19"/>
        <v/>
      </c>
      <c r="Q168" s="50" t="str">
        <f t="shared" ca="1" si="19"/>
        <v/>
      </c>
      <c r="R168" s="50" t="str">
        <f t="shared" ca="1" si="16"/>
        <v/>
      </c>
    </row>
    <row r="169" spans="1:18">
      <c r="A169" s="21">
        <v>161</v>
      </c>
      <c r="B169" s="22" t="str">
        <f t="shared" ca="1" si="17"/>
        <v/>
      </c>
      <c r="C169" s="50" t="str">
        <f t="shared" ca="1" si="19"/>
        <v/>
      </c>
      <c r="D169" s="50" t="str">
        <f t="shared" ca="1" si="19"/>
        <v/>
      </c>
      <c r="E169" s="50" t="str">
        <f t="shared" ca="1" si="19"/>
        <v/>
      </c>
      <c r="F169" s="50" t="str">
        <f t="shared" ca="1" si="19"/>
        <v/>
      </c>
      <c r="G169" s="50" t="str">
        <f t="shared" ca="1" si="19"/>
        <v/>
      </c>
      <c r="H169" s="50" t="str">
        <f t="shared" ca="1" si="19"/>
        <v/>
      </c>
      <c r="I169" s="50" t="str">
        <f t="shared" ca="1" si="19"/>
        <v/>
      </c>
      <c r="J169" s="50" t="str">
        <f t="shared" ca="1" si="19"/>
        <v/>
      </c>
      <c r="K169" s="50" t="str">
        <f t="shared" ca="1" si="19"/>
        <v/>
      </c>
      <c r="L169" s="50" t="str">
        <f t="shared" ca="1" si="19"/>
        <v/>
      </c>
      <c r="M169" s="50" t="str">
        <f t="shared" ca="1" si="19"/>
        <v/>
      </c>
      <c r="N169" s="50" t="str">
        <f t="shared" ca="1" si="19"/>
        <v/>
      </c>
      <c r="O169" s="50" t="str">
        <f t="shared" ca="1" si="19"/>
        <v/>
      </c>
      <c r="P169" s="50" t="str">
        <f t="shared" ca="1" si="19"/>
        <v/>
      </c>
      <c r="Q169" s="50" t="str">
        <f t="shared" ca="1" si="19"/>
        <v/>
      </c>
      <c r="R169" s="50" t="str">
        <f t="shared" ca="1" si="16"/>
        <v/>
      </c>
    </row>
    <row r="170" spans="1:18">
      <c r="A170" s="21">
        <v>162</v>
      </c>
      <c r="B170" s="22" t="str">
        <f t="shared" ca="1" si="17"/>
        <v/>
      </c>
      <c r="C170" s="50" t="str">
        <f t="shared" ca="1" si="19"/>
        <v/>
      </c>
      <c r="D170" s="50" t="str">
        <f t="shared" ca="1" si="19"/>
        <v/>
      </c>
      <c r="E170" s="50" t="str">
        <f t="shared" ca="1" si="19"/>
        <v/>
      </c>
      <c r="F170" s="50" t="str">
        <f t="shared" ca="1" si="19"/>
        <v/>
      </c>
      <c r="G170" s="50" t="str">
        <f t="shared" ca="1" si="19"/>
        <v/>
      </c>
      <c r="H170" s="50" t="str">
        <f t="shared" ca="1" si="19"/>
        <v/>
      </c>
      <c r="I170" s="50" t="str">
        <f t="shared" ca="1" si="19"/>
        <v/>
      </c>
      <c r="J170" s="50" t="str">
        <f t="shared" ca="1" si="19"/>
        <v/>
      </c>
      <c r="K170" s="50" t="str">
        <f t="shared" ca="1" si="19"/>
        <v/>
      </c>
      <c r="L170" s="50" t="str">
        <f t="shared" ca="1" si="19"/>
        <v/>
      </c>
      <c r="M170" s="50" t="str">
        <f t="shared" ca="1" si="19"/>
        <v/>
      </c>
      <c r="N170" s="50" t="str">
        <f t="shared" ca="1" si="19"/>
        <v/>
      </c>
      <c r="O170" s="50" t="str">
        <f t="shared" ca="1" si="19"/>
        <v/>
      </c>
      <c r="P170" s="50" t="str">
        <f t="shared" ca="1" si="19"/>
        <v/>
      </c>
      <c r="Q170" s="50" t="str">
        <f t="shared" ca="1" si="19"/>
        <v/>
      </c>
      <c r="R170" s="50" t="str">
        <f t="shared" ca="1" si="16"/>
        <v/>
      </c>
    </row>
    <row r="171" spans="1:18">
      <c r="A171" s="21">
        <v>163</v>
      </c>
      <c r="B171" s="22" t="str">
        <f t="shared" ca="1" si="17"/>
        <v/>
      </c>
      <c r="C171" s="50" t="str">
        <f t="shared" ca="1" si="19"/>
        <v/>
      </c>
      <c r="D171" s="50" t="str">
        <f t="shared" ca="1" si="19"/>
        <v/>
      </c>
      <c r="E171" s="50" t="str">
        <f t="shared" ca="1" si="19"/>
        <v/>
      </c>
      <c r="F171" s="50" t="str">
        <f t="shared" ca="1" si="19"/>
        <v/>
      </c>
      <c r="G171" s="50" t="str">
        <f t="shared" ca="1" si="19"/>
        <v/>
      </c>
      <c r="H171" s="50" t="str">
        <f t="shared" ca="1" si="19"/>
        <v/>
      </c>
      <c r="I171" s="50" t="str">
        <f t="shared" ca="1" si="19"/>
        <v/>
      </c>
      <c r="J171" s="50" t="str">
        <f t="shared" ca="1" si="19"/>
        <v/>
      </c>
      <c r="K171" s="50" t="str">
        <f t="shared" ca="1" si="19"/>
        <v/>
      </c>
      <c r="L171" s="50" t="str">
        <f t="shared" ca="1" si="19"/>
        <v/>
      </c>
      <c r="M171" s="50" t="str">
        <f t="shared" ca="1" si="19"/>
        <v/>
      </c>
      <c r="N171" s="50" t="str">
        <f t="shared" ca="1" si="19"/>
        <v/>
      </c>
      <c r="O171" s="50" t="str">
        <f t="shared" ca="1" si="19"/>
        <v/>
      </c>
      <c r="P171" s="50" t="str">
        <f t="shared" ca="1" si="19"/>
        <v/>
      </c>
      <c r="Q171" s="50" t="str">
        <f t="shared" ca="1" si="19"/>
        <v/>
      </c>
      <c r="R171" s="50" t="str">
        <f t="shared" ca="1" si="16"/>
        <v/>
      </c>
    </row>
    <row r="172" spans="1:18">
      <c r="A172" s="21">
        <v>164</v>
      </c>
      <c r="B172" s="22" t="str">
        <f t="shared" ca="1" si="17"/>
        <v/>
      </c>
      <c r="C172" s="50" t="str">
        <f t="shared" ca="1" si="19"/>
        <v/>
      </c>
      <c r="D172" s="50" t="str">
        <f t="shared" ca="1" si="19"/>
        <v/>
      </c>
      <c r="E172" s="50" t="str">
        <f t="shared" ca="1" si="19"/>
        <v/>
      </c>
      <c r="F172" s="50" t="str">
        <f t="shared" ca="1" si="19"/>
        <v/>
      </c>
      <c r="G172" s="50" t="str">
        <f t="shared" ca="1" si="19"/>
        <v/>
      </c>
      <c r="H172" s="50" t="str">
        <f t="shared" ca="1" si="19"/>
        <v/>
      </c>
      <c r="I172" s="50" t="str">
        <f t="shared" ca="1" si="19"/>
        <v/>
      </c>
      <c r="J172" s="50" t="str">
        <f t="shared" ca="1" si="19"/>
        <v/>
      </c>
      <c r="K172" s="50" t="str">
        <f t="shared" ca="1" si="19"/>
        <v/>
      </c>
      <c r="L172" s="50" t="str">
        <f t="shared" ca="1" si="19"/>
        <v/>
      </c>
      <c r="M172" s="50" t="str">
        <f t="shared" ca="1" si="19"/>
        <v/>
      </c>
      <c r="N172" s="50" t="str">
        <f t="shared" ca="1" si="19"/>
        <v/>
      </c>
      <c r="O172" s="50" t="str">
        <f t="shared" ca="1" si="19"/>
        <v/>
      </c>
      <c r="P172" s="50" t="str">
        <f t="shared" ca="1" si="19"/>
        <v/>
      </c>
      <c r="Q172" s="50" t="str">
        <f t="shared" ca="1" si="19"/>
        <v/>
      </c>
      <c r="R172" s="50" t="str">
        <f t="shared" ca="1" si="16"/>
        <v/>
      </c>
    </row>
    <row r="173" spans="1:18">
      <c r="A173" s="21">
        <v>165</v>
      </c>
      <c r="B173" s="22" t="str">
        <f t="shared" ca="1" si="17"/>
        <v/>
      </c>
      <c r="C173" s="50" t="str">
        <f t="shared" ca="1" si="19"/>
        <v/>
      </c>
      <c r="D173" s="50" t="str">
        <f t="shared" ca="1" si="19"/>
        <v/>
      </c>
      <c r="E173" s="50" t="str">
        <f t="shared" ca="1" si="19"/>
        <v/>
      </c>
      <c r="F173" s="50" t="str">
        <f t="shared" ca="1" si="19"/>
        <v/>
      </c>
      <c r="G173" s="50" t="str">
        <f t="shared" ca="1" si="19"/>
        <v/>
      </c>
      <c r="H173" s="50" t="str">
        <f t="shared" ca="1" si="19"/>
        <v/>
      </c>
      <c r="I173" s="50" t="str">
        <f t="shared" ca="1" si="19"/>
        <v/>
      </c>
      <c r="J173" s="50" t="str">
        <f t="shared" ca="1" si="19"/>
        <v/>
      </c>
      <c r="K173" s="50" t="str">
        <f t="shared" ca="1" si="19"/>
        <v/>
      </c>
      <c r="L173" s="50" t="str">
        <f t="shared" ca="1" si="19"/>
        <v/>
      </c>
      <c r="M173" s="50" t="str">
        <f t="shared" ca="1" si="19"/>
        <v/>
      </c>
      <c r="N173" s="50" t="str">
        <f t="shared" ca="1" si="19"/>
        <v/>
      </c>
      <c r="O173" s="50" t="str">
        <f t="shared" ca="1" si="19"/>
        <v/>
      </c>
      <c r="P173" s="50" t="str">
        <f t="shared" ca="1" si="19"/>
        <v/>
      </c>
      <c r="Q173" s="50" t="str">
        <f t="shared" ca="1" si="19"/>
        <v/>
      </c>
      <c r="R173" s="50" t="str">
        <f t="shared" ca="1" si="16"/>
        <v/>
      </c>
    </row>
    <row r="174" spans="1:18">
      <c r="A174" s="21">
        <v>166</v>
      </c>
      <c r="B174" s="22" t="str">
        <f t="shared" ca="1" si="17"/>
        <v/>
      </c>
      <c r="C174" s="50" t="str">
        <f t="shared" ca="1" si="19"/>
        <v/>
      </c>
      <c r="D174" s="50" t="str">
        <f t="shared" ca="1" si="19"/>
        <v/>
      </c>
      <c r="E174" s="50" t="str">
        <f t="shared" ca="1" si="19"/>
        <v/>
      </c>
      <c r="F174" s="50" t="str">
        <f t="shared" ca="1" si="19"/>
        <v/>
      </c>
      <c r="G174" s="50" t="str">
        <f t="shared" ca="1" si="19"/>
        <v/>
      </c>
      <c r="H174" s="50" t="str">
        <f t="shared" ca="1" si="19"/>
        <v/>
      </c>
      <c r="I174" s="50" t="str">
        <f t="shared" ca="1" si="19"/>
        <v/>
      </c>
      <c r="J174" s="50" t="str">
        <f t="shared" ca="1" si="19"/>
        <v/>
      </c>
      <c r="K174" s="50" t="str">
        <f t="shared" ca="1" si="19"/>
        <v/>
      </c>
      <c r="L174" s="50" t="str">
        <f t="shared" ca="1" si="19"/>
        <v/>
      </c>
      <c r="M174" s="50" t="str">
        <f t="shared" ca="1" si="19"/>
        <v/>
      </c>
      <c r="N174" s="50" t="str">
        <f t="shared" ca="1" si="19"/>
        <v/>
      </c>
      <c r="O174" s="50" t="str">
        <f t="shared" ca="1" si="19"/>
        <v/>
      </c>
      <c r="P174" s="50" t="str">
        <f t="shared" ca="1" si="19"/>
        <v/>
      </c>
      <c r="Q174" s="50" t="str">
        <f t="shared" ca="1" si="19"/>
        <v/>
      </c>
      <c r="R174" s="50" t="str">
        <f t="shared" ca="1" si="16"/>
        <v/>
      </c>
    </row>
    <row r="175" spans="1:18">
      <c r="A175" s="21">
        <v>167</v>
      </c>
      <c r="B175" s="22" t="str">
        <f t="shared" ca="1" si="17"/>
        <v/>
      </c>
      <c r="C175" s="50" t="str">
        <f t="shared" ca="1" si="19"/>
        <v/>
      </c>
      <c r="D175" s="50" t="str">
        <f t="shared" ca="1" si="19"/>
        <v/>
      </c>
      <c r="E175" s="50" t="str">
        <f t="shared" ca="1" si="19"/>
        <v/>
      </c>
      <c r="F175" s="50" t="str">
        <f t="shared" ca="1" si="19"/>
        <v/>
      </c>
      <c r="G175" s="50" t="str">
        <f t="shared" ca="1" si="19"/>
        <v/>
      </c>
      <c r="H175" s="50" t="str">
        <f t="shared" ca="1" si="19"/>
        <v/>
      </c>
      <c r="I175" s="50" t="str">
        <f t="shared" ca="1" si="19"/>
        <v/>
      </c>
      <c r="J175" s="50" t="str">
        <f t="shared" ca="1" si="19"/>
        <v/>
      </c>
      <c r="K175" s="50" t="str">
        <f t="shared" ca="1" si="19"/>
        <v/>
      </c>
      <c r="L175" s="50" t="str">
        <f t="shared" ca="1" si="19"/>
        <v/>
      </c>
      <c r="M175" s="50" t="str">
        <f t="shared" ca="1" si="19"/>
        <v/>
      </c>
      <c r="N175" s="50" t="str">
        <f t="shared" ca="1" si="19"/>
        <v/>
      </c>
      <c r="O175" s="50" t="str">
        <f t="shared" ca="1" si="19"/>
        <v/>
      </c>
      <c r="P175" s="50" t="str">
        <f t="shared" ca="1" si="19"/>
        <v/>
      </c>
      <c r="Q175" s="50" t="str">
        <f t="shared" ca="1" si="19"/>
        <v/>
      </c>
      <c r="R175" s="50" t="str">
        <f t="shared" ca="1" si="16"/>
        <v/>
      </c>
    </row>
    <row r="176" spans="1:18">
      <c r="A176" s="21">
        <v>168</v>
      </c>
      <c r="B176" s="22" t="str">
        <f t="shared" ca="1" si="17"/>
        <v/>
      </c>
      <c r="C176" s="50" t="str">
        <f t="shared" ca="1" si="19"/>
        <v/>
      </c>
      <c r="D176" s="50" t="str">
        <f t="shared" ca="1" si="19"/>
        <v/>
      </c>
      <c r="E176" s="50" t="str">
        <f t="shared" ca="1" si="19"/>
        <v/>
      </c>
      <c r="F176" s="50" t="str">
        <f t="shared" ca="1" si="19"/>
        <v/>
      </c>
      <c r="G176" s="50" t="str">
        <f t="shared" ca="1" si="19"/>
        <v/>
      </c>
      <c r="H176" s="50" t="str">
        <f t="shared" ca="1" si="19"/>
        <v/>
      </c>
      <c r="I176" s="50" t="str">
        <f t="shared" ca="1" si="19"/>
        <v/>
      </c>
      <c r="J176" s="50" t="str">
        <f t="shared" ca="1" si="19"/>
        <v/>
      </c>
      <c r="K176" s="50" t="str">
        <f t="shared" ca="1" si="19"/>
        <v/>
      </c>
      <c r="L176" s="50" t="str">
        <f t="shared" ca="1" si="19"/>
        <v/>
      </c>
      <c r="M176" s="50" t="str">
        <f t="shared" ca="1" si="19"/>
        <v/>
      </c>
      <c r="N176" s="50" t="str">
        <f t="shared" ca="1" si="19"/>
        <v/>
      </c>
      <c r="O176" s="50" t="str">
        <f t="shared" ca="1" si="19"/>
        <v/>
      </c>
      <c r="P176" s="50" t="str">
        <f t="shared" ca="1" si="19"/>
        <v/>
      </c>
      <c r="Q176" s="50" t="str">
        <f t="shared" ca="1" si="19"/>
        <v/>
      </c>
      <c r="R176" s="50" t="str">
        <f t="shared" ca="1" si="16"/>
        <v/>
      </c>
    </row>
    <row r="177" spans="1:18">
      <c r="A177" s="21">
        <v>169</v>
      </c>
      <c r="B177" s="22" t="str">
        <f t="shared" ca="1" si="17"/>
        <v/>
      </c>
      <c r="C177" s="50" t="str">
        <f t="shared" ref="C177:Q193" ca="1" si="20">IF(AND($B177=$S$4,C$5&lt;&gt;""),IF(VLOOKUP($A$1&amp;"-"&amp;$A177,INDIRECT($E$2&amp;$E$3),C$4+$B$4,0)="","","'"&amp;C$5&amp;"' =&gt; '"&amp;VLOOKUP($A$1&amp;"-"&amp;$A177,INDIRECT($E$2&amp;$E$3),C$4+$B$4,0)&amp;"', "),"")</f>
        <v/>
      </c>
      <c r="D177" s="50" t="str">
        <f t="shared" ca="1" si="20"/>
        <v/>
      </c>
      <c r="E177" s="50" t="str">
        <f t="shared" ca="1" si="20"/>
        <v/>
      </c>
      <c r="F177" s="50" t="str">
        <f t="shared" ca="1" si="20"/>
        <v/>
      </c>
      <c r="G177" s="50" t="str">
        <f t="shared" ca="1" si="20"/>
        <v/>
      </c>
      <c r="H177" s="50" t="str">
        <f t="shared" ca="1" si="20"/>
        <v/>
      </c>
      <c r="I177" s="50" t="str">
        <f t="shared" ca="1" si="20"/>
        <v/>
      </c>
      <c r="J177" s="50" t="str">
        <f t="shared" ca="1" si="20"/>
        <v/>
      </c>
      <c r="K177" s="50" t="str">
        <f t="shared" ca="1" si="20"/>
        <v/>
      </c>
      <c r="L177" s="50" t="str">
        <f t="shared" ca="1" si="20"/>
        <v/>
      </c>
      <c r="M177" s="50" t="str">
        <f t="shared" ca="1" si="20"/>
        <v/>
      </c>
      <c r="N177" s="50" t="str">
        <f t="shared" ca="1" si="20"/>
        <v/>
      </c>
      <c r="O177" s="50" t="str">
        <f t="shared" ca="1" si="20"/>
        <v/>
      </c>
      <c r="P177" s="50" t="str">
        <f t="shared" ca="1" si="20"/>
        <v/>
      </c>
      <c r="Q177" s="50" t="str">
        <f t="shared" ca="1" si="20"/>
        <v/>
      </c>
      <c r="R177" s="50" t="str">
        <f t="shared" ca="1" si="16"/>
        <v/>
      </c>
    </row>
    <row r="178" spans="1:18">
      <c r="A178" s="21">
        <v>170</v>
      </c>
      <c r="B178" s="22" t="str">
        <f t="shared" ca="1" si="17"/>
        <v/>
      </c>
      <c r="C178" s="50" t="str">
        <f t="shared" ca="1" si="20"/>
        <v/>
      </c>
      <c r="D178" s="50" t="str">
        <f t="shared" ca="1" si="20"/>
        <v/>
      </c>
      <c r="E178" s="50" t="str">
        <f t="shared" ca="1" si="20"/>
        <v/>
      </c>
      <c r="F178" s="50" t="str">
        <f t="shared" ca="1" si="20"/>
        <v/>
      </c>
      <c r="G178" s="50" t="str">
        <f t="shared" ca="1" si="20"/>
        <v/>
      </c>
      <c r="H178" s="50" t="str">
        <f t="shared" ca="1" si="20"/>
        <v/>
      </c>
      <c r="I178" s="50" t="str">
        <f t="shared" ca="1" si="20"/>
        <v/>
      </c>
      <c r="J178" s="50" t="str">
        <f t="shared" ca="1" si="20"/>
        <v/>
      </c>
      <c r="K178" s="50" t="str">
        <f t="shared" ca="1" si="20"/>
        <v/>
      </c>
      <c r="L178" s="50" t="str">
        <f t="shared" ca="1" si="20"/>
        <v/>
      </c>
      <c r="M178" s="50" t="str">
        <f t="shared" ca="1" si="20"/>
        <v/>
      </c>
      <c r="N178" s="50" t="str">
        <f t="shared" ca="1" si="20"/>
        <v/>
      </c>
      <c r="O178" s="50" t="str">
        <f t="shared" ca="1" si="20"/>
        <v/>
      </c>
      <c r="P178" s="50" t="str">
        <f t="shared" ca="1" si="20"/>
        <v/>
      </c>
      <c r="Q178" s="50" t="str">
        <f t="shared" ca="1" si="20"/>
        <v/>
      </c>
      <c r="R178" s="50" t="str">
        <f t="shared" ca="1" si="16"/>
        <v/>
      </c>
    </row>
    <row r="179" spans="1:18">
      <c r="A179" s="21">
        <v>171</v>
      </c>
      <c r="B179" s="22" t="str">
        <f t="shared" ca="1" si="17"/>
        <v/>
      </c>
      <c r="C179" s="50" t="str">
        <f t="shared" ca="1" si="20"/>
        <v/>
      </c>
      <c r="D179" s="50" t="str">
        <f t="shared" ca="1" si="20"/>
        <v/>
      </c>
      <c r="E179" s="50" t="str">
        <f t="shared" ca="1" si="20"/>
        <v/>
      </c>
      <c r="F179" s="50" t="str">
        <f t="shared" ca="1" si="20"/>
        <v/>
      </c>
      <c r="G179" s="50" t="str">
        <f t="shared" ca="1" si="20"/>
        <v/>
      </c>
      <c r="H179" s="50" t="str">
        <f t="shared" ca="1" si="20"/>
        <v/>
      </c>
      <c r="I179" s="50" t="str">
        <f t="shared" ca="1" si="20"/>
        <v/>
      </c>
      <c r="J179" s="50" t="str">
        <f t="shared" ca="1" si="20"/>
        <v/>
      </c>
      <c r="K179" s="50" t="str">
        <f t="shared" ca="1" si="20"/>
        <v/>
      </c>
      <c r="L179" s="50" t="str">
        <f t="shared" ca="1" si="20"/>
        <v/>
      </c>
      <c r="M179" s="50" t="str">
        <f t="shared" ca="1" si="20"/>
        <v/>
      </c>
      <c r="N179" s="50" t="str">
        <f t="shared" ca="1" si="20"/>
        <v/>
      </c>
      <c r="O179" s="50" t="str">
        <f t="shared" ca="1" si="20"/>
        <v/>
      </c>
      <c r="P179" s="50" t="str">
        <f t="shared" ca="1" si="20"/>
        <v/>
      </c>
      <c r="Q179" s="50" t="str">
        <f t="shared" ca="1" si="20"/>
        <v/>
      </c>
      <c r="R179" s="50" t="str">
        <f t="shared" ca="1" si="16"/>
        <v/>
      </c>
    </row>
    <row r="180" spans="1:18">
      <c r="A180" s="21">
        <v>172</v>
      </c>
      <c r="B180" s="22" t="str">
        <f t="shared" ca="1" si="17"/>
        <v/>
      </c>
      <c r="C180" s="50" t="str">
        <f t="shared" ca="1" si="20"/>
        <v/>
      </c>
      <c r="D180" s="50" t="str">
        <f t="shared" ca="1" si="20"/>
        <v/>
      </c>
      <c r="E180" s="50" t="str">
        <f t="shared" ca="1" si="20"/>
        <v/>
      </c>
      <c r="F180" s="50" t="str">
        <f t="shared" ca="1" si="20"/>
        <v/>
      </c>
      <c r="G180" s="50" t="str">
        <f t="shared" ca="1" si="20"/>
        <v/>
      </c>
      <c r="H180" s="50" t="str">
        <f t="shared" ca="1" si="20"/>
        <v/>
      </c>
      <c r="I180" s="50" t="str">
        <f t="shared" ca="1" si="20"/>
        <v/>
      </c>
      <c r="J180" s="50" t="str">
        <f t="shared" ca="1" si="20"/>
        <v/>
      </c>
      <c r="K180" s="50" t="str">
        <f t="shared" ca="1" si="20"/>
        <v/>
      </c>
      <c r="L180" s="50" t="str">
        <f t="shared" ca="1" si="20"/>
        <v/>
      </c>
      <c r="M180" s="50" t="str">
        <f t="shared" ca="1" si="20"/>
        <v/>
      </c>
      <c r="N180" s="50" t="str">
        <f t="shared" ca="1" si="20"/>
        <v/>
      </c>
      <c r="O180" s="50" t="str">
        <f t="shared" ca="1" si="20"/>
        <v/>
      </c>
      <c r="P180" s="50" t="str">
        <f t="shared" ca="1" si="20"/>
        <v/>
      </c>
      <c r="Q180" s="50" t="str">
        <f t="shared" ca="1" si="20"/>
        <v/>
      </c>
      <c r="R180" s="50" t="str">
        <f t="shared" ca="1" si="16"/>
        <v/>
      </c>
    </row>
    <row r="181" spans="1:18">
      <c r="A181" s="21">
        <v>173</v>
      </c>
      <c r="B181" s="22" t="str">
        <f t="shared" ca="1" si="17"/>
        <v/>
      </c>
      <c r="C181" s="50" t="str">
        <f t="shared" ca="1" si="20"/>
        <v/>
      </c>
      <c r="D181" s="50" t="str">
        <f t="shared" ca="1" si="20"/>
        <v/>
      </c>
      <c r="E181" s="50" t="str">
        <f t="shared" ca="1" si="20"/>
        <v/>
      </c>
      <c r="F181" s="50" t="str">
        <f t="shared" ca="1" si="20"/>
        <v/>
      </c>
      <c r="G181" s="50" t="str">
        <f t="shared" ca="1" si="20"/>
        <v/>
      </c>
      <c r="H181" s="50" t="str">
        <f t="shared" ca="1" si="20"/>
        <v/>
      </c>
      <c r="I181" s="50" t="str">
        <f t="shared" ca="1" si="20"/>
        <v/>
      </c>
      <c r="J181" s="50" t="str">
        <f t="shared" ca="1" si="20"/>
        <v/>
      </c>
      <c r="K181" s="50" t="str">
        <f t="shared" ca="1" si="20"/>
        <v/>
      </c>
      <c r="L181" s="50" t="str">
        <f t="shared" ca="1" si="20"/>
        <v/>
      </c>
      <c r="M181" s="50" t="str">
        <f t="shared" ca="1" si="20"/>
        <v/>
      </c>
      <c r="N181" s="50" t="str">
        <f t="shared" ca="1" si="20"/>
        <v/>
      </c>
      <c r="O181" s="50" t="str">
        <f t="shared" ca="1" si="20"/>
        <v/>
      </c>
      <c r="P181" s="50" t="str">
        <f t="shared" ca="1" si="20"/>
        <v/>
      </c>
      <c r="Q181" s="50" t="str">
        <f t="shared" ca="1" si="20"/>
        <v/>
      </c>
      <c r="R181" s="50" t="str">
        <f t="shared" ca="1" si="16"/>
        <v/>
      </c>
    </row>
    <row r="182" spans="1:18">
      <c r="A182" s="21">
        <v>174</v>
      </c>
      <c r="B182" s="22" t="str">
        <f t="shared" ca="1" si="17"/>
        <v/>
      </c>
      <c r="C182" s="50" t="str">
        <f t="shared" ca="1" si="20"/>
        <v/>
      </c>
      <c r="D182" s="50" t="str">
        <f t="shared" ca="1" si="20"/>
        <v/>
      </c>
      <c r="E182" s="50" t="str">
        <f t="shared" ca="1" si="20"/>
        <v/>
      </c>
      <c r="F182" s="50" t="str">
        <f t="shared" ca="1" si="20"/>
        <v/>
      </c>
      <c r="G182" s="50" t="str">
        <f t="shared" ca="1" si="20"/>
        <v/>
      </c>
      <c r="H182" s="50" t="str">
        <f t="shared" ca="1" si="20"/>
        <v/>
      </c>
      <c r="I182" s="50" t="str">
        <f t="shared" ca="1" si="20"/>
        <v/>
      </c>
      <c r="J182" s="50" t="str">
        <f t="shared" ca="1" si="20"/>
        <v/>
      </c>
      <c r="K182" s="50" t="str">
        <f t="shared" ca="1" si="20"/>
        <v/>
      </c>
      <c r="L182" s="50" t="str">
        <f t="shared" ca="1" si="20"/>
        <v/>
      </c>
      <c r="M182" s="50" t="str">
        <f t="shared" ca="1" si="20"/>
        <v/>
      </c>
      <c r="N182" s="50" t="str">
        <f t="shared" ca="1" si="20"/>
        <v/>
      </c>
      <c r="O182" s="50" t="str">
        <f t="shared" ca="1" si="20"/>
        <v/>
      </c>
      <c r="P182" s="50" t="str">
        <f t="shared" ca="1" si="20"/>
        <v/>
      </c>
      <c r="Q182" s="50" t="str">
        <f t="shared" ca="1" si="20"/>
        <v/>
      </c>
      <c r="R182" s="50" t="str">
        <f t="shared" ca="1" si="16"/>
        <v/>
      </c>
    </row>
    <row r="183" spans="1:18">
      <c r="A183" s="21">
        <v>175</v>
      </c>
      <c r="B183" s="22" t="str">
        <f t="shared" ca="1" si="17"/>
        <v/>
      </c>
      <c r="C183" s="50" t="str">
        <f t="shared" ca="1" si="20"/>
        <v/>
      </c>
      <c r="D183" s="50" t="str">
        <f t="shared" ca="1" si="20"/>
        <v/>
      </c>
      <c r="E183" s="50" t="str">
        <f t="shared" ca="1" si="20"/>
        <v/>
      </c>
      <c r="F183" s="50" t="str">
        <f t="shared" ca="1" si="20"/>
        <v/>
      </c>
      <c r="G183" s="50" t="str">
        <f t="shared" ca="1" si="20"/>
        <v/>
      </c>
      <c r="H183" s="50" t="str">
        <f t="shared" ca="1" si="20"/>
        <v/>
      </c>
      <c r="I183" s="50" t="str">
        <f t="shared" ca="1" si="20"/>
        <v/>
      </c>
      <c r="J183" s="50" t="str">
        <f t="shared" ca="1" si="20"/>
        <v/>
      </c>
      <c r="K183" s="50" t="str">
        <f t="shared" ca="1" si="20"/>
        <v/>
      </c>
      <c r="L183" s="50" t="str">
        <f t="shared" ca="1" si="20"/>
        <v/>
      </c>
      <c r="M183" s="50" t="str">
        <f t="shared" ca="1" si="20"/>
        <v/>
      </c>
      <c r="N183" s="50" t="str">
        <f t="shared" ca="1" si="20"/>
        <v/>
      </c>
      <c r="O183" s="50" t="str">
        <f t="shared" ca="1" si="20"/>
        <v/>
      </c>
      <c r="P183" s="50" t="str">
        <f t="shared" ca="1" si="20"/>
        <v/>
      </c>
      <c r="Q183" s="50" t="str">
        <f t="shared" ca="1" si="20"/>
        <v/>
      </c>
      <c r="R183" s="50" t="str">
        <f t="shared" ca="1" si="16"/>
        <v/>
      </c>
    </row>
    <row r="184" spans="1:18">
      <c r="A184" s="21">
        <v>176</v>
      </c>
      <c r="B184" s="22" t="str">
        <f t="shared" ca="1" si="17"/>
        <v/>
      </c>
      <c r="C184" s="50" t="str">
        <f t="shared" ca="1" si="20"/>
        <v/>
      </c>
      <c r="D184" s="50" t="str">
        <f t="shared" ca="1" si="20"/>
        <v/>
      </c>
      <c r="E184" s="50" t="str">
        <f t="shared" ca="1" si="20"/>
        <v/>
      </c>
      <c r="F184" s="50" t="str">
        <f t="shared" ca="1" si="20"/>
        <v/>
      </c>
      <c r="G184" s="50" t="str">
        <f t="shared" ca="1" si="20"/>
        <v/>
      </c>
      <c r="H184" s="50" t="str">
        <f t="shared" ca="1" si="20"/>
        <v/>
      </c>
      <c r="I184" s="50" t="str">
        <f t="shared" ca="1" si="20"/>
        <v/>
      </c>
      <c r="J184" s="50" t="str">
        <f t="shared" ca="1" si="20"/>
        <v/>
      </c>
      <c r="K184" s="50" t="str">
        <f t="shared" ca="1" si="20"/>
        <v/>
      </c>
      <c r="L184" s="50" t="str">
        <f t="shared" ca="1" si="20"/>
        <v/>
      </c>
      <c r="M184" s="50" t="str">
        <f t="shared" ca="1" si="20"/>
        <v/>
      </c>
      <c r="N184" s="50" t="str">
        <f t="shared" ca="1" si="20"/>
        <v/>
      </c>
      <c r="O184" s="50" t="str">
        <f t="shared" ca="1" si="20"/>
        <v/>
      </c>
      <c r="P184" s="50" t="str">
        <f t="shared" ca="1" si="20"/>
        <v/>
      </c>
      <c r="Q184" s="50" t="str">
        <f t="shared" ca="1" si="20"/>
        <v/>
      </c>
      <c r="R184" s="50" t="str">
        <f t="shared" ca="1" si="16"/>
        <v/>
      </c>
    </row>
    <row r="185" spans="1:18">
      <c r="A185" s="21">
        <v>177</v>
      </c>
      <c r="B185" s="22" t="str">
        <f t="shared" ca="1" si="17"/>
        <v/>
      </c>
      <c r="C185" s="50" t="str">
        <f t="shared" ca="1" si="20"/>
        <v/>
      </c>
      <c r="D185" s="50" t="str">
        <f t="shared" ca="1" si="20"/>
        <v/>
      </c>
      <c r="E185" s="50" t="str">
        <f t="shared" ca="1" si="20"/>
        <v/>
      </c>
      <c r="F185" s="50" t="str">
        <f t="shared" ca="1" si="20"/>
        <v/>
      </c>
      <c r="G185" s="50" t="str">
        <f t="shared" ca="1" si="20"/>
        <v/>
      </c>
      <c r="H185" s="50" t="str">
        <f t="shared" ca="1" si="20"/>
        <v/>
      </c>
      <c r="I185" s="50" t="str">
        <f t="shared" ca="1" si="20"/>
        <v/>
      </c>
      <c r="J185" s="50" t="str">
        <f t="shared" ca="1" si="20"/>
        <v/>
      </c>
      <c r="K185" s="50" t="str">
        <f t="shared" ca="1" si="20"/>
        <v/>
      </c>
      <c r="L185" s="50" t="str">
        <f t="shared" ca="1" si="20"/>
        <v/>
      </c>
      <c r="M185" s="50" t="str">
        <f t="shared" ca="1" si="20"/>
        <v/>
      </c>
      <c r="N185" s="50" t="str">
        <f t="shared" ca="1" si="20"/>
        <v/>
      </c>
      <c r="O185" s="50" t="str">
        <f t="shared" ca="1" si="20"/>
        <v/>
      </c>
      <c r="P185" s="50" t="str">
        <f t="shared" ca="1" si="20"/>
        <v/>
      </c>
      <c r="Q185" s="50" t="str">
        <f t="shared" ca="1" si="20"/>
        <v/>
      </c>
      <c r="R185" s="50" t="str">
        <f t="shared" ca="1" si="16"/>
        <v/>
      </c>
    </row>
    <row r="186" spans="1:18">
      <c r="A186" s="21">
        <v>178</v>
      </c>
      <c r="B186" s="22" t="str">
        <f t="shared" ca="1" si="17"/>
        <v/>
      </c>
      <c r="C186" s="50" t="str">
        <f t="shared" ca="1" si="20"/>
        <v/>
      </c>
      <c r="D186" s="50" t="str">
        <f t="shared" ca="1" si="20"/>
        <v/>
      </c>
      <c r="E186" s="50" t="str">
        <f t="shared" ca="1" si="20"/>
        <v/>
      </c>
      <c r="F186" s="50" t="str">
        <f t="shared" ca="1" si="20"/>
        <v/>
      </c>
      <c r="G186" s="50" t="str">
        <f t="shared" ca="1" si="20"/>
        <v/>
      </c>
      <c r="H186" s="50" t="str">
        <f t="shared" ca="1" si="20"/>
        <v/>
      </c>
      <c r="I186" s="50" t="str">
        <f t="shared" ca="1" si="20"/>
        <v/>
      </c>
      <c r="J186" s="50" t="str">
        <f t="shared" ca="1" si="20"/>
        <v/>
      </c>
      <c r="K186" s="50" t="str">
        <f t="shared" ca="1" si="20"/>
        <v/>
      </c>
      <c r="L186" s="50" t="str">
        <f t="shared" ca="1" si="20"/>
        <v/>
      </c>
      <c r="M186" s="50" t="str">
        <f t="shared" ca="1" si="20"/>
        <v/>
      </c>
      <c r="N186" s="50" t="str">
        <f t="shared" ca="1" si="20"/>
        <v/>
      </c>
      <c r="O186" s="50" t="str">
        <f t="shared" ca="1" si="20"/>
        <v/>
      </c>
      <c r="P186" s="50" t="str">
        <f t="shared" ca="1" si="20"/>
        <v/>
      </c>
      <c r="Q186" s="50" t="str">
        <f t="shared" ca="1" si="20"/>
        <v/>
      </c>
      <c r="R186" s="50" t="str">
        <f t="shared" ca="1" si="16"/>
        <v/>
      </c>
    </row>
    <row r="187" spans="1:18">
      <c r="A187" s="21">
        <v>179</v>
      </c>
      <c r="B187" s="22" t="str">
        <f t="shared" ca="1" si="17"/>
        <v/>
      </c>
      <c r="C187" s="50" t="str">
        <f t="shared" ca="1" si="20"/>
        <v/>
      </c>
      <c r="D187" s="50" t="str">
        <f t="shared" ca="1" si="20"/>
        <v/>
      </c>
      <c r="E187" s="50" t="str">
        <f t="shared" ca="1" si="20"/>
        <v/>
      </c>
      <c r="F187" s="50" t="str">
        <f t="shared" ca="1" si="20"/>
        <v/>
      </c>
      <c r="G187" s="50" t="str">
        <f t="shared" ca="1" si="20"/>
        <v/>
      </c>
      <c r="H187" s="50" t="str">
        <f t="shared" ca="1" si="20"/>
        <v/>
      </c>
      <c r="I187" s="50" t="str">
        <f t="shared" ca="1" si="20"/>
        <v/>
      </c>
      <c r="J187" s="50" t="str">
        <f t="shared" ca="1" si="20"/>
        <v/>
      </c>
      <c r="K187" s="50" t="str">
        <f t="shared" ca="1" si="20"/>
        <v/>
      </c>
      <c r="L187" s="50" t="str">
        <f t="shared" ca="1" si="20"/>
        <v/>
      </c>
      <c r="M187" s="50" t="str">
        <f t="shared" ca="1" si="20"/>
        <v/>
      </c>
      <c r="N187" s="50" t="str">
        <f t="shared" ca="1" si="20"/>
        <v/>
      </c>
      <c r="O187" s="50" t="str">
        <f t="shared" ca="1" si="20"/>
        <v/>
      </c>
      <c r="P187" s="50" t="str">
        <f t="shared" ca="1" si="20"/>
        <v/>
      </c>
      <c r="Q187" s="50" t="str">
        <f t="shared" ca="1" si="20"/>
        <v/>
      </c>
      <c r="R187" s="50" t="str">
        <f t="shared" ca="1" si="16"/>
        <v/>
      </c>
    </row>
    <row r="188" spans="1:18">
      <c r="A188" s="21">
        <v>180</v>
      </c>
      <c r="B188" s="22" t="str">
        <f t="shared" ca="1" si="17"/>
        <v/>
      </c>
      <c r="C188" s="50" t="str">
        <f t="shared" ca="1" si="20"/>
        <v/>
      </c>
      <c r="D188" s="50" t="str">
        <f t="shared" ca="1" si="20"/>
        <v/>
      </c>
      <c r="E188" s="50" t="str">
        <f t="shared" ca="1" si="20"/>
        <v/>
      </c>
      <c r="F188" s="50" t="str">
        <f t="shared" ca="1" si="20"/>
        <v/>
      </c>
      <c r="G188" s="50" t="str">
        <f t="shared" ca="1" si="20"/>
        <v/>
      </c>
      <c r="H188" s="50" t="str">
        <f t="shared" ca="1" si="20"/>
        <v/>
      </c>
      <c r="I188" s="50" t="str">
        <f t="shared" ca="1" si="20"/>
        <v/>
      </c>
      <c r="J188" s="50" t="str">
        <f t="shared" ca="1" si="20"/>
        <v/>
      </c>
      <c r="K188" s="50" t="str">
        <f t="shared" ca="1" si="20"/>
        <v/>
      </c>
      <c r="L188" s="50" t="str">
        <f t="shared" ca="1" si="20"/>
        <v/>
      </c>
      <c r="M188" s="50" t="str">
        <f t="shared" ca="1" si="20"/>
        <v/>
      </c>
      <c r="N188" s="50" t="str">
        <f t="shared" ca="1" si="20"/>
        <v/>
      </c>
      <c r="O188" s="50" t="str">
        <f t="shared" ca="1" si="20"/>
        <v/>
      </c>
      <c r="P188" s="50" t="str">
        <f t="shared" ca="1" si="20"/>
        <v/>
      </c>
      <c r="Q188" s="50" t="str">
        <f t="shared" ca="1" si="20"/>
        <v/>
      </c>
      <c r="R188" s="50" t="str">
        <f t="shared" ca="1" si="16"/>
        <v/>
      </c>
    </row>
    <row r="189" spans="1:18">
      <c r="A189" s="21">
        <v>181</v>
      </c>
      <c r="B189" s="22" t="str">
        <f t="shared" ca="1" si="17"/>
        <v/>
      </c>
      <c r="C189" s="50" t="str">
        <f t="shared" ca="1" si="20"/>
        <v/>
      </c>
      <c r="D189" s="50" t="str">
        <f t="shared" ca="1" si="20"/>
        <v/>
      </c>
      <c r="E189" s="50" t="str">
        <f t="shared" ca="1" si="20"/>
        <v/>
      </c>
      <c r="F189" s="50" t="str">
        <f t="shared" ca="1" si="20"/>
        <v/>
      </c>
      <c r="G189" s="50" t="str">
        <f t="shared" ca="1" si="20"/>
        <v/>
      </c>
      <c r="H189" s="50" t="str">
        <f t="shared" ca="1" si="20"/>
        <v/>
      </c>
      <c r="I189" s="50" t="str">
        <f t="shared" ca="1" si="20"/>
        <v/>
      </c>
      <c r="J189" s="50" t="str">
        <f t="shared" ca="1" si="20"/>
        <v/>
      </c>
      <c r="K189" s="50" t="str">
        <f t="shared" ca="1" si="20"/>
        <v/>
      </c>
      <c r="L189" s="50" t="str">
        <f t="shared" ca="1" si="20"/>
        <v/>
      </c>
      <c r="M189" s="50" t="str">
        <f t="shared" ca="1" si="20"/>
        <v/>
      </c>
      <c r="N189" s="50" t="str">
        <f t="shared" ca="1" si="20"/>
        <v/>
      </c>
      <c r="O189" s="50" t="str">
        <f t="shared" ca="1" si="20"/>
        <v/>
      </c>
      <c r="P189" s="50" t="str">
        <f t="shared" ca="1" si="20"/>
        <v/>
      </c>
      <c r="Q189" s="50" t="str">
        <f t="shared" ca="1" si="20"/>
        <v/>
      </c>
      <c r="R189" s="50" t="str">
        <f t="shared" ca="1" si="16"/>
        <v/>
      </c>
    </row>
    <row r="190" spans="1:18">
      <c r="A190" s="21">
        <v>182</v>
      </c>
      <c r="B190" s="22" t="str">
        <f t="shared" ca="1" si="17"/>
        <v/>
      </c>
      <c r="C190" s="50" t="str">
        <f t="shared" ca="1" si="20"/>
        <v/>
      </c>
      <c r="D190" s="50" t="str">
        <f t="shared" ca="1" si="20"/>
        <v/>
      </c>
      <c r="E190" s="50" t="str">
        <f t="shared" ca="1" si="20"/>
        <v/>
      </c>
      <c r="F190" s="50" t="str">
        <f t="shared" ca="1" si="20"/>
        <v/>
      </c>
      <c r="G190" s="50" t="str">
        <f t="shared" ca="1" si="20"/>
        <v/>
      </c>
      <c r="H190" s="50" t="str">
        <f t="shared" ca="1" si="20"/>
        <v/>
      </c>
      <c r="I190" s="50" t="str">
        <f t="shared" ca="1" si="20"/>
        <v/>
      </c>
      <c r="J190" s="50" t="str">
        <f t="shared" ca="1" si="20"/>
        <v/>
      </c>
      <c r="K190" s="50" t="str">
        <f t="shared" ca="1" si="20"/>
        <v/>
      </c>
      <c r="L190" s="50" t="str">
        <f t="shared" ca="1" si="20"/>
        <v/>
      </c>
      <c r="M190" s="50" t="str">
        <f t="shared" ca="1" si="20"/>
        <v/>
      </c>
      <c r="N190" s="50" t="str">
        <f t="shared" ca="1" si="20"/>
        <v/>
      </c>
      <c r="O190" s="50" t="str">
        <f t="shared" ca="1" si="20"/>
        <v/>
      </c>
      <c r="P190" s="50" t="str">
        <f t="shared" ca="1" si="20"/>
        <v/>
      </c>
      <c r="Q190" s="50" t="str">
        <f t="shared" ca="1" si="20"/>
        <v/>
      </c>
      <c r="R190" s="50" t="str">
        <f t="shared" ca="1" si="16"/>
        <v/>
      </c>
    </row>
    <row r="191" spans="1:18">
      <c r="A191" s="21">
        <v>183</v>
      </c>
      <c r="B191" s="22" t="str">
        <f t="shared" ca="1" si="17"/>
        <v/>
      </c>
      <c r="C191" s="50" t="str">
        <f t="shared" ca="1" si="20"/>
        <v/>
      </c>
      <c r="D191" s="50" t="str">
        <f t="shared" ca="1" si="20"/>
        <v/>
      </c>
      <c r="E191" s="50" t="str">
        <f t="shared" ca="1" si="20"/>
        <v/>
      </c>
      <c r="F191" s="50" t="str">
        <f t="shared" ca="1" si="20"/>
        <v/>
      </c>
      <c r="G191" s="50" t="str">
        <f t="shared" ca="1" si="20"/>
        <v/>
      </c>
      <c r="H191" s="50" t="str">
        <f t="shared" ca="1" si="20"/>
        <v/>
      </c>
      <c r="I191" s="50" t="str">
        <f t="shared" ca="1" si="20"/>
        <v/>
      </c>
      <c r="J191" s="50" t="str">
        <f t="shared" ca="1" si="20"/>
        <v/>
      </c>
      <c r="K191" s="50" t="str">
        <f t="shared" ca="1" si="20"/>
        <v/>
      </c>
      <c r="L191" s="50" t="str">
        <f t="shared" ca="1" si="20"/>
        <v/>
      </c>
      <c r="M191" s="50" t="str">
        <f t="shared" ca="1" si="20"/>
        <v/>
      </c>
      <c r="N191" s="50" t="str">
        <f t="shared" ca="1" si="20"/>
        <v/>
      </c>
      <c r="O191" s="50" t="str">
        <f t="shared" ca="1" si="20"/>
        <v/>
      </c>
      <c r="P191" s="50" t="str">
        <f t="shared" ca="1" si="20"/>
        <v/>
      </c>
      <c r="Q191" s="50" t="str">
        <f t="shared" ca="1" si="20"/>
        <v/>
      </c>
      <c r="R191" s="50" t="str">
        <f t="shared" ca="1" si="16"/>
        <v/>
      </c>
    </row>
    <row r="192" spans="1:18">
      <c r="A192" s="21">
        <v>184</v>
      </c>
      <c r="B192" s="22" t="str">
        <f t="shared" ca="1" si="17"/>
        <v/>
      </c>
      <c r="C192" s="50" t="str">
        <f t="shared" ca="1" si="20"/>
        <v/>
      </c>
      <c r="D192" s="50" t="str">
        <f t="shared" ca="1" si="20"/>
        <v/>
      </c>
      <c r="E192" s="50" t="str">
        <f t="shared" ca="1" si="20"/>
        <v/>
      </c>
      <c r="F192" s="50" t="str">
        <f t="shared" ca="1" si="20"/>
        <v/>
      </c>
      <c r="G192" s="50" t="str">
        <f t="shared" ca="1" si="20"/>
        <v/>
      </c>
      <c r="H192" s="50" t="str">
        <f t="shared" ca="1" si="20"/>
        <v/>
      </c>
      <c r="I192" s="50" t="str">
        <f t="shared" ca="1" si="20"/>
        <v/>
      </c>
      <c r="J192" s="50" t="str">
        <f t="shared" ca="1" si="20"/>
        <v/>
      </c>
      <c r="K192" s="50" t="str">
        <f t="shared" ca="1" si="20"/>
        <v/>
      </c>
      <c r="L192" s="50" t="str">
        <f t="shared" ca="1" si="20"/>
        <v/>
      </c>
      <c r="M192" s="50" t="str">
        <f t="shared" ca="1" si="20"/>
        <v/>
      </c>
      <c r="N192" s="50" t="str">
        <f t="shared" ca="1" si="20"/>
        <v/>
      </c>
      <c r="O192" s="50" t="str">
        <f t="shared" ca="1" si="20"/>
        <v/>
      </c>
      <c r="P192" s="50" t="str">
        <f t="shared" ca="1" si="20"/>
        <v/>
      </c>
      <c r="Q192" s="50" t="str">
        <f t="shared" ca="1" si="20"/>
        <v/>
      </c>
      <c r="R192" s="50" t="str">
        <f t="shared" ca="1" si="16"/>
        <v/>
      </c>
    </row>
    <row r="193" spans="1:18">
      <c r="A193" s="21">
        <v>185</v>
      </c>
      <c r="B193" s="22" t="str">
        <f t="shared" ca="1" si="17"/>
        <v/>
      </c>
      <c r="C193" s="50" t="str">
        <f t="shared" ca="1" si="20"/>
        <v/>
      </c>
      <c r="D193" s="50" t="str">
        <f t="shared" ca="1" si="20"/>
        <v/>
      </c>
      <c r="E193" s="50" t="str">
        <f t="shared" ca="1" si="20"/>
        <v/>
      </c>
      <c r="F193" s="50" t="str">
        <f t="shared" ca="1" si="20"/>
        <v/>
      </c>
      <c r="G193" s="50" t="str">
        <f t="shared" ca="1" si="20"/>
        <v/>
      </c>
      <c r="H193" s="50" t="str">
        <f t="shared" ca="1" si="20"/>
        <v/>
      </c>
      <c r="I193" s="50" t="str">
        <f t="shared" ca="1" si="20"/>
        <v/>
      </c>
      <c r="J193" s="50" t="str">
        <f t="shared" ca="1" si="20"/>
        <v/>
      </c>
      <c r="K193" s="50" t="str">
        <f t="shared" ca="1" si="20"/>
        <v/>
      </c>
      <c r="L193" s="50" t="str">
        <f t="shared" ca="1" si="20"/>
        <v/>
      </c>
      <c r="M193" s="50" t="str">
        <f t="shared" ca="1" si="20"/>
        <v/>
      </c>
      <c r="N193" s="50" t="str">
        <f t="shared" ca="1" si="20"/>
        <v/>
      </c>
      <c r="O193" s="50" t="str">
        <f t="shared" ca="1" si="20"/>
        <v/>
      </c>
      <c r="P193" s="50" t="str">
        <f t="shared" ca="1" si="20"/>
        <v/>
      </c>
      <c r="Q193" s="50" t="str">
        <f t="shared" ca="1" si="20"/>
        <v/>
      </c>
      <c r="R193" s="50" t="str">
        <f t="shared" ca="1" si="16"/>
        <v/>
      </c>
    </row>
    <row r="194" spans="1:18">
      <c r="A194" s="21">
        <v>186</v>
      </c>
      <c r="B194" s="22" t="str">
        <f t="shared" ca="1" si="17"/>
        <v/>
      </c>
      <c r="C194" s="50" t="str">
        <f t="shared" ref="C194:Q208" ca="1" si="21">IF(AND($B194=$S$4,C$5&lt;&gt;""),IF(VLOOKUP($A$1&amp;"-"&amp;$A194,INDIRECT($E$2&amp;$E$3),C$4+$B$4,0)="","","'"&amp;C$5&amp;"' =&gt; '"&amp;VLOOKUP($A$1&amp;"-"&amp;$A194,INDIRECT($E$2&amp;$E$3),C$4+$B$4,0)&amp;"', "),"")</f>
        <v/>
      </c>
      <c r="D194" s="50" t="str">
        <f t="shared" ca="1" si="21"/>
        <v/>
      </c>
      <c r="E194" s="50" t="str">
        <f t="shared" ca="1" si="21"/>
        <v/>
      </c>
      <c r="F194" s="50" t="str">
        <f t="shared" ca="1" si="21"/>
        <v/>
      </c>
      <c r="G194" s="50" t="str">
        <f t="shared" ca="1" si="21"/>
        <v/>
      </c>
      <c r="H194" s="50" t="str">
        <f t="shared" ca="1" si="21"/>
        <v/>
      </c>
      <c r="I194" s="50" t="str">
        <f t="shared" ca="1" si="21"/>
        <v/>
      </c>
      <c r="J194" s="50" t="str">
        <f t="shared" ca="1" si="21"/>
        <v/>
      </c>
      <c r="K194" s="50" t="str">
        <f t="shared" ca="1" si="21"/>
        <v/>
      </c>
      <c r="L194" s="50" t="str">
        <f t="shared" ca="1" si="21"/>
        <v/>
      </c>
      <c r="M194" s="50" t="str">
        <f t="shared" ca="1" si="21"/>
        <v/>
      </c>
      <c r="N194" s="50" t="str">
        <f t="shared" ca="1" si="21"/>
        <v/>
      </c>
      <c r="O194" s="50" t="str">
        <f t="shared" ca="1" si="21"/>
        <v/>
      </c>
      <c r="P194" s="50" t="str">
        <f t="shared" ca="1" si="21"/>
        <v/>
      </c>
      <c r="Q194" s="50" t="str">
        <f t="shared" ca="1" si="21"/>
        <v/>
      </c>
      <c r="R194" s="50" t="str">
        <f t="shared" ca="1" si="16"/>
        <v/>
      </c>
    </row>
    <row r="195" spans="1:18">
      <c r="A195" s="21">
        <v>187</v>
      </c>
      <c r="B195" s="22" t="str">
        <f t="shared" ca="1" si="17"/>
        <v/>
      </c>
      <c r="C195" s="50" t="str">
        <f t="shared" ca="1" si="21"/>
        <v/>
      </c>
      <c r="D195" s="50" t="str">
        <f t="shared" ca="1" si="21"/>
        <v/>
      </c>
      <c r="E195" s="50" t="str">
        <f t="shared" ca="1" si="21"/>
        <v/>
      </c>
      <c r="F195" s="50" t="str">
        <f t="shared" ca="1" si="21"/>
        <v/>
      </c>
      <c r="G195" s="50" t="str">
        <f t="shared" ca="1" si="21"/>
        <v/>
      </c>
      <c r="H195" s="50" t="str">
        <f t="shared" ca="1" si="21"/>
        <v/>
      </c>
      <c r="I195" s="50" t="str">
        <f t="shared" ca="1" si="21"/>
        <v/>
      </c>
      <c r="J195" s="50" t="str">
        <f t="shared" ca="1" si="21"/>
        <v/>
      </c>
      <c r="K195" s="50" t="str">
        <f t="shared" ca="1" si="21"/>
        <v/>
      </c>
      <c r="L195" s="50" t="str">
        <f t="shared" ca="1" si="21"/>
        <v/>
      </c>
      <c r="M195" s="50" t="str">
        <f t="shared" ca="1" si="21"/>
        <v/>
      </c>
      <c r="N195" s="50" t="str">
        <f t="shared" ca="1" si="21"/>
        <v/>
      </c>
      <c r="O195" s="50" t="str">
        <f t="shared" ca="1" si="21"/>
        <v/>
      </c>
      <c r="P195" s="50" t="str">
        <f t="shared" ca="1" si="21"/>
        <v/>
      </c>
      <c r="Q195" s="50" t="str">
        <f t="shared" ca="1" si="21"/>
        <v/>
      </c>
      <c r="R195" s="50" t="str">
        <f t="shared" ca="1" si="16"/>
        <v/>
      </c>
    </row>
    <row r="196" spans="1:18">
      <c r="A196" s="21">
        <v>188</v>
      </c>
      <c r="B196" s="22" t="str">
        <f t="shared" ca="1" si="17"/>
        <v/>
      </c>
      <c r="C196" s="50" t="str">
        <f t="shared" ca="1" si="21"/>
        <v/>
      </c>
      <c r="D196" s="50" t="str">
        <f t="shared" ca="1" si="21"/>
        <v/>
      </c>
      <c r="E196" s="50" t="str">
        <f t="shared" ca="1" si="21"/>
        <v/>
      </c>
      <c r="F196" s="50" t="str">
        <f t="shared" ca="1" si="21"/>
        <v/>
      </c>
      <c r="G196" s="50" t="str">
        <f t="shared" ca="1" si="21"/>
        <v/>
      </c>
      <c r="H196" s="50" t="str">
        <f t="shared" ca="1" si="21"/>
        <v/>
      </c>
      <c r="I196" s="50" t="str">
        <f t="shared" ca="1" si="21"/>
        <v/>
      </c>
      <c r="J196" s="50" t="str">
        <f t="shared" ca="1" si="21"/>
        <v/>
      </c>
      <c r="K196" s="50" t="str">
        <f t="shared" ca="1" si="21"/>
        <v/>
      </c>
      <c r="L196" s="50" t="str">
        <f t="shared" ca="1" si="21"/>
        <v/>
      </c>
      <c r="M196" s="50" t="str">
        <f t="shared" ca="1" si="21"/>
        <v/>
      </c>
      <c r="N196" s="50" t="str">
        <f t="shared" ca="1" si="21"/>
        <v/>
      </c>
      <c r="O196" s="50" t="str">
        <f t="shared" ca="1" si="21"/>
        <v/>
      </c>
      <c r="P196" s="50" t="str">
        <f t="shared" ca="1" si="21"/>
        <v/>
      </c>
      <c r="Q196" s="50" t="str">
        <f t="shared" ca="1" si="21"/>
        <v/>
      </c>
      <c r="R196" s="50" t="str">
        <f t="shared" ca="1" si="16"/>
        <v/>
      </c>
    </row>
    <row r="197" spans="1:18">
      <c r="A197" s="21">
        <v>189</v>
      </c>
      <c r="B197" s="22" t="str">
        <f t="shared" ca="1" si="17"/>
        <v/>
      </c>
      <c r="C197" s="50" t="str">
        <f t="shared" ca="1" si="21"/>
        <v/>
      </c>
      <c r="D197" s="50" t="str">
        <f t="shared" ca="1" si="21"/>
        <v/>
      </c>
      <c r="E197" s="50" t="str">
        <f t="shared" ca="1" si="21"/>
        <v/>
      </c>
      <c r="F197" s="50" t="str">
        <f t="shared" ca="1" si="21"/>
        <v/>
      </c>
      <c r="G197" s="50" t="str">
        <f t="shared" ca="1" si="21"/>
        <v/>
      </c>
      <c r="H197" s="50" t="str">
        <f t="shared" ca="1" si="21"/>
        <v/>
      </c>
      <c r="I197" s="50" t="str">
        <f t="shared" ca="1" si="21"/>
        <v/>
      </c>
      <c r="J197" s="50" t="str">
        <f t="shared" ca="1" si="21"/>
        <v/>
      </c>
      <c r="K197" s="50" t="str">
        <f t="shared" ca="1" si="21"/>
        <v/>
      </c>
      <c r="L197" s="50" t="str">
        <f t="shared" ca="1" si="21"/>
        <v/>
      </c>
      <c r="M197" s="50" t="str">
        <f t="shared" ca="1" si="21"/>
        <v/>
      </c>
      <c r="N197" s="50" t="str">
        <f t="shared" ca="1" si="21"/>
        <v/>
      </c>
      <c r="O197" s="50" t="str">
        <f t="shared" ca="1" si="21"/>
        <v/>
      </c>
      <c r="P197" s="50" t="str">
        <f t="shared" ca="1" si="21"/>
        <v/>
      </c>
      <c r="Q197" s="50" t="str">
        <f t="shared" ca="1" si="21"/>
        <v/>
      </c>
      <c r="R197" s="50" t="str">
        <f t="shared" ca="1" si="16"/>
        <v/>
      </c>
    </row>
    <row r="198" spans="1:18">
      <c r="A198" s="21">
        <v>190</v>
      </c>
      <c r="B198" s="22" t="str">
        <f t="shared" ca="1" si="17"/>
        <v/>
      </c>
      <c r="C198" s="50" t="str">
        <f t="shared" ca="1" si="21"/>
        <v/>
      </c>
      <c r="D198" s="50" t="str">
        <f t="shared" ca="1" si="21"/>
        <v/>
      </c>
      <c r="E198" s="50" t="str">
        <f t="shared" ca="1" si="21"/>
        <v/>
      </c>
      <c r="F198" s="50" t="str">
        <f t="shared" ca="1" si="21"/>
        <v/>
      </c>
      <c r="G198" s="50" t="str">
        <f t="shared" ca="1" si="21"/>
        <v/>
      </c>
      <c r="H198" s="50" t="str">
        <f t="shared" ca="1" si="21"/>
        <v/>
      </c>
      <c r="I198" s="50" t="str">
        <f t="shared" ca="1" si="21"/>
        <v/>
      </c>
      <c r="J198" s="50" t="str">
        <f t="shared" ca="1" si="21"/>
        <v/>
      </c>
      <c r="K198" s="50" t="str">
        <f t="shared" ca="1" si="21"/>
        <v/>
      </c>
      <c r="L198" s="50" t="str">
        <f t="shared" ca="1" si="21"/>
        <v/>
      </c>
      <c r="M198" s="50" t="str">
        <f t="shared" ca="1" si="21"/>
        <v/>
      </c>
      <c r="N198" s="50" t="str">
        <f t="shared" ca="1" si="21"/>
        <v/>
      </c>
      <c r="O198" s="50" t="str">
        <f t="shared" ca="1" si="21"/>
        <v/>
      </c>
      <c r="P198" s="50" t="str">
        <f t="shared" ca="1" si="21"/>
        <v/>
      </c>
      <c r="Q198" s="50" t="str">
        <f t="shared" ca="1" si="21"/>
        <v/>
      </c>
      <c r="R198" s="50" t="str">
        <f t="shared" ca="1" si="16"/>
        <v/>
      </c>
    </row>
    <row r="199" spans="1:18">
      <c r="A199" s="21">
        <v>191</v>
      </c>
      <c r="B199" s="22" t="str">
        <f t="shared" ca="1" si="17"/>
        <v/>
      </c>
      <c r="C199" s="50" t="str">
        <f t="shared" ca="1" si="21"/>
        <v/>
      </c>
      <c r="D199" s="50" t="str">
        <f t="shared" ca="1" si="21"/>
        <v/>
      </c>
      <c r="E199" s="50" t="str">
        <f t="shared" ca="1" si="21"/>
        <v/>
      </c>
      <c r="F199" s="50" t="str">
        <f t="shared" ca="1" si="21"/>
        <v/>
      </c>
      <c r="G199" s="50" t="str">
        <f t="shared" ca="1" si="21"/>
        <v/>
      </c>
      <c r="H199" s="50" t="str">
        <f t="shared" ca="1" si="21"/>
        <v/>
      </c>
      <c r="I199" s="50" t="str">
        <f t="shared" ca="1" si="21"/>
        <v/>
      </c>
      <c r="J199" s="50" t="str">
        <f t="shared" ca="1" si="21"/>
        <v/>
      </c>
      <c r="K199" s="50" t="str">
        <f t="shared" ca="1" si="21"/>
        <v/>
      </c>
      <c r="L199" s="50" t="str">
        <f t="shared" ca="1" si="21"/>
        <v/>
      </c>
      <c r="M199" s="50" t="str">
        <f t="shared" ca="1" si="21"/>
        <v/>
      </c>
      <c r="N199" s="50" t="str">
        <f t="shared" ca="1" si="21"/>
        <v/>
      </c>
      <c r="O199" s="50" t="str">
        <f t="shared" ca="1" si="21"/>
        <v/>
      </c>
      <c r="P199" s="50" t="str">
        <f t="shared" ca="1" si="21"/>
        <v/>
      </c>
      <c r="Q199" s="50" t="str">
        <f t="shared" ca="1" si="21"/>
        <v/>
      </c>
      <c r="R199" s="50" t="str">
        <f t="shared" ref="R199:R208" ca="1" si="22">IF(B199=$S$4,$T$4,"")</f>
        <v/>
      </c>
    </row>
    <row r="200" spans="1:18">
      <c r="A200" s="21">
        <v>192</v>
      </c>
      <c r="B200" s="22" t="str">
        <f t="shared" ca="1" si="17"/>
        <v/>
      </c>
      <c r="C200" s="50" t="str">
        <f t="shared" ca="1" si="21"/>
        <v/>
      </c>
      <c r="D200" s="50" t="str">
        <f t="shared" ca="1" si="21"/>
        <v/>
      </c>
      <c r="E200" s="50" t="str">
        <f t="shared" ca="1" si="21"/>
        <v/>
      </c>
      <c r="F200" s="50" t="str">
        <f t="shared" ca="1" si="21"/>
        <v/>
      </c>
      <c r="G200" s="50" t="str">
        <f t="shared" ca="1" si="21"/>
        <v/>
      </c>
      <c r="H200" s="50" t="str">
        <f t="shared" ca="1" si="21"/>
        <v/>
      </c>
      <c r="I200" s="50" t="str">
        <f t="shared" ca="1" si="21"/>
        <v/>
      </c>
      <c r="J200" s="50" t="str">
        <f t="shared" ca="1" si="21"/>
        <v/>
      </c>
      <c r="K200" s="50" t="str">
        <f t="shared" ca="1" si="21"/>
        <v/>
      </c>
      <c r="L200" s="50" t="str">
        <f t="shared" ca="1" si="21"/>
        <v/>
      </c>
      <c r="M200" s="50" t="str">
        <f t="shared" ca="1" si="21"/>
        <v/>
      </c>
      <c r="N200" s="50" t="str">
        <f t="shared" ca="1" si="21"/>
        <v/>
      </c>
      <c r="O200" s="50" t="str">
        <f t="shared" ca="1" si="21"/>
        <v/>
      </c>
      <c r="P200" s="50" t="str">
        <f t="shared" ca="1" si="21"/>
        <v/>
      </c>
      <c r="Q200" s="50" t="str">
        <f t="shared" ca="1" si="21"/>
        <v/>
      </c>
      <c r="R200" s="50" t="str">
        <f t="shared" ca="1" si="22"/>
        <v/>
      </c>
    </row>
    <row r="201" spans="1:18">
      <c r="A201" s="21">
        <v>193</v>
      </c>
      <c r="B201" s="22" t="str">
        <f t="shared" ca="1" si="17"/>
        <v/>
      </c>
      <c r="C201" s="50" t="str">
        <f t="shared" ca="1" si="21"/>
        <v/>
      </c>
      <c r="D201" s="50" t="str">
        <f t="shared" ca="1" si="21"/>
        <v/>
      </c>
      <c r="E201" s="50" t="str">
        <f t="shared" ca="1" si="21"/>
        <v/>
      </c>
      <c r="F201" s="50" t="str">
        <f t="shared" ca="1" si="21"/>
        <v/>
      </c>
      <c r="G201" s="50" t="str">
        <f t="shared" ca="1" si="21"/>
        <v/>
      </c>
      <c r="H201" s="50" t="str">
        <f t="shared" ca="1" si="21"/>
        <v/>
      </c>
      <c r="I201" s="50" t="str">
        <f t="shared" ca="1" si="21"/>
        <v/>
      </c>
      <c r="J201" s="50" t="str">
        <f t="shared" ca="1" si="21"/>
        <v/>
      </c>
      <c r="K201" s="50" t="str">
        <f t="shared" ca="1" si="21"/>
        <v/>
      </c>
      <c r="L201" s="50" t="str">
        <f t="shared" ca="1" si="21"/>
        <v/>
      </c>
      <c r="M201" s="50" t="str">
        <f t="shared" ca="1" si="21"/>
        <v/>
      </c>
      <c r="N201" s="50" t="str">
        <f t="shared" ca="1" si="21"/>
        <v/>
      </c>
      <c r="O201" s="50" t="str">
        <f t="shared" ca="1" si="21"/>
        <v/>
      </c>
      <c r="P201" s="50" t="str">
        <f t="shared" ca="1" si="21"/>
        <v/>
      </c>
      <c r="Q201" s="50" t="str">
        <f t="shared" ca="1" si="21"/>
        <v/>
      </c>
      <c r="R201" s="50" t="str">
        <f t="shared" ca="1" si="22"/>
        <v/>
      </c>
    </row>
    <row r="202" spans="1:18">
      <c r="A202" s="21">
        <v>194</v>
      </c>
      <c r="B202" s="22" t="str">
        <f t="shared" ref="B202:B208" ca="1" si="23">IF($B201="","",IF($B201=";",$I$3,IF($B201=$I$3,"",IF(ISNA(VLOOKUP($A$1&amp;"-"&amp;$A202,INDIRECT($E$2&amp;$E$3),1,0)),";",$S$4))))</f>
        <v/>
      </c>
      <c r="C202" s="50" t="str">
        <f t="shared" ca="1" si="21"/>
        <v/>
      </c>
      <c r="D202" s="50" t="str">
        <f t="shared" ca="1" si="21"/>
        <v/>
      </c>
      <c r="E202" s="50" t="str">
        <f t="shared" ca="1" si="21"/>
        <v/>
      </c>
      <c r="F202" s="50" t="str">
        <f t="shared" ca="1" si="21"/>
        <v/>
      </c>
      <c r="G202" s="50" t="str">
        <f t="shared" ca="1" si="21"/>
        <v/>
      </c>
      <c r="H202" s="50" t="str">
        <f t="shared" ca="1" si="21"/>
        <v/>
      </c>
      <c r="I202" s="50" t="str">
        <f t="shared" ca="1" si="21"/>
        <v/>
      </c>
      <c r="J202" s="50" t="str">
        <f t="shared" ca="1" si="21"/>
        <v/>
      </c>
      <c r="K202" s="50" t="str">
        <f t="shared" ca="1" si="21"/>
        <v/>
      </c>
      <c r="L202" s="50" t="str">
        <f t="shared" ca="1" si="21"/>
        <v/>
      </c>
      <c r="M202" s="50" t="str">
        <f t="shared" ca="1" si="21"/>
        <v/>
      </c>
      <c r="N202" s="50" t="str">
        <f t="shared" ca="1" si="21"/>
        <v/>
      </c>
      <c r="O202" s="50" t="str">
        <f t="shared" ca="1" si="21"/>
        <v/>
      </c>
      <c r="P202" s="50" t="str">
        <f t="shared" ca="1" si="21"/>
        <v/>
      </c>
      <c r="Q202" s="50" t="str">
        <f t="shared" ca="1" si="21"/>
        <v/>
      </c>
      <c r="R202" s="50" t="str">
        <f t="shared" ca="1" si="22"/>
        <v/>
      </c>
    </row>
    <row r="203" spans="1:18">
      <c r="A203" s="21">
        <v>195</v>
      </c>
      <c r="B203" s="22" t="str">
        <f t="shared" ca="1" si="23"/>
        <v/>
      </c>
      <c r="C203" s="50" t="str">
        <f t="shared" ca="1" si="21"/>
        <v/>
      </c>
      <c r="D203" s="50" t="str">
        <f t="shared" ca="1" si="21"/>
        <v/>
      </c>
      <c r="E203" s="50" t="str">
        <f t="shared" ca="1" si="21"/>
        <v/>
      </c>
      <c r="F203" s="50" t="str">
        <f t="shared" ca="1" si="21"/>
        <v/>
      </c>
      <c r="G203" s="50" t="str">
        <f t="shared" ca="1" si="21"/>
        <v/>
      </c>
      <c r="H203" s="50" t="str">
        <f t="shared" ca="1" si="21"/>
        <v/>
      </c>
      <c r="I203" s="50" t="str">
        <f t="shared" ca="1" si="21"/>
        <v/>
      </c>
      <c r="J203" s="50" t="str">
        <f t="shared" ca="1" si="21"/>
        <v/>
      </c>
      <c r="K203" s="50" t="str">
        <f t="shared" ca="1" si="21"/>
        <v/>
      </c>
      <c r="L203" s="50" t="str">
        <f t="shared" ca="1" si="21"/>
        <v/>
      </c>
      <c r="M203" s="50" t="str">
        <f t="shared" ca="1" si="21"/>
        <v/>
      </c>
      <c r="N203" s="50" t="str">
        <f t="shared" ca="1" si="21"/>
        <v/>
      </c>
      <c r="O203" s="50" t="str">
        <f t="shared" ca="1" si="21"/>
        <v/>
      </c>
      <c r="P203" s="50" t="str">
        <f t="shared" ca="1" si="21"/>
        <v/>
      </c>
      <c r="Q203" s="50" t="str">
        <f t="shared" ca="1" si="21"/>
        <v/>
      </c>
      <c r="R203" s="50" t="str">
        <f t="shared" ca="1" si="22"/>
        <v/>
      </c>
    </row>
    <row r="204" spans="1:18">
      <c r="A204" s="21">
        <v>196</v>
      </c>
      <c r="B204" s="22" t="str">
        <f t="shared" ca="1" si="23"/>
        <v/>
      </c>
      <c r="C204" s="50" t="str">
        <f t="shared" ca="1" si="21"/>
        <v/>
      </c>
      <c r="D204" s="50" t="str">
        <f t="shared" ca="1" si="21"/>
        <v/>
      </c>
      <c r="E204" s="50" t="str">
        <f t="shared" ca="1" si="21"/>
        <v/>
      </c>
      <c r="F204" s="50" t="str">
        <f t="shared" ca="1" si="21"/>
        <v/>
      </c>
      <c r="G204" s="50" t="str">
        <f t="shared" ca="1" si="21"/>
        <v/>
      </c>
      <c r="H204" s="50" t="str">
        <f t="shared" ca="1" si="21"/>
        <v/>
      </c>
      <c r="I204" s="50" t="str">
        <f t="shared" ca="1" si="21"/>
        <v/>
      </c>
      <c r="J204" s="50" t="str">
        <f t="shared" ca="1" si="21"/>
        <v/>
      </c>
      <c r="K204" s="50" t="str">
        <f t="shared" ca="1" si="21"/>
        <v/>
      </c>
      <c r="L204" s="50" t="str">
        <f t="shared" ca="1" si="21"/>
        <v/>
      </c>
      <c r="M204" s="50" t="str">
        <f t="shared" ca="1" si="21"/>
        <v/>
      </c>
      <c r="N204" s="50" t="str">
        <f t="shared" ca="1" si="21"/>
        <v/>
      </c>
      <c r="O204" s="50" t="str">
        <f t="shared" ca="1" si="21"/>
        <v/>
      </c>
      <c r="P204" s="50" t="str">
        <f t="shared" ca="1" si="21"/>
        <v/>
      </c>
      <c r="Q204" s="50" t="str">
        <f t="shared" ca="1" si="21"/>
        <v/>
      </c>
      <c r="R204" s="50" t="str">
        <f t="shared" ca="1" si="22"/>
        <v/>
      </c>
    </row>
    <row r="205" spans="1:18">
      <c r="A205" s="21">
        <v>197</v>
      </c>
      <c r="B205" s="22" t="str">
        <f t="shared" ca="1" si="23"/>
        <v/>
      </c>
      <c r="C205" s="50" t="str">
        <f t="shared" ca="1" si="21"/>
        <v/>
      </c>
      <c r="D205" s="50" t="str">
        <f t="shared" ca="1" si="21"/>
        <v/>
      </c>
      <c r="E205" s="50" t="str">
        <f t="shared" ca="1" si="21"/>
        <v/>
      </c>
      <c r="F205" s="50" t="str">
        <f t="shared" ca="1" si="21"/>
        <v/>
      </c>
      <c r="G205" s="50" t="str">
        <f t="shared" ca="1" si="21"/>
        <v/>
      </c>
      <c r="H205" s="50" t="str">
        <f t="shared" ca="1" si="21"/>
        <v/>
      </c>
      <c r="I205" s="50" t="str">
        <f t="shared" ca="1" si="21"/>
        <v/>
      </c>
      <c r="J205" s="50" t="str">
        <f t="shared" ca="1" si="21"/>
        <v/>
      </c>
      <c r="K205" s="50" t="str">
        <f t="shared" ca="1" si="21"/>
        <v/>
      </c>
      <c r="L205" s="50" t="str">
        <f t="shared" ca="1" si="21"/>
        <v/>
      </c>
      <c r="M205" s="50" t="str">
        <f t="shared" ca="1" si="21"/>
        <v/>
      </c>
      <c r="N205" s="50" t="str">
        <f t="shared" ca="1" si="21"/>
        <v/>
      </c>
      <c r="O205" s="50" t="str">
        <f t="shared" ca="1" si="21"/>
        <v/>
      </c>
      <c r="P205" s="50" t="str">
        <f t="shared" ca="1" si="21"/>
        <v/>
      </c>
      <c r="Q205" s="50" t="str">
        <f t="shared" ca="1" si="21"/>
        <v/>
      </c>
      <c r="R205" s="50" t="str">
        <f t="shared" ca="1" si="22"/>
        <v/>
      </c>
    </row>
    <row r="206" spans="1:18">
      <c r="A206" s="21">
        <v>198</v>
      </c>
      <c r="B206" s="22" t="str">
        <f t="shared" ca="1" si="23"/>
        <v/>
      </c>
      <c r="C206" s="50" t="str">
        <f t="shared" ca="1" si="21"/>
        <v/>
      </c>
      <c r="D206" s="50" t="str">
        <f t="shared" ca="1" si="21"/>
        <v/>
      </c>
      <c r="E206" s="50" t="str">
        <f t="shared" ca="1" si="21"/>
        <v/>
      </c>
      <c r="F206" s="50" t="str">
        <f t="shared" ca="1" si="21"/>
        <v/>
      </c>
      <c r="G206" s="50" t="str">
        <f t="shared" ca="1" si="21"/>
        <v/>
      </c>
      <c r="H206" s="50" t="str">
        <f t="shared" ca="1" si="21"/>
        <v/>
      </c>
      <c r="I206" s="50" t="str">
        <f t="shared" ca="1" si="21"/>
        <v/>
      </c>
      <c r="J206" s="50" t="str">
        <f t="shared" ca="1" si="21"/>
        <v/>
      </c>
      <c r="K206" s="50" t="str">
        <f t="shared" ca="1" si="21"/>
        <v/>
      </c>
      <c r="L206" s="50" t="str">
        <f t="shared" ca="1" si="21"/>
        <v/>
      </c>
      <c r="M206" s="50" t="str">
        <f t="shared" ca="1" si="21"/>
        <v/>
      </c>
      <c r="N206" s="50" t="str">
        <f t="shared" ca="1" si="21"/>
        <v/>
      </c>
      <c r="O206" s="50" t="str">
        <f t="shared" ca="1" si="21"/>
        <v/>
      </c>
      <c r="P206" s="50" t="str">
        <f t="shared" ca="1" si="21"/>
        <v/>
      </c>
      <c r="Q206" s="50" t="str">
        <f t="shared" ca="1" si="21"/>
        <v/>
      </c>
      <c r="R206" s="50" t="str">
        <f t="shared" ca="1" si="22"/>
        <v/>
      </c>
    </row>
    <row r="207" spans="1:18">
      <c r="A207" s="21">
        <v>199</v>
      </c>
      <c r="B207" s="22" t="str">
        <f t="shared" ca="1" si="23"/>
        <v/>
      </c>
      <c r="C207" s="50" t="str">
        <f t="shared" ca="1" si="21"/>
        <v/>
      </c>
      <c r="D207" s="50" t="str">
        <f t="shared" ca="1" si="21"/>
        <v/>
      </c>
      <c r="E207" s="50" t="str">
        <f t="shared" ca="1" si="21"/>
        <v/>
      </c>
      <c r="F207" s="50" t="str">
        <f t="shared" ca="1" si="21"/>
        <v/>
      </c>
      <c r="G207" s="50" t="str">
        <f t="shared" ca="1" si="21"/>
        <v/>
      </c>
      <c r="H207" s="50" t="str">
        <f t="shared" ca="1" si="21"/>
        <v/>
      </c>
      <c r="I207" s="50" t="str">
        <f t="shared" ca="1" si="21"/>
        <v/>
      </c>
      <c r="J207" s="50" t="str">
        <f t="shared" ca="1" si="21"/>
        <v/>
      </c>
      <c r="K207" s="50" t="str">
        <f t="shared" ca="1" si="21"/>
        <v/>
      </c>
      <c r="L207" s="50" t="str">
        <f t="shared" ca="1" si="21"/>
        <v/>
      </c>
      <c r="M207" s="50" t="str">
        <f t="shared" ca="1" si="21"/>
        <v/>
      </c>
      <c r="N207" s="50" t="str">
        <f t="shared" ca="1" si="21"/>
        <v/>
      </c>
      <c r="O207" s="50" t="str">
        <f t="shared" ca="1" si="21"/>
        <v/>
      </c>
      <c r="P207" s="50" t="str">
        <f t="shared" ca="1" si="21"/>
        <v/>
      </c>
      <c r="Q207" s="50" t="str">
        <f t="shared" ca="1" si="21"/>
        <v/>
      </c>
      <c r="R207" s="50" t="str">
        <f t="shared" ca="1" si="22"/>
        <v/>
      </c>
    </row>
    <row r="208" spans="1:18">
      <c r="A208" s="21">
        <v>200</v>
      </c>
      <c r="B208" s="22" t="str">
        <f t="shared" ca="1" si="23"/>
        <v/>
      </c>
      <c r="C208" s="50" t="str">
        <f t="shared" ca="1" si="21"/>
        <v/>
      </c>
      <c r="D208" s="50" t="str">
        <f t="shared" ca="1" si="21"/>
        <v/>
      </c>
      <c r="E208" s="50" t="str">
        <f t="shared" ca="1" si="21"/>
        <v/>
      </c>
      <c r="F208" s="50" t="str">
        <f t="shared" ca="1" si="21"/>
        <v/>
      </c>
      <c r="G208" s="50" t="str">
        <f t="shared" ca="1" si="21"/>
        <v/>
      </c>
      <c r="H208" s="50" t="str">
        <f t="shared" ca="1" si="21"/>
        <v/>
      </c>
      <c r="I208" s="50" t="str">
        <f t="shared" ca="1" si="21"/>
        <v/>
      </c>
      <c r="J208" s="50" t="str">
        <f t="shared" ca="1" si="21"/>
        <v/>
      </c>
      <c r="K208" s="50" t="str">
        <f t="shared" ca="1" si="21"/>
        <v/>
      </c>
      <c r="L208" s="50" t="str">
        <f t="shared" ca="1" si="21"/>
        <v/>
      </c>
      <c r="M208" s="50" t="str">
        <f t="shared" ca="1" si="21"/>
        <v/>
      </c>
      <c r="N208" s="50" t="str">
        <f t="shared" ca="1" si="21"/>
        <v/>
      </c>
      <c r="O208" s="50" t="str">
        <f t="shared" ca="1" si="21"/>
        <v/>
      </c>
      <c r="P208" s="50" t="str">
        <f t="shared" ca="1" si="21"/>
        <v/>
      </c>
      <c r="Q208" s="50" t="str">
        <f t="shared" ca="1" si="21"/>
        <v/>
      </c>
      <c r="R208" s="50" t="str">
        <f t="shared" ca="1" si="22"/>
        <v/>
      </c>
    </row>
  </sheetData>
  <mergeCells count="10">
    <mergeCell ref="B6:R6"/>
    <mergeCell ref="B7:R7"/>
    <mergeCell ref="B8:R8"/>
    <mergeCell ref="A1:D3"/>
    <mergeCell ref="E1:H1"/>
    <mergeCell ref="I1:R1"/>
    <mergeCell ref="E2:H2"/>
    <mergeCell ref="I2:R2"/>
    <mergeCell ref="E3:H3"/>
    <mergeCell ref="I3:R3"/>
  </mergeCells>
  <dataValidations count="1">
    <dataValidation type="list" allowBlank="1" showInputMessage="1" showErrorMessage="1" sqref="A1:D3">
      <formula1>AvailableSeeders</formula1>
    </dataValidation>
  </dataValidations>
  <pageMargins left="0.7" right="0.7" top="0.75" bottom="0.75" header="0.3" footer="0.3"/>
  <pageSetup paperSize="9" orientation="portrait" horizontalDpi="4294967293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topLeftCell="E1" workbookViewId="0">
      <selection activeCell="E1" sqref="E1"/>
    </sheetView>
  </sheetViews>
  <sheetFormatPr defaultRowHeight="15"/>
  <cols>
    <col min="1" max="1" width="15" hidden="1" customWidth="1"/>
    <col min="2" max="2" width="23.28515625" hidden="1" customWidth="1"/>
    <col min="3" max="3" width="11.140625" hidden="1" customWidth="1"/>
    <col min="4" max="4" width="9.5703125" hidden="1" customWidth="1"/>
    <col min="5" max="5" width="23.28515625" bestFit="1" customWidth="1"/>
    <col min="6" max="6" width="43.28515625" bestFit="1" customWidth="1"/>
    <col min="7" max="7" width="18.42578125" bestFit="1" customWidth="1"/>
    <col min="8" max="8" width="20.140625" bestFit="1" customWidth="1"/>
    <col min="9" max="9" width="27.28515625" bestFit="1" customWidth="1"/>
    <col min="10" max="10" width="26.7109375" bestFit="1" customWidth="1"/>
    <col min="11" max="11" width="23.5703125" bestFit="1" customWidth="1"/>
    <col min="12" max="12" width="15.5703125" bestFit="1" customWidth="1"/>
    <col min="15" max="19" width="28.28515625" customWidth="1"/>
    <col min="20" max="20" width="11.7109375" hidden="1" customWidth="1"/>
    <col min="21" max="26" width="9.140625" hidden="1" customWidth="1"/>
  </cols>
  <sheetData>
    <row r="1" spans="1:26">
      <c r="A1" s="20" t="s">
        <v>345</v>
      </c>
      <c r="B1" s="20" t="s">
        <v>346</v>
      </c>
      <c r="C1" s="20" t="s">
        <v>300</v>
      </c>
      <c r="D1" s="18" t="s">
        <v>100</v>
      </c>
      <c r="E1" s="18" t="s">
        <v>1</v>
      </c>
      <c r="F1" s="18" t="s">
        <v>103</v>
      </c>
      <c r="G1" s="18" t="s">
        <v>98</v>
      </c>
      <c r="H1" s="18" t="s">
        <v>117</v>
      </c>
      <c r="I1" s="18" t="s">
        <v>12</v>
      </c>
      <c r="J1" s="18" t="s">
        <v>118</v>
      </c>
      <c r="K1" s="18" t="s">
        <v>119</v>
      </c>
      <c r="L1" s="20" t="s">
        <v>299</v>
      </c>
      <c r="M1" s="20" t="s">
        <v>482</v>
      </c>
      <c r="O1" s="20" t="s">
        <v>540</v>
      </c>
      <c r="P1" s="20" t="s">
        <v>123</v>
      </c>
      <c r="Q1" s="20" t="s">
        <v>122</v>
      </c>
      <c r="R1" s="20" t="s">
        <v>131</v>
      </c>
      <c r="S1" s="20" t="s">
        <v>225</v>
      </c>
      <c r="T1" s="20" t="s">
        <v>345</v>
      </c>
      <c r="U1" s="20" t="s">
        <v>308</v>
      </c>
      <c r="V1" s="20" t="s">
        <v>87</v>
      </c>
      <c r="W1" s="20" t="s">
        <v>541</v>
      </c>
      <c r="X1" s="20" t="s">
        <v>542</v>
      </c>
      <c r="Y1" s="20" t="s">
        <v>543</v>
      </c>
      <c r="Z1" s="20" t="s">
        <v>336</v>
      </c>
    </row>
    <row r="2" spans="1:26">
      <c r="A2" s="32" t="str">
        <f>Page&amp;"-"&amp;(COUNTA($E$1:ResourceTable[[#This Row],[Name]])-2)</f>
        <v>Resources-0</v>
      </c>
      <c r="B2" s="30" t="str">
        <f>ResourceTable[[#This Row],[Name]]</f>
        <v>name</v>
      </c>
      <c r="C2" s="32">
        <f>COUNTA($A$1:ResourceTable[[#This Row],[Primary]])-2</f>
        <v>0</v>
      </c>
      <c r="D2" s="32" t="str">
        <f>IF(ResourceTable[[#This Row],[RID]]=0,"id",ResourceTable[[#This Row],[RID]]+IF(ISNUMBER(VLOOKUP(Page,SeedMap[],9,0)),VLOOKUP(Page,SeedMap[],9,0),0))</f>
        <v>id</v>
      </c>
      <c r="E2" s="5" t="s">
        <v>24</v>
      </c>
      <c r="F2" s="5" t="s">
        <v>25</v>
      </c>
      <c r="G2" s="5" t="s">
        <v>26</v>
      </c>
      <c r="H2" s="8" t="s">
        <v>27</v>
      </c>
      <c r="I2" s="5" t="s">
        <v>28</v>
      </c>
      <c r="J2" s="5" t="s">
        <v>29</v>
      </c>
      <c r="K2" s="1" t="s">
        <v>30</v>
      </c>
      <c r="L2" s="1" t="s">
        <v>290</v>
      </c>
      <c r="M2" s="32" t="str">
        <f>[No]</f>
        <v>id</v>
      </c>
      <c r="O2" s="1"/>
      <c r="P2" s="1"/>
      <c r="Q2" s="1"/>
      <c r="R2" s="1"/>
      <c r="S2" s="1"/>
      <c r="T2" s="6" t="str">
        <f>'Table Seed Map'!$A$39&amp;"-"&amp;COUNTA($O$2:ResourceDefaultsTable[[#This Row],[Select Resource for Default]])</f>
        <v>Resource Defaults-0</v>
      </c>
      <c r="U2" s="6" t="str">
        <f>IF(ResourceDefaultsTable[[#This Row],[Select Resource for Default]]="","id",COUNTA($O$2:ResourceDefaultsTable[[#This Row],[Select Resource for Default]])+VLOOKUP('Table Seed Map'!$A$39,SeedMap[],9,0))</f>
        <v>id</v>
      </c>
      <c r="V2" s="6" t="str">
        <f>IF(ResourceDefaultsTable[[#This Row],[Select Resource for Default]]="","resource",VLOOKUP(ResourceDefaultsTable[[#This Row],[Select Resource for Default]],ResourceTable[[RName]:[No]],3,0))</f>
        <v>resource</v>
      </c>
      <c r="W2" s="6" t="str">
        <f>IF(ResourceDefaultsTable[[#This Row],[Select Resource for Default]]="","list",IFERROR(VLOOKUP(ResourceDefaultsTable[[#This Row],[List]],ResourceAction[[Display]:[No]],3,0),""))</f>
        <v>list</v>
      </c>
      <c r="X2" s="6" t="str">
        <f>IF(ResourceDefaultsTable[[#This Row],[Select Resource for Default]]="","create",IFERROR(VLOOKUP(ResourceDefaultsTable[[#This Row],[Form]],ResourceAction[[Display]:[No]],3,0),""))</f>
        <v>create</v>
      </c>
      <c r="Y2" s="6" t="str">
        <f>IF(ResourceDefaultsTable[[#This Row],[Select Resource for Default]]="","read",IFERROR(VLOOKUP(ResourceDefaultsTable[[#This Row],[Data]],ResourceAction[[Display]:[No]],3,0),""))</f>
        <v>read</v>
      </c>
      <c r="Z2" s="6" t="str">
        <f>IF(ResourceDefaultsTable[[#This Row],[Select Resource for Default]]="","update",IFERROR(VLOOKUP(ResourceDefaultsTable[[#This Row],[FormWithData]],ResourceAction[[Display]:[No]],3,0),""))</f>
        <v>update</v>
      </c>
    </row>
  </sheetData>
  <dataValidations count="2">
    <dataValidation type="list" allowBlank="1" showInputMessage="1" showErrorMessage="1" sqref="O2">
      <formula1>Resources</formula1>
    </dataValidation>
    <dataValidation type="list" allowBlank="1" showInputMessage="1" showErrorMessage="1" sqref="P2:S2">
      <formula1>ActionsName</formula1>
    </dataValidation>
  </dataValidations>
  <pageMargins left="0.7" right="0.7" top="0.75" bottom="0.75" header="0.3" footer="0.3"/>
  <pageSetup paperSize="9" orientation="portrait" horizontalDpi="1200" verticalDpi="1200" r:id="rId1"/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>
  <dimension ref="A1:W2"/>
  <sheetViews>
    <sheetView topLeftCell="E1" workbookViewId="0">
      <selection activeCell="F2" sqref="F2"/>
    </sheetView>
  </sheetViews>
  <sheetFormatPr defaultRowHeight="15"/>
  <cols>
    <col min="1" max="1" width="16.28515625" style="19" hidden="1" customWidth="1"/>
    <col min="2" max="2" width="7.85546875" style="19" hidden="1" customWidth="1"/>
    <col min="3" max="3" width="30.140625" style="19" hidden="1" customWidth="1"/>
    <col min="4" max="4" width="8.140625" style="19" hidden="1" customWidth="1"/>
    <col min="5" max="5" width="22.42578125" style="19" bestFit="1" customWidth="1"/>
    <col min="6" max="6" width="23.28515625" style="19" bestFit="1" customWidth="1"/>
    <col min="7" max="7" width="14.42578125" style="19" hidden="1" customWidth="1"/>
    <col min="8" max="8" width="13.5703125" style="19" hidden="1" customWidth="1"/>
    <col min="9" max="9" width="18.42578125" style="19" bestFit="1" customWidth="1"/>
    <col min="10" max="10" width="40.28515625" style="19" bestFit="1" customWidth="1"/>
    <col min="11" max="11" width="10.42578125" style="19" bestFit="1" customWidth="1"/>
    <col min="12" max="12" width="11.5703125" style="19" bestFit="1" customWidth="1"/>
    <col min="13" max="13" width="11.85546875" style="19" hidden="1" customWidth="1"/>
    <col min="14" max="14" width="6.28515625" style="20" bestFit="1" customWidth="1"/>
    <col min="15" max="15" width="11.140625" style="19" bestFit="1" customWidth="1"/>
    <col min="16" max="16" width="13.7109375" style="19" hidden="1" customWidth="1"/>
    <col min="17" max="17" width="20.42578125" style="19" bestFit="1" customWidth="1"/>
    <col min="18" max="18" width="11.42578125" style="20" hidden="1" customWidth="1"/>
    <col min="19" max="19" width="9.140625" style="19" hidden="1" customWidth="1"/>
    <col min="20" max="20" width="13.7109375" style="20" hidden="1" customWidth="1"/>
    <col min="21" max="21" width="19.28515625" style="19" customWidth="1"/>
    <col min="22" max="22" width="35.42578125" style="19" customWidth="1"/>
    <col min="23" max="23" width="13.7109375" style="19" bestFit="1" customWidth="1"/>
    <col min="24" max="16384" width="9.140625" style="19"/>
  </cols>
  <sheetData>
    <row r="1" spans="1:23">
      <c r="A1" s="20" t="s">
        <v>345</v>
      </c>
      <c r="B1" s="19" t="s">
        <v>100</v>
      </c>
      <c r="C1" s="20" t="s">
        <v>338</v>
      </c>
      <c r="D1" s="20" t="s">
        <v>309</v>
      </c>
      <c r="E1" s="19" t="s">
        <v>87</v>
      </c>
      <c r="F1" s="19" t="s">
        <v>140</v>
      </c>
      <c r="G1" s="20" t="s">
        <v>308</v>
      </c>
      <c r="H1" s="20" t="s">
        <v>120</v>
      </c>
      <c r="I1" s="19" t="s">
        <v>1</v>
      </c>
      <c r="J1" s="19" t="s">
        <v>103</v>
      </c>
      <c r="K1" s="19" t="s">
        <v>121</v>
      </c>
      <c r="L1" s="19" t="s">
        <v>14</v>
      </c>
      <c r="M1" s="20" t="s">
        <v>141</v>
      </c>
      <c r="N1" s="20" t="s">
        <v>300</v>
      </c>
      <c r="P1" s="20" t="s">
        <v>345</v>
      </c>
      <c r="Q1" s="20" t="s">
        <v>408</v>
      </c>
      <c r="R1" s="20" t="s">
        <v>409</v>
      </c>
      <c r="S1" s="20" t="s">
        <v>100</v>
      </c>
      <c r="T1" s="20" t="s">
        <v>388</v>
      </c>
      <c r="U1" s="20" t="s">
        <v>1</v>
      </c>
      <c r="V1" s="20" t="s">
        <v>103</v>
      </c>
      <c r="W1" s="20" t="s">
        <v>121</v>
      </c>
    </row>
    <row r="2" spans="1:23">
      <c r="A2" s="36" t="str">
        <f>Page&amp;"-"&amp;(COUNTA($E$1:RelationTable[[#This Row],[Resource]])-1)</f>
        <v>Resource Relations-0</v>
      </c>
      <c r="B2" s="3" t="str">
        <f>IF(RelationTable[[#This Row],[Resource]]="","id",COUNTA($E$2:RelationTable[[#This Row],[Resource]])+IF(ISNUMBER(VLOOKUP('Table Seed Map'!$A$10,SeedMap[],9,0)),VLOOKUP('Table Seed Map'!$A$10,SeedMap[],9,0),0))</f>
        <v>id</v>
      </c>
      <c r="C2" s="15" t="str">
        <f>RelationTable[[#This Row],[Resource]]&amp;"/"&amp;RelationTable[[#This Row],[Method]]</f>
        <v>/method</v>
      </c>
      <c r="D2" s="15" t="str">
        <f>RelationTable[[#This Row],[No]]</f>
        <v>id</v>
      </c>
      <c r="E2" s="15"/>
      <c r="F2" s="15"/>
      <c r="G2" s="15" t="str">
        <f>RelationTable[[#This Row],[No]]</f>
        <v>id</v>
      </c>
      <c r="H2" s="15" t="str">
        <f>IF(RelationTable[[#This Row],[No]]="id","resource",VLOOKUP([Resource],CHOOSE({1,2},ResourceTable[Name],ResourceTable[No]),2,0))</f>
        <v>resource</v>
      </c>
      <c r="I2" s="15" t="s">
        <v>24</v>
      </c>
      <c r="J2" s="15" t="s">
        <v>25</v>
      </c>
      <c r="K2" s="15" t="s">
        <v>31</v>
      </c>
      <c r="L2" s="15" t="s">
        <v>36</v>
      </c>
      <c r="M2" s="36" t="s">
        <v>37</v>
      </c>
      <c r="N2" s="53" t="str">
        <f>[RELID]</f>
        <v>id</v>
      </c>
      <c r="P2" s="6" t="str">
        <f>'Table Seed Map'!$A$9&amp;"-"&amp;COUNTA($Q$1:ResourceScopes[[#This Row],[Resource for Scope]])-1</f>
        <v>Resource Scopes-0</v>
      </c>
      <c r="Q2" s="1"/>
      <c r="R2" s="6" t="str">
        <f>ResourceScopes[[#This Row],[Resource for Scope]]&amp;"/"&amp;ResourceScopes[[#This Row],[Name]]</f>
        <v>/name</v>
      </c>
      <c r="S2" s="15" t="str">
        <f>IF(ResourceScopes[[#This Row],[Resource for Scope]]="","id",-1+COUNTA($Q$1:ResourceScopes[[#This Row],[Resource for Scope]])+VLOOKUP('Table Seed Map'!$A$9,SeedMap[],9,0))</f>
        <v>id</v>
      </c>
      <c r="T2" s="15" t="str">
        <f>IFERROR(VLOOKUP(ResourceScopes[[#This Row],[Resource for Scope]],CHOOSE({1,2},ResourceTable[Name],ResourceTable[No]),2,0),"resource")</f>
        <v>resource</v>
      </c>
      <c r="U2" s="1" t="s">
        <v>24</v>
      </c>
      <c r="V2" s="1" t="s">
        <v>25</v>
      </c>
      <c r="W2" s="1" t="s">
        <v>31</v>
      </c>
    </row>
  </sheetData>
  <dataValidations count="1">
    <dataValidation type="list" allowBlank="1" showInputMessage="1" showErrorMessage="1" sqref="Q2 E2:F2">
      <formula1>Resources</formula1>
    </dataValidation>
  </dataValidations>
  <pageMargins left="0.7" right="0.7" top="0.75" bottom="0.75" header="0.3" footer="0.3"/>
  <pageSetup paperSize="9" orientation="portrait" horizontalDpi="4294967293" verticalDpi="1200" r:id="rId1"/>
  <tableParts count="2"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>
  <dimension ref="A1:AS12"/>
  <sheetViews>
    <sheetView topLeftCell="C1" workbookViewId="0">
      <selection activeCell="N2" sqref="N2"/>
    </sheetView>
  </sheetViews>
  <sheetFormatPr defaultRowHeight="15"/>
  <cols>
    <col min="1" max="1" width="18.85546875" hidden="1" customWidth="1"/>
    <col min="2" max="2" width="18.85546875" style="20" hidden="1" customWidth="1"/>
    <col min="3" max="3" width="22.140625" customWidth="1"/>
    <col min="4" max="4" width="13.85546875" hidden="1" customWidth="1"/>
    <col min="5" max="5" width="9.5703125" hidden="1" customWidth="1"/>
    <col min="6" max="6" width="20.28515625" bestFit="1" customWidth="1"/>
    <col min="7" max="7" width="32" bestFit="1" customWidth="1"/>
    <col min="8" max="8" width="13.5703125" bestFit="1" customWidth="1"/>
    <col min="9" max="9" width="11.140625" customWidth="1"/>
    <col min="10" max="10" width="14.7109375" customWidth="1"/>
    <col min="11" max="11" width="14.7109375" hidden="1" customWidth="1"/>
    <col min="12" max="12" width="14.7109375" style="20" hidden="1" customWidth="1"/>
    <col min="13" max="13" width="14.85546875" hidden="1" customWidth="1"/>
    <col min="14" max="14" width="12" bestFit="1" customWidth="1"/>
    <col min="15" max="16" width="7.140625" hidden="1" customWidth="1"/>
    <col min="17" max="17" width="7.140625" style="20" hidden="1" customWidth="1"/>
    <col min="18" max="19" width="7.140625" hidden="1" customWidth="1"/>
    <col min="20" max="20" width="30.7109375" bestFit="1" customWidth="1"/>
    <col min="21" max="21" width="29.42578125" style="20" bestFit="1" customWidth="1"/>
    <col min="22" max="24" width="29.42578125" style="20" hidden="1" customWidth="1"/>
    <col min="25" max="25" width="7.5703125" style="20" customWidth="1"/>
    <col min="26" max="26" width="12" style="20" customWidth="1"/>
    <col min="27" max="27" width="27.28515625" style="20" bestFit="1" customWidth="1"/>
    <col min="28" max="28" width="14.140625" hidden="1" customWidth="1"/>
    <col min="29" max="30" width="22.85546875" customWidth="1"/>
    <col min="31" max="32" width="16.28515625" hidden="1" customWidth="1"/>
    <col min="33" max="33" width="21.140625" hidden="1" customWidth="1"/>
    <col min="34" max="34" width="9.140625" hidden="1" customWidth="1"/>
    <col min="35" max="35" width="27.140625" hidden="1" customWidth="1"/>
    <col min="36" max="36" width="17.7109375" hidden="1" customWidth="1"/>
    <col min="37" max="38" width="12" hidden="1" customWidth="1"/>
    <col min="39" max="39" width="11.28515625" customWidth="1"/>
    <col min="40" max="40" width="17.140625" bestFit="1" customWidth="1"/>
    <col min="41" max="43" width="0" hidden="1" customWidth="1"/>
    <col min="44" max="45" width="13.5703125" customWidth="1"/>
  </cols>
  <sheetData>
    <row r="1" spans="1:45">
      <c r="A1" s="1" t="s">
        <v>345</v>
      </c>
      <c r="B1" s="1" t="s">
        <v>338</v>
      </c>
      <c r="C1" s="1" t="s">
        <v>101</v>
      </c>
      <c r="D1" s="1" t="s">
        <v>100</v>
      </c>
      <c r="E1" s="1" t="s">
        <v>87</v>
      </c>
      <c r="F1" s="1" t="s">
        <v>1</v>
      </c>
      <c r="G1" s="1" t="s">
        <v>103</v>
      </c>
      <c r="H1" s="1" t="s">
        <v>98</v>
      </c>
      <c r="I1" s="1" t="s">
        <v>14</v>
      </c>
      <c r="J1" s="1" t="s">
        <v>116</v>
      </c>
      <c r="K1" s="1" t="s">
        <v>375</v>
      </c>
      <c r="L1" s="1" t="s">
        <v>376</v>
      </c>
      <c r="M1" s="1" t="s">
        <v>326</v>
      </c>
      <c r="N1" s="1" t="s">
        <v>272</v>
      </c>
      <c r="O1" s="1" t="s">
        <v>327</v>
      </c>
      <c r="P1" s="1" t="s">
        <v>328</v>
      </c>
      <c r="Q1" s="1" t="s">
        <v>465</v>
      </c>
      <c r="R1" s="1" t="s">
        <v>466</v>
      </c>
      <c r="S1" s="1" t="s">
        <v>467</v>
      </c>
      <c r="T1" s="1" t="s">
        <v>468</v>
      </c>
      <c r="U1" s="1" t="s">
        <v>469</v>
      </c>
      <c r="V1" s="1" t="s">
        <v>470</v>
      </c>
      <c r="W1" s="1" t="s">
        <v>471</v>
      </c>
      <c r="X1" s="1" t="s">
        <v>472</v>
      </c>
      <c r="Y1" s="1" t="s">
        <v>456</v>
      </c>
      <c r="Z1"/>
      <c r="AA1" s="1" t="s">
        <v>378</v>
      </c>
      <c r="AB1" s="1" t="s">
        <v>329</v>
      </c>
      <c r="AC1" s="1" t="s">
        <v>457</v>
      </c>
      <c r="AD1" s="1" t="s">
        <v>200</v>
      </c>
      <c r="AE1" s="1" t="s">
        <v>379</v>
      </c>
      <c r="AF1" s="1" t="s">
        <v>381</v>
      </c>
      <c r="AG1" s="1" t="s">
        <v>382</v>
      </c>
      <c r="AH1" s="1" t="s">
        <v>123</v>
      </c>
      <c r="AI1" s="1" t="s">
        <v>380</v>
      </c>
      <c r="AJ1" s="1" t="s">
        <v>384</v>
      </c>
      <c r="AK1" s="1" t="s">
        <v>383</v>
      </c>
      <c r="AL1" s="1" t="s">
        <v>131</v>
      </c>
      <c r="AN1" s="1" t="s">
        <v>451</v>
      </c>
      <c r="AO1" s="1" t="s">
        <v>345</v>
      </c>
      <c r="AP1" s="1" t="s">
        <v>100</v>
      </c>
      <c r="AQ1" s="1" t="s">
        <v>329</v>
      </c>
      <c r="AR1" s="1" t="s">
        <v>1</v>
      </c>
      <c r="AS1" s="1" t="s">
        <v>277</v>
      </c>
    </row>
    <row r="2" spans="1:45">
      <c r="A2" s="37" t="str">
        <f>'Table Seed Map'!$A$34&amp;"-"&amp;(COUNTA($E$1:ResourceAction[[#This Row],[Resource]])-2)</f>
        <v>Resource Actions-0</v>
      </c>
      <c r="B2" s="37" t="str">
        <f>ResourceAction[[#This Row],[Resource Name]]&amp;"/"&amp;ResourceAction[[#This Row],[Name]]</f>
        <v>/name</v>
      </c>
      <c r="C2" s="35"/>
      <c r="D2" s="37" t="str">
        <f>IF(ResourceAction[[#This Row],[Resource Name]]="","id",COUNTA($C$1:ResourceAction[[#This Row],[Resource Name]])-1+IF(VLOOKUP('Table Seed Map'!$A$34,SeedMap[],9,0),VLOOKUP('Table Seed Map'!$A$34,SeedMap[],9,0),0))</f>
        <v>id</v>
      </c>
      <c r="E2" s="37" t="str">
        <f>IFERROR(VLOOKUP(ResourceAction[[#This Row],[Resource Name]],ResourceTable[[RName]:[No]],3,0),"resource")</f>
        <v>resource</v>
      </c>
      <c r="F2" s="37" t="s">
        <v>24</v>
      </c>
      <c r="G2" s="37" t="s">
        <v>25</v>
      </c>
      <c r="H2" s="37" t="s">
        <v>26</v>
      </c>
      <c r="I2" s="37" t="s">
        <v>36</v>
      </c>
      <c r="J2" s="37" t="s">
        <v>115</v>
      </c>
      <c r="K2" s="39" t="str">
        <f>'Table Seed Map'!$A$35&amp;"-"&amp;(COUNTA($E$1:ResourceAction[[#This Row],[Resource]])-2)</f>
        <v>Action Method-0</v>
      </c>
      <c r="L2" s="37" t="str">
        <f>IF(ResourceAction[[#This Row],[No]]="id","id",-2+COUNTA($E$1:ResourceAction[[#This Row],[Resource]])+IF(ISNUMBER(VLOOKUP('Table Seed Map'!$A$35,SeedMap[],9,0)),VLOOKUP('Table Seed Map'!$A$35,SeedMap[],9,0),0))</f>
        <v>id</v>
      </c>
      <c r="M2" s="37" t="str">
        <f>IF(ResourceAction[[#This Row],[No]]="id","resource_action",ResourceAction[[#This Row],[No]])</f>
        <v>resource_action</v>
      </c>
      <c r="N2" s="48" t="s">
        <v>36</v>
      </c>
      <c r="O2" s="49" t="str">
        <f>IF(ResourceAction[[#This Row],[Resource Name]]="","idn1",IF(ResourceAction[[#This Row],[IDN1]]="","",VLOOKUP(ResourceAction[[#This Row],[IDN1]],IDNMaps[[Display]:[ID]],2,0)))</f>
        <v>idn1</v>
      </c>
      <c r="P2" s="49" t="str">
        <f>IF(ResourceAction[[#This Row],[Resource Name]]="","idn2",IF(ResourceAction[[#This Row],[IDN2]]="","",VLOOKUP(ResourceAction[[#This Row],[IDN2]],IDNMaps[[Display]:[ID]],2,0)))</f>
        <v>idn2</v>
      </c>
      <c r="Q2" s="49" t="str">
        <f>IF(ResourceAction[[#This Row],[Resource Name]]="","idn3",IF(ResourceAction[[#This Row],[IDN3]]="","",VLOOKUP(ResourceAction[[#This Row],[IDN3]],IDNMaps[[Display]:[ID]],2,0)))</f>
        <v>idn3</v>
      </c>
      <c r="R2" s="49" t="str">
        <f>IF(ResourceAction[[#This Row],[Resource Name]]="","idn4",IF(ResourceAction[[#This Row],[IDN4]]="","",VLOOKUP(ResourceAction[[#This Row],[IDN4]],IDNMaps[[Display]:[ID]],2,0)))</f>
        <v>idn4</v>
      </c>
      <c r="S2" s="49" t="str">
        <f>IF(ResourceAction[[#This Row],[Resource Name]]="","idn5",IF(ResourceAction[[#This Row],[IDN5]]="","",VLOOKUP(ResourceAction[[#This Row],[IDN5]],IDNMaps[[Display]:[ID]],2,0)))</f>
        <v>idn5</v>
      </c>
      <c r="T2" s="57"/>
      <c r="U2" s="57"/>
      <c r="V2" s="57"/>
      <c r="W2" s="57"/>
      <c r="X2" s="57"/>
      <c r="Y2" s="54" t="str">
        <f>[No]</f>
        <v>id</v>
      </c>
      <c r="Z2"/>
      <c r="AA2" s="1"/>
      <c r="AB2" s="15" t="s">
        <v>46</v>
      </c>
      <c r="AC2" s="15"/>
      <c r="AD2" s="15"/>
      <c r="AE2" s="15" t="str">
        <f>'Table Seed Map'!$A$37&amp;"-"&amp;-1+COUNTA($AC$1:ActionListNData[[#This Row],[Resource List]])</f>
        <v>Action List-0</v>
      </c>
      <c r="AF2" s="15" t="str">
        <f>IF(ActionListNData[[#This Row],[Action Name]]="","id",-1+COUNTA($AC$1:ActionListNData[[#This Row],[Resource List]])+IF(ISNUMBER(VLOOKUP('Table Seed Map'!$A$37,SeedMap[],9,0)),VLOOKUP('Table Seed Map'!$A$37,SeedMap[],9,0),0))</f>
        <v>id</v>
      </c>
      <c r="AG2" s="15" t="str">
        <f>ActionListNData[[#This Row],[Action]]</f>
        <v>resource_action</v>
      </c>
      <c r="AH2" s="15" t="str">
        <f>IF(ActionListNData[[#This Row],[Action Name]]="","resource_list",IFERROR(VLOOKUP(ActionListNData[[#This Row],[Resource List]],ResourceList[[ListDisplayName]:[No]],2,0),""))</f>
        <v>resource_list</v>
      </c>
      <c r="AI2" s="15" t="str">
        <f>'Table Seed Map'!$A$38&amp;"-"&amp;-1+COUNTA($AD$1:ActionListNData[[#This Row],[Resource Data]])</f>
        <v>Action Data-0</v>
      </c>
      <c r="AJ2" s="15" t="str">
        <f>IF(ActionListNData[[#This Row],[Action Name]]="","id",-1+COUNTA($AD$1:ActionListNData[[#This Row],[Resource Data]])+IF(ISNUMBER(VLOOKUP('Table Seed Map'!$A$38,SeedMap[],9,0)),VLOOKUP('Table Seed Map'!$A$38,SeedMap[],9,0),0))</f>
        <v>id</v>
      </c>
      <c r="AK2" s="15" t="str">
        <f>ActionListNData[[#This Row],[Action]]</f>
        <v>resource_action</v>
      </c>
      <c r="AL2" s="15" t="str">
        <f>IF(ActionListNData[[#This Row],[Action Name]]="","resource_data",IFERROR(VLOOKUP(ActionListNData[[#This Row],[Resource Data]],ResourceData[[DataDisplayName]:[No]],2,0),""))</f>
        <v>resource_data</v>
      </c>
      <c r="AN2" s="1"/>
      <c r="AO2" s="6" t="str">
        <f>'Table Seed Map'!$A$36&amp;"-"&amp;(COUNTA($AN$2:ActionAttr[[#This Row],[Action Name for Attr]]))</f>
        <v>Action Attrs-0</v>
      </c>
      <c r="AP2" s="15" t="str">
        <f>IF(ActionAttr[[#This Row],[Action Name for Attr]]="","id",IFERROR($AP1+1,IF(ISNUMBER(VLOOKUP('Table Seed Map'!$A$36,SeedMap[],9,0)),VLOOKUP('Table Seed Map'!$A$36,SeedMap[],9,0)+1,1)))</f>
        <v>id</v>
      </c>
      <c r="AQ2" s="37" t="str">
        <f>IF(ActionAttr[[#This Row],[Action Name for Attr]]="","resource_action",VLOOKUP(ActionAttr[[#This Row],[Action Name for Attr]],ResourceAction[[Display]:[No]],3,0))</f>
        <v>resource_action</v>
      </c>
      <c r="AR2" s="35" t="s">
        <v>24</v>
      </c>
      <c r="AS2" s="35" t="s">
        <v>45</v>
      </c>
    </row>
    <row r="3" spans="1:45">
      <c r="Z3"/>
    </row>
    <row r="4" spans="1:45">
      <c r="Z4"/>
    </row>
    <row r="5" spans="1:45">
      <c r="Z5"/>
    </row>
    <row r="6" spans="1:45">
      <c r="Z6"/>
    </row>
    <row r="7" spans="1:45">
      <c r="Z7"/>
    </row>
    <row r="8" spans="1:45">
      <c r="Z8"/>
    </row>
    <row r="9" spans="1:45">
      <c r="Z9"/>
    </row>
    <row r="10" spans="1:45">
      <c r="Z10"/>
    </row>
    <row r="11" spans="1:45">
      <c r="Z11"/>
    </row>
    <row r="12" spans="1:45">
      <c r="Z12"/>
    </row>
  </sheetData>
  <dataValidations count="7">
    <dataValidation type="list" allowBlank="1" showInputMessage="1" showErrorMessage="1" sqref="AN2 AA2">
      <formula1>ActionsName</formula1>
    </dataValidation>
    <dataValidation type="list" allowBlank="1" showInputMessage="1" showErrorMessage="1" sqref="AC2">
      <formula1>ListNames</formula1>
    </dataValidation>
    <dataValidation type="list" allowBlank="1" showInputMessage="1" showErrorMessage="1" sqref="AD2">
      <formula1>DataNames</formula1>
    </dataValidation>
    <dataValidation type="list" allowBlank="1" showInputMessage="1" showErrorMessage="1" sqref="I2">
      <formula1>"primary,secondary,success,danger,warning,info,light,dark,link,outline-primary,outline-secondary,outline-success,outline-danger,outline-warning,outline-info,outline-light,outline-dark"</formula1>
    </dataValidation>
    <dataValidation type="list" allowBlank="1" showInputMessage="1" showErrorMessage="1" sqref="C2">
      <formula1>Resources</formula1>
    </dataValidation>
    <dataValidation type="list" allowBlank="1" showInputMessage="1" showErrorMessage="1" sqref="T2:X2">
      <formula1>IDNs</formula1>
    </dataValidation>
    <dataValidation type="list" allowBlank="1" showInputMessage="1" showErrorMessage="1" sqref="N2">
      <formula1>"type,Method,Dashboard,Form,List,Data,FormWithData,ListRelation,AddRelation,ManageRelation"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19</vt:i4>
      </vt:variant>
    </vt:vector>
  </HeadingPairs>
  <TitlesOfParts>
    <vt:vector size="33" baseType="lpstr">
      <vt:lpstr>Tables</vt:lpstr>
      <vt:lpstr>Fields</vt:lpstr>
      <vt:lpstr>Table Fields</vt:lpstr>
      <vt:lpstr>Table Data</vt:lpstr>
      <vt:lpstr>Table Seed Map</vt:lpstr>
      <vt:lpstr>Seed Statement</vt:lpstr>
      <vt:lpstr>Helper-Resources</vt:lpstr>
      <vt:lpstr>Helper-Relation</vt:lpstr>
      <vt:lpstr>Helper-ResourceAction</vt:lpstr>
      <vt:lpstr>Helper-ResourceForm</vt:lpstr>
      <vt:lpstr>Migration Renamer</vt:lpstr>
      <vt:lpstr>Helper-ResourceList</vt:lpstr>
      <vt:lpstr>Helper-ResourceData</vt:lpstr>
      <vt:lpstr>IDN Maps</vt:lpstr>
      <vt:lpstr>ActionNames</vt:lpstr>
      <vt:lpstr>ActionsName</vt:lpstr>
      <vt:lpstr>ActualTableNames</vt:lpstr>
      <vt:lpstr>AvailableFieldNames</vt:lpstr>
      <vt:lpstr>AvailableFields</vt:lpstr>
      <vt:lpstr>AvailableSeeders</vt:lpstr>
      <vt:lpstr>DataNames</vt:lpstr>
      <vt:lpstr>DataSections</vt:lpstr>
      <vt:lpstr>DC</vt:lpstr>
      <vt:lpstr>FieldDisplayNames</vt:lpstr>
      <vt:lpstr>FormNames</vt:lpstr>
      <vt:lpstr>IDNs</vt:lpstr>
      <vt:lpstr>ListNames</vt:lpstr>
      <vt:lpstr>'Helper-Relation'!Page</vt:lpstr>
      <vt:lpstr>'Helper-Resources'!Page</vt:lpstr>
      <vt:lpstr>Relations</vt:lpstr>
      <vt:lpstr>Resources</vt:lpstr>
      <vt:lpstr>Scopes</vt:lpstr>
      <vt:lpstr>TableNames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Firose Hussain</dc:creator>
  <cp:lastModifiedBy>Firose</cp:lastModifiedBy>
  <dcterms:created xsi:type="dcterms:W3CDTF">2018-07-10T07:59:28Z</dcterms:created>
  <dcterms:modified xsi:type="dcterms:W3CDTF">2019-05-17T16:22:39Z</dcterms:modified>
</cp:coreProperties>
</file>