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320" i="24"/>
  <c r="A321"/>
  <c r="A322"/>
  <c r="C319"/>
  <c r="A319" s="1"/>
  <c r="C320"/>
  <c r="C321"/>
  <c r="C322"/>
  <c r="A50" i="19"/>
  <c r="D50"/>
  <c r="I50"/>
  <c r="A49"/>
  <c r="D49"/>
  <c r="I49"/>
  <c r="A48"/>
  <c r="D48"/>
  <c r="I48"/>
  <c r="A47"/>
  <c r="D47"/>
  <c r="I47"/>
  <c r="C315" i="24"/>
  <c r="A315" s="1"/>
  <c r="C316"/>
  <c r="A316" s="1"/>
  <c r="C317"/>
  <c r="A317" s="1"/>
  <c r="C318"/>
  <c r="A318" s="1"/>
  <c r="E34" i="14"/>
  <c r="E35"/>
  <c r="E36"/>
  <c r="E37"/>
  <c r="G34"/>
  <c r="G35"/>
  <c r="G36"/>
  <c r="G37"/>
  <c r="C33" i="21"/>
  <c r="C34"/>
  <c r="C35"/>
  <c r="C36"/>
  <c r="D33"/>
  <c r="D34"/>
  <c r="D35"/>
  <c r="D36"/>
  <c r="E33"/>
  <c r="E34"/>
  <c r="E35"/>
  <c r="E36"/>
  <c r="C311" i="24"/>
  <c r="A311" s="1"/>
  <c r="C312"/>
  <c r="A312" s="1"/>
  <c r="C313"/>
  <c r="A313" s="1"/>
  <c r="C314"/>
  <c r="A314" s="1"/>
  <c r="C373" i="3"/>
  <c r="D373"/>
  <c r="E373"/>
  <c r="F373"/>
  <c r="G373"/>
  <c r="H373"/>
  <c r="I373"/>
  <c r="J373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K370" s="1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B39" i="1"/>
  <c r="C39"/>
  <c r="E39" s="1"/>
  <c r="D39"/>
  <c r="F39"/>
  <c r="H39"/>
  <c r="C364" i="3"/>
  <c r="D364"/>
  <c r="E364"/>
  <c r="F364"/>
  <c r="G364"/>
  <c r="H364"/>
  <c r="I364"/>
  <c r="J364"/>
  <c r="C363"/>
  <c r="D363"/>
  <c r="E363"/>
  <c r="F363"/>
  <c r="G363"/>
  <c r="H363"/>
  <c r="I363"/>
  <c r="J363"/>
  <c r="C359"/>
  <c r="D359"/>
  <c r="E359"/>
  <c r="F359"/>
  <c r="G359"/>
  <c r="H359"/>
  <c r="I359"/>
  <c r="J359"/>
  <c r="C362"/>
  <c r="D362"/>
  <c r="E362"/>
  <c r="F362"/>
  <c r="G362"/>
  <c r="H362"/>
  <c r="I362"/>
  <c r="J362"/>
  <c r="C361"/>
  <c r="D361"/>
  <c r="E361"/>
  <c r="F361"/>
  <c r="G361"/>
  <c r="H361"/>
  <c r="I361"/>
  <c r="J361"/>
  <c r="C360"/>
  <c r="D360"/>
  <c r="E360"/>
  <c r="F360"/>
  <c r="G360"/>
  <c r="H360"/>
  <c r="I360"/>
  <c r="J360"/>
  <c r="C358"/>
  <c r="D358"/>
  <c r="E358"/>
  <c r="F358"/>
  <c r="G358"/>
  <c r="H358"/>
  <c r="I358"/>
  <c r="J358"/>
  <c r="B38" i="1"/>
  <c r="F38" s="1"/>
  <c r="C38"/>
  <c r="E38" s="1"/>
  <c r="D38"/>
  <c r="C357" i="3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B37" i="1"/>
  <c r="F37" s="1"/>
  <c r="C37"/>
  <c r="E37" s="1"/>
  <c r="D37"/>
  <c r="C346" i="3"/>
  <c r="D346"/>
  <c r="E346"/>
  <c r="F346"/>
  <c r="G346"/>
  <c r="H346"/>
  <c r="I346"/>
  <c r="J346"/>
  <c r="C349"/>
  <c r="D349"/>
  <c r="E349"/>
  <c r="F349"/>
  <c r="G349"/>
  <c r="H349"/>
  <c r="I349"/>
  <c r="J349"/>
  <c r="C348"/>
  <c r="D348"/>
  <c r="E348"/>
  <c r="F348"/>
  <c r="G348"/>
  <c r="H348"/>
  <c r="I348"/>
  <c r="J348"/>
  <c r="C347"/>
  <c r="D347"/>
  <c r="E347"/>
  <c r="F347"/>
  <c r="G347"/>
  <c r="H347"/>
  <c r="I347"/>
  <c r="J347"/>
  <c r="C341"/>
  <c r="C342"/>
  <c r="C343"/>
  <c r="C344"/>
  <c r="C345"/>
  <c r="D341"/>
  <c r="D342"/>
  <c r="D343"/>
  <c r="D344"/>
  <c r="D345"/>
  <c r="E341"/>
  <c r="E342"/>
  <c r="E343"/>
  <c r="E344"/>
  <c r="E345"/>
  <c r="F341"/>
  <c r="F342"/>
  <c r="F343"/>
  <c r="F344"/>
  <c r="F345"/>
  <c r="G341"/>
  <c r="G342"/>
  <c r="G343"/>
  <c r="G344"/>
  <c r="G345"/>
  <c r="H341"/>
  <c r="H342"/>
  <c r="H343"/>
  <c r="H344"/>
  <c r="H345"/>
  <c r="I341"/>
  <c r="I342"/>
  <c r="I343"/>
  <c r="I344"/>
  <c r="I345"/>
  <c r="J341"/>
  <c r="J342"/>
  <c r="J343"/>
  <c r="J344"/>
  <c r="J345"/>
  <c r="C340"/>
  <c r="D340"/>
  <c r="E340"/>
  <c r="F340"/>
  <c r="G340"/>
  <c r="H340"/>
  <c r="I340"/>
  <c r="J340"/>
  <c r="C339"/>
  <c r="D339"/>
  <c r="E339"/>
  <c r="F339"/>
  <c r="G339"/>
  <c r="H339"/>
  <c r="I339"/>
  <c r="J339"/>
  <c r="C338"/>
  <c r="D338"/>
  <c r="E338"/>
  <c r="F338"/>
  <c r="G338"/>
  <c r="H338"/>
  <c r="I338"/>
  <c r="J338"/>
  <c r="C337"/>
  <c r="D337"/>
  <c r="E337"/>
  <c r="F337"/>
  <c r="G337"/>
  <c r="H337"/>
  <c r="I337"/>
  <c r="J337"/>
  <c r="C336"/>
  <c r="D336"/>
  <c r="E336"/>
  <c r="F336"/>
  <c r="G336"/>
  <c r="H336"/>
  <c r="I336"/>
  <c r="J336"/>
  <c r="C335"/>
  <c r="D335"/>
  <c r="E335"/>
  <c r="F335"/>
  <c r="G335"/>
  <c r="H335"/>
  <c r="I335"/>
  <c r="J335"/>
  <c r="B40" i="1"/>
  <c r="H40" s="1"/>
  <c r="C40"/>
  <c r="E40" s="1"/>
  <c r="I40" s="1"/>
  <c r="D40"/>
  <c r="C331" i="3"/>
  <c r="D331"/>
  <c r="E331"/>
  <c r="F331"/>
  <c r="G331"/>
  <c r="H331"/>
  <c r="I331"/>
  <c r="J331"/>
  <c r="C332"/>
  <c r="D332"/>
  <c r="E332"/>
  <c r="F332"/>
  <c r="G332"/>
  <c r="H332"/>
  <c r="I332"/>
  <c r="J332"/>
  <c r="A310" i="24"/>
  <c r="C310"/>
  <c r="C309"/>
  <c r="A309" s="1"/>
  <c r="A46" i="19"/>
  <c r="E33" i="14"/>
  <c r="G33"/>
  <c r="C32" i="21"/>
  <c r="E32"/>
  <c r="C308" i="24"/>
  <c r="A308" s="1"/>
  <c r="C334" i="3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B34" i="1"/>
  <c r="H34" s="1"/>
  <c r="C34"/>
  <c r="E34" s="1"/>
  <c r="D32" i="21" s="1"/>
  <c r="D34" i="1"/>
  <c r="C307" i="24"/>
  <c r="A307" s="1"/>
  <c r="A45" i="19"/>
  <c r="C306" i="24"/>
  <c r="A306" s="1"/>
  <c r="E32" i="14"/>
  <c r="G32"/>
  <c r="E31" i="21"/>
  <c r="C305" i="24"/>
  <c r="A305" s="1"/>
  <c r="C323" i="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19" i="1"/>
  <c r="H19" s="1"/>
  <c r="C19"/>
  <c r="E19" s="1"/>
  <c r="D31" i="21" s="1"/>
  <c r="D19" i="1"/>
  <c r="C31" i="21" s="1"/>
  <c r="C283" i="24"/>
  <c r="A283" s="1"/>
  <c r="C284"/>
  <c r="A284" s="1"/>
  <c r="C285"/>
  <c r="A285" s="1"/>
  <c r="C286"/>
  <c r="A286" s="1"/>
  <c r="C287"/>
  <c r="A287" s="1"/>
  <c r="C288"/>
  <c r="A288" s="1"/>
  <c r="C289"/>
  <c r="A289" s="1"/>
  <c r="C290"/>
  <c r="A290" s="1"/>
  <c r="C291"/>
  <c r="A291" s="1"/>
  <c r="C292"/>
  <c r="A292" s="1"/>
  <c r="C293"/>
  <c r="A293" s="1"/>
  <c r="C294"/>
  <c r="A294" s="1"/>
  <c r="C295"/>
  <c r="A295" s="1"/>
  <c r="C296"/>
  <c r="A296" s="1"/>
  <c r="C297"/>
  <c r="A297" s="1"/>
  <c r="C298"/>
  <c r="A298" s="1"/>
  <c r="C299"/>
  <c r="A299" s="1"/>
  <c r="C300"/>
  <c r="A300" s="1"/>
  <c r="C301"/>
  <c r="A301" s="1"/>
  <c r="C302"/>
  <c r="A302" s="1"/>
  <c r="C303"/>
  <c r="A303" s="1"/>
  <c r="C304"/>
  <c r="A304" s="1"/>
  <c r="C282"/>
  <c r="A282" s="1"/>
  <c r="E30" i="21"/>
  <c r="C281" i="24"/>
  <c r="A281" s="1"/>
  <c r="C280"/>
  <c r="A280" s="1"/>
  <c r="C310" i="3"/>
  <c r="D310"/>
  <c r="E310"/>
  <c r="F310"/>
  <c r="G310"/>
  <c r="H310"/>
  <c r="I310"/>
  <c r="J310"/>
  <c r="C305"/>
  <c r="D305"/>
  <c r="E305"/>
  <c r="F305"/>
  <c r="G305"/>
  <c r="H305"/>
  <c r="I305"/>
  <c r="J305"/>
  <c r="C279" i="24"/>
  <c r="A279" s="1"/>
  <c r="E29" i="21"/>
  <c r="C278" i="24"/>
  <c r="A278" s="1"/>
  <c r="E28" i="21"/>
  <c r="C276" i="24"/>
  <c r="A276" s="1"/>
  <c r="C277"/>
  <c r="A277" s="1"/>
  <c r="A44" i="19"/>
  <c r="A43"/>
  <c r="C275" i="24"/>
  <c r="A275" s="1"/>
  <c r="A42" i="19"/>
  <c r="E27" i="21"/>
  <c r="C274" i="24"/>
  <c r="A274" s="1"/>
  <c r="A41" i="19"/>
  <c r="C273" i="24"/>
  <c r="A273" s="1"/>
  <c r="C272"/>
  <c r="A272" s="1"/>
  <c r="A40" i="19"/>
  <c r="E31" i="14"/>
  <c r="G31"/>
  <c r="C309" i="3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6" i="1"/>
  <c r="H36" s="1"/>
  <c r="C36"/>
  <c r="E36" s="1"/>
  <c r="D27" i="21" s="1"/>
  <c r="D36" i="1"/>
  <c r="C27" i="21" s="1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E22" i="21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5" i="1"/>
  <c r="H35" s="1"/>
  <c r="C35"/>
  <c r="E35" s="1"/>
  <c r="D22" i="21" s="1"/>
  <c r="D35" i="1"/>
  <c r="C22" i="21" s="1"/>
  <c r="K373" i="3" l="1"/>
  <c r="K372"/>
  <c r="K371"/>
  <c r="K369"/>
  <c r="K368"/>
  <c r="K367"/>
  <c r="K366"/>
  <c r="K365"/>
  <c r="K364"/>
  <c r="I39" i="1"/>
  <c r="G39"/>
  <c r="J39"/>
  <c r="H37"/>
  <c r="K363" i="3"/>
  <c r="K362"/>
  <c r="K359"/>
  <c r="K361"/>
  <c r="K360"/>
  <c r="K356"/>
  <c r="K358"/>
  <c r="K354"/>
  <c r="K357"/>
  <c r="H38" i="1"/>
  <c r="G38"/>
  <c r="I38"/>
  <c r="J38"/>
  <c r="K355" i="3"/>
  <c r="K353"/>
  <c r="K352"/>
  <c r="K351"/>
  <c r="K350"/>
  <c r="K346"/>
  <c r="K349"/>
  <c r="G37" i="1"/>
  <c r="J37"/>
  <c r="I37"/>
  <c r="K348" i="3"/>
  <c r="K347"/>
  <c r="K341"/>
  <c r="K342"/>
  <c r="K344"/>
  <c r="K345"/>
  <c r="K343"/>
  <c r="K340"/>
  <c r="K339"/>
  <c r="K338"/>
  <c r="K337"/>
  <c r="K336"/>
  <c r="K335"/>
  <c r="J40" i="1"/>
  <c r="F40"/>
  <c r="G40"/>
  <c r="K331" i="3"/>
  <c r="K332"/>
  <c r="K334"/>
  <c r="K333"/>
  <c r="K330"/>
  <c r="K329"/>
  <c r="K328"/>
  <c r="K327"/>
  <c r="K326"/>
  <c r="K325"/>
  <c r="K324"/>
  <c r="K323"/>
  <c r="I34" i="1"/>
  <c r="G34"/>
  <c r="J34"/>
  <c r="F34"/>
  <c r="K322" i="3"/>
  <c r="K321"/>
  <c r="K320"/>
  <c r="K317"/>
  <c r="K319"/>
  <c r="K318"/>
  <c r="K316"/>
  <c r="K314"/>
  <c r="K315"/>
  <c r="K312"/>
  <c r="K313"/>
  <c r="K311"/>
  <c r="I19" i="1"/>
  <c r="J19"/>
  <c r="G19"/>
  <c r="F19"/>
  <c r="K310" i="3"/>
  <c r="K305"/>
  <c r="K309"/>
  <c r="K308"/>
  <c r="K306"/>
  <c r="K307"/>
  <c r="K304"/>
  <c r="K303"/>
  <c r="K302"/>
  <c r="K301"/>
  <c r="I36" i="1"/>
  <c r="G36"/>
  <c r="J36"/>
  <c r="F36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5" i="1"/>
  <c r="J35"/>
  <c r="G35"/>
  <c r="F35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30" i="21" s="1"/>
  <c r="D12" i="1"/>
  <c r="C30" i="21" s="1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E21" i="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C21" i="21" s="1"/>
  <c r="D2" i="1"/>
  <c r="C28" i="21" s="1"/>
  <c r="D3" i="1"/>
  <c r="D4"/>
  <c r="D5"/>
  <c r="D6"/>
  <c r="D7"/>
  <c r="D8"/>
  <c r="D9"/>
  <c r="D10"/>
  <c r="C20" i="21" s="1"/>
  <c r="D11" i="1"/>
  <c r="D15"/>
  <c r="D16"/>
  <c r="C26" i="21" s="1"/>
  <c r="D17" i="1"/>
  <c r="D20"/>
  <c r="D21"/>
  <c r="C18" i="21" s="1"/>
  <c r="D22" i="1"/>
  <c r="D23"/>
  <c r="D24"/>
  <c r="D25"/>
  <c r="D26"/>
  <c r="C19" i="21" s="1"/>
  <c r="D27" i="1"/>
  <c r="C25" i="21" s="1"/>
  <c r="D28" i="1"/>
  <c r="D29"/>
  <c r="D30"/>
  <c r="D31"/>
  <c r="D32"/>
  <c r="C17" i="21" s="1"/>
  <c r="D33" i="1"/>
  <c r="C29" i="21" s="1"/>
  <c r="D41" i="1"/>
  <c r="D42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3" i="1"/>
  <c r="H33" s="1"/>
  <c r="C33"/>
  <c r="E33" s="1"/>
  <c r="D29" i="21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3" i="1"/>
  <c r="G33"/>
  <c r="J33"/>
  <c r="F33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8" i="1"/>
  <c r="E28" s="1"/>
  <c r="D6" i="21" s="1"/>
  <c r="B28" i="1"/>
  <c r="F28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20"/>
  <c r="H20" s="1"/>
  <c r="B21"/>
  <c r="F21" s="1"/>
  <c r="B22"/>
  <c r="F22" s="1"/>
  <c r="B23"/>
  <c r="H23" s="1"/>
  <c r="B24"/>
  <c r="H24" s="1"/>
  <c r="B25"/>
  <c r="H25" s="1"/>
  <c r="B26"/>
  <c r="F26" s="1"/>
  <c r="B27"/>
  <c r="H27" s="1"/>
  <c r="B29"/>
  <c r="H29" s="1"/>
  <c r="B30"/>
  <c r="F30" s="1"/>
  <c r="B31"/>
  <c r="F31" s="1"/>
  <c r="B32"/>
  <c r="H32" s="1"/>
  <c r="B41"/>
  <c r="H41" s="1"/>
  <c r="B42"/>
  <c r="H42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D28" i="21" s="1"/>
  <c r="C2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42" i="1"/>
  <c r="E42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41" i="1"/>
  <c r="E41" s="1"/>
  <c r="G41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20"/>
  <c r="E20" s="1"/>
  <c r="D11" i="21" s="1"/>
  <c r="C21" i="1"/>
  <c r="E21" s="1"/>
  <c r="C22"/>
  <c r="E22" s="1"/>
  <c r="G22" s="1"/>
  <c r="C23"/>
  <c r="E23" s="1"/>
  <c r="C24"/>
  <c r="E24" s="1"/>
  <c r="G24" s="1"/>
  <c r="C25"/>
  <c r="E25" s="1"/>
  <c r="C26"/>
  <c r="E26" s="1"/>
  <c r="C27"/>
  <c r="E27" s="1"/>
  <c r="C29"/>
  <c r="E29" s="1"/>
  <c r="D12" i="21" s="1"/>
  <c r="C30" i="1"/>
  <c r="E30" s="1"/>
  <c r="C31"/>
  <c r="E31" s="1"/>
  <c r="D13" i="21" s="1"/>
  <c r="C32" i="1"/>
  <c r="E32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7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6" i="1"/>
  <c r="D19" i="21"/>
  <c r="F23" i="1"/>
  <c r="G10"/>
  <c r="D20" i="21"/>
  <c r="G32" i="1"/>
  <c r="D17" i="21"/>
  <c r="G21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30" i="1"/>
  <c r="D16" i="21"/>
  <c r="G8" i="1"/>
  <c r="D8" i="21"/>
  <c r="F32" i="1"/>
  <c r="G7"/>
  <c r="D5" i="21"/>
  <c r="G9" i="1"/>
  <c r="D7" i="21"/>
  <c r="G6" i="1"/>
  <c r="D4" i="21"/>
  <c r="G25" i="1"/>
  <c r="D15" i="21"/>
  <c r="G15" i="1"/>
  <c r="D9" i="21"/>
  <c r="G3" i="1"/>
  <c r="D2" i="21"/>
  <c r="H26" i="1"/>
  <c r="G23"/>
  <c r="D14" i="21"/>
  <c r="G5" i="1"/>
  <c r="D3" i="21"/>
  <c r="F3" i="1"/>
  <c r="F15"/>
  <c r="H30"/>
  <c r="F24"/>
  <c r="F41"/>
  <c r="F5"/>
  <c r="H8"/>
  <c r="F25"/>
  <c r="F4"/>
  <c r="F42"/>
  <c r="F10"/>
  <c r="H16"/>
  <c r="F11"/>
  <c r="H21"/>
  <c r="G28"/>
  <c r="I28"/>
  <c r="J28"/>
  <c r="H28"/>
  <c r="H31"/>
  <c r="H22"/>
  <c r="H9"/>
  <c r="F27"/>
  <c r="F17"/>
  <c r="F7"/>
  <c r="F29"/>
  <c r="F20"/>
  <c r="K245" i="3"/>
  <c r="K246"/>
  <c r="K37"/>
  <c r="K62"/>
  <c r="K113"/>
  <c r="G31" i="1"/>
  <c r="J2"/>
  <c r="I2"/>
  <c r="G2"/>
  <c r="G42"/>
  <c r="G29"/>
  <c r="G20"/>
  <c r="J26"/>
  <c r="I30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41" i="1"/>
  <c r="I20"/>
  <c r="I29"/>
  <c r="I7"/>
  <c r="I21"/>
  <c r="K241" i="3"/>
  <c r="K240"/>
  <c r="I31" i="1"/>
  <c r="J31"/>
  <c r="J22"/>
  <c r="I22"/>
  <c r="J9"/>
  <c r="I9"/>
  <c r="J32"/>
  <c r="I32"/>
  <c r="J23"/>
  <c r="I23"/>
  <c r="J10"/>
  <c r="I10"/>
  <c r="I42"/>
  <c r="J42"/>
  <c r="I24"/>
  <c r="J24"/>
  <c r="J11"/>
  <c r="I11"/>
  <c r="J25"/>
  <c r="I25"/>
  <c r="I15"/>
  <c r="J15"/>
  <c r="I26"/>
  <c r="I16"/>
  <c r="J41"/>
  <c r="J29"/>
  <c r="J20"/>
  <c r="J7"/>
  <c r="J16"/>
  <c r="J17"/>
  <c r="I27"/>
  <c r="I17"/>
  <c r="J30"/>
  <c r="J21"/>
  <c r="J8"/>
  <c r="J27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D7"/>
  <c r="D22"/>
  <c r="I25"/>
  <c r="I2"/>
  <c r="E1" i="25"/>
  <c r="B8" s="1"/>
  <c r="B9"/>
  <c r="A7" i="14" l="1"/>
  <c r="C8" i="9"/>
  <c r="D12" i="19"/>
  <c r="A5" i="9"/>
  <c r="C9" i="8"/>
  <c r="C10"/>
  <c r="C8"/>
  <c r="C11"/>
  <c r="L9" i="25"/>
  <c r="M9"/>
  <c r="P9"/>
  <c r="O9"/>
  <c r="R9"/>
  <c r="Q9"/>
  <c r="N9"/>
  <c r="K9"/>
  <c r="C9"/>
  <c r="H9"/>
  <c r="E9"/>
  <c r="I9"/>
  <c r="J9"/>
  <c r="B10"/>
  <c r="G9"/>
  <c r="D9"/>
  <c r="F9"/>
  <c r="A8" i="14" l="1"/>
  <c r="I12" i="19"/>
  <c r="A6" i="9"/>
  <c r="C12" i="8"/>
  <c r="Q10" i="25"/>
  <c r="O10"/>
  <c r="M10"/>
  <c r="P10"/>
  <c r="L10"/>
  <c r="R10"/>
  <c r="N10"/>
  <c r="K10"/>
  <c r="J10"/>
  <c r="C10"/>
  <c r="B11"/>
  <c r="H10"/>
  <c r="G10"/>
  <c r="D10"/>
  <c r="F10"/>
  <c r="I10"/>
  <c r="E10"/>
  <c r="A9" i="14" l="1"/>
  <c r="I8" i="19"/>
  <c r="D11"/>
  <c r="D10"/>
  <c r="D9"/>
  <c r="A7" i="9"/>
  <c r="C15" i="8"/>
  <c r="C14"/>
  <c r="C13"/>
  <c r="O11" i="25"/>
  <c r="K11"/>
  <c r="N11"/>
  <c r="P11"/>
  <c r="Q11"/>
  <c r="L11"/>
  <c r="R11"/>
  <c r="M11"/>
  <c r="D11"/>
  <c r="F11"/>
  <c r="E11"/>
  <c r="I11"/>
  <c r="J11"/>
  <c r="C11"/>
  <c r="G11"/>
  <c r="H11"/>
  <c r="B12"/>
  <c r="A10" i="14" l="1"/>
  <c r="I9" i="19"/>
  <c r="C30" i="8"/>
  <c r="C26"/>
  <c r="C25"/>
  <c r="C28"/>
  <c r="A8" i="9"/>
  <c r="C29" i="8" s="1"/>
  <c r="C19"/>
  <c r="C16"/>
  <c r="C20"/>
  <c r="C21"/>
  <c r="C17"/>
  <c r="C22"/>
  <c r="C23"/>
  <c r="C18"/>
  <c r="L12" i="25"/>
  <c r="O12"/>
  <c r="P12"/>
  <c r="M12"/>
  <c r="N12"/>
  <c r="Q12"/>
  <c r="R12"/>
  <c r="K12"/>
  <c r="B13"/>
  <c r="C12"/>
  <c r="D12"/>
  <c r="J12"/>
  <c r="I12"/>
  <c r="F12"/>
  <c r="E12"/>
  <c r="H12"/>
  <c r="G12"/>
  <c r="A11" i="14" l="1"/>
  <c r="I10" i="19"/>
  <c r="C33" i="8"/>
  <c r="C27"/>
  <c r="C31"/>
  <c r="C32"/>
  <c r="C24"/>
  <c r="P13" i="25"/>
  <c r="Q13"/>
  <c r="N13"/>
  <c r="R13"/>
  <c r="O13"/>
  <c r="M13"/>
  <c r="K13"/>
  <c r="L13"/>
  <c r="B14"/>
  <c r="H13"/>
  <c r="E13"/>
  <c r="D13"/>
  <c r="I13"/>
  <c r="J13"/>
  <c r="C13"/>
  <c r="G13"/>
  <c r="F13"/>
  <c r="I11" i="19" l="1"/>
  <c r="A12" i="14"/>
  <c r="I6" i="19" s="1"/>
  <c r="R14" i="25"/>
  <c r="L14"/>
  <c r="O14"/>
  <c r="P14"/>
  <c r="Q14"/>
  <c r="M14"/>
  <c r="K14"/>
  <c r="N14"/>
  <c r="I14"/>
  <c r="J14"/>
  <c r="D14"/>
  <c r="C14"/>
  <c r="E14"/>
  <c r="H14"/>
  <c r="G14"/>
  <c r="B15"/>
  <c r="F14"/>
  <c r="D13" i="19" l="1"/>
  <c r="A13" i="14"/>
  <c r="D20" i="19" s="1"/>
  <c r="K15" i="25"/>
  <c r="N15"/>
  <c r="P15"/>
  <c r="Q15"/>
  <c r="M15"/>
  <c r="R15"/>
  <c r="L15"/>
  <c r="O15"/>
  <c r="I15"/>
  <c r="J15"/>
  <c r="C15"/>
  <c r="E15"/>
  <c r="G15"/>
  <c r="H15"/>
  <c r="D15"/>
  <c r="F15"/>
  <c r="B16"/>
  <c r="I14" i="19" l="1"/>
  <c r="D15"/>
  <c r="A14" i="14"/>
  <c r="I44" i="19"/>
  <c r="D19"/>
  <c r="O16" i="25"/>
  <c r="M16"/>
  <c r="K16"/>
  <c r="L16"/>
  <c r="P16"/>
  <c r="Q16"/>
  <c r="R16"/>
  <c r="N16"/>
  <c r="G16"/>
  <c r="H16"/>
  <c r="D16"/>
  <c r="B17"/>
  <c r="C16"/>
  <c r="J16"/>
  <c r="I16"/>
  <c r="E16"/>
  <c r="F16"/>
  <c r="D46" i="19" l="1"/>
  <c r="D16"/>
  <c r="D17"/>
  <c r="A15" i="14"/>
  <c r="I15" i="19"/>
  <c r="D21"/>
  <c r="D18"/>
  <c r="Q17" i="25"/>
  <c r="M17"/>
  <c r="R17"/>
  <c r="K17"/>
  <c r="O17"/>
  <c r="N17"/>
  <c r="P17"/>
  <c r="L17"/>
  <c r="G17"/>
  <c r="H17"/>
  <c r="C17"/>
  <c r="I17"/>
  <c r="J17"/>
  <c r="F17"/>
  <c r="D17"/>
  <c r="B18"/>
  <c r="E17"/>
  <c r="A16" i="14" l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I16" i="19"/>
  <c r="R18" i="25"/>
  <c r="K18"/>
  <c r="M18"/>
  <c r="L18"/>
  <c r="O18"/>
  <c r="P18"/>
  <c r="Q18"/>
  <c r="N18"/>
  <c r="I18"/>
  <c r="J18"/>
  <c r="B19"/>
  <c r="C18"/>
  <c r="H18"/>
  <c r="G18"/>
  <c r="D18"/>
  <c r="E18"/>
  <c r="F18"/>
  <c r="I46" i="19" l="1"/>
  <c r="A34" i="14"/>
  <c r="A35" s="1"/>
  <c r="A36" s="1"/>
  <c r="A37" s="1"/>
  <c r="I45" i="19"/>
  <c r="D45"/>
  <c r="D23"/>
  <c r="I21"/>
  <c r="D24"/>
  <c r="I17"/>
  <c r="I18"/>
  <c r="D35"/>
  <c r="I20"/>
  <c r="I40"/>
  <c r="I42"/>
  <c r="D43"/>
  <c r="D44"/>
  <c r="D42"/>
  <c r="I41"/>
  <c r="I43"/>
  <c r="D40"/>
  <c r="I23"/>
  <c r="D41"/>
  <c r="D39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B20"/>
  <c r="G19"/>
  <c r="H19"/>
  <c r="F19"/>
  <c r="J19"/>
  <c r="I19"/>
  <c r="D19"/>
  <c r="C19"/>
  <c r="E19"/>
  <c r="L20" l="1"/>
  <c r="O20"/>
  <c r="M20"/>
  <c r="K20"/>
  <c r="N20"/>
  <c r="P20"/>
  <c r="Q20"/>
  <c r="R20"/>
  <c r="C20"/>
  <c r="B21"/>
  <c r="I20"/>
  <c r="J20"/>
  <c r="H20"/>
  <c r="G20"/>
  <c r="F20"/>
  <c r="E20"/>
  <c r="D20"/>
  <c r="O21" l="1"/>
  <c r="M21"/>
  <c r="P21"/>
  <c r="K21"/>
  <c r="N21"/>
  <c r="R21"/>
  <c r="L21"/>
  <c r="Q21"/>
  <c r="G21"/>
  <c r="H21"/>
  <c r="D21"/>
  <c r="J21"/>
  <c r="I21"/>
  <c r="B22"/>
  <c r="E21"/>
  <c r="C21"/>
  <c r="F21"/>
  <c r="P22" l="1"/>
  <c r="O22"/>
  <c r="K22"/>
  <c r="N22"/>
  <c r="M22"/>
  <c r="R22"/>
  <c r="L22"/>
  <c r="Q22"/>
  <c r="E22"/>
  <c r="D22"/>
  <c r="J22"/>
  <c r="I22"/>
  <c r="G22"/>
  <c r="B23"/>
  <c r="F22"/>
  <c r="C22"/>
  <c r="H22"/>
  <c r="L23" l="1"/>
  <c r="P23"/>
  <c r="K23"/>
  <c r="N23"/>
  <c r="Q23"/>
  <c r="M23"/>
  <c r="R23"/>
  <c r="O23"/>
  <c r="F23"/>
  <c r="H23"/>
  <c r="I23"/>
  <c r="J23"/>
  <c r="G23"/>
  <c r="C23"/>
  <c r="E23"/>
  <c r="D23"/>
  <c r="B24"/>
  <c r="R24" l="1"/>
  <c r="L24"/>
  <c r="M24"/>
  <c r="K24"/>
  <c r="N24"/>
  <c r="Q24"/>
  <c r="O24"/>
  <c r="P24"/>
  <c r="H24"/>
  <c r="G24"/>
  <c r="I24"/>
  <c r="J24"/>
  <c r="F24"/>
  <c r="C24"/>
  <c r="E24"/>
  <c r="D24"/>
  <c r="B25"/>
  <c r="R25" l="1"/>
  <c r="P25"/>
  <c r="O25"/>
  <c r="L25"/>
  <c r="M25"/>
  <c r="Q25"/>
  <c r="K25"/>
  <c r="N25"/>
  <c r="E25"/>
  <c r="C25"/>
  <c r="H25"/>
  <c r="J25"/>
  <c r="I25"/>
  <c r="G25"/>
  <c r="F25"/>
  <c r="B26"/>
  <c r="D25"/>
  <c r="Q26" l="1"/>
  <c r="P26"/>
  <c r="M26"/>
  <c r="N26"/>
  <c r="L26"/>
  <c r="O26"/>
  <c r="R26"/>
  <c r="K26"/>
  <c r="C26"/>
  <c r="F26"/>
  <c r="H26"/>
  <c r="J26"/>
  <c r="I26"/>
  <c r="G26"/>
  <c r="D26"/>
  <c r="B27"/>
  <c r="E26"/>
  <c r="R27" l="1"/>
  <c r="M27"/>
  <c r="Q27"/>
  <c r="O27"/>
  <c r="P27"/>
  <c r="N27"/>
  <c r="K27"/>
  <c r="L27"/>
  <c r="F27"/>
  <c r="H27"/>
  <c r="I27"/>
  <c r="J27"/>
  <c r="G27"/>
  <c r="C27"/>
  <c r="D27"/>
  <c r="E27"/>
  <c r="B28"/>
  <c r="O28" l="1"/>
  <c r="P28"/>
  <c r="R28"/>
  <c r="M28"/>
  <c r="L28"/>
  <c r="N28"/>
  <c r="Q28"/>
  <c r="K28"/>
  <c r="E28"/>
  <c r="I28"/>
  <c r="J28"/>
  <c r="G28"/>
  <c r="H28"/>
  <c r="C28"/>
  <c r="D28"/>
  <c r="F28"/>
  <c r="B29"/>
  <c r="R29" l="1"/>
  <c r="N29"/>
  <c r="K29"/>
  <c r="Q29"/>
  <c r="L29"/>
  <c r="M29"/>
  <c r="O29"/>
  <c r="P29"/>
  <c r="H29"/>
  <c r="E29"/>
  <c r="I29"/>
  <c r="J29"/>
  <c r="C29"/>
  <c r="B30"/>
  <c r="D29"/>
  <c r="G29"/>
  <c r="F29"/>
  <c r="Q30" l="1"/>
  <c r="P30"/>
  <c r="L30"/>
  <c r="K30"/>
  <c r="M30"/>
  <c r="N30"/>
  <c r="O30"/>
  <c r="R30"/>
  <c r="E30"/>
  <c r="C30"/>
  <c r="B31"/>
  <c r="D30"/>
  <c r="F30"/>
  <c r="H30"/>
  <c r="J30"/>
  <c r="I30"/>
  <c r="G30"/>
  <c r="Q31" l="1"/>
  <c r="M31"/>
  <c r="N31"/>
  <c r="K31"/>
  <c r="P31"/>
  <c r="L31"/>
  <c r="O31"/>
  <c r="R31"/>
  <c r="C31"/>
  <c r="D31"/>
  <c r="E31"/>
  <c r="F31"/>
  <c r="G31"/>
  <c r="I31"/>
  <c r="J31"/>
  <c r="H31"/>
  <c r="B32"/>
  <c r="M32" l="1"/>
  <c r="K32"/>
  <c r="O32"/>
  <c r="P32"/>
  <c r="L32"/>
  <c r="R32"/>
  <c r="Q32"/>
  <c r="N32"/>
  <c r="C32"/>
  <c r="I32"/>
  <c r="H32"/>
  <c r="G32"/>
  <c r="B33"/>
  <c r="E32"/>
  <c r="F32"/>
  <c r="D32"/>
  <c r="J32"/>
  <c r="P33" l="1"/>
  <c r="L33"/>
  <c r="K33"/>
  <c r="M33"/>
  <c r="Q33"/>
  <c r="O33"/>
  <c r="R33"/>
  <c r="N33"/>
  <c r="I33"/>
  <c r="J33"/>
  <c r="H33"/>
  <c r="G33"/>
  <c r="C33"/>
  <c r="E33"/>
  <c r="F33"/>
  <c r="D33"/>
  <c r="B34"/>
  <c r="N34" l="1"/>
  <c r="L34"/>
  <c r="K34"/>
  <c r="O34"/>
  <c r="P34"/>
  <c r="R34"/>
  <c r="Q34"/>
  <c r="M34"/>
  <c r="I34"/>
  <c r="G34"/>
  <c r="H34"/>
  <c r="C34"/>
  <c r="F34"/>
  <c r="B35"/>
  <c r="E34"/>
  <c r="D34"/>
  <c r="J34"/>
  <c r="K35" l="1"/>
  <c r="R35"/>
  <c r="N35"/>
  <c r="Q35"/>
  <c r="P35"/>
  <c r="M35"/>
  <c r="L35"/>
  <c r="O35"/>
  <c r="E35"/>
  <c r="B36"/>
  <c r="H35"/>
  <c r="J35"/>
  <c r="I35"/>
  <c r="G35"/>
  <c r="C35"/>
  <c r="D35"/>
  <c r="F35"/>
  <c r="M36" l="1"/>
  <c r="P36"/>
  <c r="O36"/>
  <c r="K36"/>
  <c r="N36"/>
  <c r="Q36"/>
  <c r="R36"/>
  <c r="L36"/>
  <c r="E36"/>
  <c r="C36"/>
  <c r="B37"/>
  <c r="H36"/>
  <c r="J36"/>
  <c r="I36"/>
  <c r="D36"/>
  <c r="F36"/>
  <c r="G36"/>
  <c r="K37" l="1"/>
  <c r="N37"/>
  <c r="O37"/>
  <c r="R37"/>
  <c r="M37"/>
  <c r="P37"/>
  <c r="Q37"/>
  <c r="L37"/>
  <c r="C37"/>
  <c r="E37"/>
  <c r="D37"/>
  <c r="H37"/>
  <c r="J37"/>
  <c r="I37"/>
  <c r="F37"/>
  <c r="G37"/>
  <c r="B38"/>
  <c r="Q38" l="1"/>
  <c r="R38"/>
  <c r="K38"/>
  <c r="N38"/>
  <c r="M38"/>
  <c r="L38"/>
  <c r="O38"/>
  <c r="P38"/>
  <c r="E38"/>
  <c r="D38"/>
  <c r="F38"/>
  <c r="H38"/>
  <c r="C38"/>
  <c r="I38"/>
  <c r="J38"/>
  <c r="G38"/>
  <c r="B39"/>
  <c r="K39" l="1"/>
  <c r="R39"/>
  <c r="N39"/>
  <c r="O39"/>
  <c r="P39"/>
  <c r="L39"/>
  <c r="Q39"/>
  <c r="M39"/>
  <c r="C39"/>
  <c r="E39"/>
  <c r="H39"/>
  <c r="J39"/>
  <c r="I39"/>
  <c r="F39"/>
  <c r="D39"/>
  <c r="G39"/>
  <c r="B40"/>
  <c r="L40" l="1"/>
  <c r="N40"/>
  <c r="P40"/>
  <c r="M40"/>
  <c r="K40"/>
  <c r="R40"/>
  <c r="Q40"/>
  <c r="O40"/>
  <c r="C40"/>
  <c r="H40"/>
  <c r="G40"/>
  <c r="F40"/>
  <c r="I40"/>
  <c r="J40"/>
  <c r="B41"/>
  <c r="E40"/>
  <c r="D40"/>
  <c r="N41" l="1"/>
  <c r="O41"/>
  <c r="R41"/>
  <c r="L41"/>
  <c r="Q41"/>
  <c r="M41"/>
  <c r="P41"/>
  <c r="K41"/>
  <c r="B42"/>
  <c r="E41"/>
  <c r="I41"/>
  <c r="H41"/>
  <c r="G41"/>
  <c r="C41"/>
  <c r="D41"/>
  <c r="F41"/>
  <c r="J41"/>
  <c r="Q42" l="1"/>
  <c r="P42"/>
  <c r="K42"/>
  <c r="N42"/>
  <c r="L42"/>
  <c r="O42"/>
  <c r="R42"/>
  <c r="M42"/>
  <c r="F42"/>
  <c r="E42"/>
  <c r="I42"/>
  <c r="J42"/>
  <c r="G42"/>
  <c r="B43"/>
  <c r="C42"/>
  <c r="H42"/>
  <c r="D42"/>
  <c r="O43" l="1"/>
  <c r="R43"/>
  <c r="L43"/>
  <c r="P43"/>
  <c r="M43"/>
  <c r="N43"/>
  <c r="Q43"/>
  <c r="K43"/>
  <c r="F43"/>
  <c r="C43"/>
  <c r="D43"/>
  <c r="I43"/>
  <c r="E43"/>
  <c r="B44"/>
  <c r="G43"/>
  <c r="H43"/>
  <c r="J43"/>
  <c r="O44" l="1"/>
  <c r="P44"/>
  <c r="L44"/>
  <c r="M44"/>
  <c r="Q44"/>
  <c r="K44"/>
  <c r="N44"/>
  <c r="R44"/>
  <c r="H44"/>
  <c r="D44"/>
  <c r="F44"/>
  <c r="G44"/>
  <c r="I44"/>
  <c r="E44"/>
  <c r="J44"/>
  <c r="C44"/>
  <c r="B45"/>
  <c r="J45" l="1"/>
  <c r="I45"/>
  <c r="M45"/>
  <c r="L45"/>
  <c r="Q45"/>
  <c r="K45"/>
  <c r="N45"/>
  <c r="P45"/>
  <c r="R45"/>
  <c r="O45"/>
  <c r="F45"/>
  <c r="E45"/>
  <c r="C45"/>
  <c r="B46"/>
  <c r="G45"/>
  <c r="D45"/>
  <c r="H45"/>
  <c r="K46" l="1"/>
  <c r="I46"/>
  <c r="N46"/>
  <c r="L46"/>
  <c r="J46"/>
  <c r="O46"/>
  <c r="M46"/>
  <c r="P46"/>
  <c r="R46"/>
  <c r="Q46"/>
  <c r="B47"/>
  <c r="H46"/>
  <c r="G46"/>
  <c r="C46"/>
  <c r="E46"/>
  <c r="F46"/>
  <c r="D46"/>
  <c r="L47" l="1"/>
  <c r="K47"/>
  <c r="R47"/>
  <c r="N47"/>
  <c r="Q47"/>
  <c r="P47"/>
  <c r="J47"/>
  <c r="M47"/>
  <c r="I47"/>
  <c r="O47"/>
  <c r="B48"/>
  <c r="F47"/>
  <c r="C47"/>
  <c r="D47"/>
  <c r="H47"/>
  <c r="G47"/>
  <c r="E47"/>
  <c r="I48" l="1"/>
  <c r="Q48"/>
  <c r="M48"/>
  <c r="K48"/>
  <c r="L48"/>
  <c r="J48"/>
  <c r="P48"/>
  <c r="O48"/>
  <c r="N48"/>
  <c r="R48"/>
  <c r="F48"/>
  <c r="B49"/>
  <c r="E48"/>
  <c r="G48"/>
  <c r="H48"/>
  <c r="D48"/>
  <c r="C48"/>
  <c r="O49" l="1"/>
  <c r="J49"/>
  <c r="P49"/>
  <c r="Q49"/>
  <c r="M49"/>
  <c r="N49"/>
  <c r="K49"/>
  <c r="I49"/>
  <c r="R49"/>
  <c r="L49"/>
  <c r="E49"/>
  <c r="G49"/>
  <c r="B50"/>
  <c r="D49"/>
  <c r="H49"/>
  <c r="F49"/>
  <c r="C49"/>
  <c r="O50" l="1"/>
  <c r="L50"/>
  <c r="M50"/>
  <c r="I50"/>
  <c r="J50"/>
  <c r="N50"/>
  <c r="P50"/>
  <c r="Q50"/>
  <c r="R50"/>
  <c r="K50"/>
  <c r="C50"/>
  <c r="G50"/>
  <c r="F50"/>
  <c r="E50"/>
  <c r="D50"/>
  <c r="B51"/>
  <c r="H50"/>
  <c r="L51" l="1"/>
  <c r="K51"/>
  <c r="I51"/>
  <c r="N51"/>
  <c r="R51"/>
  <c r="Q51"/>
  <c r="P51"/>
  <c r="J51"/>
  <c r="O51"/>
  <c r="M51"/>
  <c r="E51"/>
  <c r="D51"/>
  <c r="C51"/>
  <c r="F51"/>
  <c r="H51"/>
  <c r="B52"/>
  <c r="G51"/>
  <c r="P52" l="1"/>
  <c r="O52"/>
  <c r="K52"/>
  <c r="N52"/>
  <c r="J52"/>
  <c r="I52"/>
  <c r="R52"/>
  <c r="M52"/>
  <c r="L52"/>
  <c r="Q52"/>
  <c r="H52"/>
  <c r="E52"/>
  <c r="C52"/>
  <c r="B53"/>
  <c r="D52"/>
  <c r="G52"/>
  <c r="F52"/>
  <c r="L53" l="1"/>
  <c r="P53"/>
  <c r="O53"/>
  <c r="K53"/>
  <c r="J53"/>
  <c r="R53"/>
  <c r="N53"/>
  <c r="Q53"/>
  <c r="I53"/>
  <c r="M53"/>
  <c r="B54"/>
  <c r="F53"/>
  <c r="D53"/>
  <c r="G53"/>
  <c r="E53"/>
  <c r="H53"/>
  <c r="C53"/>
  <c r="O54" l="1"/>
  <c r="L54"/>
  <c r="I54"/>
  <c r="K54"/>
  <c r="M54"/>
  <c r="J54"/>
  <c r="Q54"/>
  <c r="P54"/>
  <c r="R54"/>
  <c r="N54"/>
  <c r="G54"/>
  <c r="H54"/>
  <c r="B55"/>
  <c r="C54"/>
  <c r="D54"/>
  <c r="F54"/>
  <c r="E54"/>
  <c r="K55" l="1"/>
  <c r="Q55"/>
  <c r="I55"/>
  <c r="L55"/>
  <c r="N55"/>
  <c r="O55"/>
  <c r="P55"/>
  <c r="R55"/>
  <c r="J55"/>
  <c r="M55"/>
  <c r="B56"/>
  <c r="D55"/>
  <c r="H55"/>
  <c r="G55"/>
  <c r="F55"/>
  <c r="C55"/>
  <c r="E55"/>
  <c r="O56" l="1"/>
  <c r="Q56"/>
  <c r="I56"/>
  <c r="R56"/>
  <c r="P56"/>
  <c r="L56"/>
  <c r="M56"/>
  <c r="K56"/>
  <c r="J56"/>
  <c r="N56"/>
  <c r="D56"/>
  <c r="C56"/>
  <c r="G56"/>
  <c r="F56"/>
  <c r="H56"/>
  <c r="E56"/>
  <c r="B57"/>
  <c r="N57" l="1"/>
  <c r="L57"/>
  <c r="Q57"/>
  <c r="K57"/>
  <c r="M57"/>
  <c r="O57"/>
  <c r="R57"/>
  <c r="J57"/>
  <c r="I57"/>
  <c r="P57"/>
  <c r="G57"/>
  <c r="D57"/>
  <c r="E57"/>
  <c r="H57"/>
  <c r="B58"/>
  <c r="F57"/>
  <c r="C57"/>
  <c r="I58" l="1"/>
  <c r="L58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<sst xmlns="http://schemas.openxmlformats.org/spreadsheetml/2006/main" count="3705" uniqueCount="769">
  <si>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</si>
  <si>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</si>
  <si>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</si>
  <si>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</si>
  <si>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</si>
  <si>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</si>
  <si>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</si>
  <si>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</si>
  <si>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</si>
  <si>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</si>
  <si>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</si>
  <si>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</si>
  <si>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</si>
  <si>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</si>
  <si>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</si>
  <si>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</si>
  <si>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</si>
  <si>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</si>
  <si>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</si>
  <si>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</si>
  <si>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</si>
  <si>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</si>
  <si>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</si>
  <si>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</si>
  <si>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</si>
  <si>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</si>
  <si>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</si>
  <si>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</si>
  <si>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</si>
  <si>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</si>
  <si>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</si>
  <si>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</si>
  <si>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</si>
  <si>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</si>
  <si>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</si>
  <si>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</si>
  <si>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</si>
  <si>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</si>
  <si>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</si>
  <si>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</si>
  <si>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</si>
  <si>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</si>
  <si>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</si>
  <si>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</si>
  <si>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</si>
  <si>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</si>
  <si>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</si>
  <si>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</si>
  <si>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</si>
  <si>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</si>
  <si>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</si>
  <si>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</si>
  <si>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</si>
  <si>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</si>
  <si>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</si>
  <si>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</si>
  <si>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</si>
  <si>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</si>
  <si>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</si>
  <si>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</si>
  <si>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</si>
  <si>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</si>
  <si>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</si>
  <si>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</si>
  <si>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</si>
  <si>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</si>
  <si>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</si>
  <si>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</si>
  <si>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</si>
  <si>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</si>
  <si>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</si>
  <si>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</si>
  <si>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</si>
  <si>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</si>
  <si>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</si>
  <si>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</si>
  <si>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</si>
  <si>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</si>
  <si>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</si>
  <si>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</si>
  <si>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</si>
  <si>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</si>
  <si>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</si>
  <si>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</si>
  <si>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</si>
  <si>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</si>
  <si>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</si>
  <si>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</si>
  <si>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</si>
  <si>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</si>
  <si>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</si>
  <si>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</si>
  <si>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</si>
  <si>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</si>
  <si>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</si>
  <si>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</si>
  <si>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</si>
  <si>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</si>
  <si>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</si>
  <si>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</si>
  <si>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</si>
  <si>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</si>
  <si>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</si>
  <si>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</si>
  <si>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</si>
  <si>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</si>
  <si>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</si>
  <si>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</si>
  <si>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</si>
  <si>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</si>
  <si>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</si>
  <si>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</si>
  <si>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</si>
  <si>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</si>
  <si>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</si>
  <si>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</si>
  <si>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</si>
  <si>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</si>
  <si>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</si>
  <si>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</si>
  <si>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</si>
  <si>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</si>
  <si>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</si>
  <si>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</si>
  <si>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</si>
  <si>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</si>
  <si>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</si>
  <si>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</si>
  <si>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</si>
  <si>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</si>
  <si>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</si>
  <si>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</si>
  <si>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</si>
  <si>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</si>
  <si>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</si>
  <si>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</si>
  <si>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</si>
  <si>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</si>
  <si>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</si>
  <si>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</si>
  <si>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</si>
  <si>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</si>
  <si>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</si>
  <si>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</si>
  <si>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</si>
  <si>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</si>
  <si>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</si>
  <si>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</si>
  <si>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</si>
  <si>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</si>
  <si>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</si>
  <si>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</si>
  <si>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</si>
  <si>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</si>
  <si>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</si>
  <si>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</si>
  <si>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</si>
  <si>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</si>
  <si>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</si>
  <si>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</si>
  <si>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</si>
  <si>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</si>
  <si>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</si>
  <si>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</si>
  <si>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</si>
  <si>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</si>
  <si>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</si>
  <si>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</si>
  <si>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</si>
  <si>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</si>
  <si>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</si>
  <si>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</si>
  <si>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</si>
  <si>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</si>
  <si>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</si>
  <si>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</si>
  <si>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</si>
  <si>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</si>
  <si>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</si>
  <si>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</si>
  <si>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</si>
  <si>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</si>
  <si>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</si>
  <si>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</si>
  <si>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</si>
  <si>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</si>
  <si>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</si>
  <si>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</si>
  <si>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</si>
  <si>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</si>
  <si>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</si>
  <si>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</si>
  <si>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</si>
  <si>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</si>
  <si>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</si>
  <si>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</si>
  <si>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</si>
  <si>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</si>
  <si>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</si>
  <si>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</si>
  <si>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</si>
  <si>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</si>
  <si>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</si>
  <si>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</si>
  <si>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</si>
  <si>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</si>
  <si>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</si>
  <si>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</si>
  <si>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</si>
  <si>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</si>
  <si>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</si>
  <si>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</si>
  <si>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</si>
  <si>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</si>
  <si>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</si>
  <si>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</si>
  <si>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</si>
  <si>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</si>
  <si>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</si>
  <si>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</si>
  <si>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</si>
  <si>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</si>
  <si>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</si>
  <si>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</si>
  <si>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</si>
  <si>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</si>
  <si>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</si>
  <si>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</si>
  <si>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</si>
  <si>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</si>
  <si>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</si>
  <si>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</si>
  <si>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</si>
  <si>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</si>
  <si>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</si>
  <si>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</si>
  <si>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</si>
  <si>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</si>
  <si>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</si>
  <si>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</si>
  <si>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</si>
  <si>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</si>
  <si>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</si>
  <si>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</si>
  <si>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</si>
  <si>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</si>
  <si>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</si>
  <si>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</si>
  <si>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</si>
  <si>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</si>
  <si>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</si>
  <si>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</si>
  <si>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</si>
  <si>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</si>
  <si>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</si>
  <si>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</si>
  <si>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</si>
  <si>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</si>
  <si>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</si>
  <si>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</si>
  <si>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</si>
  <si>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</si>
  <si>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</si>
  <si>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</si>
  <si>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</si>
  <si>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</si>
  <si>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</si>
  <si>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</si>
  <si>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</si>
  <si>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</si>
  <si>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</si>
  <si>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</si>
  <si>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</si>
  <si>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</si>
  <si>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</si>
  <si>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</si>
  <si>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</si>
  <si>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</si>
  <si>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</si>
  <si>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</si>
  <si>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</si>
  <si>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</si>
  <si>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</si>
  <si>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</si>
  <si>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</si>
  <si>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</si>
  <si>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</si>
  <si>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</si>
  <si>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</si>
  <si>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</si>
  <si>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</si>
  <si>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</si>
  <si>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</si>
  <si>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</si>
  <si>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</si>
  <si>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</si>
  <si>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</si>
  <si>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</si>
  <si>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</si>
  <si>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</si>
  <si>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</si>
  <si>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</si>
  <si>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</si>
  <si>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</si>
  <si>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</si>
  <si>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</si>
  <si>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</si>
  <si>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</si>
  <si>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</si>
  <si>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</si>
  <si>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</si>
  <si>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</si>
  <si>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</si>
  <si>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</si>
  <si>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</si>
  <si>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</si>
  <si>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</si>
  <si>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</si>
  <si>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</si>
  <si>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</si>
  <si>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</si>
  <si>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</si>
  <si>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</si>
  <si>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</si>
  <si>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</si>
  <si>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</si>
  <si>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</si>
  <si>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</si>
  <si>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</si>
  <si>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</si>
  <si>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</si>
  <si>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</si>
  <si>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</si>
  <si>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</si>
  <si>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</si>
  <si>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</si>
  <si>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</si>
  <si>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</si>
  <si>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</si>
  <si>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</si>
  <si>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</si>
  <si>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</si>
  <si>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</si>
  <si>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</si>
  <si>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</si>
  <si>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</si>
  <si>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</si>
  <si>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</si>
  <si>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</si>
  <si>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</si>
  <si>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</si>
  <si>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</si>
  <si>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</si>
  <si>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</si>
  <si>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</si>
  <si>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</si>
  <si>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</si>
  <si>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</si>
  <si>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</si>
  <si>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</si>
  <si>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</si>
  <si>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</si>
  <si>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</si>
  <si>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</si>
  <si>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</si>
  <si>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</si>
  <si>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</si>
  <si>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</si>
  <si>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</si>
  <si>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</si>
  <si>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</si>
  <si>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</si>
  <si>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</si>
  <si>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</si>
  <si>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</si>
  <si>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</si>
  <si>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</si>
  <si>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</si>
  <si>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</si>
  <si>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</si>
  <si>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</si>
  <si>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</si>
  <si>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</si>
  <si>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</si>
  <si>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</si>
  <si>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</si>
  <si>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</si>
  <si>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</si>
  <si>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</si>
  <si>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</si>
  <si>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</si>
  <si>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</si>
  <si>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</si>
  <si>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</si>
  <si>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</si>
  <si>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</si>
  <si>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</si>
  <si>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</si>
  <si>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</si>
  <si>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</si>
  <si>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</si>
  <si>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</si>
  <si>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</si>
  <si>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</si>
  <si>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</si>
  <si>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</si>
  <si>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</si>
  <si>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</si>
  <si>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</si>
  <si>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</si>
  <si>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</si>
  <si>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</si>
  <si>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</si>
  <si>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</si>
  <si>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</si>
  <si>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</si>
  <si>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</si>
  <si>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</si>
  <si>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</si>
  <si>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</si>
  <si>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</si>
  <si>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</si>
  <si>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</si>
  <si>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</si>
  <si>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</si>
  <si>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</si>
  <si>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</si>
  <si>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</si>
  <si>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</si>
  <si>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</si>
  <si>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</si>
  <si>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</si>
  <si>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</si>
  <si>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</si>
  <si>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</si>
  <si>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</si>
  <si>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</si>
  <si>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</si>
  <si>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</si>
  <si>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</si>
  <si>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</si>
  <si>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</si>
  <si>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</si>
  <si>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</si>
  <si>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</si>
  <si>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</si>
  <si>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</si>
  <si>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</si>
  <si>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</si>
  <si>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</si>
  <si>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</si>
  <si>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</si>
  <si>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</si>
  <si>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</si>
  <si>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</si>
  <si>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</si>
  <si>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</si>
  <si>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</si>
  <si>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</si>
  <si>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</si>
  <si>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</si>
  <si>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</si>
  <si>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</si>
  <si>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</si>
  <si>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</si>
  <si>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</si>
  <si>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</si>
  <si>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</si>
  <si>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</si>
  <si>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</si>
  <si>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</si>
  <si>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</si>
  <si>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</si>
  <si>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</si>
  <si>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</si>
  <si>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</si>
  <si>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</si>
  <si>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</si>
  <si>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</si>
  <si>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</si>
  <si>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</si>
  <si>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</si>
  <si>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</si>
  <si>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</si>
  <si>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</si>
  <si>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</si>
  <si>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</si>
  <si>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</si>
  <si>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</si>
  <si>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</si>
  <si>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</si>
  <si>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</si>
  <si>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</si>
  <si>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</si>
  <si>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</si>
  <si>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</si>
  <si>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</si>
  <si>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</si>
  <si>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</si>
  <si>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</si>
  <si>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</si>
  <si>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</si>
  <si>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</si>
  <si>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</si>
  <si>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</si>
  <si>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</si>
  <si>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</si>
  <si>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</si>
  <si>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</si>
  <si>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</si>
  <si>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</si>
  <si>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</si>
  <si>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</si>
  <si>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</si>
  <si>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</si>
  <si>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</si>
  <si>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</si>
  <si>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</si>
  <si>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</si>
  <si>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</si>
  <si>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</si>
  <si>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</si>
  <si>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</si>
  <si>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</si>
  <si>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</si>
  <si>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</si>
  <si>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</si>
  <si>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</si>
  <si>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</si>
  <si>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</si>
  <si>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</si>
  <si>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</si>
  <si>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</si>
  <si>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</si>
  <si>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</si>
  <si>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</si>
  <si>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</si>
  <si>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</si>
  <si>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</si>
  <si>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</si>
  <si>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</si>
  <si>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</si>
  <si>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</si>
  <si>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</si>
  <si>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</si>
  <si>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</si>
  <si>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</si>
  <si>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</si>
  <si>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</si>
  <si>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</si>
  <si>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</si>
  <si>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</si>
  <si>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</si>
  <si>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</si>
  <si>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</si>
  <si>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</si>
  <si>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</si>
  <si>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</si>
  <si>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</si>
  <si>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</si>
  <si>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</si>
  <si>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</si>
  <si>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</si>
  <si>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</si>
  <si>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</si>
  <si>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</si>
  <si>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</si>
  <si>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</si>
  <si>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</si>
  <si>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</si>
  <si>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</si>
  <si>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</si>
  <si>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</si>
  <si>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</si>
  <si>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</si>
  <si>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</si>
  <si>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</si>
  <si>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</si>
  <si>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</si>
  <si>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</si>
  <si>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</si>
  <si>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</si>
  <si>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</si>
  <si>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</si>
  <si>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</si>
  <si>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</si>
  <si>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</si>
  <si>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</si>
  <si>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</si>
  <si>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</si>
  <si>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</si>
  <si>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</si>
  <si>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</si>
  <si>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</si>
  <si>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</si>
  <si>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</si>
  <si>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</si>
  <si>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</si>
  <si>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</si>
  <si>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</si>
  <si>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</si>
  <si>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</si>
  <si>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</si>
  <si>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</si>
  <si>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</si>
  <si>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</si>
  <si>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</si>
  <si>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</si>
  <si>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</si>
  <si>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</si>
  <si>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</si>
  <si>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</si>
  <si>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</si>
  <si>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</si>
  <si>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</si>
  <si>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</si>
  <si>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</si>
  <si>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</si>
  <si>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</si>
  <si>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</si>
  <si>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</si>
  <si>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</si>
  <si>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</si>
  <si>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</si>
  <si>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</si>
  <si>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</si>
  <si>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</si>
  <si>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</si>
  <si>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</si>
  <si>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</si>
  <si>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</si>
  <si>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</si>
  <si>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</si>
  <si>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</si>
  <si>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</si>
  <si>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</si>
  <si>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</si>
  <si>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</si>
  <si>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</si>
  <si>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</si>
  <si>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</si>
  <si>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</si>
  <si>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['Method','Form','List','Data','FormWithData','ListRelation','AddRelation','ManageRelation']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</si>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</sst>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124"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42" totalsRowShown="0" dataDxfId="123">
  <autoFilter ref="A1:J42"/>
  <tableColumns count="10">
    <tableColumn id="2" name="Name" dataDxfId="122"/>
    <tableColumn id="10" name="Table" dataDxfId="121">
      <calculatedColumnFormula>"__"&amp;[Name]</calculatedColumnFormula>
    </tableColumn>
    <tableColumn id="5" name="Singular Name" dataDxfId="120">
      <calculatedColumnFormula>IF(RIGHT([Name],3)="ies",MID([Name],1,LEN([Name])-3)&amp;"y",IF(RIGHT([Name],1)="s",MID([Name],1,LEN([Name])-1),[Name]))</calculatedColumnFormula>
    </tableColumn>
    <tableColumn id="8" name="Model NS" dataDxfId="119">
      <calculatedColumnFormula>"Milestone\Appframe\Model"</calculatedColumnFormula>
    </tableColumn>
    <tableColumn id="4" name="Class Name" dataDxfId="118">
      <calculatedColumnFormula>SUBSTITUTE(PROPER([Singular Name]),"_","")</calculatedColumnFormula>
    </tableColumn>
    <tableColumn id="1" name="Migration Artisan" dataDxfId="117">
      <calculatedColumnFormula>"php artisan make:migration create_"&amp;[Table]&amp;"_table --create=__"&amp;[Name]</calculatedColumnFormula>
    </tableColumn>
    <tableColumn id="6" name="Model Artisan" dataDxfId="116">
      <calculatedColumnFormula>"php artisan make:model "&amp;[Class Name]</calculatedColumnFormula>
    </tableColumn>
    <tableColumn id="3" name="Model Statement" dataDxfId="115">
      <calculatedColumnFormula>"protected $table = '"&amp;[Table]&amp;"';"</calculatedColumnFormula>
    </tableColumn>
    <tableColumn id="7" name="Seeder Artisan" dataDxfId="114">
      <calculatedColumnFormula>"php artisan make:seed "&amp;[Class Name]&amp;"TableSeeder"</calculatedColumnFormula>
    </tableColumn>
    <tableColumn id="9" name="Seeder Class" dataDxfId="113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39">
  <autoFilter ref="A1:P9"/>
  <tableColumns count="16">
    <tableColumn id="1" name="No" dataDxfId="38">
      <calculatedColumnFormula>IFERROR($A1+1,1)</calculatedColumnFormula>
    </tableColumn>
    <tableColumn id="2" name="Resource" dataDxfId="37"/>
    <tableColumn id="13" name="Resource Id" dataDxfId="36">
      <calculatedColumnFormula>VLOOKUP([Resource],CHOOSE({1,2},ResourceTable[Name],ResourceTable[No]),2,0)</calculatedColumnFormula>
    </tableColumn>
    <tableColumn id="3" name="Action Name" dataDxfId="35"/>
    <tableColumn id="4" name="Description" dataDxfId="34"/>
    <tableColumn id="5" name="Action Title" dataDxfId="33"/>
    <tableColumn id="6" name="Button Type" dataDxfId="32"/>
    <tableColumn id="7" name="Menu" dataDxfId="31"/>
    <tableColumn id="8" name="Icon" dataDxfId="30"/>
    <tableColumn id="9" name="Set" dataDxfId="29"/>
    <tableColumn id="14" name="Action Type" dataDxfId="28"/>
    <tableColumn id="15" name="ID1" dataDxfId="27"/>
    <tableColumn id="16" name="ID2" dataDxfId="26"/>
    <tableColumn id="10" name="On" dataDxfId="25"/>
    <tableColumn id="11" name="Confirm" dataDxfId="24"/>
    <tableColumn id="12" name="handler" dataDxfId="23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57" totalsRowShown="0" dataDxfId="106">
  <autoFilter ref="A1:I157">
    <filterColumn colId="0"/>
  </autoFilter>
  <tableColumns count="9">
    <tableColumn id="1" name="Column" dataDxfId="105"/>
    <tableColumn id="2" name="Type" dataDxfId="104"/>
    <tableColumn id="3" name="Name" dataDxfId="103"/>
    <tableColumn id="4" name="Length/Enum" dataDxfId="102"/>
    <tableColumn id="5" name="Method1" dataDxfId="101"/>
    <tableColumn id="6" name="Method2" dataDxfId="100"/>
    <tableColumn id="7" name="Method3" dataDxfId="99"/>
    <tableColumn id="8" name="Method4" dataDxfId="98"/>
    <tableColumn id="9" name="Method5" dataDxfId="9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73" totalsRowShown="0" dataDxfId="10">
  <autoFilter ref="A1:K373">
    <filterColumn colId="0">
      <filters>
        <filter val="resource_form_field_depends"/>
        <filter val="resource_form_fields"/>
      </filters>
    </filterColumn>
  </autoFilter>
  <tableColumns count="11">
    <tableColumn id="2" name="Table" dataDxfId="21"/>
    <tableColumn id="3" name="Field" dataDxfId="20"/>
    <tableColumn id="5" name="Type" dataDxfId="19">
      <calculatedColumnFormula>VLOOKUP([Field],Columns[],2,0)&amp;"("</calculatedColumnFormula>
    </tableColumn>
    <tableColumn id="4" name="Name" dataDxfId="18">
      <calculatedColumnFormula>IF(VLOOKUP([Field],Columns[],3,0)&lt;&gt;"","'"&amp;VLOOKUP([Field],Columns[],3,0)&amp;"'","")</calculatedColumnFormula>
    </tableColumn>
    <tableColumn id="6" name="Arg2" dataDxfId="17">
      <calculatedColumnFormula>IF(VLOOKUP([Field],Columns[],4,0)&lt;&gt;0,", "&amp;VLOOKUP([Field],Columns[],4,0)&amp;")",")")</calculatedColumnFormula>
    </tableColumn>
    <tableColumn id="7" name="Method1" dataDxfId="16">
      <calculatedColumnFormula>IF(VLOOKUP([Field],Columns[],5,0)=0,"","-&gt;"&amp;VLOOKUP([Field],Columns[],5,0))</calculatedColumnFormula>
    </tableColumn>
    <tableColumn id="8" name="Method2" dataDxfId="15">
      <calculatedColumnFormula>IF(VLOOKUP([Field],Columns[],6,0)=0,"","-&gt;"&amp;VLOOKUP([Field],Columns[],6,0))</calculatedColumnFormula>
    </tableColumn>
    <tableColumn id="9" name="Method3" dataDxfId="14">
      <calculatedColumnFormula>IF(VLOOKUP([Field],Columns[],7,0)=0,"","-&gt;"&amp;VLOOKUP([Field],Columns[],7,0))</calculatedColumnFormula>
    </tableColumn>
    <tableColumn id="10" name="Method4" dataDxfId="13">
      <calculatedColumnFormula>IF(VLOOKUP([Field],Columns[],8,0)=0,"","-&gt;"&amp;VLOOKUP([Field],Columns[],8,0))</calculatedColumnFormula>
    </tableColumn>
    <tableColumn id="11" name="Method5" dataDxfId="12">
      <calculatedColumnFormula>IF(VLOOKUP([Field],Columns[],9,0)=0,"","-&gt;"&amp;VLOOKUP([Field],Columns[],9,0))</calculatedColumnFormula>
    </tableColumn>
    <tableColumn id="12" name="Statement" dataDxfId="11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22" totalsRowShown="0" headerRowDxfId="96" dataDxfId="95">
  <autoFilter ref="A1:R322">
    <filterColumn colId="1">
      <filters>
        <filter val="Resource Roles"/>
      </filters>
    </filterColumn>
  </autoFilter>
  <tableColumns count="18">
    <tableColumn id="19" name="TRCode" dataDxfId="94">
      <calculatedColumnFormula>[Table Name]&amp;"-"&amp;[Record No]</calculatedColumnFormula>
    </tableColumn>
    <tableColumn id="1" name="Table Name" dataDxfId="93"/>
    <tableColumn id="2" name="Record No" dataDxfId="92">
      <calculatedColumnFormula>COUNTIF($B$1:$B1,[Table Name])</calculatedColumnFormula>
    </tableColumn>
    <tableColumn id="3" name="1" dataDxfId="91"/>
    <tableColumn id="4" name="2" dataDxfId="90"/>
    <tableColumn id="5" name="3" dataDxfId="89"/>
    <tableColumn id="6" name="4" dataDxfId="88"/>
    <tableColumn id="7" name="5" dataDxfId="87"/>
    <tableColumn id="8" name="6" dataDxfId="86"/>
    <tableColumn id="9" name="7" dataDxfId="85"/>
    <tableColumn id="10" name="8" dataDxfId="84"/>
    <tableColumn id="11" name="9" dataDxfId="83"/>
    <tableColumn id="12" name="10" dataDxfId="82"/>
    <tableColumn id="13" name="11" dataDxfId="81"/>
    <tableColumn id="14" name="12" dataDxfId="80"/>
    <tableColumn id="15" name="13" dataDxfId="79"/>
    <tableColumn id="16" name="14" dataDxfId="78"/>
    <tableColumn id="17" name="15" dataDxfId="7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6" totalsRowShown="0" dataDxfId="76">
  <autoFilter ref="A1:E36"/>
  <tableColumns count="5">
    <tableColumn id="1" name="Name" dataDxfId="75"/>
    <tableColumn id="3" name="FW Table Name" dataDxfId="74"/>
    <tableColumn id="20" name="NS" dataDxfId="73">
      <calculatedColumnFormula>VLOOKUP([FW Table Name],Tables[],4,0)</calculatedColumnFormula>
    </tableColumn>
    <tableColumn id="21" name="Model" dataDxfId="72">
      <calculatedColumnFormula>VLOOKUP([FW Table Name],Tables[],5,0)</calculatedColumnFormula>
    </tableColumn>
    <tableColumn id="4" name="Query Method" dataDxfId="71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7" totalsRowShown="0" dataDxfId="70">
  <autoFilter ref="A1:I37"/>
  <tableColumns count="9">
    <tableColumn id="1" name="No" dataDxfId="69">
      <calculatedColumnFormula>IFERROR($A1+1,1)</calculatedColumnFormula>
    </tableColumn>
    <tableColumn id="2" name="Name" dataDxfId="68"/>
    <tableColumn id="3" name="Description" dataDxfId="67"/>
    <tableColumn id="4" name="Title" dataDxfId="66"/>
    <tableColumn id="5" name="NS" dataDxfId="65">
      <calculatedColumnFormula>"Milestone\Appframe\Model"</calculatedColumnFormula>
    </tableColumn>
    <tableColumn id="6" name="Table" dataDxfId="64"/>
    <tableColumn id="7" name="Key" dataDxfId="63">
      <calculatedColumnFormula>"id"</calculatedColumnFormula>
    </tableColumn>
    <tableColumn id="8" name="Controller" dataDxfId="62"/>
    <tableColumn id="9" name="Controller NS" dataDxfId="61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50" totalsRowShown="0" dataDxfId="0">
  <autoFilter ref="A1:I50"/>
  <tableColumns count="9">
    <tableColumn id="1" name="No" dataDxfId="9">
      <calculatedColumnFormula>IFERROR($A1+1,1)</calculatedColumnFormula>
    </tableColumn>
    <tableColumn id="3" name="Resource" dataDxfId="8"/>
    <tableColumn id="4" name="Relate Resource" dataDxfId="7"/>
    <tableColumn id="2" name="Resource Id" dataDxfId="6">
      <calculatedColumnFormula>VLOOKUP([Resource],CHOOSE({1,2},ResourceTable[Name],ResourceTable[No]),2,0)</calculatedColumnFormula>
    </tableColumn>
    <tableColumn id="5" name="Name" dataDxfId="5"/>
    <tableColumn id="6" name="Description" dataDxfId="4"/>
    <tableColumn id="7" name="Method" dataDxfId="3"/>
    <tableColumn id="8" name="Type" dataDxfId="2"/>
    <tableColumn id="10" name="Relate Id" dataDxfId="1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60">
  <autoFilter ref="A1:G9"/>
  <tableColumns count="7">
    <tableColumn id="1" name="No" dataDxfId="59">
      <calculatedColumnFormula>IFERROR($A1+1,1)</calculatedColumnFormula>
    </tableColumn>
    <tableColumn id="2" name="Resource ID" dataDxfId="58"/>
    <tableColumn id="3" name="Resource Name" dataDxfId="57">
      <calculatedColumnFormula>VLOOKUP([Resource ID],ResourceTable[],2,0)</calculatedColumnFormula>
    </tableColumn>
    <tableColumn id="4" name="Form Name" dataDxfId="56"/>
    <tableColumn id="6" name="Title" dataDxfId="55"/>
    <tableColumn id="7" name="Action Text" dataDxfId="54"/>
    <tableColumn id="8" name="Description" dataDxfId="53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52">
  <autoFilter ref="A1:L33"/>
  <tableColumns count="12">
    <tableColumn id="9" name="No" dataDxfId="51">
      <calculatedColumnFormula>IFERROR($A1+1,1)</calculatedColumnFormula>
    </tableColumn>
    <tableColumn id="1" name="Form Id" dataDxfId="50"/>
    <tableColumn id="7" name="Form Name" dataDxfId="49">
      <calculatedColumnFormula>VLOOKUP([Form Id],ResourceForms[],4,0)</calculatedColumnFormula>
    </tableColumn>
    <tableColumn id="4" name="Name" dataDxfId="48"/>
    <tableColumn id="2" name="Type" dataDxfId="47"/>
    <tableColumn id="5" name="Label" dataDxfId="46"/>
    <tableColumn id="6" name="Collection" dataDxfId="45"/>
    <tableColumn id="14" name="Attribute" dataDxfId="44">
      <calculatedColumnFormula>[Name]</calculatedColumnFormula>
    </tableColumn>
    <tableColumn id="10" name="Relation" dataDxfId="43"/>
    <tableColumn id="11" name="Deep 1" dataDxfId="42"/>
    <tableColumn id="12" name="Deep 2" dataDxfId="41"/>
    <tableColumn id="13" name="Deep 3" dataDxfId="4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opLeftCell="A22" workbookViewId="0">
      <selection activeCell="E40" sqref="E4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42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567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599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600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559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4" t="s">
        <v>671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>"Milestone\Appframe\Model"</f>
        <v>Milestone\Appframe\Model</v>
      </c>
      <c r="E19" s="8" t="str">
        <f>SUBSTITUTE(PROPER([Singular Name]),"_","")</f>
        <v>ResourceListSearch</v>
      </c>
      <c r="F19" s="8" t="str">
        <f>"php artisan make:migration create_"&amp;[Table]&amp;"_table --create=__"&amp;[Name]</f>
        <v>php artisan make:migration create___resource_list_search_table --create=__resource_list_search</v>
      </c>
      <c r="G19" s="8" t="str">
        <f>"php artisan make:model "&amp;[Class Name]</f>
        <v>php artisan make:model ResourceListSearch</v>
      </c>
      <c r="H19" s="8" t="str">
        <f>"protected $table = '"&amp;[Table]&amp;"';"</f>
        <v>protected $table = '__resource_list_search';</v>
      </c>
      <c r="I19" s="8" t="str">
        <f>"php artisan make:seed "&amp;[Class Name]&amp;"TableSeeder"</f>
        <v>php artisan make:seed ResourceListSearchTableSeeder</v>
      </c>
      <c r="J19" s="8" t="str">
        <f>[Class Name]&amp;"TableSeeder"&amp;"::class,"</f>
        <v>ResourceListSearchTableSeeder::class,</v>
      </c>
    </row>
    <row r="20" spans="1:10">
      <c r="A20" s="2" t="s">
        <v>6</v>
      </c>
      <c r="B20" s="9" t="str">
        <f>"__"&amp;[Name]</f>
        <v>__resource_forms</v>
      </c>
      <c r="C20" s="9" t="str">
        <f>IF(RIGHT([Name],3)="ies",MID([Name],1,LEN([Name])-3)&amp;"y",IF(RIGHT([Name],1)="s",MID([Name],1,LEN([Name])-1),[Name]))</f>
        <v>resource_form</v>
      </c>
      <c r="D20" s="9" t="str">
        <f t="shared" si="0"/>
        <v>Milestone\Appframe\Model</v>
      </c>
      <c r="E20" s="8" t="str">
        <f>SUBSTITUTE(PROPER([Singular Name]),"_","")</f>
        <v>ResourceForm</v>
      </c>
      <c r="F20" s="8" t="str">
        <f>"php artisan make:migration create_"&amp;[Table]&amp;"_table --create=__"&amp;[Name]</f>
        <v>php artisan make:migration create___resource_forms_table --create=__resource_forms</v>
      </c>
      <c r="G20" s="8" t="str">
        <f>"php artisan make:model "&amp;[Class Name]</f>
        <v>php artisan make:model ResourceForm</v>
      </c>
      <c r="H20" s="8" t="str">
        <f>"protected $table = '"&amp;[Table]&amp;"';"</f>
        <v>protected $table = '__resource_forms';</v>
      </c>
      <c r="I20" s="8" t="str">
        <f>"php artisan make:seed "&amp;[Class Name]&amp;"TableSeeder"</f>
        <v>php artisan make:seed ResourceFormTableSeeder</v>
      </c>
      <c r="J20" s="8" t="str">
        <f>[Class Name]&amp;"TableSeeder"&amp;"::class,"</f>
        <v>ResourceFormTableSeeder::class,</v>
      </c>
    </row>
    <row r="21" spans="1:10">
      <c r="A21" s="2" t="s">
        <v>150</v>
      </c>
      <c r="B21" s="9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8" t="str">
        <f>SUBSTITUTE(PROPER([Singular Name]),"_","")</f>
        <v>ResourceFormDefault</v>
      </c>
      <c r="F21" s="8" t="str">
        <f>"php artisan make:migration create_"&amp;[Table]&amp;"_table --create=__"&amp;[Name]</f>
        <v>php artisan make:migration create___resource_form_defaults_table --create=__resource_form_defaults</v>
      </c>
      <c r="G21" s="8" t="str">
        <f>"php artisan make:model "&amp;[Class Name]</f>
        <v>php artisan make:model ResourceFormDefault</v>
      </c>
      <c r="H21" s="8" t="str">
        <f>"protected $table = '"&amp;[Table]&amp;"';"</f>
        <v>protected $table = '__resource_form_defaults';</v>
      </c>
      <c r="I21" s="8" t="str">
        <f>"php artisan make:seed "&amp;[Class Name]&amp;"TableSeeder"</f>
        <v>php artisan make:seed ResourceFormDefaultTableSeeder</v>
      </c>
      <c r="J21" s="8" t="str">
        <f>[Class Name]&amp;"TableSeeder"&amp;"::class,"</f>
        <v>ResourceFormDefaultTableSeeder::class,</v>
      </c>
    </row>
    <row r="22" spans="1:10">
      <c r="A22" s="2" t="s">
        <v>7</v>
      </c>
      <c r="B22" s="9" t="str">
        <f>"__"&amp;[Name]</f>
        <v>__resource_defaults</v>
      </c>
      <c r="C22" s="9" t="str">
        <f>IF(RIGHT([Name],3)="ies",MID([Name],1,LEN([Name])-3)&amp;"y",IF(RIGHT([Name],1)="s",MID([Name],1,LEN([Name])-1),[Name]))</f>
        <v>resource_default</v>
      </c>
      <c r="D22" s="9" t="str">
        <f t="shared" si="0"/>
        <v>Milestone\Appframe\Model</v>
      </c>
      <c r="E22" s="8" t="str">
        <f>SUBSTITUTE(PROPER([Singular Name]),"_","")</f>
        <v>ResourceDefault</v>
      </c>
      <c r="F22" s="8" t="str">
        <f>"php artisan make:migration create_"&amp;[Table]&amp;"_table --create=__"&amp;[Name]</f>
        <v>php artisan make:migration create___resource_defaults_table --create=__resource_defaults</v>
      </c>
      <c r="G22" s="8" t="str">
        <f>"php artisan make:model "&amp;[Class Name]</f>
        <v>php artisan make:model ResourceDefault</v>
      </c>
      <c r="H22" s="8" t="str">
        <f>"protected $table = '"&amp;[Table]&amp;"';"</f>
        <v>protected $table = '__resource_defaults';</v>
      </c>
      <c r="I22" s="8" t="str">
        <f>"php artisan make:seed "&amp;[Class Name]&amp;"TableSeeder"</f>
        <v>php artisan make:seed ResourceDefaultTableSeeder</v>
      </c>
      <c r="J22" s="8" t="str">
        <f>[Class Name]&amp;"TableSeeder"&amp;"::class,"</f>
        <v>ResourceDefaultTableSeeder::class,</v>
      </c>
    </row>
    <row r="23" spans="1:10">
      <c r="A23" s="2" t="s">
        <v>8</v>
      </c>
      <c r="B23" s="9" t="str">
        <f>"__"&amp;[Name]</f>
        <v>__resource_actions</v>
      </c>
      <c r="C23" s="9" t="str">
        <f>IF(RIGHT([Name],3)="ies",MID([Name],1,LEN([Name])-3)&amp;"y",IF(RIGHT([Name],1)="s",MID([Name],1,LEN([Name])-1),[Name]))</f>
        <v>resource_action</v>
      </c>
      <c r="D23" s="9" t="str">
        <f t="shared" si="0"/>
        <v>Milestone\Appframe\Model</v>
      </c>
      <c r="E23" s="8" t="str">
        <f>SUBSTITUTE(PROPER([Singular Name]),"_","")</f>
        <v>ResourceAction</v>
      </c>
      <c r="F23" s="8" t="str">
        <f>"php artisan make:migration create_"&amp;[Table]&amp;"_table --create=__"&amp;[Name]</f>
        <v>php artisan make:migration create___resource_actions_table --create=__resource_actions</v>
      </c>
      <c r="G23" s="8" t="str">
        <f>"php artisan make:model "&amp;[Class Name]</f>
        <v>php artisan make:model ResourceAction</v>
      </c>
      <c r="H23" s="8" t="str">
        <f>"protected $table = '"&amp;[Table]&amp;"';"</f>
        <v>protected $table = '__resource_actions';</v>
      </c>
      <c r="I23" s="8" t="str">
        <f>"php artisan make:seed "&amp;[Class Name]&amp;"TableSeeder"</f>
        <v>php artisan make:seed ResourceActionTableSeeder</v>
      </c>
      <c r="J23" s="8" t="str">
        <f>[Class Name]&amp;"TableSeeder"&amp;"::class,"</f>
        <v>ResourceActionTableSeeder::class,</v>
      </c>
    </row>
    <row r="24" spans="1:10">
      <c r="A24" s="2" t="s">
        <v>100</v>
      </c>
      <c r="B24" s="9" t="str">
        <f>"__"&amp;[Name]</f>
        <v>__resource_action_attrs</v>
      </c>
      <c r="C24" s="9" t="str">
        <f>IF(RIGHT([Name],3)="ies",MID([Name],1,LEN([Name])-3)&amp;"y",IF(RIGHT([Name],1)="s",MID([Name],1,LEN([Name])-1),[Name]))</f>
        <v>resource_action_attr</v>
      </c>
      <c r="D24" s="9" t="str">
        <f t="shared" si="0"/>
        <v>Milestone\Appframe\Model</v>
      </c>
      <c r="E24" s="8" t="str">
        <f>SUBSTITUTE(PROPER([Singular Name]),"_","")</f>
        <v>ResourceActionAttr</v>
      </c>
      <c r="F24" s="8" t="str">
        <f>"php artisan make:migration create_"&amp;[Table]&amp;"_table --create=__"&amp;[Name]</f>
        <v>php artisan make:migration create___resource_action_attrs_table --create=__resource_action_attrs</v>
      </c>
      <c r="G24" s="8" t="str">
        <f>"php artisan make:model "&amp;[Class Name]</f>
        <v>php artisan make:model ResourceActionAttr</v>
      </c>
      <c r="H24" s="8" t="str">
        <f>"protected $table = '"&amp;[Table]&amp;"';"</f>
        <v>protected $table = '__resource_action_attrs';</v>
      </c>
      <c r="I24" s="8" t="str">
        <f>"php artisan make:seed "&amp;[Class Name]&amp;"TableSeeder"</f>
        <v>php artisan make:seed ResourceActionAttrTableSeeder</v>
      </c>
      <c r="J24" s="8" t="str">
        <f>[Class Name]&amp;"TableSeeder"&amp;"::class,"</f>
        <v>ResourceActionAttrTableSeeder::class,</v>
      </c>
    </row>
    <row r="25" spans="1:10">
      <c r="A25" s="2" t="s">
        <v>101</v>
      </c>
      <c r="B25" s="9" t="str">
        <f>"__"&amp;[Name]</f>
        <v>__resource_action_methods</v>
      </c>
      <c r="C25" s="9" t="str">
        <f>IF(RIGHT([Name],3)="ies",MID([Name],1,LEN([Name])-3)&amp;"y",IF(RIGHT([Name],1)="s",MID([Name],1,LEN([Name])-1),[Name]))</f>
        <v>resource_action_method</v>
      </c>
      <c r="D25" s="9" t="str">
        <f t="shared" si="0"/>
        <v>Milestone\Appframe\Model</v>
      </c>
      <c r="E25" s="8" t="str">
        <f>SUBSTITUTE(PROPER([Singular Name]),"_","")</f>
        <v>ResourceActionMethod</v>
      </c>
      <c r="F25" s="8" t="str">
        <f>"php artisan make:migration create_"&amp;[Table]&amp;"_table --create=__"&amp;[Name]</f>
        <v>php artisan make:migration create___resource_action_methods_table --create=__resource_action_methods</v>
      </c>
      <c r="G25" s="8" t="str">
        <f>"php artisan make:model "&amp;[Class Name]</f>
        <v>php artisan make:model ResourceActionMethod</v>
      </c>
      <c r="H25" s="8" t="str">
        <f>"protected $table = '"&amp;[Table]&amp;"';"</f>
        <v>protected $table = '__resource_action_methods';</v>
      </c>
      <c r="I25" s="8" t="str">
        <f>"php artisan make:seed "&amp;[Class Name]&amp;"TableSeeder"</f>
        <v>php artisan make:seed ResourceActionMethodTableSeeder</v>
      </c>
      <c r="J25" s="8" t="str">
        <f>[Class Name]&amp;"TableSeeder"&amp;"::class,"</f>
        <v>ResourceActionMethodTableSeeder::class,</v>
      </c>
    </row>
    <row r="26" spans="1:10">
      <c r="A26" s="4" t="s">
        <v>135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8" t="str">
        <f>SUBSTITUTE(PROPER([Singular Name]),"_","")</f>
        <v>ResourceActionList</v>
      </c>
      <c r="F26" s="8" t="str">
        <f>"php artisan make:migration create_"&amp;[Table]&amp;"_table --create=__"&amp;[Name]</f>
        <v>php artisan make:migration create___resource_action_lists_table --create=__resource_action_lists</v>
      </c>
      <c r="G26" s="8" t="str">
        <f>"php artisan make:model "&amp;[Class Name]</f>
        <v>php artisan make:model ResourceActionList</v>
      </c>
      <c r="H26" s="8" t="str">
        <f>"protected $table = '"&amp;[Table]&amp;"';"</f>
        <v>protected $table = '__resource_action_lists';</v>
      </c>
      <c r="I26" s="8" t="str">
        <f>"php artisan make:seed "&amp;[Class Name]&amp;"TableSeeder"</f>
        <v>php artisan make:seed ResourceActionListTableSeeder</v>
      </c>
      <c r="J26" s="8" t="str">
        <f>[Class Name]&amp;"TableSeeder"&amp;"::class,"</f>
        <v>ResourceActionListTableSeeder::class,</v>
      </c>
    </row>
    <row r="27" spans="1:10">
      <c r="A27" s="4" t="s">
        <v>136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8" t="str">
        <f>SUBSTITUTE(PROPER([Singular Name]),"_","")</f>
        <v>ResourceActionData</v>
      </c>
      <c r="F27" s="8" t="str">
        <f>"php artisan make:migration create_"&amp;[Table]&amp;"_table --create=__"&amp;[Name]</f>
        <v>php artisan make:migration create___resource_action_data_table --create=__resource_action_data</v>
      </c>
      <c r="G27" s="8" t="str">
        <f>"php artisan make:model "&amp;[Class Name]</f>
        <v>php artisan make:model ResourceActionData</v>
      </c>
      <c r="H27" s="8" t="str">
        <f>"protected $table = '"&amp;[Table]&amp;"';"</f>
        <v>protected $table = '__resource_action_data';</v>
      </c>
      <c r="I27" s="8" t="str">
        <f>"php artisan make:seed "&amp;[Class Name]&amp;"TableSeeder"</f>
        <v>php artisan make:seed ResourceActionDataTableSeeder</v>
      </c>
      <c r="J27" s="8" t="str">
        <f>[Class Name]&amp;"TableSeeder"&amp;"::class,"</f>
        <v>ResourceActionDataTableSeeder::class,</v>
      </c>
    </row>
    <row r="28" spans="1:10">
      <c r="A28" s="5" t="s">
        <v>212</v>
      </c>
      <c r="B28" s="8" t="str">
        <f>"__"&amp;[Name]</f>
        <v>__resource_roles</v>
      </c>
      <c r="C28" s="8" t="str">
        <f>IF(RIGHT([Name],3)="ies",MID([Name],1,LEN([Name])-3)&amp;"y",IF(RIGHT([Name],1)="s",MID([Name],1,LEN([Name])-1),[Name]))</f>
        <v>resource_role</v>
      </c>
      <c r="D28" s="8" t="str">
        <f t="shared" si="0"/>
        <v>Milestone\Appframe\Model</v>
      </c>
      <c r="E28" s="8" t="str">
        <f>SUBSTITUTE(PROPER([Singular Name]),"_","")</f>
        <v>ResourceRole</v>
      </c>
      <c r="F28" s="8" t="str">
        <f>"php artisan make:migration create_"&amp;[Table]&amp;"_table --create=__"&amp;[Name]</f>
        <v>php artisan make:migration create___resource_roles_table --create=__resource_roles</v>
      </c>
      <c r="G28" s="8" t="str">
        <f>"php artisan make:model "&amp;[Class Name]</f>
        <v>php artisan make:model ResourceRole</v>
      </c>
      <c r="H28" s="8" t="str">
        <f>"protected $table = '"&amp;[Table]&amp;"';"</f>
        <v>protected $table = '__resource_roles';</v>
      </c>
      <c r="I28" s="8" t="str">
        <f>"php artisan make:seed "&amp;[Class Name]&amp;"TableSeeder"</f>
        <v>php artisan make:seed ResourceRoleTableSeeder</v>
      </c>
      <c r="J28" s="8" t="str">
        <f>[Class Name]&amp;"TableSeeder"&amp;"::class,"</f>
        <v>ResourceRoleTableSeeder::class,</v>
      </c>
    </row>
    <row r="29" spans="1:10">
      <c r="A29" s="2" t="s">
        <v>102</v>
      </c>
      <c r="B29" s="9" t="str">
        <f>"__"&amp;[Name]</f>
        <v>__resource_form_fields</v>
      </c>
      <c r="C29" s="9" t="str">
        <f>IF(RIGHT([Name],3)="ies",MID([Name],1,LEN([Name])-3)&amp;"y",IF(RIGHT([Name],1)="s",MID([Name],1,LEN([Name])-1),[Name]))</f>
        <v>resource_form_field</v>
      </c>
      <c r="D29" s="9" t="str">
        <f t="shared" si="0"/>
        <v>Milestone\Appframe\Model</v>
      </c>
      <c r="E29" s="8" t="str">
        <f>SUBSTITUTE(PROPER([Singular Name]),"_","")</f>
        <v>ResourceFormField</v>
      </c>
      <c r="F29" s="8" t="str">
        <f>"php artisan make:migration create_"&amp;[Table]&amp;"_table --create=__"&amp;[Name]</f>
        <v>php artisan make:migration create___resource_form_fields_table --create=__resource_form_fields</v>
      </c>
      <c r="G29" s="8" t="str">
        <f>"php artisan make:model "&amp;[Class Name]</f>
        <v>php artisan make:model ResourceFormField</v>
      </c>
      <c r="H29" s="8" t="str">
        <f>"protected $table = '"&amp;[Table]&amp;"';"</f>
        <v>protected $table = '__resource_form_fields';</v>
      </c>
      <c r="I29" s="8" t="str">
        <f>"php artisan make:seed "&amp;[Class Name]&amp;"TableSeeder"</f>
        <v>php artisan make:seed ResourceFormFieldTableSeeder</v>
      </c>
      <c r="J29" s="8" t="str">
        <f>[Class Name]&amp;"TableSeeder"&amp;"::class,"</f>
        <v>ResourceFormFieldTableSeeder::class,</v>
      </c>
    </row>
    <row r="30" spans="1:10">
      <c r="A30" s="2" t="s">
        <v>103</v>
      </c>
      <c r="B30" s="9" t="str">
        <f>"__"&amp;[Name]</f>
        <v>__resource_form_field_attrs</v>
      </c>
      <c r="C30" s="9" t="str">
        <f>IF(RIGHT([Name],3)="ies",MID([Name],1,LEN([Name])-3)&amp;"y",IF(RIGHT([Name],1)="s",MID([Name],1,LEN([Name])-1),[Name]))</f>
        <v>resource_form_field_attr</v>
      </c>
      <c r="D30" s="9" t="str">
        <f t="shared" si="0"/>
        <v>Milestone\Appframe\Model</v>
      </c>
      <c r="E30" s="8" t="str">
        <f>SUBSTITUTE(PROPER([Singular Name]),"_","")</f>
        <v>ResourceFormFieldAttr</v>
      </c>
      <c r="F30" s="8" t="str">
        <f>"php artisan make:migration create_"&amp;[Table]&amp;"_table --create=__"&amp;[Name]</f>
        <v>php artisan make:migration create___resource_form_field_attrs_table --create=__resource_form_field_attrs</v>
      </c>
      <c r="G30" s="8" t="str">
        <f>"php artisan make:model "&amp;[Class Name]</f>
        <v>php artisan make:model ResourceFormFieldAttr</v>
      </c>
      <c r="H30" s="8" t="str">
        <f>"protected $table = '"&amp;[Table]&amp;"';"</f>
        <v>protected $table = '__resource_form_field_attrs';</v>
      </c>
      <c r="I30" s="8" t="str">
        <f>"php artisan make:seed "&amp;[Class Name]&amp;"TableSeeder"</f>
        <v>php artisan make:seed ResourceFormFieldAttrTableSeeder</v>
      </c>
      <c r="J30" s="8" t="str">
        <f>[Class Name]&amp;"TableSeeder"&amp;"::class,"</f>
        <v>ResourceFormFieldAttrTableSeeder::class,</v>
      </c>
    </row>
    <row r="31" spans="1:10">
      <c r="A31" s="2" t="s">
        <v>104</v>
      </c>
      <c r="B31" s="9" t="str">
        <f>"__"&amp;[Name]</f>
        <v>__resource_form_field_data</v>
      </c>
      <c r="C31" s="9" t="str">
        <f>IF(RIGHT([Name],3)="ies",MID([Name],1,LEN([Name])-3)&amp;"y",IF(RIGHT([Name],1)="s",MID([Name],1,LEN([Name])-1),[Name]))</f>
        <v>resource_form_field_data</v>
      </c>
      <c r="D31" s="9" t="str">
        <f t="shared" si="0"/>
        <v>Milestone\Appframe\Model</v>
      </c>
      <c r="E31" s="8" t="str">
        <f>SUBSTITUTE(PROPER([Singular Name]),"_","")</f>
        <v>ResourceFormFieldData</v>
      </c>
      <c r="F31" s="8" t="str">
        <f>"php artisan make:migration create_"&amp;[Table]&amp;"_table --create=__"&amp;[Name]</f>
        <v>php artisan make:migration create___resource_form_field_data_table --create=__resource_form_field_data</v>
      </c>
      <c r="G31" s="8" t="str">
        <f>"php artisan make:model "&amp;[Class Name]</f>
        <v>php artisan make:model ResourceFormFieldData</v>
      </c>
      <c r="H31" s="8" t="str">
        <f>"protected $table = '"&amp;[Table]&amp;"';"</f>
        <v>protected $table = '__resource_form_field_data';</v>
      </c>
      <c r="I31" s="8" t="str">
        <f>"php artisan make:seed "&amp;[Class Name]&amp;"TableSeeder"</f>
        <v>php artisan make:seed ResourceFormFieldDataTableSeeder</v>
      </c>
      <c r="J31" s="8" t="str">
        <f>[Class Name]&amp;"TableSeeder"&amp;"::class,"</f>
        <v>ResourceFormFieldDataTableSeeder::class,</v>
      </c>
    </row>
    <row r="32" spans="1:10">
      <c r="A32" s="2" t="s">
        <v>105</v>
      </c>
      <c r="B32" s="9" t="str">
        <f>"__"&amp;[Name]</f>
        <v>__resource_form_field_validations</v>
      </c>
      <c r="C32" s="9" t="str">
        <f>IF(RIGHT([Name],3)="ies",MID([Name],1,LEN([Name])-3)&amp;"y",IF(RIGHT([Name],1)="s",MID([Name],1,LEN([Name])-1),[Name]))</f>
        <v>resource_form_field_validation</v>
      </c>
      <c r="D32" s="9" t="str">
        <f t="shared" si="0"/>
        <v>Milestone\Appframe\Model</v>
      </c>
      <c r="E32" s="8" t="str">
        <f>SUBSTITUTE(PROPER([Singular Name]),"_","")</f>
        <v>ResourceFormFieldValidation</v>
      </c>
      <c r="F32" s="8" t="str">
        <f>"php artisan make:migration create_"&amp;[Table]&amp;"_table --create=__"&amp;[Name]</f>
        <v>php artisan make:migration create___resource_form_field_validations_table --create=__resource_form_field_validations</v>
      </c>
      <c r="G32" s="8" t="str">
        <f>"php artisan make:model "&amp;[Class Name]</f>
        <v>php artisan make:model ResourceFormFieldValidation</v>
      </c>
      <c r="H32" s="8" t="str">
        <f>"protected $table = '"&amp;[Table]&amp;"';"</f>
        <v>protected $table = '__resource_form_field_validations';</v>
      </c>
      <c r="I32" s="8" t="str">
        <f>"php artisan make:seed "&amp;[Class Name]&amp;"TableSeeder"</f>
        <v>php artisan make:seed ResourceFormFieldValidationTableSeeder</v>
      </c>
      <c r="J32" s="8" t="str">
        <f>[Class Name]&amp;"TableSeeder"&amp;"::class,"</f>
        <v>ResourceFormFieldValidationTableSeeder::class,</v>
      </c>
    </row>
    <row r="33" spans="1:10">
      <c r="A33" s="2" t="s">
        <v>453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8" t="str">
        <f>SUBSTITUTE(PROPER([Singular Name]),"_","")</f>
        <v>ResourceFormFieldOption</v>
      </c>
      <c r="F33" s="8" t="str">
        <f>"php artisan make:migration create_"&amp;[Table]&amp;"_table --create=__"&amp;[Name]</f>
        <v>php artisan make:migration create___resource_form_field_options_table --create=__resource_form_field_options</v>
      </c>
      <c r="G33" s="8" t="str">
        <f>"php artisan make:model "&amp;[Class Name]</f>
        <v>php artisan make:model ResourceFormFieldOption</v>
      </c>
      <c r="H33" s="8" t="str">
        <f>"protected $table = '"&amp;[Table]&amp;"';"</f>
        <v>protected $table = '__resource_form_field_options';</v>
      </c>
      <c r="I33" s="8" t="str">
        <f>"php artisan make:seed "&amp;[Class Name]&amp;"TableSeeder"</f>
        <v>php artisan make:seed ResourceFormFieldOptionTableSeeder</v>
      </c>
      <c r="J33" s="8" t="str">
        <f>[Class Name]&amp;"TableSeeder"&amp;"::class,"</f>
        <v>ResourceFormFieldOptionTableSeeder::class,</v>
      </c>
    </row>
    <row r="34" spans="1:10">
      <c r="A34" s="2" t="s">
        <v>679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>"Milestone\Appframe\Model"</f>
        <v>Milestone\Appframe\Model</v>
      </c>
      <c r="E34" s="8" t="str">
        <f>SUBSTITUTE(PROPER([Singular Name]),"_","")</f>
        <v>ResourceFormFieldDepend</v>
      </c>
      <c r="F34" s="8" t="str">
        <f>"php artisan make:migration create_"&amp;[Table]&amp;"_table --create=__"&amp;[Name]</f>
        <v>php artisan make:migration create___resource_form_field_depends_table --create=__resource_form_field_depends</v>
      </c>
      <c r="G34" s="8" t="str">
        <f>"php artisan make:model "&amp;[Class Name]</f>
        <v>php artisan make:model ResourceFormFieldDepend</v>
      </c>
      <c r="H34" s="8" t="str">
        <f>"protected $table = '"&amp;[Table]&amp;"';"</f>
        <v>protected $table = '__resource_form_field_depends';</v>
      </c>
      <c r="I34" s="8" t="str">
        <f>"php artisan make:seed "&amp;[Class Name]&amp;"TableSeeder"</f>
        <v>php artisan make:seed ResourceFormFieldDependTableSeeder</v>
      </c>
      <c r="J34" s="8" t="str">
        <f>[Class Name]&amp;"TableSeeder"&amp;"::class,"</f>
        <v>ResourceFormFieldDependTableSeeder::class,</v>
      </c>
    </row>
    <row r="35" spans="1:10">
      <c r="A35" s="2" t="s">
        <v>589</v>
      </c>
      <c r="B35" s="7" t="str">
        <f>"__"&amp;[Name]</f>
        <v>__resource_form_layout</v>
      </c>
      <c r="C35" s="7" t="str">
        <f>IF(RIGHT([Name],3)="ies",MID([Name],1,LEN([Name])-3)&amp;"y",IF(RIGHT([Name],1)="s",MID([Name],1,LEN([Name])-1),[Name]))</f>
        <v>resource_form_layout</v>
      </c>
      <c r="D35" s="7" t="str">
        <f>"Milestone\Appframe\Model"</f>
        <v>Milestone\Appframe\Model</v>
      </c>
      <c r="E35" s="8" t="str">
        <f>SUBSTITUTE(PROPER([Singular Name]),"_","")</f>
        <v>ResourceFormLayout</v>
      </c>
      <c r="F35" s="8" t="str">
        <f>"php artisan make:migration create_"&amp;[Table]&amp;"_table --create=__"&amp;[Name]</f>
        <v>php artisan make:migration create___resource_form_layout_table --create=__resource_form_layout</v>
      </c>
      <c r="G35" s="8" t="str">
        <f>"php artisan make:model "&amp;[Class Name]</f>
        <v>php artisan make:model ResourceFormLayout</v>
      </c>
      <c r="H35" s="8" t="str">
        <f>"protected $table = '"&amp;[Table]&amp;"';"</f>
        <v>protected $table = '__resource_form_layout';</v>
      </c>
      <c r="I35" s="8" t="str">
        <f>"php artisan make:seed "&amp;[Class Name]&amp;"TableSeeder"</f>
        <v>php artisan make:seed ResourceFormLayoutTableSeeder</v>
      </c>
      <c r="J35" s="8" t="str">
        <f>[Class Name]&amp;"TableSeeder"&amp;"::class,"</f>
        <v>ResourceFormLayoutTableSeeder::class,</v>
      </c>
    </row>
    <row r="36" spans="1:10">
      <c r="A36" s="2" t="s">
        <v>647</v>
      </c>
      <c r="B36" s="7" t="str">
        <f>"__"&amp;[Name]</f>
        <v>__resource_form_collection</v>
      </c>
      <c r="C36" s="7" t="str">
        <f>IF(RIGHT([Name],3)="ies",MID([Name],1,LEN([Name])-3)&amp;"y",IF(RIGHT([Name],1)="s",MID([Name],1,LEN([Name])-1),[Name]))</f>
        <v>resource_form_collection</v>
      </c>
      <c r="D36" s="7" t="str">
        <f>"Milestone\Appframe\Model"</f>
        <v>Milestone\Appframe\Model</v>
      </c>
      <c r="E36" s="8" t="str">
        <f>SUBSTITUTE(PROPER([Singular Name]),"_","")</f>
        <v>ResourceFormCollection</v>
      </c>
      <c r="F36" s="8" t="str">
        <f>"php artisan make:migration create_"&amp;[Table]&amp;"_table --create=__"&amp;[Name]</f>
        <v>php artisan make:migration create___resource_form_collection_table --create=__resource_form_collection</v>
      </c>
      <c r="G36" s="8" t="str">
        <f>"php artisan make:model "&amp;[Class Name]</f>
        <v>php artisan make:model ResourceFormCollection</v>
      </c>
      <c r="H36" s="8" t="str">
        <f>"protected $table = '"&amp;[Table]&amp;"';"</f>
        <v>protected $table = '__resource_form_collection';</v>
      </c>
      <c r="I36" s="8" t="str">
        <f>"php artisan make:seed "&amp;[Class Name]&amp;"TableSeeder"</f>
        <v>php artisan make:seed ResourceFormCollectionTableSeeder</v>
      </c>
      <c r="J36" s="8" t="str">
        <f>[Class Name]&amp;"TableSeeder"&amp;"::class,"</f>
        <v>ResourceFormCollectionTableSeeder::class,</v>
      </c>
    </row>
    <row r="37" spans="1:10">
      <c r="A37" s="4" t="s">
        <v>725</v>
      </c>
      <c r="B37" s="7" t="str">
        <f>"__"&amp;[Name]</f>
        <v>__resource_dashboard</v>
      </c>
      <c r="C37" s="7" t="str">
        <f>IF(RIGHT([Name],3)="ies",MID([Name],1,LEN([Name])-3)&amp;"y",IF(RIGHT([Name],1)="s",MID([Name],1,LEN([Name])-1),[Name]))</f>
        <v>resource_dashboard</v>
      </c>
      <c r="D37" s="7" t="str">
        <f>"Milestone\Appframe\Model"</f>
        <v>Milestone\Appframe\Model</v>
      </c>
      <c r="E37" s="8" t="str">
        <f>SUBSTITUTE(PROPER([Singular Name]),"_","")</f>
        <v>ResourceDashboard</v>
      </c>
      <c r="F37" s="8" t="str">
        <f>"php artisan make:migration create_"&amp;[Table]&amp;"_table --create=__"&amp;[Name]</f>
        <v>php artisan make:migration create___resource_dashboard_table --create=__resource_dashboard</v>
      </c>
      <c r="G37" s="8" t="str">
        <f>"php artisan make:model "&amp;[Class Name]</f>
        <v>php artisan make:model ResourceDashboard</v>
      </c>
      <c r="H37" s="8" t="str">
        <f>"protected $table = '"&amp;[Table]&amp;"';"</f>
        <v>protected $table = '__resource_dashboard';</v>
      </c>
      <c r="I37" s="8" t="str">
        <f>"php artisan make:seed "&amp;[Class Name]&amp;"TableSeeder"</f>
        <v>php artisan make:seed ResourceDashboardTableSeeder</v>
      </c>
      <c r="J37" s="8" t="str">
        <f>[Class Name]&amp;"TableSeeder"&amp;"::class,"</f>
        <v>ResourceDashboardTableSeeder::class,</v>
      </c>
    </row>
    <row r="38" spans="1:10">
      <c r="A38" s="4" t="s">
        <v>726</v>
      </c>
      <c r="B38" s="7" t="str">
        <f>"__"&amp;[Name]</f>
        <v>__resource_dashboard_sections</v>
      </c>
      <c r="C38" s="7" t="str">
        <f>IF(RIGHT([Name],3)="ies",MID([Name],1,LEN([Name])-3)&amp;"y",IF(RIGHT([Name],1)="s",MID([Name],1,LEN([Name])-1),[Name]))</f>
        <v>resource_dashboard_section</v>
      </c>
      <c r="D38" s="7" t="str">
        <f>"Milestone\Appframe\Model"</f>
        <v>Milestone\Appframe\Model</v>
      </c>
      <c r="E38" s="8" t="str">
        <f>SUBSTITUTE(PROPER([Singular Name]),"_","")</f>
        <v>ResourceDashboardSection</v>
      </c>
      <c r="F38" s="8" t="str">
        <f>"php artisan make:migration create_"&amp;[Table]&amp;"_table --create=__"&amp;[Name]</f>
        <v>php artisan make:migration create___resource_dashboard_sections_table --create=__resource_dashboard_sections</v>
      </c>
      <c r="G38" s="8" t="str">
        <f>"php artisan make:model "&amp;[Class Name]</f>
        <v>php artisan make:model ResourceDashboardSection</v>
      </c>
      <c r="H38" s="8" t="str">
        <f>"protected $table = '"&amp;[Table]&amp;"';"</f>
        <v>protected $table = '__resource_dashboard_sections';</v>
      </c>
      <c r="I38" s="8" t="str">
        <f>"php artisan make:seed "&amp;[Class Name]&amp;"TableSeeder"</f>
        <v>php artisan make:seed ResourceDashboardSectionTableSeeder</v>
      </c>
      <c r="J38" s="8" t="str">
        <f>[Class Name]&amp;"TableSeeder"&amp;"::class,"</f>
        <v>ResourceDashboardSectionTableSeeder::class,</v>
      </c>
    </row>
    <row r="39" spans="1:10">
      <c r="A39" s="4" t="s">
        <v>732</v>
      </c>
      <c r="B39" s="7" t="str">
        <f>"__"&amp;[Name]</f>
        <v>__resource_dashboard_section_items</v>
      </c>
      <c r="C39" s="7" t="str">
        <f>IF(RIGHT([Name],3)="ies",MID([Name],1,LEN([Name])-3)&amp;"y",IF(RIGHT([Name],1)="s",MID([Name],1,LEN([Name])-1),[Name]))</f>
        <v>resource_dashboard_section_item</v>
      </c>
      <c r="D39" s="7" t="str">
        <f>"Milestone\Appframe\Model"</f>
        <v>Milestone\Appframe\Model</v>
      </c>
      <c r="E39" s="8" t="str">
        <f>SUBSTITUTE(PROPER([Singular Name]),"_","")</f>
        <v>ResourceDashboardSectionItem</v>
      </c>
      <c r="F39" s="8" t="str">
        <f>"php artisan make:migration create_"&amp;[Table]&amp;"_table --create=__"&amp;[Name]</f>
        <v>php artisan make:migration create___resource_dashboard_section_items_table --create=__resource_dashboard_section_items</v>
      </c>
      <c r="G39" s="8" t="str">
        <f>"php artisan make:model "&amp;[Class Name]</f>
        <v>php artisan make:model ResourceDashboardSectionItem</v>
      </c>
      <c r="H39" s="8" t="str">
        <f>"protected $table = '"&amp;[Table]&amp;"';"</f>
        <v>protected $table = '__resource_dashboard_section_items';</v>
      </c>
      <c r="I39" s="8" t="str">
        <f>"php artisan make:seed "&amp;[Class Name]&amp;"TableSeeder"</f>
        <v>php artisan make:seed ResourceDashboardSectionItemTableSeeder</v>
      </c>
      <c r="J39" s="8" t="str">
        <f>[Class Name]&amp;"TableSeeder"&amp;"::class,"</f>
        <v>ResourceDashboardSectionItemTableSeeder::class,</v>
      </c>
    </row>
    <row r="40" spans="1:10">
      <c r="A40" s="4" t="s">
        <v>702</v>
      </c>
      <c r="B40" s="7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>"Milestone\Appframe\Model"</f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--create=__"&amp;[Name]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2" t="s">
        <v>188</v>
      </c>
      <c r="B41" s="9" t="str">
        <f>"__"&amp;[Name]</f>
        <v>__organisation</v>
      </c>
      <c r="C41" s="9" t="str">
        <f>IF(RIGHT([Name],3)="ies",MID([Name],1,LEN([Name])-3)&amp;"y",IF(RIGHT([Name],1)="s",MID([Name],1,LEN([Name])-1),[Name]))</f>
        <v>organisation</v>
      </c>
      <c r="D41" s="9" t="str">
        <f t="shared" si="0"/>
        <v>Milestone\Appframe\Model</v>
      </c>
      <c r="E41" s="9" t="str">
        <f>SUBSTITUTE(PROPER([Singular Name]),"_","")</f>
        <v>Organisation</v>
      </c>
      <c r="F41" s="9" t="str">
        <f>"php artisan make:migration create_"&amp;[Table]&amp;"_table --create=__"&amp;[Name]</f>
        <v>php artisan make:migration create___organisation_table --create=__organisation</v>
      </c>
      <c r="G41" s="9" t="str">
        <f>"php artisan make:model "&amp;[Class Name]</f>
        <v>php artisan make:model Organisation</v>
      </c>
      <c r="H41" s="9" t="str">
        <f>"protected $table = '"&amp;[Table]&amp;"';"</f>
        <v>protected $table = '__organisation';</v>
      </c>
      <c r="I41" s="9" t="str">
        <f>"php artisan make:seed "&amp;[Class Name]&amp;"TableSeeder"</f>
        <v>php artisan make:seed OrganisationTableSeeder</v>
      </c>
      <c r="J41" s="9" t="str">
        <f>[Class Name]&amp;"TableSeeder"&amp;"::class,"</f>
        <v>OrganisationTableSeeder::class,</v>
      </c>
    </row>
    <row r="42" spans="1:10">
      <c r="A42" s="2" t="s">
        <v>193</v>
      </c>
      <c r="B42" s="9" t="str">
        <f>"__"&amp;[Name]</f>
        <v>__organisation_contacts</v>
      </c>
      <c r="C42" s="9" t="str">
        <f>IF(RIGHT([Name],3)="ies",MID([Name],1,LEN([Name])-3)&amp;"y",IF(RIGHT([Name],1)="s",MID([Name],1,LEN([Name])-1),[Name]))</f>
        <v>organisation_contact</v>
      </c>
      <c r="D42" s="9" t="str">
        <f t="shared" si="0"/>
        <v>Milestone\Appframe\Model</v>
      </c>
      <c r="E42" s="9" t="str">
        <f>SUBSTITUTE(PROPER([Singular Name]),"_","")</f>
        <v>OrganisationContact</v>
      </c>
      <c r="F42" s="9" t="str">
        <f>"php artisan make:migration create_"&amp;[Table]&amp;"_table --create=__"&amp;[Name]</f>
        <v>php artisan make:migration create___organisation_contacts_table --create=__organisation_contacts</v>
      </c>
      <c r="G42" s="9" t="str">
        <f>"php artisan make:model "&amp;[Class Name]</f>
        <v>php artisan make:model OrganisationContact</v>
      </c>
      <c r="H42" s="9" t="str">
        <f>"protected $table = '"&amp;[Table]&amp;"';"</f>
        <v>protected $table = '__organisation_contacts';</v>
      </c>
      <c r="I42" s="9" t="str">
        <f>"php artisan make:seed "&amp;[Class Name]&amp;"TableSeeder"</f>
        <v>php artisan make:seed OrganisationContactTableSeeder</v>
      </c>
      <c r="J42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57"/>
  <sheetViews>
    <sheetView topLeftCell="A130" workbookViewId="0">
      <selection activeCell="D156" sqref="D156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90</v>
      </c>
      <c r="B1" t="s">
        <v>14</v>
      </c>
      <c r="C1" t="s">
        <v>1</v>
      </c>
      <c r="D1" s="26" t="s">
        <v>669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642</v>
      </c>
      <c r="E100" s="4" t="s">
        <v>245</v>
      </c>
      <c r="F100" s="4"/>
      <c r="G100" s="4"/>
      <c r="H100" s="4"/>
      <c r="I100" s="4"/>
    </row>
    <row r="101" spans="1:9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>
      <c r="A108" s="4" t="s">
        <v>643</v>
      </c>
      <c r="B108" s="4" t="s">
        <v>48</v>
      </c>
      <c r="C108" s="4" t="s">
        <v>48</v>
      </c>
      <c r="D108" s="4" t="s">
        <v>460</v>
      </c>
      <c r="E108" s="4" t="s">
        <v>644</v>
      </c>
      <c r="F108" s="4"/>
      <c r="G108" s="4"/>
      <c r="H108" s="4"/>
      <c r="I108" s="4"/>
    </row>
    <row r="109" spans="1:9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>
      <c r="A128" s="4" t="s">
        <v>645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646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647</v>
      </c>
      <c r="B130" s="5" t="s">
        <v>24</v>
      </c>
      <c r="C130" s="5" t="s">
        <v>649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648</v>
      </c>
      <c r="B131" s="4" t="s">
        <v>42</v>
      </c>
      <c r="C131" s="4" t="s">
        <v>649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662</v>
      </c>
      <c r="B132" s="4" t="s">
        <v>48</v>
      </c>
      <c r="C132" s="4" t="s">
        <v>49</v>
      </c>
      <c r="D132" s="4" t="s">
        <v>663</v>
      </c>
      <c r="E132" s="4" t="s">
        <v>664</v>
      </c>
      <c r="F132" s="4"/>
      <c r="G132" s="4"/>
      <c r="H132" s="4"/>
      <c r="I132" s="4"/>
    </row>
    <row r="133" spans="1:9">
      <c r="A133" s="4" t="s">
        <v>665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666</v>
      </c>
      <c r="B134" s="4" t="s">
        <v>24</v>
      </c>
      <c r="C134" s="4" t="s">
        <v>667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668</v>
      </c>
      <c r="B135" s="4" t="s">
        <v>42</v>
      </c>
      <c r="C135" s="4" t="s">
        <v>667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>
      <c r="A136" s="4" t="s">
        <v>680</v>
      </c>
      <c r="B136" s="4" t="s">
        <v>27</v>
      </c>
      <c r="C136" s="4" t="s">
        <v>681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682</v>
      </c>
      <c r="B137" s="4" t="s">
        <v>27</v>
      </c>
      <c r="C137" s="4" t="s">
        <v>683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684</v>
      </c>
      <c r="B138" s="4" t="s">
        <v>48</v>
      </c>
      <c r="C138" s="4" t="s">
        <v>685</v>
      </c>
      <c r="D138" s="4" t="s">
        <v>686</v>
      </c>
      <c r="E138" s="4" t="s">
        <v>687</v>
      </c>
      <c r="F138" s="4"/>
      <c r="G138" s="4"/>
      <c r="H138" s="4"/>
      <c r="I138" s="4"/>
    </row>
    <row r="139" spans="1:9">
      <c r="A139" s="4" t="s">
        <v>688</v>
      </c>
      <c r="B139" s="4" t="s">
        <v>27</v>
      </c>
      <c r="C139" s="4" t="s">
        <v>689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698</v>
      </c>
      <c r="B140" s="4" t="s">
        <v>48</v>
      </c>
      <c r="C140" s="4" t="s">
        <v>699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>
      <c r="A141" s="4" t="s">
        <v>700</v>
      </c>
      <c r="B141" s="4" t="s">
        <v>27</v>
      </c>
      <c r="C141" s="4" t="s">
        <v>701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703</v>
      </c>
      <c r="B142" s="4" t="s">
        <v>48</v>
      </c>
      <c r="C142" s="4" t="s">
        <v>704</v>
      </c>
      <c r="D142" s="4" t="s">
        <v>706</v>
      </c>
      <c r="E142" s="4" t="s">
        <v>705</v>
      </c>
      <c r="F142" s="4"/>
      <c r="G142" s="4"/>
      <c r="H142" s="4"/>
      <c r="I142" s="4"/>
    </row>
    <row r="143" spans="1:9">
      <c r="A143" s="4" t="s">
        <v>708</v>
      </c>
      <c r="B143" s="4" t="s">
        <v>27</v>
      </c>
      <c r="C143" s="4" t="s">
        <v>707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709</v>
      </c>
      <c r="B144" s="4" t="s">
        <v>48</v>
      </c>
      <c r="C144" s="4" t="s">
        <v>710</v>
      </c>
      <c r="D144" s="4" t="s">
        <v>711</v>
      </c>
      <c r="E144" s="4" t="s">
        <v>644</v>
      </c>
      <c r="F144" s="4"/>
      <c r="G144" s="4"/>
      <c r="H144" s="4"/>
      <c r="I144" s="4"/>
    </row>
    <row r="145" spans="1:9">
      <c r="A145" s="4" t="s">
        <v>712</v>
      </c>
      <c r="B145" s="4" t="s">
        <v>48</v>
      </c>
      <c r="C145" s="4" t="s">
        <v>713</v>
      </c>
      <c r="D145" s="4" t="s">
        <v>714</v>
      </c>
      <c r="E145" s="4" t="s">
        <v>715</v>
      </c>
      <c r="F145" s="4"/>
      <c r="G145" s="4"/>
      <c r="H145" s="4"/>
      <c r="I145" s="4"/>
    </row>
    <row r="146" spans="1:9">
      <c r="A146" s="4" t="s">
        <v>716</v>
      </c>
      <c r="B146" s="4" t="s">
        <v>48</v>
      </c>
      <c r="C146" s="4" t="s">
        <v>717</v>
      </c>
      <c r="D146" s="4" t="s">
        <v>718</v>
      </c>
      <c r="E146" s="4" t="s">
        <v>719</v>
      </c>
      <c r="F146" s="4"/>
      <c r="G146" s="4"/>
      <c r="H146" s="4"/>
      <c r="I146" s="4"/>
    </row>
    <row r="147" spans="1:9">
      <c r="A147" s="4" t="s">
        <v>720</v>
      </c>
      <c r="B147" s="4" t="s">
        <v>590</v>
      </c>
      <c r="C147" s="4" t="s">
        <v>721</v>
      </c>
      <c r="D147" s="4"/>
      <c r="E147" s="4" t="s">
        <v>722</v>
      </c>
      <c r="F147" s="4"/>
      <c r="G147" s="4"/>
      <c r="H147" s="4"/>
      <c r="I147" s="4"/>
    </row>
    <row r="148" spans="1:9">
      <c r="A148" s="4" t="s">
        <v>723</v>
      </c>
      <c r="B148" s="4" t="s">
        <v>27</v>
      </c>
      <c r="C148" s="4" t="s">
        <v>724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728</v>
      </c>
      <c r="B149" s="4" t="s">
        <v>63</v>
      </c>
      <c r="C149" s="4" t="s">
        <v>728</v>
      </c>
      <c r="D149" s="4"/>
      <c r="E149" s="4" t="s">
        <v>729</v>
      </c>
      <c r="F149" s="4"/>
      <c r="G149" s="4"/>
      <c r="H149" s="4"/>
      <c r="I149" s="4"/>
    </row>
    <row r="150" spans="1:9">
      <c r="A150" s="4" t="s">
        <v>725</v>
      </c>
      <c r="B150" s="4" t="s">
        <v>24</v>
      </c>
      <c r="C150" s="4" t="s">
        <v>725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730</v>
      </c>
      <c r="B151" s="4" t="s">
        <v>42</v>
      </c>
      <c r="C151" s="4" t="s">
        <v>725</v>
      </c>
      <c r="D151" s="4"/>
      <c r="E151" s="4" t="s">
        <v>43</v>
      </c>
      <c r="F151" s="4" t="s">
        <v>731</v>
      </c>
      <c r="G151" s="4" t="s">
        <v>45</v>
      </c>
      <c r="H151" s="4" t="s">
        <v>46</v>
      </c>
      <c r="I151" s="4"/>
    </row>
    <row r="152" spans="1:9">
      <c r="A152" s="4" t="s">
        <v>727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733</v>
      </c>
      <c r="B153" s="4" t="s">
        <v>42</v>
      </c>
      <c r="C153" s="5" t="s">
        <v>602</v>
      </c>
      <c r="D153" s="4"/>
      <c r="E153" s="4" t="s">
        <v>43</v>
      </c>
      <c r="F153" s="4" t="s">
        <v>734</v>
      </c>
      <c r="G153" s="4" t="s">
        <v>45</v>
      </c>
      <c r="H153" s="4" t="s">
        <v>46</v>
      </c>
      <c r="I153" s="4"/>
    </row>
    <row r="154" spans="1:9">
      <c r="A154" s="4" t="s">
        <v>735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>
      <c r="A155" s="4" t="s">
        <v>737</v>
      </c>
      <c r="B155" s="4" t="s">
        <v>48</v>
      </c>
      <c r="C155" s="4" t="s">
        <v>736</v>
      </c>
      <c r="D155" s="4" t="s">
        <v>743</v>
      </c>
      <c r="E155" s="4" t="s">
        <v>742</v>
      </c>
      <c r="F155" s="4"/>
      <c r="G155" s="4"/>
      <c r="H155" s="4"/>
      <c r="I155" s="4"/>
    </row>
    <row r="156" spans="1:9">
      <c r="A156" s="4" t="s">
        <v>738</v>
      </c>
      <c r="B156" s="4" t="s">
        <v>27</v>
      </c>
      <c r="C156" s="4" t="s">
        <v>740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739</v>
      </c>
      <c r="B157" s="4" t="s">
        <v>27</v>
      </c>
      <c r="C157" s="4" t="s">
        <v>741</v>
      </c>
      <c r="D157" s="4">
        <v>64</v>
      </c>
      <c r="E157" s="4" t="s">
        <v>29</v>
      </c>
      <c r="F157" s="4"/>
      <c r="G157" s="4"/>
      <c r="H157" s="4"/>
      <c r="I157" s="4"/>
    </row>
  </sheetData>
  <conditionalFormatting sqref="A43:A46">
    <cfRule type="duplicateValues" dxfId="112" priority="6"/>
  </conditionalFormatting>
  <conditionalFormatting sqref="A56:A59">
    <cfRule type="duplicateValues" dxfId="111" priority="5"/>
  </conditionalFormatting>
  <conditionalFormatting sqref="A2:A157">
    <cfRule type="duplicateValues" dxfId="110" priority="25"/>
  </conditionalFormatting>
  <conditionalFormatting sqref="A128:A129">
    <cfRule type="duplicateValues" dxfId="109" priority="4"/>
  </conditionalFormatting>
  <conditionalFormatting sqref="A128:A129">
    <cfRule type="duplicateValues" dxfId="108" priority="3"/>
  </conditionalFormatting>
  <conditionalFormatting sqref="A130:A131">
    <cfRule type="duplicateValues" dxfId="107" priority="2"/>
  </conditionalFormatting>
  <conditionalFormatting sqref="A152:A153">
    <cfRule type="duplicateValues" dxfId="22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73"/>
  <sheetViews>
    <sheetView topLeftCell="A354" workbookViewId="0">
      <selection activeCell="K359" sqref="K359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572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574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575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576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577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578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573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579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580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581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582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583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574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575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576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577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578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579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580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581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582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583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321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327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322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572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575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576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573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579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581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572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576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573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579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580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581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375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377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453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453</v>
      </c>
      <c r="B252" s="4" t="s">
        <v>662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453</v>
      </c>
      <c r="B253" s="4" t="s">
        <v>665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453</v>
      </c>
      <c r="B254" s="4" t="s">
        <v>454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453</v>
      </c>
      <c r="B255" s="4" t="s">
        <v>456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453</v>
      </c>
      <c r="B256" s="4" t="s">
        <v>458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453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 hidden="1">
      <c r="A258" s="4" t="s">
        <v>453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559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559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559</v>
      </c>
      <c r="B261" s="4" t="s">
        <v>268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559</v>
      </c>
      <c r="B262" s="4" t="s">
        <v>560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559</v>
      </c>
      <c r="B263" s="4" t="s">
        <v>572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559</v>
      </c>
      <c r="B264" s="4" t="s">
        <v>574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559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559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559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559</v>
      </c>
      <c r="B268" s="4" t="s">
        <v>573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559</v>
      </c>
      <c r="B269" s="4" t="s">
        <v>579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559</v>
      </c>
      <c r="B270" s="4" t="s">
        <v>580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567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567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567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567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567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567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589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589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589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589</v>
      </c>
      <c r="B280" s="4" t="s">
        <v>598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589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 hidden="1">
      <c r="A282" s="4" t="s">
        <v>589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589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599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599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599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599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599</v>
      </c>
      <c r="B288" s="4" t="s">
        <v>572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599</v>
      </c>
      <c r="B289" s="4" t="s">
        <v>598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599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 hidden="1">
      <c r="A291" s="4" t="s">
        <v>599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599</v>
      </c>
      <c r="B292" s="4" t="s">
        <v>573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600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600</v>
      </c>
      <c r="B294" s="4" t="s">
        <v>601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600</v>
      </c>
      <c r="B295" s="4" t="s">
        <v>268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600</v>
      </c>
      <c r="B296" s="4" t="s">
        <v>603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600</v>
      </c>
      <c r="B297" s="4" t="s">
        <v>572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600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 hidden="1">
      <c r="A299" s="4" t="s">
        <v>600</v>
      </c>
      <c r="B299" s="4" t="s">
        <v>604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600</v>
      </c>
      <c r="B300" s="4" t="s">
        <v>573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647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647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647</v>
      </c>
      <c r="B303" s="4" t="s">
        <v>647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647</v>
      </c>
      <c r="B304" s="4" t="s">
        <v>572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s="26" customFormat="1" hidden="1">
      <c r="A305" s="4" t="s">
        <v>647</v>
      </c>
      <c r="B305" s="4" t="s">
        <v>666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hidden="1">
      <c r="A306" s="4" t="s">
        <v>647</v>
      </c>
      <c r="B306" s="4" t="s">
        <v>40</v>
      </c>
      <c r="C306" s="4" t="str">
        <f>VLOOKUP([Field],Columns[],2,0)&amp;"("</f>
        <v>timestamps(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$table-&gt;timestamps();</v>
      </c>
    </row>
    <row r="307" spans="1:11" hidden="1">
      <c r="A307" s="4" t="s">
        <v>647</v>
      </c>
      <c r="B307" s="4" t="s">
        <v>118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647</v>
      </c>
      <c r="B308" s="4" t="s">
        <v>648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647</v>
      </c>
      <c r="B309" s="4" t="s">
        <v>573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647</v>
      </c>
      <c r="B310" s="4" t="s">
        <v>668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 hidden="1">
      <c r="A311" s="4" t="s">
        <v>671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 hidden="1">
      <c r="A312" s="4" t="s">
        <v>671</v>
      </c>
      <c r="B312" s="4" t="s">
        <v>94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 hidden="1">
      <c r="A313" s="4" t="s">
        <v>671</v>
      </c>
      <c r="B313" s="4" t="s">
        <v>560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 hidden="1">
      <c r="A314" s="4" t="s">
        <v>671</v>
      </c>
      <c r="B314" s="4" t="s">
        <v>572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 hidden="1">
      <c r="A315" s="4" t="s">
        <v>671</v>
      </c>
      <c r="B315" s="4" t="s">
        <v>574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 hidden="1">
      <c r="A316" s="4" t="s">
        <v>671</v>
      </c>
      <c r="B316" s="4" t="s">
        <v>575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 hidden="1">
      <c r="A317" s="4" t="s">
        <v>671</v>
      </c>
      <c r="B317" s="4" t="s">
        <v>576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 hidden="1">
      <c r="A318" s="4" t="s">
        <v>671</v>
      </c>
      <c r="B318" s="4" t="s">
        <v>40</v>
      </c>
      <c r="C318" s="4" t="str">
        <f>VLOOKUP([Field],Columns[],2,0)&amp;"("</f>
        <v>timestamps(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$table-&gt;timestamps();</v>
      </c>
    </row>
    <row r="319" spans="1:11" hidden="1">
      <c r="A319" s="4" t="s">
        <v>671</v>
      </c>
      <c r="B319" s="4" t="s">
        <v>95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 hidden="1">
      <c r="A320" s="4" t="s">
        <v>671</v>
      </c>
      <c r="B320" s="4" t="s">
        <v>573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 hidden="1">
      <c r="A321" s="4" t="s">
        <v>671</v>
      </c>
      <c r="B321" s="4" t="s">
        <v>579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 hidden="1">
      <c r="A322" s="4" t="s">
        <v>671</v>
      </c>
      <c r="B322" s="4" t="s">
        <v>580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 hidden="1">
      <c r="A323" s="4" t="s">
        <v>671</v>
      </c>
      <c r="B323" s="4" t="s">
        <v>581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>
      <c r="A324" s="4" t="s">
        <v>679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>
      <c r="A325" s="4" t="s">
        <v>679</v>
      </c>
      <c r="B325" s="4" t="s">
        <v>122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>
      <c r="A326" s="4" t="s">
        <v>679</v>
      </c>
      <c r="B326" s="4" t="s">
        <v>680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>
      <c r="A327" s="4" t="s">
        <v>679</v>
      </c>
      <c r="B327" s="4" t="s">
        <v>682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>
      <c r="A328" s="4" t="s">
        <v>679</v>
      </c>
      <c r="B328" s="4" t="s">
        <v>684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>
      <c r="A329" s="4" t="s">
        <v>679</v>
      </c>
      <c r="B329" s="4" t="s">
        <v>688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>
      <c r="A330" s="4" t="s">
        <v>679</v>
      </c>
      <c r="B330" s="4" t="s">
        <v>36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s="26" customFormat="1">
      <c r="A331" s="4" t="s">
        <v>679</v>
      </c>
      <c r="B331" s="4" t="s">
        <v>700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6" customFormat="1">
      <c r="A332" s="4" t="s">
        <v>679</v>
      </c>
      <c r="B332" s="4" t="s">
        <v>698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>
      <c r="A333" s="4" t="s">
        <v>679</v>
      </c>
      <c r="B333" s="4" t="s">
        <v>40</v>
      </c>
      <c r="C333" s="4" t="str">
        <f>VLOOKUP([Field],Columns[],2,0)&amp;"("</f>
        <v>timestamps(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$table-&gt;timestamps();</v>
      </c>
    </row>
    <row r="334" spans="1:11">
      <c r="A334" s="4" t="s">
        <v>679</v>
      </c>
      <c r="B334" s="4" t="s">
        <v>123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>
      <c r="A335" s="4" t="s">
        <v>702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>
      <c r="A336" s="4" t="s">
        <v>702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"&amp;VLOOKUP([Field],Columns[],4,0)&amp;")",")")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>
      <c r="A337" s="4" t="s">
        <v>702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"&amp;VLOOKUP([Field],Columns[],4,0)&amp;")",")")</f>
        <v>, 64)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64)-&gt;index();</v>
      </c>
    </row>
    <row r="338" spans="1:11">
      <c r="A338" s="4" t="s">
        <v>702</v>
      </c>
      <c r="B338" s="4" t="s">
        <v>94</v>
      </c>
      <c r="C338" s="4" t="str">
        <f>VLOOKUP([Field],Columns[],2,0)&amp;"("</f>
        <v>unsignedInteger(</v>
      </c>
      <c r="D338" s="4" t="str">
        <f>IF(VLOOKUP([Field],Columns[],3,0)&lt;&gt;"","'"&amp;VLOOKUP([Field],Columns[],3,0)&amp;"'","")</f>
        <v>'resource_list'</v>
      </c>
      <c r="E338" s="7" t="str">
        <f>IF(VLOOKUP([Field],Columns[],4,0)&lt;&gt;0,", "&amp;VLOOKUP([Field],Columns[],4,0)&amp;")",")")</f>
        <v>)</v>
      </c>
      <c r="F338" s="4" t="str">
        <f>IF(VLOOKUP([Field],Columns[],5,0)=0,"","-&gt;"&amp;VLOOKUP([Field],Columns[],5,0))</f>
        <v>-&gt;index()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$table-&gt;unsignedInteger('resource_list')-&gt;index();</v>
      </c>
    </row>
    <row r="339" spans="1:11">
      <c r="A339" s="4" t="s">
        <v>702</v>
      </c>
      <c r="B339" s="4" t="s">
        <v>703</v>
      </c>
      <c r="C339" s="4" t="str">
        <f>VLOOKUP([Field],Columns[],2,0)&amp;"("</f>
        <v>enum(</v>
      </c>
      <c r="D339" s="4" t="str">
        <f>IF(VLOOKUP([Field],Columns[],3,0)&lt;&gt;"","'"&amp;VLOOKUP([Field],Columns[],3,0)&amp;"'","")</f>
        <v>'aggregates'</v>
      </c>
      <c r="E339" s="7" t="str">
        <f>IF(VLOOKUP([Field],Columns[],4,0)&lt;&gt;0,", "&amp;VLOOKUP([Field],Columns[],4,0)&amp;")",")")</f>
        <v>, ['COUNT','SUM','AVG','MAX','MIN'])</v>
      </c>
      <c r="F339" s="4" t="str">
        <f>IF(VLOOKUP([Field],Columns[],5,0)=0,"","-&gt;"&amp;VLOOKUP([Field],Columns[],5,0))</f>
        <v>-&gt;default('COUNT')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$table-&gt;enum('aggregates', ['COUNT','SUM','AVG','MAX','MIN'])-&gt;default('COUNT');</v>
      </c>
    </row>
    <row r="340" spans="1:11">
      <c r="A340" s="4" t="s">
        <v>702</v>
      </c>
      <c r="B340" s="4" t="s">
        <v>708</v>
      </c>
      <c r="C340" s="4" t="str">
        <f>VLOOKUP([Field],Columns[],2,0)&amp;"("</f>
        <v>string(</v>
      </c>
      <c r="D340" s="4" t="str">
        <f>IF(VLOOKUP([Field],Columns[],3,0)&lt;&gt;"","'"&amp;VLOOKUP([Field],Columns[],3,0)&amp;"'","")</f>
        <v>'aggregate_field'</v>
      </c>
      <c r="E340" s="7" t="str">
        <f>IF(VLOOKUP([Field],Columns[],4,0)&lt;&gt;0,", "&amp;VLOOKUP([Field],Columns[],4,0)&amp;")",")")</f>
        <v>, 64)</v>
      </c>
      <c r="F340" s="4" t="str">
        <f>IF(VLOOKUP([Field],Columns[],5,0)=0,"","-&gt;"&amp;VLOOKUP([Field],Columns[],5,0))</f>
        <v>-&gt;nullable()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$table-&gt;string('aggregate_field', 64)-&gt;nullable();</v>
      </c>
    </row>
    <row r="341" spans="1:11">
      <c r="A341" s="4" t="s">
        <v>702</v>
      </c>
      <c r="B341" s="5" t="s">
        <v>709</v>
      </c>
      <c r="C341" s="5" t="str">
        <f>VLOOKUP([Field],Columns[],2,0)&amp;"("</f>
        <v>enum(</v>
      </c>
      <c r="D341" s="5" t="str">
        <f>IF(VLOOKUP([Field],Columns[],3,0)&lt;&gt;"","'"&amp;VLOOKUP([Field],Columns[],3,0)&amp;"'","")</f>
        <v>'aggregate_distinct'</v>
      </c>
      <c r="E341" s="8" t="str">
        <f>IF(VLOOKUP([Field],Columns[],4,0)&lt;&gt;0,", "&amp;VLOOKUP([Field],Columns[],4,0)&amp;")",")")</f>
        <v>, ['No','Yes'])</v>
      </c>
      <c r="F341" s="5" t="str">
        <f>IF(VLOOKUP([Field],Columns[],5,0)=0,"","-&gt;"&amp;VLOOKUP([Field],Columns[],5,0))</f>
        <v>-&gt;default('No')</v>
      </c>
      <c r="G341" s="5" t="str">
        <f>IF(VLOOKUP([Field],Columns[],6,0)=0,"","-&gt;"&amp;VLOOKUP([Field],Columns[],6,0))</f>
        <v/>
      </c>
      <c r="H341" s="5" t="str">
        <f>IF(VLOOKUP([Field],Columns[],7,0)=0,"","-&gt;"&amp;VLOOKUP([Field],Columns[],7,0))</f>
        <v/>
      </c>
      <c r="I341" s="5" t="str">
        <f>IF(VLOOKUP([Field],Columns[],8,0)=0,"","-&gt;"&amp;VLOOKUP([Field],Columns[],8,0))</f>
        <v/>
      </c>
      <c r="J341" s="5" t="str">
        <f>IF(VLOOKUP([Field],Columns[],9,0)=0,"","-&gt;"&amp;VLOOKUP([Field],Columns[],9,0))</f>
        <v/>
      </c>
      <c r="K341" s="5" t="str">
        <f>"$table-&gt;"&amp;[Type]&amp;[Name]&amp;[Arg2]&amp;[Method1]&amp;[Method2]&amp;[Method3]&amp;[Method4]&amp;[Method5]&amp;";"</f>
        <v>$table-&gt;enum('aggregate_distinct', ['No','Yes'])-&gt;default('No');</v>
      </c>
    </row>
    <row r="342" spans="1:11">
      <c r="A342" s="4" t="s">
        <v>702</v>
      </c>
      <c r="B342" s="5" t="s">
        <v>712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'date_field'</v>
      </c>
      <c r="E342" s="8" t="str">
        <f>IF(VLOOKUP([Field],Columns[],4,0)&lt;&gt;0,", "&amp;VLOOKUP([Field],Columns[],4,0)&amp;")",")")</f>
        <v>, ['created_at','updated_at'])</v>
      </c>
      <c r="F342" s="5" t="str">
        <f>IF(VLOOKUP([Field],Columns[],5,0)=0,"","-&gt;"&amp;VLOOKUP([Field],Columns[],5,0))</f>
        <v>-&gt;default('created_at')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$table-&gt;enum('date_field', ['created_at','updated_at'])-&gt;default('created_at');</v>
      </c>
    </row>
    <row r="343" spans="1:11">
      <c r="A343" s="4" t="s">
        <v>702</v>
      </c>
      <c r="B343" s="5" t="s">
        <v>716</v>
      </c>
      <c r="C343" s="5" t="str">
        <f>VLOOKUP([Field],Columns[],2,0)&amp;"("</f>
        <v>enum(</v>
      </c>
      <c r="D343" s="5" t="str">
        <f>IF(VLOOKUP([Field],Columns[],3,0)&lt;&gt;"","'"&amp;VLOOKUP([Field],Columns[],3,0)&amp;"'","")</f>
        <v>'range_unit'</v>
      </c>
      <c r="E343" s="8" t="str">
        <f>IF(VLOOKUP([Field],Columns[],4,0)&lt;&gt;0,", "&amp;VLOOKUP([Field],Columns[],4,0)&amp;")",")")</f>
        <v>, ['DAY','WEEK','MONTH','YEAR','MINUTE','HOUR','WTD','WTD2','MTD','QTD','HTD','YTD'])</v>
      </c>
      <c r="F343" s="5" t="str">
        <f>IF(VLOOKUP([Field],Columns[],5,0)=0,"","-&gt;"&amp;VLOOKUP([Field],Columns[],5,0))</f>
        <v>-&gt;default('DAY')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$table-&gt;enum('range_unit', ['DAY','WEEK','MONTH','YEAR','MINUTE','HOUR','WTD','WTD2','MTD','QTD','HTD','YTD'])-&gt;default('DAY');</v>
      </c>
    </row>
    <row r="344" spans="1:11">
      <c r="A344" s="4" t="s">
        <v>702</v>
      </c>
      <c r="B344" s="5" t="s">
        <v>720</v>
      </c>
      <c r="C344" s="5" t="str">
        <f>VLOOKUP([Field],Columns[],2,0)&amp;"("</f>
        <v>unsignedTinyInteger(</v>
      </c>
      <c r="D344" s="5" t="str">
        <f>IF(VLOOKUP([Field],Columns[],3,0)&lt;&gt;"","'"&amp;VLOOKUP([Field],Columns[],3,0)&amp;"'","")</f>
        <v>'range'</v>
      </c>
      <c r="E344" s="8" t="str">
        <f>IF(VLOOKUP([Field],Columns[],4,0)&lt;&gt;0,", "&amp;VLOOKUP([Field],Columns[],4,0)&amp;")",")")</f>
        <v>)</v>
      </c>
      <c r="F344" s="5" t="str">
        <f>IF(VLOOKUP([Field],Columns[],5,0)=0,"","-&gt;"&amp;VLOOKUP([Field],Columns[],5,0))</f>
        <v>-&gt;default(2)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$table-&gt;unsignedTinyInteger('range')-&gt;default(2);</v>
      </c>
    </row>
    <row r="345" spans="1:11">
      <c r="A345" s="4" t="s">
        <v>702</v>
      </c>
      <c r="B345" s="4" t="s">
        <v>723</v>
      </c>
      <c r="C345" s="4" t="str">
        <f>VLOOKUP([Field],Columns[],2,0)&amp;"("</f>
        <v>string(</v>
      </c>
      <c r="D345" s="4" t="str">
        <f>IF(VLOOKUP([Field],Columns[],3,0)&lt;&gt;"","'"&amp;VLOOKUP([Field],Columns[],3,0)&amp;"'","")</f>
        <v>'groupby'</v>
      </c>
      <c r="E345" s="7" t="str">
        <f>IF(VLOOKUP([Field],Columns[],4,0)&lt;&gt;0,", "&amp;VLOOKUP([Field],Columns[],4,0)&amp;")",")")</f>
        <v>, 64)</v>
      </c>
      <c r="F345" s="4" t="str">
        <f>IF(VLOOKUP([Field],Columns[],5,0)=0,"","-&gt;"&amp;VLOOKUP([Field],Columns[],5,0))</f>
        <v>-&gt;nullable()</v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$table-&gt;string('groupby', 64)-&gt;nullable();</v>
      </c>
    </row>
    <row r="346" spans="1:11" s="26" customFormat="1">
      <c r="A346" s="4" t="s">
        <v>702</v>
      </c>
      <c r="B346" s="4" t="s">
        <v>36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"&amp;VLOOKUP([Field],Columns[],4,0)&amp;")",")")</f>
        <v>, 128)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128)-&gt;nullable();</v>
      </c>
    </row>
    <row r="347" spans="1:11">
      <c r="A347" s="4" t="s">
        <v>702</v>
      </c>
      <c r="B347" s="4" t="s">
        <v>40</v>
      </c>
      <c r="C347" s="4" t="str">
        <f>VLOOKUP([Field],Columns[],2,0)&amp;"("</f>
        <v>timestamps(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$table-&gt;timestamps();</v>
      </c>
    </row>
    <row r="348" spans="1:11">
      <c r="A348" s="4" t="s">
        <v>702</v>
      </c>
      <c r="B348" s="4" t="s">
        <v>41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>
      <c r="A349" s="4" t="s">
        <v>702</v>
      </c>
      <c r="B349" s="4" t="s">
        <v>95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>
      <c r="A350" s="4" t="s">
        <v>725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>
      <c r="A351" s="4" t="s">
        <v>725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"&amp;VLOOKUP([Field],Columns[],4,0)&amp;")",")")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>
      <c r="A352" s="4" t="s">
        <v>725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"&amp;VLOOKUP([Field],Columns[],4,0)&amp;")",")")</f>
        <v>, 64)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64)-&gt;index();</v>
      </c>
    </row>
    <row r="353" spans="1:11">
      <c r="A353" s="4" t="s">
        <v>725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"&amp;VLOOKUP([Field],Columns[],4,0)&amp;")",")")</f>
        <v>, 1024)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1024)-&gt;nullable();</v>
      </c>
    </row>
    <row r="354" spans="1:11">
      <c r="A354" s="4" t="s">
        <v>725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128)-&gt;nullable();</v>
      </c>
    </row>
    <row r="355" spans="1:11">
      <c r="A355" s="4" t="s">
        <v>725</v>
      </c>
      <c r="B355" s="4" t="s">
        <v>36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"&amp;VLOOKUP([Field],Columns[],4,0)&amp;")",")")</f>
        <v>, 128)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128)-&gt;nullable();</v>
      </c>
    </row>
    <row r="356" spans="1:11">
      <c r="A356" s="4" t="s">
        <v>725</v>
      </c>
      <c r="B356" s="4" t="s">
        <v>40</v>
      </c>
      <c r="C356" s="5" t="str">
        <f>VLOOKUP([Field],Columns[],2,0)&amp;"("</f>
        <v>timestamps(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"&amp;VLOOKUP([Field],Columns[],4,0)&amp;")",")")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$table-&gt;timestamps();</v>
      </c>
    </row>
    <row r="357" spans="1:11">
      <c r="A357" s="4" t="s">
        <v>725</v>
      </c>
      <c r="B357" s="4" t="s">
        <v>41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>
      <c r="A358" s="4" t="s">
        <v>726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 s="26" customFormat="1">
      <c r="A359" s="4" t="s">
        <v>726</v>
      </c>
      <c r="B359" s="4" t="s">
        <v>725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"&amp;VLOOKUP([Field],Columns[],4,0)&amp;")",")")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>
      <c r="A360" s="4" t="s">
        <v>726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"&amp;VLOOKUP([Field],Columns[],4,0)&amp;")",")")</f>
        <v>, 64)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64)-&gt;index();</v>
      </c>
    </row>
    <row r="361" spans="1:11">
      <c r="A361" s="4" t="s">
        <v>726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"&amp;VLOOKUP([Field],Columns[],4,0)&amp;")",")")</f>
        <v>, 128)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128)-&gt;nullable();</v>
      </c>
    </row>
    <row r="362" spans="1:11">
      <c r="A362" s="4" t="s">
        <v>726</v>
      </c>
      <c r="B362" s="4" t="s">
        <v>728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>
      <c r="A363" s="4" t="s">
        <v>726</v>
      </c>
      <c r="B363" s="4" t="s">
        <v>40</v>
      </c>
      <c r="C363" s="4" t="str">
        <f>VLOOKUP([Field],Columns[],2,0)&amp;"("</f>
        <v>timestamps(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$table-&gt;timestamps();</v>
      </c>
    </row>
    <row r="364" spans="1:11">
      <c r="A364" s="4" t="s">
        <v>726</v>
      </c>
      <c r="B364" s="4" t="s">
        <v>730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>
      <c r="A365" s="4" t="s">
        <v>732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>
      <c r="A366" s="4" t="s">
        <v>732</v>
      </c>
      <c r="B366" s="4" t="s">
        <v>727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>
      <c r="A367" s="4" t="s">
        <v>732</v>
      </c>
      <c r="B367" s="4" t="s">
        <v>735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"&amp;VLOOKUP([Field],Columns[],4,0)&amp;")",")")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>
      <c r="A368" s="4" t="s">
        <v>732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"&amp;VLOOKUP([Field],Columns[],4,0)&amp;")",")")</f>
        <v>, 128)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128)-&gt;nullable();</v>
      </c>
    </row>
    <row r="369" spans="1:11">
      <c r="A369" s="4" t="s">
        <v>732</v>
      </c>
      <c r="B369" s="4" t="s">
        <v>737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"&amp;VLOOKUP([Field],Columns[],4,0)&amp;")",")")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>
      <c r="A370" s="4" t="s">
        <v>732</v>
      </c>
      <c r="B370" s="4" t="s">
        <v>738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64)-&gt;nullable();</v>
      </c>
    </row>
    <row r="371" spans="1:11">
      <c r="A371" s="4" t="s">
        <v>732</v>
      </c>
      <c r="B371" s="4" t="s">
        <v>739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"&amp;VLOOKUP([Field],Columns[],4,0)&amp;")",")")</f>
        <v>, 64)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64)-&gt;nullable();</v>
      </c>
    </row>
    <row r="372" spans="1:11">
      <c r="A372" s="4" t="s">
        <v>732</v>
      </c>
      <c r="B372" s="4" t="s">
        <v>40</v>
      </c>
      <c r="C372" s="4" t="str">
        <f>VLOOKUP([Field],Columns[],2,0)&amp;"("</f>
        <v>timestamps(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$table-&gt;timestamps();</v>
      </c>
    </row>
    <row r="373" spans="1:11">
      <c r="A373" s="4" t="s">
        <v>732</v>
      </c>
      <c r="B373" s="4" t="s">
        <v>733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</sheetData>
  <dataConsolidate/>
  <dataValidations count="2">
    <dataValidation type="list" allowBlank="1" showInputMessage="1" showErrorMessage="1" sqref="B2:B373">
      <formula1>AvailableFields</formula1>
    </dataValidation>
    <dataValidation type="list" allowBlank="1" showInputMessage="1" showErrorMessage="1" sqref="A2:A37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22"/>
  <sheetViews>
    <sheetView topLeftCell="B300" workbookViewId="0">
      <selection activeCell="B319" sqref="B319:B322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 hidden="1">
      <c r="A36" s="19" t="str">
        <f>[Table Name]&amp;"-"&amp;[Record No]</f>
        <v>Resource Relations-0</v>
      </c>
      <c r="B36" s="16" t="s">
        <v>441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 hidden="1">
      <c r="A37" s="18" t="str">
        <f>[Table Name]&amp;"-"&amp;[Record No]</f>
        <v>Resource Relations-1</v>
      </c>
      <c r="B37" s="16" t="s">
        <v>441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 hidden="1">
      <c r="A38" s="18" t="str">
        <f>[Table Name]&amp;"-"&amp;[Record No]</f>
        <v>Resource Relations-2</v>
      </c>
      <c r="B38" s="16" t="s">
        <v>441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 hidden="1">
      <c r="A39" s="18" t="str">
        <f>[Table Name]&amp;"-"&amp;[Record No]</f>
        <v>Resource Relations-3</v>
      </c>
      <c r="B39" s="16" t="s">
        <v>441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 hidden="1">
      <c r="A40" s="18" t="str">
        <f>[Table Name]&amp;"-"&amp;[Record No]</f>
        <v>Resource Relations-4</v>
      </c>
      <c r="B40" s="16" t="s">
        <v>441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 hidden="1">
      <c r="A41" s="18" t="str">
        <f>[Table Name]&amp;"-"&amp;[Record No]</f>
        <v>Resource Relations-5</v>
      </c>
      <c r="B41" s="16" t="s">
        <v>441</v>
      </c>
      <c r="C41" s="18">
        <f>COUNTIF($B$1:$B40,[Table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 hidden="1">
      <c r="A42" s="18" t="str">
        <f>[Table Name]&amp;"-"&amp;[Record No]</f>
        <v>Resource Relations-6</v>
      </c>
      <c r="B42" s="16" t="s">
        <v>441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 hidden="1">
      <c r="A43" s="18" t="str">
        <f>[Table Name]&amp;"-"&amp;[Record No]</f>
        <v>Resource Relations-7</v>
      </c>
      <c r="B43" s="16" t="s">
        <v>441</v>
      </c>
      <c r="C43" s="18">
        <f>COUNTIF($B$1:$B42,[Table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 hidden="1">
      <c r="A44" s="18" t="str">
        <f>[Table Name]&amp;"-"&amp;[Record No]</f>
        <v>Resource Relations-8</v>
      </c>
      <c r="B44" s="16" t="s">
        <v>441</v>
      </c>
      <c r="C44" s="18">
        <f>COUNTIF($B$1:$B43,[Table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 hidden="1">
      <c r="A45" s="18" t="str">
        <f>[Table Name]&amp;"-"&amp;[Record No]</f>
        <v>Resource Relations-9</v>
      </c>
      <c r="B45" s="16" t="s">
        <v>441</v>
      </c>
      <c r="C45" s="18">
        <f>COUNTIF($B$1:$B44,[Table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 hidden="1">
      <c r="A46" s="18" t="str">
        <f>[Table Name]&amp;"-"&amp;[Record No]</f>
        <v>Resource Relations-10</v>
      </c>
      <c r="B46" s="16" t="s">
        <v>441</v>
      </c>
      <c r="C46" s="18">
        <f>COUNTIF($B$1:$B45,[Table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 hidden="1">
      <c r="A47" s="18" t="str">
        <f>[Table Name]&amp;"-"&amp;[Record No]</f>
        <v>Resource Relations-11</v>
      </c>
      <c r="B47" s="16" t="s">
        <v>441</v>
      </c>
      <c r="C47" s="18">
        <f>COUNTIF($B$1:$B46,[Table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 hidden="1">
      <c r="A48" s="18" t="str">
        <f>[Table Name]&amp;"-"&amp;[Record No]</f>
        <v>Resource Relations-12</v>
      </c>
      <c r="B48" s="16" t="s">
        <v>441</v>
      </c>
      <c r="C48" s="18">
        <f>COUNTIF($B$1:$B47,[Table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 hidden="1">
      <c r="A49" s="18" t="str">
        <f>[Table Name]&amp;"-"&amp;[Record No]</f>
        <v>Resource Relations-13</v>
      </c>
      <c r="B49" s="16" t="s">
        <v>441</v>
      </c>
      <c r="C49" s="18">
        <f>COUNTIF($B$1:$B48,[Table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 hidden="1">
      <c r="A50" s="19" t="str">
        <f>[Table Name]&amp;"-"&amp;[Record No]</f>
        <v>Resource Relations-14</v>
      </c>
      <c r="B50" s="16" t="s">
        <v>441</v>
      </c>
      <c r="C50" s="18">
        <f>COUNTIF($B$1:$B49,[Table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438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438</v>
      </c>
      <c r="C52" s="18">
        <f>COUNTIF($B$1:$B51,[Table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438</v>
      </c>
      <c r="C53" s="18">
        <f>COUNTIF($B$1:$B52,[Table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439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439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439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439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439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439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439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440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440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440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431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431</v>
      </c>
      <c r="C65" s="18">
        <f>COUNTIF($B$1:$B64,[Table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431</v>
      </c>
      <c r="C66" s="18">
        <f>COUNTIF($B$1:$B65,[Table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431</v>
      </c>
      <c r="C67" s="18">
        <f>COUNTIF($B$1:$B66,[Table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431</v>
      </c>
      <c r="C68" s="18">
        <f>COUNTIF($B$1:$B67,[Table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431</v>
      </c>
      <c r="C69" s="18">
        <f>COUNTIF($B$1:$B68,[Table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431</v>
      </c>
      <c r="C70" s="18">
        <f>COUNTIF($B$1:$B69,[Table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431</v>
      </c>
      <c r="C71" s="18">
        <f>COUNTIF($B$1:$B70,[Table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442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442</v>
      </c>
      <c r="C73" s="18">
        <f>COUNTIF($B$1:$B72,[Table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442</v>
      </c>
      <c r="C74" s="18">
        <f>COUNTIF($B$1:$B73,[Table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442</v>
      </c>
      <c r="C75" s="18">
        <f>COUNTIF($B$1:$B74,[Table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442</v>
      </c>
      <c r="C76" s="18">
        <f>COUNTIF($B$1:$B75,[Table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442</v>
      </c>
      <c r="C77" s="18">
        <f>COUNTIF($B$1:$B76,[Table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442</v>
      </c>
      <c r="C78" s="18">
        <f>COUNTIF($B$1:$B77,[Table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442</v>
      </c>
      <c r="C79" s="18">
        <f>COUNTIF($B$1:$B78,[Table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442</v>
      </c>
      <c r="C80" s="18">
        <f>COUNTIF($B$1:$B79,[Table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442</v>
      </c>
      <c r="C81" s="18">
        <f>COUNTIF($B$1:$B80,[Table Name])</f>
        <v>9</v>
      </c>
      <c r="D81" s="15">
        <v>4</v>
      </c>
      <c r="E81" s="15" t="s">
        <v>28</v>
      </c>
      <c r="F81" s="15" t="s">
        <v>275</v>
      </c>
      <c r="G81" s="15" t="s">
        <v>28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442</v>
      </c>
      <c r="C82" s="18">
        <f>COUNTIF($B$1:$B81,[Table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442</v>
      </c>
      <c r="C83" s="18">
        <f>COUNTIF($B$1:$B82,[Table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442</v>
      </c>
      <c r="C84" s="18">
        <f>COUNTIF($B$1:$B83,[Table Name])</f>
        <v>12</v>
      </c>
      <c r="D84" s="15">
        <v>5</v>
      </c>
      <c r="E84" s="15" t="s">
        <v>28</v>
      </c>
      <c r="F84" s="15" t="s">
        <v>275</v>
      </c>
      <c r="G84" s="15" t="s">
        <v>28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442</v>
      </c>
      <c r="C85" s="18">
        <f>COUNTIF($B$1:$B84,[Table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442</v>
      </c>
      <c r="C86" s="18">
        <f>COUNTIF($B$1:$B85,[Table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442</v>
      </c>
      <c r="C87" s="18">
        <f>COUNTIF($B$1:$B86,[Table Name])</f>
        <v>15</v>
      </c>
      <c r="D87" s="15">
        <v>6</v>
      </c>
      <c r="E87" s="15" t="s">
        <v>28</v>
      </c>
      <c r="F87" s="15" t="s">
        <v>275</v>
      </c>
      <c r="G87" s="15" t="s">
        <v>28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442</v>
      </c>
      <c r="C88" s="18">
        <f>COUNTIF($B$1:$B87,[Table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442</v>
      </c>
      <c r="C89" s="18">
        <f>COUNTIF($B$1:$B88,[Table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442</v>
      </c>
      <c r="C90" s="18">
        <f>COUNTIF($B$1:$B89,[Table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442</v>
      </c>
      <c r="C91" s="18">
        <f>COUNTIF($B$1:$B90,[Table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442</v>
      </c>
      <c r="C92" s="18">
        <f>COUNTIF($B$1:$B91,[Table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442</v>
      </c>
      <c r="C93" s="18">
        <f>COUNTIF($B$1:$B92,[Table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442</v>
      </c>
      <c r="C94" s="18">
        <f>COUNTIF($B$1:$B93,[Table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442</v>
      </c>
      <c r="C95" s="18">
        <f>COUNTIF($B$1:$B94,[Table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442</v>
      </c>
      <c r="C96" s="18">
        <f>COUNTIF($B$1:$B95,[Table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442</v>
      </c>
      <c r="C97" s="18">
        <f>COUNTIF($B$1:$B96,[Table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442</v>
      </c>
      <c r="C98" s="18">
        <f>COUNTIF($B$1:$B97,[Table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442</v>
      </c>
      <c r="C99" s="18">
        <f>COUNTIF($B$1:$B98,[Table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442</v>
      </c>
      <c r="C100" s="18">
        <f>COUNTIF($B$1:$B99,[Table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442</v>
      </c>
      <c r="C101" s="18">
        <f>COUNTIF($B$1:$B100,[Table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442</v>
      </c>
      <c r="C102" s="18">
        <f>COUNTIF($B$1:$B101,[Table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442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443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443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443</v>
      </c>
      <c r="C106" s="18">
        <f>COUNTIF($B$1:$B105,[Table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443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443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443</v>
      </c>
      <c r="C109" s="18">
        <f>COUNTIF($B$1:$B108,[Table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443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443</v>
      </c>
      <c r="C111" s="18">
        <f>COUNTIF($B$1:$B110,[Table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443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443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443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443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443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443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443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443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443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443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443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443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443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443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443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443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443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443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443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443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443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443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443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443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315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315</v>
      </c>
      <c r="C137" s="18">
        <f>COUNTIF($B$1:$B136,[Table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315</v>
      </c>
      <c r="C138" s="18">
        <f>COUNTIF($B$1:$B137,[Table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315</v>
      </c>
      <c r="C139" s="18">
        <f>COUNTIF($B$1:$B138,[Table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315</v>
      </c>
      <c r="C140" s="18">
        <f>COUNTIF($B$1:$B139,[Table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315</v>
      </c>
      <c r="C141" s="18">
        <f>COUNTIF($B$1:$B140,[Table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315</v>
      </c>
      <c r="C142" s="18">
        <f>COUNTIF($B$1:$B141,[Table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444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444</v>
      </c>
      <c r="C144" s="18">
        <f>COUNTIF($B$1:$B143,[Table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444</v>
      </c>
      <c r="C145" s="18">
        <f>COUNTIF($B$1:$B144,[Table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444</v>
      </c>
      <c r="C146" s="18">
        <f>COUNTIF($B$1:$B145,[Table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444</v>
      </c>
      <c r="C147" s="18">
        <f>COUNTIF($B$1:$B146,[Table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444</v>
      </c>
      <c r="C148" s="18">
        <f>COUNTIF($B$1:$B147,[Table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444</v>
      </c>
      <c r="C149" s="18">
        <f>COUNTIF($B$1:$B148,[Table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445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 hidden="1">
      <c r="A152" s="22" t="str">
        <f>[Table Name]&amp;"-"&amp;[Record No]</f>
        <v>Resource Relations-15</v>
      </c>
      <c r="B152" s="40" t="s">
        <v>441</v>
      </c>
      <c r="C152" s="22">
        <f>COUNTIF($B$1:$B151,[Table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 hidden="1">
      <c r="A154" s="22" t="str">
        <f>[Table Name]&amp;"-"&amp;[Record No]</f>
        <v>Resource Relations-16</v>
      </c>
      <c r="B154" s="40" t="s">
        <v>441</v>
      </c>
      <c r="C154" s="22">
        <f>COUNTIF($B$1:$B153,[Table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 hidden="1">
      <c r="A156" s="22" t="str">
        <f>[Table Name]&amp;"-"&amp;[Record No]</f>
        <v>Resource Relations-17</v>
      </c>
      <c r="B156" s="40" t="s">
        <v>441</v>
      </c>
      <c r="C156" s="22">
        <f>COUNTIF($B$1:$B155,[Table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475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475</v>
      </c>
      <c r="C158" s="22">
        <f>COUNTIF($B$1:$B157,[Table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475</v>
      </c>
      <c r="C159" s="22">
        <f>COUNTIF($B$1:$B158,[Table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475</v>
      </c>
      <c r="C160" s="22">
        <f>COUNTIF($B$1:$B159,[Table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475</v>
      </c>
      <c r="C161" s="22">
        <f>COUNTIF($B$1:$B160,[Table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475</v>
      </c>
      <c r="C162" s="22">
        <f>COUNTIF($B$1:$B161,[Table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475</v>
      </c>
      <c r="C163" s="22">
        <f>COUNTIF($B$1:$B162,[Table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475</v>
      </c>
      <c r="C164" s="22">
        <f>COUNTIF($B$1:$B163,[Table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475</v>
      </c>
      <c r="C165" s="22">
        <f>COUNTIF($B$1:$B164,[Table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22" t="str">
        <f>[Table Name]&amp;"-"&amp;[Record No]</f>
        <v>Resource Relations-18</v>
      </c>
      <c r="B166" s="40" t="s">
        <v>441</v>
      </c>
      <c r="C166" s="22">
        <f>COUNTIF($B$1:$B165,[Table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 hidden="1">
      <c r="A168" s="22" t="str">
        <f>[Table Name]&amp;"-"&amp;[Record No]</f>
        <v>Resource Relations-19</v>
      </c>
      <c r="B168" s="40" t="s">
        <v>441</v>
      </c>
      <c r="C168" s="22">
        <f>COUNTIF($B$1:$B167,[Table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486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486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486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idden="1">
      <c r="A173" s="22" t="str">
        <f>[Table Name]&amp;"-"&amp;[Record No]</f>
        <v>Resource Relations-20</v>
      </c>
      <c r="B173" s="40" t="s">
        <v>441</v>
      </c>
      <c r="C173" s="22">
        <f>COUNTIF($B$1:$B172,[Table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 hidden="1">
      <c r="A174" s="22" t="str">
        <f>[Table Name]&amp;"-"&amp;[Record No]</f>
        <v>Resource Relations-21</v>
      </c>
      <c r="B174" s="40" t="s">
        <v>441</v>
      </c>
      <c r="C174" s="22">
        <f>COUNTIF($B$1:$B173,[Table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42" t="str">
        <f>[Table Name]&amp;"-"&amp;[Record No]</f>
        <v>Resource Relations-22</v>
      </c>
      <c r="B175" s="40" t="s">
        <v>441</v>
      </c>
      <c r="C175" s="42">
        <f>COUNTIF($B$1:$B174,[Table Name])</f>
        <v>22</v>
      </c>
      <c r="D175" s="43">
        <v>18</v>
      </c>
      <c r="E175" s="43" t="s">
        <v>660</v>
      </c>
      <c r="F175" s="43" t="s">
        <v>661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 hidden="1">
      <c r="A176" s="42" t="str">
        <f>[Table Name]&amp;"-"&amp;[Record No]</f>
        <v>Resource Relations-23</v>
      </c>
      <c r="B176" s="40" t="s">
        <v>441</v>
      </c>
      <c r="C176" s="42">
        <f>COUNTIF($B$1:$B175,[Table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442</v>
      </c>
      <c r="C177" s="22">
        <f>COUNTIF($B$1:$B176,[Table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442</v>
      </c>
      <c r="C178" s="22">
        <f>COUNTIF($B$1:$B177,[Table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443</v>
      </c>
      <c r="C179" s="22">
        <f>COUNTIF($B$1:$B178,[Table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443</v>
      </c>
      <c r="C180" s="22">
        <f>COUNTIF($B$1:$B179,[Table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475</v>
      </c>
      <c r="C181" s="22">
        <f>COUNTIF($B$1:$B180,[Table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475</v>
      </c>
      <c r="C182" s="22">
        <f>COUNTIF($B$1:$B181,[Table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475</v>
      </c>
      <c r="C183" s="22">
        <f>COUNTIF($B$1:$B182,[Table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475</v>
      </c>
      <c r="C184" s="22">
        <f>COUNTIF($B$1:$B183,[Table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22" t="str">
        <f>[Table Name]&amp;"-"&amp;[Record No]</f>
        <v>Resource Relations-24</v>
      </c>
      <c r="B186" s="40" t="s">
        <v>441</v>
      </c>
      <c r="C186" s="22">
        <f>COUNTIF($B$1:$B185,[Table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 hidden="1">
      <c r="A190" s="42" t="str">
        <f>[Table Name]&amp;"-"&amp;[Record No]</f>
        <v>Resource Relations-25</v>
      </c>
      <c r="B190" s="40" t="s">
        <v>441</v>
      </c>
      <c r="C190" s="42">
        <f>COUNTIF($B$1:$B189,[Table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 hidden="1">
      <c r="A191" s="42" t="str">
        <f>[Table Name]&amp;"-"&amp;[Record No]</f>
        <v>Resource Relations-26</v>
      </c>
      <c r="B191" s="40" t="s">
        <v>441</v>
      </c>
      <c r="C191" s="42">
        <f>COUNTIF($B$1:$B190,[Table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 hidden="1">
      <c r="A192" s="22" t="str">
        <f>[Table Name]&amp;"-"&amp;[Record No]</f>
        <v>Resource Relations-27</v>
      </c>
      <c r="B192" s="40" t="s">
        <v>441</v>
      </c>
      <c r="C192" s="22">
        <f>COUNTIF($B$1:$B191,[Table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 hidden="1">
      <c r="A195" s="22" t="str">
        <f>[Table Name]&amp;"-"&amp;[Record No]</f>
        <v>Resource Relations-28</v>
      </c>
      <c r="B195" s="40" t="s">
        <v>441</v>
      </c>
      <c r="C195" s="22">
        <f>COUNTIF($B$1:$B194,[Table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 hidden="1">
      <c r="A196" s="22" t="str">
        <f>[Table Name]&amp;"-"&amp;[Record No]</f>
        <v>Resource Relations-29</v>
      </c>
      <c r="B196" s="40" t="s">
        <v>441</v>
      </c>
      <c r="C196" s="22">
        <f>COUNTIF($B$1:$B195,[Table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315</v>
      </c>
      <c r="C197" s="22">
        <f>COUNTIF($B$1:$B196,[Table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444</v>
      </c>
      <c r="C198" s="22">
        <f>COUNTIF($B$1:$B197,[Table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552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552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553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553</v>
      </c>
      <c r="C202" s="22">
        <f>COUNTIF($B$1:$B201,[Table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553</v>
      </c>
      <c r="C203" s="22">
        <f>COUNTIF($B$1:$B202,[Table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315</v>
      </c>
      <c r="C204" s="22">
        <f>COUNTIF($B$1:$B203,[Table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444</v>
      </c>
      <c r="C205" s="22">
        <f>COUNTIF($B$1:$B204,[Table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552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561</v>
      </c>
      <c r="C207" s="22">
        <f>COUNTIF($B$1:$B206,[Table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561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561</v>
      </c>
      <c r="C209" s="22">
        <f>COUNTIF($B$1:$B208,[Table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561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561</v>
      </c>
      <c r="C211" s="22">
        <f>COUNTIF($B$1:$B210,[Table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 hidden="1">
      <c r="A213" s="19" t="str">
        <f>[Table Name]&amp;"-"&amp;[Record No]</f>
        <v>Resource Relations-30</v>
      </c>
      <c r="B213" s="40" t="s">
        <v>441</v>
      </c>
      <c r="C213" s="19">
        <f>COUNTIF($B$1:$B212,[Table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 hidden="1">
      <c r="A215" s="22" t="str">
        <f>[Table Name]&amp;"-"&amp;[Record No]</f>
        <v>Resource Relations-31</v>
      </c>
      <c r="B215" s="40" t="s">
        <v>441</v>
      </c>
      <c r="C215" s="22">
        <f>COUNTIF($B$1:$B214,[Table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 hidden="1">
      <c r="A216" s="22" t="str">
        <f>[Table Name]&amp;"-"&amp;[Record No]</f>
        <v>Resource Relations-32</v>
      </c>
      <c r="B216" s="40" t="s">
        <v>441</v>
      </c>
      <c r="C216" s="22">
        <f>COUNTIF($B$1:$B215,[Table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 hidden="1">
      <c r="A218" s="22" t="str">
        <f>[Table Name]&amp;"-"&amp;[Record No]</f>
        <v>Resource Relations-33</v>
      </c>
      <c r="B218" s="40" t="s">
        <v>441</v>
      </c>
      <c r="C218" s="22">
        <f>COUNTIF($B$1:$B217,[Table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595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595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595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595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595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595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595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 hidden="1">
      <c r="A227" s="22" t="str">
        <f>[Table Name]&amp;"-"&amp;[Record No]</f>
        <v>Resource Relations-34</v>
      </c>
      <c r="B227" s="40" t="s">
        <v>441</v>
      </c>
      <c r="C227" s="22">
        <f>COUNTIF($B$1:$B226,[Table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 hidden="1">
      <c r="A229" s="22" t="str">
        <f>[Table Name]&amp;"-"&amp;[Record No]</f>
        <v>Resource Relations-35</v>
      </c>
      <c r="B229" s="40" t="s">
        <v>441</v>
      </c>
      <c r="C229" s="22">
        <f>COUNTIF($B$1:$B228,[Table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 hidden="1">
      <c r="A230" s="42" t="str">
        <f>[Table Name]&amp;"-"&amp;[Record No]</f>
        <v>Resource Relations-36</v>
      </c>
      <c r="B230" s="40" t="s">
        <v>441</v>
      </c>
      <c r="C230" s="42">
        <f>COUNTIF($B$1:$B229,[Table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hidden="1">
      <c r="A231" s="22" t="str">
        <f>[Table Name]&amp;"-"&amp;[Record No]</f>
        <v>Resource Relations-37</v>
      </c>
      <c r="B231" s="40" t="s">
        <v>441</v>
      </c>
      <c r="C231" s="22">
        <f>COUNTIF($B$1:$B230,[Table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607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607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607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614</v>
      </c>
      <c r="C235" s="22">
        <f>COUNTIF($B$1:$B234,[Table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614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614</v>
      </c>
      <c r="C237" s="22">
        <f>COUNTIF($B$1:$B236,[Table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614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614</v>
      </c>
      <c r="C239" s="42">
        <f>COUNTIF($B$1:$B238,[Table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431</v>
      </c>
      <c r="C240" s="22">
        <f>COUNTIF($B$1:$B239,[Table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431</v>
      </c>
      <c r="C241" s="22">
        <f>COUNTIF($B$1:$B240,[Table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442</v>
      </c>
      <c r="C242" s="22">
        <f>COUNTIF($B$1:$B241,[Table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442</v>
      </c>
      <c r="C243" s="22">
        <f>COUNTIF($B$1:$B242,[Table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442</v>
      </c>
      <c r="C244" s="22">
        <f>COUNTIF($B$1:$B243,[Table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442</v>
      </c>
      <c r="C245" s="22">
        <f>COUNTIF($B$1:$B244,[Table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445</v>
      </c>
      <c r="C246" s="22">
        <f>COUNTIF($B$1:$B245,[Table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445</v>
      </c>
      <c r="C247" s="22">
        <f>COUNTIF($B$1:$B246,[Table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445</v>
      </c>
      <c r="C248" s="22">
        <f>COUNTIF($B$1:$B247,[Table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445</v>
      </c>
      <c r="C249" s="22">
        <f>COUNTIF($B$1:$B248,[Table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443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443</v>
      </c>
      <c r="C251" s="22">
        <f>COUNTIF($B$1:$B250,[Table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443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443</v>
      </c>
      <c r="C253" s="22">
        <f>COUNTIF($B$1:$B252,[Table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475</v>
      </c>
      <c r="C254" s="22">
        <f>COUNTIF($B$1:$B253,[Table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475</v>
      </c>
      <c r="C255" s="22">
        <f>COUNTIF($B$1:$B254,[Table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475</v>
      </c>
      <c r="C256" s="22">
        <f>COUNTIF($B$1:$B255,[Table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475</v>
      </c>
      <c r="C257" s="22">
        <f>COUNTIF($B$1:$B256,[Table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475</v>
      </c>
      <c r="C258" s="22">
        <f>COUNTIF($B$1:$B257,[Table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475</v>
      </c>
      <c r="C259" s="22">
        <f>COUNTIF($B$1:$B258,[Table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475</v>
      </c>
      <c r="C260" s="22">
        <f>COUNTIF($B$1:$B259,[Table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475</v>
      </c>
      <c r="C261" s="22">
        <f>COUNTIF($B$1:$B260,[Table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315</v>
      </c>
      <c r="C262" s="22">
        <f>COUNTIF($B$1:$B261,[Table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315</v>
      </c>
      <c r="C263" s="22">
        <f>COUNTIF($B$1:$B262,[Table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552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552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387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387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387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444</v>
      </c>
      <c r="C269" s="22">
        <f>COUNTIF($B$1:$B268,[Table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444</v>
      </c>
      <c r="C270" s="22">
        <f>COUNTIF($B$1:$B269,[Table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 hidden="1">
      <c r="A271" s="22" t="str">
        <f>[Table Name]&amp;"-"&amp;[Record No]</f>
        <v>Resource Relations-38</v>
      </c>
      <c r="B271" s="40" t="s">
        <v>441</v>
      </c>
      <c r="C271" s="22">
        <f>COUNTIF($B$1:$B270,[Table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650</v>
      </c>
      <c r="E272" s="40" t="s">
        <v>651</v>
      </c>
      <c r="F272" s="40" t="s">
        <v>652</v>
      </c>
      <c r="G272" s="40" t="s">
        <v>558</v>
      </c>
      <c r="H272" s="40" t="s">
        <v>653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 hidden="1">
      <c r="A273" s="22" t="str">
        <f>[Table Name]&amp;"-"&amp;[Record No]</f>
        <v>Resource Relations-39</v>
      </c>
      <c r="B273" s="40" t="s">
        <v>441</v>
      </c>
      <c r="C273" s="22">
        <f>COUNTIF($B$1:$B272,[Table Name])</f>
        <v>39</v>
      </c>
      <c r="D273" s="40">
        <v>12</v>
      </c>
      <c r="E273" s="40" t="s">
        <v>654</v>
      </c>
      <c r="F273" s="40" t="s">
        <v>655</v>
      </c>
      <c r="G273" s="40" t="s">
        <v>654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 hidden="1">
      <c r="A274" s="22" t="str">
        <f>[Table Name]&amp;"-"&amp;[Record No]</f>
        <v>Resource Relations-40</v>
      </c>
      <c r="B274" s="40" t="s">
        <v>441</v>
      </c>
      <c r="C274" s="22">
        <f>COUNTIF($B$1:$B273,[Table Name])</f>
        <v>40</v>
      </c>
      <c r="D274" s="40">
        <v>30</v>
      </c>
      <c r="E274" s="40" t="s">
        <v>652</v>
      </c>
      <c r="F274" s="40" t="s">
        <v>652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 hidden="1">
      <c r="A275" s="22" t="str">
        <f>[Table Name]&amp;"-"&amp;[Record No]</f>
        <v>Resource Relations-41</v>
      </c>
      <c r="B275" s="40" t="s">
        <v>441</v>
      </c>
      <c r="C275" s="22">
        <f>COUNTIF($B$1:$B274,[Table Name])</f>
        <v>41</v>
      </c>
      <c r="D275" s="40">
        <v>30</v>
      </c>
      <c r="E275" s="40" t="s">
        <v>303</v>
      </c>
      <c r="F275" s="40" t="s">
        <v>657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 hidden="1">
      <c r="A276" s="42" t="str">
        <f>[Table Name]&amp;"-"&amp;[Record No]</f>
        <v>Resource Relations-42</v>
      </c>
      <c r="B276" s="40" t="s">
        <v>441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658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 hidden="1">
      <c r="A277" s="22" t="str">
        <f>[Table Name]&amp;"-"&amp;[Record No]</f>
        <v>Resource Relations-43</v>
      </c>
      <c r="B277" s="40" t="s">
        <v>441</v>
      </c>
      <c r="C277" s="22">
        <f>COUNTIF($B$1:$B276,[Table Name])</f>
        <v>43</v>
      </c>
      <c r="D277" s="40">
        <v>13</v>
      </c>
      <c r="E277" s="40" t="s">
        <v>349</v>
      </c>
      <c r="F277" s="40" t="s">
        <v>659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 hidden="1">
      <c r="A279" s="22" t="str">
        <f>[Table Name]&amp;"-"&amp;[Record No]</f>
        <v>Field Options-0</v>
      </c>
      <c r="B279" s="40" t="s">
        <v>464</v>
      </c>
      <c r="C279" s="22">
        <f>COUNTIF($B$1:$B278,[Table Name])</f>
        <v>0</v>
      </c>
      <c r="D279" s="40" t="s">
        <v>122</v>
      </c>
      <c r="E279" s="40" t="s">
        <v>49</v>
      </c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 hidden="1">
      <c r="A280" s="22" t="str">
        <f>[Table Name]&amp;"-"&amp;[Record No]</f>
        <v>Form Collection-0</v>
      </c>
      <c r="B280" s="40" t="s">
        <v>656</v>
      </c>
      <c r="C280" s="22">
        <f>COUNTIF($B$1:$B279,[Table Name])</f>
        <v>0</v>
      </c>
      <c r="D280" s="40" t="s">
        <v>117</v>
      </c>
      <c r="E280" s="40" t="s">
        <v>649</v>
      </c>
      <c r="F280" s="40" t="s">
        <v>56</v>
      </c>
      <c r="G280" s="40" t="s">
        <v>667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 hidden="1">
      <c r="A281" s="22" t="str">
        <f>[Table Name]&amp;"-"&amp;[Record No]</f>
        <v>Data Scopes-0</v>
      </c>
      <c r="B281" s="40" t="s">
        <v>670</v>
      </c>
      <c r="C281" s="22">
        <f>COUNTIF($B$1:$B280,[Table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>
      <c r="A282" s="22" t="str">
        <f>[Table Name]&amp;"-"&amp;[Record No]</f>
        <v>Resource Roles-8</v>
      </c>
      <c r="B282" s="40" t="s">
        <v>227</v>
      </c>
      <c r="C282" s="22">
        <f>COUNTIF($B$1:$B281,[Table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>
      <c r="A283" s="42" t="str">
        <f>[Table Name]&amp;"-"&amp;[Record No]</f>
        <v>Resource Roles-9</v>
      </c>
      <c r="B283" s="40" t="s">
        <v>227</v>
      </c>
      <c r="C283" s="42">
        <f>COUNTIF($B$1:$B282,[Table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>
      <c r="A284" s="42" t="str">
        <f>[Table Name]&amp;"-"&amp;[Record No]</f>
        <v>Resource Roles-10</v>
      </c>
      <c r="B284" s="40" t="s">
        <v>227</v>
      </c>
      <c r="C284" s="42">
        <f>COUNTIF($B$1:$B283,[Table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>
      <c r="A285" s="42" t="str">
        <f>[Table Name]&amp;"-"&amp;[Record No]</f>
        <v>Resource Roles-11</v>
      </c>
      <c r="B285" s="40" t="s">
        <v>227</v>
      </c>
      <c r="C285" s="42">
        <f>COUNTIF($B$1:$B284,[Table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>
      <c r="A286" s="42" t="str">
        <f>[Table Name]&amp;"-"&amp;[Record No]</f>
        <v>Resource Roles-12</v>
      </c>
      <c r="B286" s="40" t="s">
        <v>227</v>
      </c>
      <c r="C286" s="42">
        <f>COUNTIF($B$1:$B285,[Table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>
      <c r="A287" s="42" t="str">
        <f>[Table Name]&amp;"-"&amp;[Record No]</f>
        <v>Resource Roles-13</v>
      </c>
      <c r="B287" s="40" t="s">
        <v>227</v>
      </c>
      <c r="C287" s="42">
        <f>COUNTIF($B$1:$B286,[Table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>
      <c r="A288" s="42" t="str">
        <f>[Table Name]&amp;"-"&amp;[Record No]</f>
        <v>Resource Roles-14</v>
      </c>
      <c r="B288" s="40" t="s">
        <v>227</v>
      </c>
      <c r="C288" s="42">
        <f>COUNTIF($B$1:$B287,[Table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>
      <c r="A289" s="42" t="str">
        <f>[Table Name]&amp;"-"&amp;[Record No]</f>
        <v>Resource Roles-15</v>
      </c>
      <c r="B289" s="40" t="s">
        <v>227</v>
      </c>
      <c r="C289" s="42">
        <f>COUNTIF($B$1:$B288,[Table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>
      <c r="A290" s="42" t="str">
        <f>[Table Name]&amp;"-"&amp;[Record No]</f>
        <v>Resource Roles-16</v>
      </c>
      <c r="B290" s="40" t="s">
        <v>227</v>
      </c>
      <c r="C290" s="42">
        <f>COUNTIF($B$1:$B289,[Table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>
      <c r="A291" s="42" t="str">
        <f>[Table Name]&amp;"-"&amp;[Record No]</f>
        <v>Resource Roles-17</v>
      </c>
      <c r="B291" s="40" t="s">
        <v>227</v>
      </c>
      <c r="C291" s="42">
        <f>COUNTIF($B$1:$B290,[Table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>
      <c r="A292" s="42" t="str">
        <f>[Table Name]&amp;"-"&amp;[Record No]</f>
        <v>Resource Roles-18</v>
      </c>
      <c r="B292" s="40" t="s">
        <v>227</v>
      </c>
      <c r="C292" s="42">
        <f>COUNTIF($B$1:$B291,[Table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>
      <c r="A293" s="42" t="str">
        <f>[Table Name]&amp;"-"&amp;[Record No]</f>
        <v>Resource Roles-19</v>
      </c>
      <c r="B293" s="40" t="s">
        <v>227</v>
      </c>
      <c r="C293" s="42">
        <f>COUNTIF($B$1:$B292,[Table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>
      <c r="A294" s="42" t="str">
        <f>[Table Name]&amp;"-"&amp;[Record No]</f>
        <v>Resource Roles-20</v>
      </c>
      <c r="B294" s="40" t="s">
        <v>227</v>
      </c>
      <c r="C294" s="42">
        <f>COUNTIF($B$1:$B293,[Table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>
      <c r="A295" s="42" t="str">
        <f>[Table Name]&amp;"-"&amp;[Record No]</f>
        <v>Resource Roles-21</v>
      </c>
      <c r="B295" s="40" t="s">
        <v>227</v>
      </c>
      <c r="C295" s="42">
        <f>COUNTIF($B$1:$B294,[Table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>
      <c r="A296" s="42" t="str">
        <f>[Table Name]&amp;"-"&amp;[Record No]</f>
        <v>Resource Roles-22</v>
      </c>
      <c r="B296" s="40" t="s">
        <v>227</v>
      </c>
      <c r="C296" s="42">
        <f>COUNTIF($B$1:$B295,[Table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>
      <c r="A297" s="42" t="str">
        <f>[Table Name]&amp;"-"&amp;[Record No]</f>
        <v>Resource Roles-23</v>
      </c>
      <c r="B297" s="40" t="s">
        <v>227</v>
      </c>
      <c r="C297" s="42">
        <f>COUNTIF($B$1:$B296,[Table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>
      <c r="A298" s="42" t="str">
        <f>[Table Name]&amp;"-"&amp;[Record No]</f>
        <v>Resource Roles-24</v>
      </c>
      <c r="B298" s="40" t="s">
        <v>227</v>
      </c>
      <c r="C298" s="42">
        <f>COUNTIF($B$1:$B297,[Table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>
      <c r="A299" s="42" t="str">
        <f>[Table Name]&amp;"-"&amp;[Record No]</f>
        <v>Resource Roles-25</v>
      </c>
      <c r="B299" s="40" t="s">
        <v>227</v>
      </c>
      <c r="C299" s="42">
        <f>COUNTIF($B$1:$B298,[Table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>
      <c r="A300" s="42" t="str">
        <f>[Table Name]&amp;"-"&amp;[Record No]</f>
        <v>Resource Roles-26</v>
      </c>
      <c r="B300" s="40" t="s">
        <v>227</v>
      </c>
      <c r="C300" s="42">
        <f>COUNTIF($B$1:$B299,[Table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>
      <c r="A301" s="42" t="str">
        <f>[Table Name]&amp;"-"&amp;[Record No]</f>
        <v>Resource Roles-27</v>
      </c>
      <c r="B301" s="40" t="s">
        <v>227</v>
      </c>
      <c r="C301" s="42">
        <f>COUNTIF($B$1:$B300,[Table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>
      <c r="A302" s="42" t="str">
        <f>[Table Name]&amp;"-"&amp;[Record No]</f>
        <v>Resource Roles-28</v>
      </c>
      <c r="B302" s="40" t="s">
        <v>227</v>
      </c>
      <c r="C302" s="42">
        <f>COUNTIF($B$1:$B301,[Table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>
      <c r="A303" s="42" t="str">
        <f>[Table Name]&amp;"-"&amp;[Record No]</f>
        <v>Resource Roles-29</v>
      </c>
      <c r="B303" s="40" t="s">
        <v>227</v>
      </c>
      <c r="C303" s="42">
        <f>COUNTIF($B$1:$B302,[Table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>
      <c r="A304" s="42" t="str">
        <f>[Table Name]&amp;"-"&amp;[Record No]</f>
        <v>Resource Roles-30</v>
      </c>
      <c r="B304" s="40" t="s">
        <v>227</v>
      </c>
      <c r="C304" s="42">
        <f>COUNTIF($B$1:$B303,[Table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>
      <c r="A305" s="22" t="str">
        <f>[Table Name]&amp;"-"&amp;[Record No]</f>
        <v>Resource List Search-0</v>
      </c>
      <c r="B305" s="40" t="s">
        <v>672</v>
      </c>
      <c r="C305" s="22">
        <f>COUNTIF($B$1:$B304,[Table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>
      <c r="A306" s="22" t="str">
        <f>[Table Name]&amp;"-"&amp;[Record No]</f>
        <v>Resources-31</v>
      </c>
      <c r="B306" s="40" t="s">
        <v>220</v>
      </c>
      <c r="C306" s="22">
        <f>COUNTIF($B$1:$B305,[Table Name])</f>
        <v>31</v>
      </c>
      <c r="D306" s="40" t="s">
        <v>673</v>
      </c>
      <c r="E306" s="40" t="s">
        <v>674</v>
      </c>
      <c r="F306" s="40" t="s">
        <v>675</v>
      </c>
      <c r="G306" s="40" t="s">
        <v>558</v>
      </c>
      <c r="H306" s="40" t="s">
        <v>676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>
      <c r="A307" s="22" t="str">
        <f>[Table Name]&amp;"-"&amp;[Record No]</f>
        <v>Resource Relations-44</v>
      </c>
      <c r="B307" s="40" t="s">
        <v>441</v>
      </c>
      <c r="C307" s="22">
        <f>COUNTIF($B$1:$B306,[Table Name])</f>
        <v>44</v>
      </c>
      <c r="D307" s="40">
        <v>19</v>
      </c>
      <c r="E307" s="40" t="s">
        <v>675</v>
      </c>
      <c r="F307" s="40" t="s">
        <v>678</v>
      </c>
      <c r="G307" s="40" t="s">
        <v>677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>
      <c r="A308" s="22" t="str">
        <f>[Table Name]&amp;"-"&amp;[Record No]</f>
        <v>Field Depends-0</v>
      </c>
      <c r="B308" s="40" t="s">
        <v>690</v>
      </c>
      <c r="C308" s="22">
        <f>COUNTIF($B$1:$B307,[Table Name])</f>
        <v>0</v>
      </c>
      <c r="D308" s="40" t="s">
        <v>122</v>
      </c>
      <c r="E308" s="40" t="s">
        <v>681</v>
      </c>
      <c r="F308" s="40" t="s">
        <v>683</v>
      </c>
      <c r="G308" s="40" t="s">
        <v>685</v>
      </c>
      <c r="H308" s="40" t="s">
        <v>689</v>
      </c>
      <c r="I308" s="40" t="s">
        <v>36</v>
      </c>
      <c r="J308" s="40" t="s">
        <v>701</v>
      </c>
      <c r="K308" s="40" t="s">
        <v>699</v>
      </c>
      <c r="L308" s="40"/>
      <c r="M308" s="40"/>
      <c r="N308" s="40"/>
      <c r="O308" s="40"/>
      <c r="P308" s="40"/>
      <c r="Q308" s="40"/>
      <c r="R308" s="40"/>
    </row>
    <row r="309" spans="1:18">
      <c r="A309" s="22" t="str">
        <f>[Table Name]&amp;"-"&amp;[Record No]</f>
        <v>Resources-32</v>
      </c>
      <c r="B309" s="40" t="s">
        <v>220</v>
      </c>
      <c r="C309" s="22">
        <f>COUNTIF($B$1:$B308,[Table Name])</f>
        <v>32</v>
      </c>
      <c r="D309" s="40" t="s">
        <v>691</v>
      </c>
      <c r="E309" s="40" t="s">
        <v>692</v>
      </c>
      <c r="F309" s="40" t="s">
        <v>693</v>
      </c>
      <c r="G309" s="40" t="s">
        <v>558</v>
      </c>
      <c r="H309" s="40" t="s">
        <v>694</v>
      </c>
      <c r="I309" s="40" t="s">
        <v>21</v>
      </c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1:18">
      <c r="A310" s="22" t="str">
        <f>[Table Name]&amp;"-"&amp;[Record No]</f>
        <v>Resource Relations-45</v>
      </c>
      <c r="B310" s="40" t="s">
        <v>441</v>
      </c>
      <c r="C310" s="22">
        <f>COUNTIF($B$1:$B309,[Table Name])</f>
        <v>45</v>
      </c>
      <c r="D310" s="40">
        <v>13</v>
      </c>
      <c r="E310" s="40" t="s">
        <v>695</v>
      </c>
      <c r="F310" s="40" t="s">
        <v>696</v>
      </c>
      <c r="G310" s="40" t="s">
        <v>697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>
      <c r="A311" s="42" t="str">
        <f>[Table Name]&amp;"-"&amp;[Record No]</f>
        <v>Dashboard-0</v>
      </c>
      <c r="B311" s="43" t="s">
        <v>744</v>
      </c>
      <c r="C311" s="42">
        <f>COUNTIF($B$1:$B310,[Table Name])</f>
        <v>0</v>
      </c>
      <c r="D311" s="43" t="s">
        <v>23</v>
      </c>
      <c r="E311" s="43" t="s">
        <v>26</v>
      </c>
      <c r="F311" s="43" t="s">
        <v>28</v>
      </c>
      <c r="G311" s="43" t="s">
        <v>30</v>
      </c>
      <c r="H311" s="43" t="s">
        <v>36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>
      <c r="A312" s="42" t="str">
        <f>[Table Name]&amp;"-"&amp;[Record No]</f>
        <v>Dashboard Sections-0</v>
      </c>
      <c r="B312" s="43" t="s">
        <v>745</v>
      </c>
      <c r="C312" s="42">
        <f>COUNTIF($B$1:$B311,[Table Name])</f>
        <v>0</v>
      </c>
      <c r="D312" s="43" t="s">
        <v>725</v>
      </c>
      <c r="E312" s="43" t="s">
        <v>26</v>
      </c>
      <c r="F312" s="43" t="s">
        <v>30</v>
      </c>
      <c r="G312" s="43" t="s">
        <v>728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>
      <c r="A313" s="42" t="str">
        <f>[Table Name]&amp;"-"&amp;[Record No]</f>
        <v>Dashboard Section Items-0</v>
      </c>
      <c r="B313" s="43" t="s">
        <v>746</v>
      </c>
      <c r="C313" s="42">
        <f>COUNTIF($B$1:$B312,[Table Name])</f>
        <v>0</v>
      </c>
      <c r="D313" s="43" t="s">
        <v>602</v>
      </c>
      <c r="E313" s="43" t="s">
        <v>81</v>
      </c>
      <c r="F313" s="43" t="s">
        <v>30</v>
      </c>
      <c r="G313" s="43" t="s">
        <v>736</v>
      </c>
      <c r="H313" s="43" t="s">
        <v>740</v>
      </c>
      <c r="I313" s="43" t="s">
        <v>741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>
      <c r="A314" s="22" t="str">
        <f>[Table Name]&amp;"-"&amp;[Record No]</f>
        <v>Resource Metrics-0</v>
      </c>
      <c r="B314" s="40" t="s">
        <v>747</v>
      </c>
      <c r="C314" s="22">
        <f>COUNTIF($B$1:$B313,[Table Name])</f>
        <v>0</v>
      </c>
      <c r="D314" s="40" t="s">
        <v>23</v>
      </c>
      <c r="E314" s="40" t="s">
        <v>26</v>
      </c>
      <c r="F314" s="40" t="s">
        <v>94</v>
      </c>
      <c r="G314" s="40" t="s">
        <v>704</v>
      </c>
      <c r="H314" s="40" t="s">
        <v>707</v>
      </c>
      <c r="I314" s="40" t="s">
        <v>710</v>
      </c>
      <c r="J314" s="40" t="s">
        <v>713</v>
      </c>
      <c r="K314" s="40" t="s">
        <v>717</v>
      </c>
      <c r="L314" s="40" t="s">
        <v>721</v>
      </c>
      <c r="M314" s="40" t="s">
        <v>724</v>
      </c>
      <c r="N314" s="40" t="s">
        <v>36</v>
      </c>
      <c r="O314" s="40"/>
      <c r="P314" s="40"/>
      <c r="Q314" s="40"/>
      <c r="R314" s="40"/>
    </row>
    <row r="315" spans="1:18">
      <c r="A315" s="42" t="str">
        <f>[Table Name]&amp;"-"&amp;[Record No]</f>
        <v>Resources-33</v>
      </c>
      <c r="B315" s="40" t="s">
        <v>220</v>
      </c>
      <c r="C315" s="42">
        <f>COUNTIF($B$1:$B314,[Table Name])</f>
        <v>33</v>
      </c>
      <c r="D315" s="43" t="s">
        <v>748</v>
      </c>
      <c r="E315" s="43" t="s">
        <v>752</v>
      </c>
      <c r="F315" s="43" t="s">
        <v>755</v>
      </c>
      <c r="G315" s="43" t="s">
        <v>558</v>
      </c>
      <c r="H315" s="43" t="s">
        <v>756</v>
      </c>
      <c r="I315" s="43" t="s">
        <v>21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>
      <c r="A316" s="42" t="str">
        <f>[Table Name]&amp;"-"&amp;[Record No]</f>
        <v>Resources-34</v>
      </c>
      <c r="B316" s="40" t="s">
        <v>220</v>
      </c>
      <c r="C316" s="42">
        <f>COUNTIF($B$1:$B315,[Table Name])</f>
        <v>34</v>
      </c>
      <c r="D316" s="43" t="s">
        <v>749</v>
      </c>
      <c r="E316" s="43" t="s">
        <v>753</v>
      </c>
      <c r="F316" s="43" t="s">
        <v>760</v>
      </c>
      <c r="G316" s="43" t="s">
        <v>558</v>
      </c>
      <c r="H316" s="43" t="s">
        <v>757</v>
      </c>
      <c r="I316" s="43" t="s">
        <v>21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>
      <c r="A317" s="42" t="str">
        <f>[Table Name]&amp;"-"&amp;[Record No]</f>
        <v>Resources-35</v>
      </c>
      <c r="B317" s="40" t="s">
        <v>220</v>
      </c>
      <c r="C317" s="42">
        <f>COUNTIF($B$1:$B316,[Table Name])</f>
        <v>35</v>
      </c>
      <c r="D317" s="43" t="s">
        <v>750</v>
      </c>
      <c r="E317" s="43" t="s">
        <v>754</v>
      </c>
      <c r="F317" s="43" t="s">
        <v>746</v>
      </c>
      <c r="G317" s="43" t="s">
        <v>558</v>
      </c>
      <c r="H317" s="43" t="s">
        <v>758</v>
      </c>
      <c r="I317" s="43" t="s">
        <v>21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>
      <c r="A318" s="22" t="str">
        <f>[Table Name]&amp;"-"&amp;[Record No]</f>
        <v>Resources-36</v>
      </c>
      <c r="B318" s="40" t="s">
        <v>220</v>
      </c>
      <c r="C318" s="22">
        <f>COUNTIF($B$1:$B317,[Table Name])</f>
        <v>36</v>
      </c>
      <c r="D318" s="40" t="s">
        <v>751</v>
      </c>
      <c r="E318" s="40" t="s">
        <v>761</v>
      </c>
      <c r="F318" s="40" t="s">
        <v>747</v>
      </c>
      <c r="G318" s="40" t="s">
        <v>558</v>
      </c>
      <c r="H318" s="40" t="s">
        <v>759</v>
      </c>
      <c r="I318" s="40" t="s">
        <v>21</v>
      </c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>
      <c r="A319" s="42" t="str">
        <f>[Table Name]&amp;"-"&amp;[Record No]</f>
        <v>Resource Relations-46</v>
      </c>
      <c r="B319" s="40" t="s">
        <v>441</v>
      </c>
      <c r="C319" s="42">
        <f>COUNTIF($B$1:$B318,[Table Name])</f>
        <v>46</v>
      </c>
      <c r="D319" s="43">
        <v>4</v>
      </c>
      <c r="E319" s="43" t="s">
        <v>764</v>
      </c>
      <c r="F319" s="43" t="s">
        <v>763</v>
      </c>
      <c r="G319" s="43" t="s">
        <v>762</v>
      </c>
      <c r="H319" s="43" t="s">
        <v>310</v>
      </c>
      <c r="I319" s="43">
        <v>33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>
      <c r="A320" s="42" t="str">
        <f>[Table Name]&amp;"-"&amp;[Record No]</f>
        <v>Resource Relations-47</v>
      </c>
      <c r="B320" s="40" t="s">
        <v>441</v>
      </c>
      <c r="C320" s="42">
        <f>COUNTIF($B$1:$B319,[Table Name])</f>
        <v>47</v>
      </c>
      <c r="D320" s="43">
        <v>33</v>
      </c>
      <c r="E320" s="43" t="s">
        <v>745</v>
      </c>
      <c r="F320" s="43" t="s">
        <v>765</v>
      </c>
      <c r="G320" s="43" t="s">
        <v>609</v>
      </c>
      <c r="H320" s="43" t="s">
        <v>310</v>
      </c>
      <c r="I320" s="43">
        <v>34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>
      <c r="A321" s="42" t="str">
        <f>[Table Name]&amp;"-"&amp;[Record No]</f>
        <v>Resource Relations-48</v>
      </c>
      <c r="B321" s="40" t="s">
        <v>441</v>
      </c>
      <c r="C321" s="42">
        <f>COUNTIF($B$1:$B320,[Table Name])</f>
        <v>48</v>
      </c>
      <c r="D321" s="43">
        <v>34</v>
      </c>
      <c r="E321" s="43" t="s">
        <v>746</v>
      </c>
      <c r="F321" s="43" t="s">
        <v>766</v>
      </c>
      <c r="G321" s="43" t="s">
        <v>616</v>
      </c>
      <c r="H321" s="43" t="s">
        <v>310</v>
      </c>
      <c r="I321" s="43">
        <v>35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>
      <c r="A322" s="22" t="str">
        <f>[Table Name]&amp;"-"&amp;[Record No]</f>
        <v>Resource Relations-49</v>
      </c>
      <c r="B322" s="40" t="s">
        <v>441</v>
      </c>
      <c r="C322" s="22">
        <f>COUNTIF($B$1:$B321,[Table Name])</f>
        <v>49</v>
      </c>
      <c r="D322" s="40">
        <v>33</v>
      </c>
      <c r="E322" s="40" t="s">
        <v>767</v>
      </c>
      <c r="F322" s="40" t="s">
        <v>768</v>
      </c>
      <c r="G322" s="40" t="s">
        <v>208</v>
      </c>
      <c r="H322" s="40" t="s">
        <v>401</v>
      </c>
      <c r="I322" s="40">
        <v>4</v>
      </c>
      <c r="J322" s="40"/>
      <c r="K322" s="40"/>
      <c r="L322" s="40"/>
      <c r="M322" s="40"/>
      <c r="N322" s="40"/>
      <c r="O322" s="40"/>
      <c r="P322" s="40"/>
      <c r="Q322" s="40"/>
      <c r="R322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36"/>
  <sheetViews>
    <sheetView topLeftCell="A19" workbookViewId="0">
      <selection activeCell="C39" sqref="C3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441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438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439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440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431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442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443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315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444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445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475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486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552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553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561</v>
      </c>
      <c r="B21" s="4" t="s">
        <v>559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595</v>
      </c>
      <c r="B22" s="4" t="s">
        <v>589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607</v>
      </c>
      <c r="B23" s="4" t="s">
        <v>599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614</v>
      </c>
      <c r="B24" s="4" t="s">
        <v>600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387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 t="shared" ref="E25:E30" si="2">"truncate"</f>
        <v>truncate</v>
      </c>
    </row>
    <row r="26" spans="1:5">
      <c r="A26" s="4" t="s">
        <v>638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 t="shared" si="2"/>
        <v>truncate</v>
      </c>
    </row>
    <row r="27" spans="1:5">
      <c r="A27" s="4" t="s">
        <v>656</v>
      </c>
      <c r="B27" s="4" t="s">
        <v>647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 t="shared" si="2"/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 t="shared" si="2"/>
        <v>truncate</v>
      </c>
    </row>
    <row r="29" spans="1:5">
      <c r="A29" s="4" t="s">
        <v>464</v>
      </c>
      <c r="B29" s="4" t="s">
        <v>453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 t="shared" si="2"/>
        <v>truncate</v>
      </c>
    </row>
    <row r="30" spans="1:5">
      <c r="A30" s="4" t="s">
        <v>670</v>
      </c>
      <c r="B30" s="4" t="s">
        <v>567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7" t="str">
        <f t="shared" si="2"/>
        <v>truncate</v>
      </c>
    </row>
    <row r="31" spans="1:5">
      <c r="A31" s="4" t="s">
        <v>672</v>
      </c>
      <c r="B31" s="4" t="s">
        <v>671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7" t="str">
        <f>"truncate"</f>
        <v>truncate</v>
      </c>
    </row>
    <row r="32" spans="1:5">
      <c r="A32" s="4" t="s">
        <v>690</v>
      </c>
      <c r="B32" s="4" t="s">
        <v>679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7" t="str">
        <f>"truncate"</f>
        <v>truncate</v>
      </c>
    </row>
    <row r="33" spans="1:5">
      <c r="A33" s="5" t="s">
        <v>744</v>
      </c>
      <c r="B33" s="5" t="s">
        <v>725</v>
      </c>
      <c r="C33" s="5" t="str">
        <f>VLOOKUP([FW Table Name],Tables[],4,0)</f>
        <v>Milestone\Appframe\Model</v>
      </c>
      <c r="D33" s="5" t="str">
        <f>VLOOKUP([FW Table Name],Tables[],5,0)</f>
        <v>ResourceDashboard</v>
      </c>
      <c r="E33" s="8" t="str">
        <f>"truncate"</f>
        <v>truncate</v>
      </c>
    </row>
    <row r="34" spans="1:5">
      <c r="A34" s="5" t="s">
        <v>745</v>
      </c>
      <c r="B34" s="5" t="s">
        <v>726</v>
      </c>
      <c r="C34" s="5" t="str">
        <f>VLOOKUP([FW Table Name],Tables[],4,0)</f>
        <v>Milestone\Appframe\Model</v>
      </c>
      <c r="D34" s="5" t="str">
        <f>VLOOKUP([FW Table Name],Tables[],5,0)</f>
        <v>ResourceDashboardSection</v>
      </c>
      <c r="E34" s="8" t="str">
        <f>"truncate"</f>
        <v>truncate</v>
      </c>
    </row>
    <row r="35" spans="1:5">
      <c r="A35" s="5" t="s">
        <v>746</v>
      </c>
      <c r="B35" s="5" t="s">
        <v>732</v>
      </c>
      <c r="C35" s="5" t="str">
        <f>VLOOKUP([FW Table Name],Tables[],4,0)</f>
        <v>Milestone\Appframe\Model</v>
      </c>
      <c r="D35" s="5" t="str">
        <f>VLOOKUP([FW Table Name],Tables[],5,0)</f>
        <v>ResourceDashboardSectionItem</v>
      </c>
      <c r="E35" s="8" t="str">
        <f>"truncate"</f>
        <v>truncate</v>
      </c>
    </row>
    <row r="36" spans="1:5">
      <c r="A36" s="4" t="s">
        <v>747</v>
      </c>
      <c r="B36" s="4" t="s">
        <v>702</v>
      </c>
      <c r="C36" s="4" t="str">
        <f>VLOOKUP([FW Table Name],Tables[],4,0)</f>
        <v>Milestone\Appframe\Model</v>
      </c>
      <c r="D36" s="4" t="str">
        <f>VLOOKUP([FW Table Name],Tables[],5,0)</f>
        <v>ResourceMetric</v>
      </c>
      <c r="E36" s="7" t="str">
        <f>"truncate"</f>
        <v>truncate</v>
      </c>
    </row>
  </sheetData>
  <dataValidations count="2">
    <dataValidation type="list" allowBlank="1" showInputMessage="1" showErrorMessage="1" sqref="E2:E36">
      <formula1>"truncate,query"</formula1>
    </dataValidation>
    <dataValidation type="list" allowBlank="1" showInputMessage="1" showErrorMessage="1" sqref="B2:B36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7"/>
  <sheetViews>
    <sheetView topLeftCell="A28" workbookViewId="0">
      <selection activeCell="B34" sqref="B34:G37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>
      <c r="A31" s="20">
        <f>IFERROR($A30+1,1)</f>
        <v>30</v>
      </c>
      <c r="B31" s="2" t="s">
        <v>650</v>
      </c>
      <c r="C31" s="4" t="s">
        <v>651</v>
      </c>
      <c r="D31" s="4" t="s">
        <v>652</v>
      </c>
      <c r="E31" s="7" t="str">
        <f t="shared" si="9"/>
        <v>Milestone\Appframe\Model</v>
      </c>
      <c r="F31" s="4" t="s">
        <v>653</v>
      </c>
      <c r="G31" s="21" t="str">
        <f t="shared" si="10"/>
        <v>id</v>
      </c>
      <c r="H31" s="4"/>
      <c r="I31" s="4"/>
    </row>
    <row r="32" spans="1:9">
      <c r="A32" s="20">
        <f>IFERROR($A31+1,1)</f>
        <v>31</v>
      </c>
      <c r="B32" s="4" t="s">
        <v>673</v>
      </c>
      <c r="C32" s="4" t="s">
        <v>674</v>
      </c>
      <c r="D32" s="4" t="s">
        <v>675</v>
      </c>
      <c r="E32" s="7" t="str">
        <f t="shared" si="9"/>
        <v>Milestone\Appframe\Model</v>
      </c>
      <c r="F32" s="4" t="s">
        <v>676</v>
      </c>
      <c r="G32" s="21" t="str">
        <f t="shared" si="10"/>
        <v>id</v>
      </c>
      <c r="H32" s="4"/>
      <c r="I32" s="4"/>
    </row>
    <row r="33" spans="1:9">
      <c r="A33" s="20">
        <f>IFERROR($A32+1,1)</f>
        <v>32</v>
      </c>
      <c r="B33" s="4" t="s">
        <v>691</v>
      </c>
      <c r="C33" s="4" t="s">
        <v>692</v>
      </c>
      <c r="D33" s="4" t="s">
        <v>693</v>
      </c>
      <c r="E33" s="7" t="str">
        <f>"Milestone\Appframe\Model"</f>
        <v>Milestone\Appframe\Model</v>
      </c>
      <c r="F33" s="4" t="s">
        <v>694</v>
      </c>
      <c r="G33" s="21" t="str">
        <f>"id"</f>
        <v>id</v>
      </c>
      <c r="H33" s="4"/>
      <c r="I33" s="4"/>
    </row>
    <row r="34" spans="1:9">
      <c r="A34" s="51">
        <f>IFERROR($A33+1,1)</f>
        <v>33</v>
      </c>
      <c r="B34" s="5" t="s">
        <v>748</v>
      </c>
      <c r="C34" s="5" t="s">
        <v>752</v>
      </c>
      <c r="D34" s="5" t="s">
        <v>755</v>
      </c>
      <c r="E34" s="8" t="str">
        <f>"Milestone\Appframe\Model"</f>
        <v>Milestone\Appframe\Model</v>
      </c>
      <c r="F34" s="5" t="s">
        <v>756</v>
      </c>
      <c r="G34" s="52" t="str">
        <f>"id"</f>
        <v>id</v>
      </c>
      <c r="H34" s="5"/>
      <c r="I34" s="5"/>
    </row>
    <row r="35" spans="1:9">
      <c r="A35" s="51">
        <f>IFERROR($A34+1,1)</f>
        <v>34</v>
      </c>
      <c r="B35" s="5" t="s">
        <v>749</v>
      </c>
      <c r="C35" s="5" t="s">
        <v>753</v>
      </c>
      <c r="D35" s="5" t="s">
        <v>760</v>
      </c>
      <c r="E35" s="8" t="str">
        <f>"Milestone\Appframe\Model"</f>
        <v>Milestone\Appframe\Model</v>
      </c>
      <c r="F35" s="5" t="s">
        <v>757</v>
      </c>
      <c r="G35" s="52" t="str">
        <f>"id"</f>
        <v>id</v>
      </c>
      <c r="H35" s="5"/>
      <c r="I35" s="5"/>
    </row>
    <row r="36" spans="1:9">
      <c r="A36" s="51">
        <f>IFERROR($A35+1,1)</f>
        <v>35</v>
      </c>
      <c r="B36" s="5" t="s">
        <v>750</v>
      </c>
      <c r="C36" s="5" t="s">
        <v>754</v>
      </c>
      <c r="D36" s="5" t="s">
        <v>746</v>
      </c>
      <c r="E36" s="8" t="str">
        <f>"Milestone\Appframe\Model"</f>
        <v>Milestone\Appframe\Model</v>
      </c>
      <c r="F36" s="5" t="s">
        <v>758</v>
      </c>
      <c r="G36" s="52" t="str">
        <f>"id"</f>
        <v>id</v>
      </c>
      <c r="H36" s="5"/>
      <c r="I36" s="5"/>
    </row>
    <row r="37" spans="1:9">
      <c r="A37" s="20">
        <f>IFERROR($A36+1,1)</f>
        <v>36</v>
      </c>
      <c r="B37" s="4" t="s">
        <v>751</v>
      </c>
      <c r="C37" s="4" t="s">
        <v>761</v>
      </c>
      <c r="D37" s="4" t="s">
        <v>747</v>
      </c>
      <c r="E37" s="7" t="str">
        <f>"Milestone\Appframe\Model"</f>
        <v>Milestone\Appframe\Model</v>
      </c>
      <c r="F37" s="4" t="s">
        <v>759</v>
      </c>
      <c r="G37" s="21" t="str">
        <f>"id"</f>
        <v>id</v>
      </c>
      <c r="H37" s="4"/>
      <c r="I37" s="4"/>
    </row>
  </sheetData>
  <dataValidations count="1">
    <dataValidation type="list" allowBlank="1" showInputMessage="1" showErrorMessage="1" sqref="F2:F37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50"/>
  <sheetViews>
    <sheetView topLeftCell="A34" workbookViewId="0">
      <selection activeCell="D47" sqref="D47:I50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>
      <c r="A2" s="11">
        <f t="shared" ref="A2:A9" si="0">IFERROR($A1+1,1)</f>
        <v>1</v>
      </c>
      <c r="B2" s="6" t="s">
        <v>177</v>
      </c>
      <c r="C2" s="6" t="s">
        <v>273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273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273</v>
      </c>
      <c r="C4" s="9" t="s">
        <v>318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318</v>
      </c>
      <c r="C5" s="9" t="s">
        <v>273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318</v>
      </c>
      <c r="C6" s="9" t="s">
        <v>395</v>
      </c>
      <c r="D6" s="9">
        <f>VLOOKUP([Resource],CHOOSE({1,2},ResourceTable[Name],ResourceTable[No]),2,0)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318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316</v>
      </c>
      <c r="D8" s="9">
        <f>VLOOKUP([Resource],CHOOSE({1,2},ResourceTable[Name],ResourceTable[No]),2,0)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316</v>
      </c>
      <c r="C9" s="9" t="s">
        <v>369</v>
      </c>
      <c r="D9" s="9">
        <f>VLOOKUP([Resource],CHOOSE({1,2},ResourceTable[Name],ResourceTable[No]),2,0)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316</v>
      </c>
      <c r="C11" s="7" t="s">
        <v>389</v>
      </c>
      <c r="D11" s="7">
        <f>VLOOKUP([Resource],CHOOSE({1,2},ResourceTable[Name],ResourceTable[No]),2,0)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319</v>
      </c>
      <c r="D12" s="7">
        <f>VLOOKUP([Resource],CHOOSE({1,2},ResourceTable[Name],ResourceTable[No]),2,0)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395</v>
      </c>
      <c r="C13" s="7" t="s">
        <v>208</v>
      </c>
      <c r="D13" s="7">
        <f>VLOOKUP([Resource],CHOOSE({1,2},ResourceTable[Name],ResourceTable[No]),2,0)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402</v>
      </c>
      <c r="D14" s="9">
        <f>VLOOKUP([Resource],CHOOSE({1,2},ResourceTable[Name],ResourceTable[No]),2,0)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402</v>
      </c>
      <c r="C15" s="9" t="s">
        <v>406</v>
      </c>
      <c r="D15" s="9">
        <f>VLOOKUP([Resource],CHOOSE({1,2},ResourceTable[Name],ResourceTable[No]),2,0)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406</v>
      </c>
      <c r="C17" s="7" t="s">
        <v>462</v>
      </c>
      <c r="D17" s="7">
        <f>VLOOKUP([Resource],CHOOSE({1,2},ResourceTable[Name],ResourceTable[No]),2,0)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406</v>
      </c>
      <c r="C18" s="7" t="s">
        <v>468</v>
      </c>
      <c r="D18" s="7">
        <f>VLOOKUP([Resource],CHOOSE({1,2},ResourceTable[Name],ResourceTable[No]),2,0)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402</v>
      </c>
      <c r="C19" s="7" t="s">
        <v>208</v>
      </c>
      <c r="D19" s="7">
        <f>VLOOKUP([Resource],CHOOSE({1,2},ResourceTable[Name],ResourceTable[No]),2,0)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402</v>
      </c>
      <c r="C20" s="7" t="s">
        <v>484</v>
      </c>
      <c r="D20" s="7">
        <f>VLOOKUP([Resource],CHOOSE({1,2},ResourceTable[Name],ResourceTable[No]),2,0)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406</v>
      </c>
      <c r="C21" s="7" t="s">
        <v>490</v>
      </c>
      <c r="D21" s="7">
        <f>VLOOKUP([Resource],CHOOSE({1,2},ResourceTable[Name],ResourceTable[No]),2,0)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490</v>
      </c>
      <c r="C23" s="7" t="s">
        <v>568</v>
      </c>
      <c r="D23" s="7">
        <f>VLOOKUP([Resource],CHOOSE({1,2},ResourceTable[Name],ResourceTable[No]),2,0)</f>
        <v>18</v>
      </c>
      <c r="E23" s="7" t="s">
        <v>660</v>
      </c>
      <c r="F23" s="7" t="s">
        <v>661</v>
      </c>
      <c r="G23" s="22" t="s">
        <v>303</v>
      </c>
      <c r="H23" s="7" t="s">
        <v>401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484</v>
      </c>
      <c r="C24" s="7" t="s">
        <v>208</v>
      </c>
      <c r="D24" s="7">
        <f>VLOOKUP([Resource],CHOOSE({1,2},ResourceTable[Name],ResourceTable[No]),2,0)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515</v>
      </c>
      <c r="C26" s="7" t="s">
        <v>519</v>
      </c>
      <c r="D26" s="7">
        <f>VLOOKUP([Resource],CHOOSE({1,2},ResourceTable[Name],ResourceTable[No]),2,0)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523</v>
      </c>
      <c r="D27" s="7">
        <f>VLOOKUP([Resource],CHOOSE({1,2},ResourceTable[Name],ResourceTable[No]),2,0)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515</v>
      </c>
      <c r="C28" s="7" t="s">
        <v>523</v>
      </c>
      <c r="D28" s="7">
        <f>VLOOKUP([Resource],CHOOSE({1,2},ResourceTable[Name],ResourceTable[No]),2,0)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543</v>
      </c>
      <c r="C29" s="7" t="s">
        <v>545</v>
      </c>
      <c r="D29" s="7">
        <f>VLOOKUP([Resource],CHOOSE({1,2},ResourceTable[Name],ResourceTable[No]),2,0)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543</v>
      </c>
      <c r="C30" s="7" t="s">
        <v>208</v>
      </c>
      <c r="D30" s="7">
        <f>VLOOKUP([Resource],CHOOSE({1,2},ResourceTable[Name],ResourceTable[No]),2,0)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568</v>
      </c>
      <c r="C32" s="7" t="s">
        <v>568</v>
      </c>
      <c r="D32" s="7">
        <f>VLOOKUP([Resource],CHOOSE({1,2},ResourceTable[Name],ResourceTable[No]),2,0)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568</v>
      </c>
      <c r="C33" s="7" t="s">
        <v>208</v>
      </c>
      <c r="D33" s="7">
        <f>VLOOKUP([Resource],CHOOSE({1,2},ResourceTable[Name],ResourceTable[No]),2,0)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568</v>
      </c>
      <c r="C34" s="7" t="s">
        <v>593</v>
      </c>
      <c r="D34" s="7">
        <f>VLOOKUP([Resource],CHOOSE({1,2},ResourceTable[Name],ResourceTable[No]),2,0)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543</v>
      </c>
      <c r="C35" s="7" t="s">
        <v>605</v>
      </c>
      <c r="D35" s="7">
        <f>VLOOKUP([Resource],CHOOSE({1,2},ResourceTable[Name],ResourceTable[No]),2,0)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568</v>
      </c>
      <c r="C36" s="7" t="s">
        <v>612</v>
      </c>
      <c r="D36" s="7">
        <f>VLOOKUP([Resource],CHOOSE({1,2},ResourceTable[Name],ResourceTable[No]),2,0)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612</v>
      </c>
      <c r="C38" s="7" t="s">
        <v>568</v>
      </c>
      <c r="D38" s="7">
        <f>VLOOKUP([Resource],CHOOSE({1,2},ResourceTable[Name],ResourceTable[No]),2,0)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568</v>
      </c>
      <c r="C39" s="7" t="s">
        <v>208</v>
      </c>
      <c r="D39" s="7">
        <f>VLOOKUP([Resource],CHOOSE({1,2},ResourceTable[Name],ResourceTable[No]),2,0)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402</v>
      </c>
      <c r="C40" s="7" t="s">
        <v>650</v>
      </c>
      <c r="D40" s="7">
        <f>VLOOKUP([Resource],CHOOSE({1,2},ResourceTable[Name],ResourceTable[No]),2,0)</f>
        <v>12</v>
      </c>
      <c r="E40" s="7" t="s">
        <v>654</v>
      </c>
      <c r="F40" s="7" t="s">
        <v>655</v>
      </c>
      <c r="G40" s="22" t="s">
        <v>654</v>
      </c>
      <c r="H40" s="7" t="s">
        <v>310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650</v>
      </c>
      <c r="C41" s="7" t="s">
        <v>402</v>
      </c>
      <c r="D41" s="7">
        <f>VLOOKUP([Resource],CHOOSE({1,2},ResourceTable[Name],ResourceTable[No]),2,0)</f>
        <v>30</v>
      </c>
      <c r="E41" s="7" t="s">
        <v>652</v>
      </c>
      <c r="F41" s="7" t="s">
        <v>652</v>
      </c>
      <c r="G41" s="22" t="s">
        <v>349</v>
      </c>
      <c r="H41" s="7" t="s">
        <v>401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650</v>
      </c>
      <c r="C42" s="7" t="s">
        <v>568</v>
      </c>
      <c r="D42" s="7">
        <f>VLOOKUP([Resource],CHOOSE({1,2},ResourceTable[Name],ResourceTable[No]),2,0)</f>
        <v>30</v>
      </c>
      <c r="E42" s="7" t="s">
        <v>303</v>
      </c>
      <c r="F42" s="7" t="s">
        <v>657</v>
      </c>
      <c r="G42" s="22" t="s">
        <v>303</v>
      </c>
      <c r="H42" s="7" t="s">
        <v>401</v>
      </c>
      <c r="I42" s="41">
        <f>VLOOKUP([Relate Resource],CHOOSE({1,2},ResourceTable[Name],ResourceTable[No]),2,0)</f>
        <v>26</v>
      </c>
    </row>
    <row r="43" spans="1:9">
      <c r="A43" s="20">
        <f>IFERROR($A42+1,1)</f>
        <v>42</v>
      </c>
      <c r="B43" s="7" t="s">
        <v>462</v>
      </c>
      <c r="C43" s="7" t="s">
        <v>406</v>
      </c>
      <c r="D43" s="7">
        <f>VLOOKUP([Resource],CHOOSE({1,2},ResourceTable[Name],ResourceTable[No]),2,0)</f>
        <v>15</v>
      </c>
      <c r="E43" s="7" t="s">
        <v>13</v>
      </c>
      <c r="F43" s="7" t="s">
        <v>658</v>
      </c>
      <c r="G43" s="22" t="s">
        <v>13</v>
      </c>
      <c r="H43" s="7" t="s">
        <v>401</v>
      </c>
      <c r="I43" s="41">
        <f>VLOOKUP([Relate Resource],CHOOSE({1,2},ResourceTable[Name],ResourceTable[No]),2,0)</f>
        <v>13</v>
      </c>
    </row>
    <row r="44" spans="1:9">
      <c r="A44" s="20">
        <f>IFERROR($A43+1,1)</f>
        <v>43</v>
      </c>
      <c r="B44" s="7" t="s">
        <v>406</v>
      </c>
      <c r="C44" s="7" t="s">
        <v>402</v>
      </c>
      <c r="D44" s="7">
        <f>VLOOKUP([Resource],CHOOSE({1,2},ResourceTable[Name],ResourceTable[No]),2,0)</f>
        <v>13</v>
      </c>
      <c r="E44" s="7" t="s">
        <v>349</v>
      </c>
      <c r="F44" s="7" t="s">
        <v>659</v>
      </c>
      <c r="G44" s="22" t="s">
        <v>349</v>
      </c>
      <c r="H44" s="7" t="s">
        <v>401</v>
      </c>
      <c r="I44" s="41">
        <f>VLOOKUP([Relate Resource],CHOOSE({1,2},ResourceTable[Name],ResourceTable[No]),2,0)</f>
        <v>12</v>
      </c>
    </row>
    <row r="45" spans="1:9">
      <c r="A45" s="20">
        <f>IFERROR($A44+1,1)</f>
        <v>44</v>
      </c>
      <c r="B45" s="7" t="s">
        <v>515</v>
      </c>
      <c r="C45" s="7" t="s">
        <v>673</v>
      </c>
      <c r="D45" s="7">
        <f>VLOOKUP([Resource],CHOOSE({1,2},ResourceTable[Name],ResourceTable[No]),2,0)</f>
        <v>19</v>
      </c>
      <c r="E45" s="7" t="s">
        <v>675</v>
      </c>
      <c r="F45" s="7" t="s">
        <v>678</v>
      </c>
      <c r="G45" s="22" t="s">
        <v>677</v>
      </c>
      <c r="H45" s="7" t="s">
        <v>310</v>
      </c>
      <c r="I45" s="41">
        <f>VLOOKUP([Relate Resource],CHOOSE({1,2},ResourceTable[Name],ResourceTable[No]),2,0)</f>
        <v>31</v>
      </c>
    </row>
    <row r="46" spans="1:9">
      <c r="A46" s="20">
        <f>IFERROR($A45+1,1)</f>
        <v>45</v>
      </c>
      <c r="B46" s="7" t="s">
        <v>406</v>
      </c>
      <c r="C46" s="7" t="s">
        <v>691</v>
      </c>
      <c r="D46" s="7">
        <f>VLOOKUP([Resource],CHOOSE({1,2},ResourceTable[Name],ResourceTable[No]),2,0)</f>
        <v>13</v>
      </c>
      <c r="E46" s="7" t="s">
        <v>695</v>
      </c>
      <c r="F46" s="7" t="s">
        <v>696</v>
      </c>
      <c r="G46" s="22" t="s">
        <v>697</v>
      </c>
      <c r="H46" s="7" t="s">
        <v>310</v>
      </c>
      <c r="I46" s="41">
        <f>VLOOKUP([Relate Resource],CHOOSE({1,2},ResourceTable[Name],ResourceTable[No]),2,0)</f>
        <v>32</v>
      </c>
    </row>
    <row r="47" spans="1:9">
      <c r="A47" s="20">
        <f>IFERROR($A46+1,1)</f>
        <v>46</v>
      </c>
      <c r="B47" s="7" t="s">
        <v>208</v>
      </c>
      <c r="C47" s="7" t="s">
        <v>748</v>
      </c>
      <c r="D47" s="7">
        <f>VLOOKUP([Resource],CHOOSE({1,2},ResourceTable[Name],ResourceTable[No]),2,0)</f>
        <v>4</v>
      </c>
      <c r="E47" s="7" t="s">
        <v>764</v>
      </c>
      <c r="F47" s="7" t="s">
        <v>763</v>
      </c>
      <c r="G47" s="22" t="s">
        <v>762</v>
      </c>
      <c r="H47" s="7" t="s">
        <v>310</v>
      </c>
      <c r="I47" s="41">
        <f>VLOOKUP([Relate Resource],CHOOSE({1,2},ResourceTable[Name],ResourceTable[No]),2,0)</f>
        <v>33</v>
      </c>
    </row>
    <row r="48" spans="1:9">
      <c r="A48" s="20">
        <f>IFERROR($A47+1,1)</f>
        <v>47</v>
      </c>
      <c r="B48" s="7" t="s">
        <v>748</v>
      </c>
      <c r="C48" s="7" t="s">
        <v>749</v>
      </c>
      <c r="D48" s="7">
        <f>VLOOKUP([Resource],CHOOSE({1,2},ResourceTable[Name],ResourceTable[No]),2,0)</f>
        <v>33</v>
      </c>
      <c r="E48" s="7" t="s">
        <v>745</v>
      </c>
      <c r="F48" s="7" t="s">
        <v>765</v>
      </c>
      <c r="G48" s="22" t="s">
        <v>609</v>
      </c>
      <c r="H48" s="7" t="s">
        <v>310</v>
      </c>
      <c r="I48" s="41">
        <f>VLOOKUP([Relate Resource],CHOOSE({1,2},ResourceTable[Name],ResourceTable[No]),2,0)</f>
        <v>34</v>
      </c>
    </row>
    <row r="49" spans="1:9">
      <c r="A49" s="20">
        <f>IFERROR($A48+1,1)</f>
        <v>48</v>
      </c>
      <c r="B49" s="7" t="s">
        <v>749</v>
      </c>
      <c r="C49" s="7" t="s">
        <v>750</v>
      </c>
      <c r="D49" s="7">
        <f>VLOOKUP([Resource],CHOOSE({1,2},ResourceTable[Name],ResourceTable[No]),2,0)</f>
        <v>34</v>
      </c>
      <c r="E49" s="7" t="s">
        <v>746</v>
      </c>
      <c r="F49" s="7" t="s">
        <v>766</v>
      </c>
      <c r="G49" s="22" t="s">
        <v>616</v>
      </c>
      <c r="H49" s="7" t="s">
        <v>310</v>
      </c>
      <c r="I49" s="41">
        <f>VLOOKUP([Relate Resource],CHOOSE({1,2},ResourceTable[Name],ResourceTable[No]),2,0)</f>
        <v>35</v>
      </c>
    </row>
    <row r="50" spans="1:9">
      <c r="A50" s="20">
        <f>IFERROR($A49+1,1)</f>
        <v>49</v>
      </c>
      <c r="B50" s="7" t="s">
        <v>748</v>
      </c>
      <c r="C50" s="7" t="s">
        <v>208</v>
      </c>
      <c r="D50" s="7">
        <f>VLOOKUP([Resource],CHOOSE({1,2},ResourceTable[Name],ResourceTable[No]),2,0)</f>
        <v>33</v>
      </c>
      <c r="E50" s="7" t="s">
        <v>767</v>
      </c>
      <c r="F50" s="7" t="s">
        <v>768</v>
      </c>
      <c r="G50" s="22" t="s">
        <v>208</v>
      </c>
      <c r="H50" s="7" t="s">
        <v>401</v>
      </c>
      <c r="I50" s="41">
        <f>VLOOKUP([Relate Resource],CHOOSE({1,2},ResourceTable[Name],ResourceTable[No]),2,0)</f>
        <v>4</v>
      </c>
    </row>
  </sheetData>
  <dataValidations count="1">
    <dataValidation type="list" allowBlank="1" showInputMessage="1" showErrorMessage="1" sqref="B2:C50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abSelected="1" topLeftCell="A39" workbookViewId="0">
      <selection activeCell="G49" sqref="G49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441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\Milestone\Appframe\Model\ResourceRelation::truncate()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436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430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\Milestone\Appframe\Model\ResourceRelation::truncate()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'From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Relation', </v>
      </c>
      <c r="E30" s="33" t="str">
        <f t="shared" ca="1" si="3"/>
        <v xml:space="preserve">'description' =&gt; 'Relation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'26',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'resource' =&gt; '28', </v>
      </c>
      <c r="D44" s="33" t="str">
        <f t="shared" ca="1" si="3"/>
        <v xml:space="preserve">'name' =&gt; 'Data Relation', </v>
      </c>
      <c r="E44" s="33" t="str">
        <f t="shared" ca="1" si="3"/>
        <v xml:space="preserve">'description' =&gt; 'View relation of a data', </v>
      </c>
      <c r="F44" s="33" t="str">
        <f t="shared" ca="1" si="3"/>
        <v xml:space="preserve">'method' =&gt; 'Relation', </v>
      </c>
      <c r="G44" s="33" t="str">
        <f t="shared" ca="1" si="3"/>
        <v xml:space="preserve">'type' =&gt; 'belongsTo', </v>
      </c>
      <c r="H44" s="33" t="str">
        <f t="shared" ca="1" si="4"/>
        <v xml:space="preserve">'relate_resource' =&gt; '26', </v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'resource' =&gt; '29', </v>
      </c>
      <c r="D45" s="33" t="str">
        <f t="shared" ca="1" si="3"/>
        <v xml:space="preserve">'name' =&gt; 'Data item relation', </v>
      </c>
      <c r="E45" s="33" t="str">
        <f t="shared" ca="1" si="3"/>
        <v xml:space="preserve">'description' =&gt; 'View relation of a data item', </v>
      </c>
      <c r="F45" s="33" t="str">
        <f t="shared" ca="1" si="3"/>
        <v xml:space="preserve">'method' =&gt; 'Relation', </v>
      </c>
      <c r="G45" s="33" t="str">
        <f t="shared" ca="1" si="3"/>
        <v xml:space="preserve">'type' =&gt; 'belongsTo', </v>
      </c>
      <c r="H45" s="33" t="str">
        <f t="shared" ca="1" si="4"/>
        <v xml:space="preserve">'relate_resource' =&gt; '26', </v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'resource' =&gt; '26', </v>
      </c>
      <c r="D46" s="33" t="str">
        <f t="shared" ca="1" si="3"/>
        <v xml:space="preserve">'name' =&gt; 'Owner Relation', </v>
      </c>
      <c r="E46" s="33" t="str">
        <f t="shared" ca="1" si="3"/>
        <v xml:space="preserve">'description' =&gt; 'View the owner resource', </v>
      </c>
      <c r="F46" s="33" t="str">
        <f t="shared" ca="1" si="3"/>
        <v xml:space="preserve">'method' =&gt; 'Owner', </v>
      </c>
      <c r="G46" s="33" t="str">
        <f t="shared" ca="1" si="3"/>
        <v xml:space="preserve">'type' =&gt; 'belongsTo', </v>
      </c>
      <c r="H46" s="33" t="str">
        <f t="shared" ca="1" si="4"/>
        <v xml:space="preserve">'relate_resource' =&gt; '4', </v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>
      <c r="A47" s="29">
        <v>39</v>
      </c>
      <c r="B47" s="30" t="str">
        <f t="shared" ca="1" si="1"/>
        <v>-&gt;create([</v>
      </c>
      <c r="C47" s="33" t="str">
        <f t="shared" ca="1" si="3"/>
        <v xml:space="preserve">'resource' =&gt; '12', </v>
      </c>
      <c r="D47" s="33" t="str">
        <f t="shared" ca="1" si="3"/>
        <v xml:space="preserve">'name' =&gt; 'Collections', </v>
      </c>
      <c r="E47" s="33" t="str">
        <f t="shared" ca="1" si="3"/>
        <v xml:space="preserve">'description' =&gt; 'Collection/Detail form', </v>
      </c>
      <c r="F47" s="33" t="str">
        <f t="shared" ca="1" si="3"/>
        <v xml:space="preserve">'method' =&gt; 'Collections', </v>
      </c>
      <c r="G47" s="33" t="str">
        <f t="shared" ca="1" si="3"/>
        <v xml:space="preserve">'type' =&gt; 'hasMany', </v>
      </c>
      <c r="H47" s="33" t="str">
        <f t="shared" ca="1" si="4"/>
        <v xml:space="preserve">'relate_resource' =&gt; '30', </v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>])</v>
      </c>
    </row>
    <row r="48" spans="1:18">
      <c r="A48" s="29">
        <v>40</v>
      </c>
      <c r="B48" s="30" t="str">
        <f t="shared" ca="1" si="1"/>
        <v>-&gt;create([</v>
      </c>
      <c r="C48" s="33" t="str">
        <f t="shared" ca="1" si="3"/>
        <v xml:space="preserve">'resource' =&gt; '30', </v>
      </c>
      <c r="D48" s="33" t="str">
        <f t="shared" ca="1" si="3"/>
        <v xml:space="preserve">'name' =&gt; 'Collection Form', </v>
      </c>
      <c r="E48" s="33" t="str">
        <f t="shared" ca="1" si="3"/>
        <v xml:space="preserve">'description' =&gt; 'Collection Form', </v>
      </c>
      <c r="F48" s="33" t="str">
        <f t="shared" ca="1" si="3"/>
        <v xml:space="preserve">'method' =&gt; 'Form', </v>
      </c>
      <c r="G48" s="33" t="str">
        <f t="shared" ca="1" si="3"/>
        <v xml:space="preserve">'type' =&gt; 'belongsTo', </v>
      </c>
      <c r="H48" s="33" t="str">
        <f t="shared" ca="1" si="4"/>
        <v xml:space="preserve">'relate_resource' =&gt; '12', </v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>])</v>
      </c>
    </row>
    <row r="49" spans="1:18">
      <c r="A49" s="29">
        <v>41</v>
      </c>
      <c r="B49" s="30" t="str">
        <f t="shared" ca="1" si="1"/>
        <v>-&gt;create([</v>
      </c>
      <c r="C49" s="33" t="str">
        <f t="shared" ca="1" si="3"/>
        <v xml:space="preserve">'resource' =&gt; '30', </v>
      </c>
      <c r="D49" s="33" t="str">
        <f t="shared" ca="1" si="3"/>
        <v xml:space="preserve">'name' =&gt; 'Relation', </v>
      </c>
      <c r="E49" s="33" t="str">
        <f t="shared" ca="1" si="3"/>
        <v xml:space="preserve">'description' =&gt; 'Details of Relation', </v>
      </c>
      <c r="F49" s="33" t="str">
        <f t="shared" ca="1" si="3"/>
        <v xml:space="preserve">'method' =&gt; 'Relation', </v>
      </c>
      <c r="G49" s="33" t="str">
        <f t="shared" ca="1" si="3"/>
        <v xml:space="preserve">'type' =&gt; 'belongsTo', </v>
      </c>
      <c r="H49" s="33" t="str">
        <f t="shared" ca="1" si="4"/>
        <v xml:space="preserve">'relate_resource' =&gt; '26', </v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>])</v>
      </c>
    </row>
    <row r="50" spans="1:18">
      <c r="A50" s="29">
        <v>42</v>
      </c>
      <c r="B50" s="30" t="str">
        <f t="shared" ca="1" si="1"/>
        <v>-&gt;create([</v>
      </c>
      <c r="C50" s="33" t="str">
        <f t="shared" ca="1" si="3"/>
        <v xml:space="preserve">'resource' =&gt; '15', </v>
      </c>
      <c r="D50" s="33" t="str">
        <f t="shared" ca="1" si="3"/>
        <v xml:space="preserve">'name' =&gt; 'Field', </v>
      </c>
      <c r="E50" s="33" t="str">
        <f t="shared" ca="1" si="3"/>
        <v xml:space="preserve">'description' =&gt; 'Field details', </v>
      </c>
      <c r="F50" s="33" t="str">
        <f t="shared" ca="1" si="3"/>
        <v xml:space="preserve">'method' =&gt; 'Field', </v>
      </c>
      <c r="G50" s="33" t="str">
        <f t="shared" ca="1" si="3"/>
        <v xml:space="preserve">'type' =&gt; 'belongsTo', </v>
      </c>
      <c r="H50" s="33" t="str">
        <f t="shared" ca="1" si="4"/>
        <v xml:space="preserve">'relate_resource' =&gt; '13', </v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>])</v>
      </c>
    </row>
    <row r="51" spans="1:18">
      <c r="A51" s="29">
        <v>43</v>
      </c>
      <c r="B51" s="30" t="str">
        <f t="shared" ca="1" si="1"/>
        <v>-&gt;create([</v>
      </c>
      <c r="C51" s="33" t="str">
        <f t="shared" ca="1" si="3"/>
        <v xml:space="preserve">'resource' =&gt; '13', </v>
      </c>
      <c r="D51" s="33" t="str">
        <f t="shared" ca="1" si="3"/>
        <v xml:space="preserve">'name' =&gt; 'Form', </v>
      </c>
      <c r="E51" s="33" t="str">
        <f t="shared" ca="1" si="3"/>
        <v xml:space="preserve">'description' =&gt; 'Form details', </v>
      </c>
      <c r="F51" s="33" t="str">
        <f t="shared" ca="1" si="3"/>
        <v xml:space="preserve">'method' =&gt; 'Form', </v>
      </c>
      <c r="G51" s="33" t="str">
        <f t="shared" ca="1" si="3"/>
        <v xml:space="preserve">'type' =&gt; 'belongsTo', </v>
      </c>
      <c r="H51" s="33" t="str">
        <f t="shared" ca="1" si="4"/>
        <v xml:space="preserve">'relate_resource' =&gt; '12', </v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>])</v>
      </c>
    </row>
    <row r="52" spans="1:18">
      <c r="A52" s="29">
        <v>44</v>
      </c>
      <c r="B52" s="30" t="str">
        <f t="shared" ca="1" si="1"/>
        <v>-&gt;create([</v>
      </c>
      <c r="C52" s="33" t="str">
        <f t="shared" ca="1" si="3"/>
        <v xml:space="preserve">'resource' =&gt; '19', </v>
      </c>
      <c r="D52" s="33" t="str">
        <f t="shared" ca="1" si="3"/>
        <v xml:space="preserve">'name' =&gt; 'List Search', </v>
      </c>
      <c r="E52" s="33" t="str">
        <f t="shared" ca="1" si="3"/>
        <v xml:space="preserve">'description' =&gt; 'Search fields for a list', </v>
      </c>
      <c r="F52" s="33" t="str">
        <f t="shared" ca="1" si="3"/>
        <v xml:space="preserve">'method' =&gt; 'Search', </v>
      </c>
      <c r="G52" s="33" t="str">
        <f t="shared" ca="1" si="3"/>
        <v xml:space="preserve">'type' =&gt; 'hasMany', </v>
      </c>
      <c r="H52" s="33" t="str">
        <f t="shared" ca="1" si="4"/>
        <v xml:space="preserve">'relate_resource' =&gt; '31', </v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>])</v>
      </c>
    </row>
    <row r="53" spans="1:18">
      <c r="A53" s="29">
        <v>45</v>
      </c>
      <c r="B53" s="30" t="str">
        <f t="shared" ca="1" si="1"/>
        <v>-&gt;create([</v>
      </c>
      <c r="C53" s="33" t="str">
        <f t="shared" ca="1" si="3"/>
        <v xml:space="preserve">'resource' =&gt; '13', </v>
      </c>
      <c r="D53" s="33" t="str">
        <f t="shared" ca="1" si="3"/>
        <v xml:space="preserve">'name' =&gt; 'Depending Fields', </v>
      </c>
      <c r="E53" s="33" t="str">
        <f t="shared" ca="1" si="3"/>
        <v xml:space="preserve">'description' =&gt; 'Dependent fields', </v>
      </c>
      <c r="F53" s="33" t="str">
        <f t="shared" ca="1" si="3"/>
        <v xml:space="preserve">'method' =&gt; 'Depends', </v>
      </c>
      <c r="G53" s="33" t="str">
        <f t="shared" ca="1" si="3"/>
        <v xml:space="preserve">'type' =&gt; 'hasMany', </v>
      </c>
      <c r="H53" s="33" t="str">
        <f t="shared" ca="1" si="4"/>
        <v xml:space="preserve">'relate_resource' =&gt; '32', </v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>])</v>
      </c>
    </row>
    <row r="54" spans="1:18">
      <c r="A54" s="29">
        <v>46</v>
      </c>
      <c r="B54" s="30" t="str">
        <f t="shared" ca="1" si="1"/>
        <v>-&gt;create([</v>
      </c>
      <c r="C54" s="33" t="str">
        <f t="shared" ca="1" si="3"/>
        <v xml:space="preserve">'resource' =&gt; '4', </v>
      </c>
      <c r="D54" s="33" t="str">
        <f t="shared" ca="1" si="3"/>
        <v xml:space="preserve">'name' =&gt; 'Resource Dashboards', </v>
      </c>
      <c r="E54" s="33" t="str">
        <f t="shared" ca="1" si="3"/>
        <v xml:space="preserve">'description' =&gt; 'Dashboards of a Resource', </v>
      </c>
      <c r="F54" s="33" t="str">
        <f t="shared" ca="1" si="3"/>
        <v xml:space="preserve">'method' =&gt; 'Dashboards', </v>
      </c>
      <c r="G54" s="33" t="str">
        <f t="shared" ca="1" si="3"/>
        <v xml:space="preserve">'type' =&gt; 'hasMany', </v>
      </c>
      <c r="H54" s="33" t="str">
        <f t="shared" ca="1" si="4"/>
        <v xml:space="preserve">'relate_resource' =&gt; '33', </v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>])</v>
      </c>
    </row>
    <row r="55" spans="1:18">
      <c r="A55" s="29">
        <v>47</v>
      </c>
      <c r="B55" s="30" t="str">
        <f t="shared" ca="1" si="1"/>
        <v>-&gt;create([</v>
      </c>
      <c r="C55" s="33" t="str">
        <f t="shared" ca="1" si="3"/>
        <v xml:space="preserve">'resource' =&gt; '33', </v>
      </c>
      <c r="D55" s="33" t="str">
        <f t="shared" ca="1" si="3"/>
        <v xml:space="preserve">'name' =&gt; 'Dashboard Sections', </v>
      </c>
      <c r="E55" s="33" t="str">
        <f t="shared" ca="1" si="3"/>
        <v xml:space="preserve">'description' =&gt; 'Sections of a dashboard', </v>
      </c>
      <c r="F55" s="33" t="str">
        <f t="shared" ca="1" si="3"/>
        <v xml:space="preserve">'method' =&gt; 'Sections', </v>
      </c>
      <c r="G55" s="33" t="str">
        <f t="shared" ca="1" si="3"/>
        <v xml:space="preserve">'type' =&gt; 'hasMany', </v>
      </c>
      <c r="H55" s="33" t="str">
        <f t="shared" ca="1" si="4"/>
        <v xml:space="preserve">'relate_resource' =&gt; '34', </v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>])</v>
      </c>
    </row>
    <row r="56" spans="1:18">
      <c r="A56" s="29">
        <v>48</v>
      </c>
      <c r="B56" s="30" t="str">
        <f t="shared" ca="1" si="1"/>
        <v>-&gt;create([</v>
      </c>
      <c r="C56" s="33" t="str">
        <f t="shared" ca="1" si="3"/>
        <v xml:space="preserve">'resource' =&gt; '34', </v>
      </c>
      <c r="D56" s="33" t="str">
        <f t="shared" ca="1" si="3"/>
        <v xml:space="preserve">'name' =&gt; 'Dashboard Section Items', </v>
      </c>
      <c r="E56" s="33" t="str">
        <f t="shared" ca="1" si="3"/>
        <v xml:space="preserve">'description' =&gt; 'Items of a dashboard section', </v>
      </c>
      <c r="F56" s="33" t="str">
        <f t="shared" ca="1" si="3"/>
        <v xml:space="preserve">'method' =&gt; 'Items', </v>
      </c>
      <c r="G56" s="33" t="str">
        <f t="shared" ca="1" si="3"/>
        <v xml:space="preserve">'type' =&gt; 'hasMany', </v>
      </c>
      <c r="H56" s="33" t="str">
        <f t="shared" ca="1" si="4"/>
        <v xml:space="preserve">'relate_resource' =&gt; '35', </v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>])</v>
      </c>
    </row>
    <row r="57" spans="1:18">
      <c r="A57" s="29">
        <v>49</v>
      </c>
      <c r="B57" s="30" t="str">
        <f t="shared" ca="1" si="1"/>
        <v>-&gt;create([</v>
      </c>
      <c r="C57" s="33" t="str">
        <f t="shared" ca="1" si="3"/>
        <v xml:space="preserve">'resource' =&gt; '33', </v>
      </c>
      <c r="D57" s="33" t="str">
        <f t="shared" ca="1" si="3"/>
        <v xml:space="preserve">'name' =&gt; 'Dashboard Resource', </v>
      </c>
      <c r="E57" s="33" t="str">
        <f t="shared" ca="1" si="3"/>
        <v xml:space="preserve">'description' =&gt; 'Resource details of a dashboard', </v>
      </c>
      <c r="F57" s="33" t="str">
        <f t="shared" ca="1" si="3"/>
        <v xml:space="preserve">'method' =&gt; 'Resource', </v>
      </c>
      <c r="G57" s="33" t="str">
        <f t="shared" ca="1" si="3"/>
        <v xml:space="preserve">'type' =&gt; 'belongsTo', </v>
      </c>
      <c r="H57" s="33" t="str">
        <f t="shared" ca="1" si="4"/>
        <v xml:space="preserve">'relate_resource' =&gt; '4', </v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>])</v>
      </c>
    </row>
    <row r="58" spans="1:18">
      <c r="A58" s="29">
        <v>50</v>
      </c>
      <c r="B58" s="30" t="str">
        <f t="shared" ca="1" si="1"/>
        <v>;</v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>\DB::statement('set foreign_key_checks = ' . $_);</v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2018-10-15T18:32:12Z</dcterms:modified>
</cp:coreProperties>
</file>