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79" i="24"/>
  <c r="A279" s="1"/>
  <c r="C29" i="21"/>
  <c r="D29"/>
  <c r="E29"/>
  <c r="C278" i="24"/>
  <c r="A278" s="1"/>
  <c r="C28" i="21"/>
  <c r="D28"/>
  <c r="E28"/>
  <c r="C276" i="24"/>
  <c r="A276" s="1"/>
  <c r="C277"/>
  <c r="A277" s="1"/>
  <c r="A44" i="19"/>
  <c r="D44"/>
  <c r="I44"/>
  <c r="A43"/>
  <c r="D43"/>
  <c r="I43"/>
  <c r="C275" i="24"/>
  <c r="A275" s="1"/>
  <c r="A42" i="19"/>
  <c r="D42"/>
  <c r="I42"/>
  <c r="C27" i="21"/>
  <c r="D27"/>
  <c r="E27"/>
  <c r="C274" i="24"/>
  <c r="A274" s="1"/>
  <c r="A41" i="19"/>
  <c r="D41"/>
  <c r="I41"/>
  <c r="C273" i="24"/>
  <c r="A273" s="1"/>
  <c r="C272"/>
  <c r="A272" s="1"/>
  <c r="A40" i="19"/>
  <c r="D40"/>
  <c r="I40"/>
  <c r="E31" i="14"/>
  <c r="G31"/>
  <c r="C308" i="3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5"/>
  <c r="D305"/>
  <c r="E305"/>
  <c r="F305"/>
  <c r="G305"/>
  <c r="H305"/>
  <c r="I305"/>
  <c r="J305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4" i="1"/>
  <c r="H34" s="1"/>
  <c r="C34"/>
  <c r="E34" s="1"/>
  <c r="D34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8" i="3" l="1"/>
  <c r="K307"/>
  <c r="K305"/>
  <c r="K306"/>
  <c r="K304"/>
  <c r="K303"/>
  <c r="K302"/>
  <c r="K301"/>
  <c r="I34" i="1"/>
  <c r="G34"/>
  <c r="J34"/>
  <c r="F34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C26" i="21" s="1"/>
  <c r="D17" i="1"/>
  <c r="D19"/>
  <c r="D20"/>
  <c r="C18" i="21" s="1"/>
  <c r="D21" i="1"/>
  <c r="D22"/>
  <c r="D23"/>
  <c r="D24"/>
  <c r="D25"/>
  <c r="C19" i="21" s="1"/>
  <c r="D26" i="1"/>
  <c r="C25" i="21" s="1"/>
  <c r="D27" i="1"/>
  <c r="D28"/>
  <c r="D29"/>
  <c r="D30"/>
  <c r="D31"/>
  <c r="C17" i="21" s="1"/>
  <c r="D32" i="1"/>
  <c r="D35"/>
  <c r="D36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5"/>
  <c r="H35" s="1"/>
  <c r="B36"/>
  <c r="H36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6" i="1"/>
  <c r="E36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5" i="1"/>
  <c r="E35" s="1"/>
  <c r="G35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6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5"/>
  <c r="F5"/>
  <c r="H8"/>
  <c r="F24"/>
  <c r="F4"/>
  <c r="F36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6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5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6"/>
  <c r="J36"/>
  <c r="I23"/>
  <c r="J23"/>
  <c r="J11"/>
  <c r="I11"/>
  <c r="J24"/>
  <c r="I24"/>
  <c r="I15"/>
  <c r="J15"/>
  <c r="I25"/>
  <c r="I16"/>
  <c r="J35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A7" i="14" l="1"/>
  <c r="A8" s="1"/>
  <c r="A9" s="1"/>
  <c r="A10" s="1"/>
  <c r="A11" s="1"/>
  <c r="I11" i="19" s="1"/>
  <c r="C8" i="9"/>
  <c r="D12" i="19"/>
  <c r="A5" i="9"/>
  <c r="C9" i="8"/>
  <c r="C10"/>
  <c r="C8"/>
  <c r="C11"/>
  <c r="L9" i="25"/>
  <c r="M9"/>
  <c r="P9"/>
  <c r="O9"/>
  <c r="R9"/>
  <c r="Q9"/>
  <c r="N9"/>
  <c r="K9"/>
  <c r="J9"/>
  <c r="I9"/>
  <c r="D9"/>
  <c r="C9"/>
  <c r="H9"/>
  <c r="G9"/>
  <c r="E9"/>
  <c r="B10"/>
  <c r="F9"/>
  <c r="I9" i="19" l="1"/>
  <c r="D11"/>
  <c r="I12"/>
  <c r="D10"/>
  <c r="D9"/>
  <c r="I10"/>
  <c r="I8"/>
  <c r="A6" i="9"/>
  <c r="C12" i="8"/>
  <c r="Q10" i="25"/>
  <c r="O10"/>
  <c r="M10"/>
  <c r="P10"/>
  <c r="L10"/>
  <c r="R10"/>
  <c r="N10"/>
  <c r="A12" i="14"/>
  <c r="K10" i="25"/>
  <c r="I10"/>
  <c r="J10"/>
  <c r="H10"/>
  <c r="F10"/>
  <c r="C10"/>
  <c r="G10"/>
  <c r="D10"/>
  <c r="B11"/>
  <c r="E10"/>
  <c r="A7" i="9" l="1"/>
  <c r="C15" i="8"/>
  <c r="C14"/>
  <c r="C13"/>
  <c r="I6" i="19"/>
  <c r="D13"/>
  <c r="O11" i="25"/>
  <c r="K11"/>
  <c r="N11"/>
  <c r="P11"/>
  <c r="Q11"/>
  <c r="L11"/>
  <c r="R11"/>
  <c r="M11"/>
  <c r="A13" i="14"/>
  <c r="J11" i="25"/>
  <c r="I11"/>
  <c r="C11"/>
  <c r="F11"/>
  <c r="D11"/>
  <c r="G11"/>
  <c r="H11"/>
  <c r="B12"/>
  <c r="E11"/>
  <c r="D15" i="19" l="1"/>
  <c r="C30" i="8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F12"/>
  <c r="D12"/>
  <c r="H12"/>
  <c r="C12"/>
  <c r="G12"/>
  <c r="E12"/>
  <c r="B13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J13" i="25"/>
  <c r="I13"/>
  <c r="D13"/>
  <c r="E13"/>
  <c r="C13"/>
  <c r="G13"/>
  <c r="F13"/>
  <c r="H13"/>
  <c r="B14"/>
  <c r="I16" i="19" l="1"/>
  <c r="R14" i="25"/>
  <c r="L14"/>
  <c r="O14"/>
  <c r="P14"/>
  <c r="Q14"/>
  <c r="M14"/>
  <c r="K14"/>
  <c r="N14"/>
  <c r="A16" i="14"/>
  <c r="J14" i="25"/>
  <c r="I14"/>
  <c r="E14"/>
  <c r="H14"/>
  <c r="G14"/>
  <c r="D14"/>
  <c r="B15"/>
  <c r="C14"/>
  <c r="F14"/>
  <c r="I17" i="19" l="1"/>
  <c r="K15" i="25"/>
  <c r="N15"/>
  <c r="P15"/>
  <c r="Q15"/>
  <c r="M15"/>
  <c r="R15"/>
  <c r="L15"/>
  <c r="O15"/>
  <c r="A17" i="14"/>
  <c r="I15" i="25"/>
  <c r="J15"/>
  <c r="C15"/>
  <c r="E15"/>
  <c r="G15"/>
  <c r="B16"/>
  <c r="H15"/>
  <c r="D15"/>
  <c r="F15"/>
  <c r="O16" l="1"/>
  <c r="M16"/>
  <c r="K16"/>
  <c r="L16"/>
  <c r="P16"/>
  <c r="Q16"/>
  <c r="R16"/>
  <c r="N16"/>
  <c r="A18" i="14"/>
  <c r="J16" i="25"/>
  <c r="I16"/>
  <c r="G16"/>
  <c r="D16"/>
  <c r="C16"/>
  <c r="H16"/>
  <c r="F16"/>
  <c r="B17"/>
  <c r="E16"/>
  <c r="A19" i="14" l="1"/>
  <c r="Q17" i="25"/>
  <c r="M17"/>
  <c r="R17"/>
  <c r="K17"/>
  <c r="O17"/>
  <c r="N17"/>
  <c r="P17"/>
  <c r="L17"/>
  <c r="J17"/>
  <c r="I17"/>
  <c r="C17"/>
  <c r="G17"/>
  <c r="D17"/>
  <c r="E17"/>
  <c r="H17"/>
  <c r="B18"/>
  <c r="F17"/>
  <c r="D35" i="19" l="1"/>
  <c r="A20" i="14"/>
  <c r="A21" s="1"/>
  <c r="A22" s="1"/>
  <c r="A23" s="1"/>
  <c r="A24" s="1"/>
  <c r="A25" s="1"/>
  <c r="A26" s="1"/>
  <c r="A27" s="1"/>
  <c r="A28" s="1"/>
  <c r="A29" s="1"/>
  <c r="A30" s="1"/>
  <c r="A31" s="1"/>
  <c r="D24" i="19"/>
  <c r="I18"/>
  <c r="I20"/>
  <c r="D23"/>
  <c r="I21"/>
  <c r="R18" i="25"/>
  <c r="K18"/>
  <c r="M18"/>
  <c r="L18"/>
  <c r="O18"/>
  <c r="P18"/>
  <c r="Q18"/>
  <c r="N18"/>
  <c r="I18"/>
  <c r="J18"/>
  <c r="D18"/>
  <c r="E18"/>
  <c r="C18"/>
  <c r="F18"/>
  <c r="B19"/>
  <c r="H18"/>
  <c r="G18"/>
  <c r="D39" i="19" l="1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I19"/>
  <c r="J19"/>
  <c r="G19"/>
  <c r="C19"/>
  <c r="E19"/>
  <c r="D19"/>
  <c r="F19"/>
  <c r="H19"/>
  <c r="B20"/>
  <c r="L20" l="1"/>
  <c r="O20"/>
  <c r="M20"/>
  <c r="K20"/>
  <c r="N20"/>
  <c r="P20"/>
  <c r="Q20"/>
  <c r="R20"/>
  <c r="I20"/>
  <c r="J20"/>
  <c r="H20"/>
  <c r="C20"/>
  <c r="F20"/>
  <c r="D20"/>
  <c r="E20"/>
  <c r="B21"/>
  <c r="G20"/>
  <c r="O21" l="1"/>
  <c r="M21"/>
  <c r="P21"/>
  <c r="K21"/>
  <c r="N21"/>
  <c r="R21"/>
  <c r="L21"/>
  <c r="Q21"/>
  <c r="J21"/>
  <c r="I21"/>
  <c r="D21"/>
  <c r="H21"/>
  <c r="B22"/>
  <c r="C21"/>
  <c r="E21"/>
  <c r="F21"/>
  <c r="G21"/>
  <c r="P22" l="1"/>
  <c r="O22"/>
  <c r="K22"/>
  <c r="N22"/>
  <c r="M22"/>
  <c r="R22"/>
  <c r="L22"/>
  <c r="Q22"/>
  <c r="J22"/>
  <c r="I22"/>
  <c r="C22"/>
  <c r="D22"/>
  <c r="H22"/>
  <c r="F22"/>
  <c r="B23"/>
  <c r="E22"/>
  <c r="G22"/>
  <c r="L23" l="1"/>
  <c r="P23"/>
  <c r="K23"/>
  <c r="N23"/>
  <c r="Q23"/>
  <c r="M23"/>
  <c r="R23"/>
  <c r="O23"/>
  <c r="I23"/>
  <c r="J23"/>
  <c r="C23"/>
  <c r="H23"/>
  <c r="D23"/>
  <c r="E23"/>
  <c r="F23"/>
  <c r="B24"/>
  <c r="G23"/>
  <c r="R24" l="1"/>
  <c r="L24"/>
  <c r="M24"/>
  <c r="K24"/>
  <c r="N24"/>
  <c r="Q24"/>
  <c r="O24"/>
  <c r="P24"/>
  <c r="J24"/>
  <c r="I24"/>
  <c r="G24"/>
  <c r="F24"/>
  <c r="D24"/>
  <c r="E24"/>
  <c r="H24"/>
  <c r="B25"/>
  <c r="C24"/>
  <c r="R25" l="1"/>
  <c r="P25"/>
  <c r="O25"/>
  <c r="L25"/>
  <c r="M25"/>
  <c r="Q25"/>
  <c r="K25"/>
  <c r="N25"/>
  <c r="J25"/>
  <c r="I25"/>
  <c r="E25"/>
  <c r="C25"/>
  <c r="H25"/>
  <c r="D25"/>
  <c r="B26"/>
  <c r="G25"/>
  <c r="F25"/>
  <c r="Q26" l="1"/>
  <c r="P26"/>
  <c r="M26"/>
  <c r="N26"/>
  <c r="L26"/>
  <c r="O26"/>
  <c r="R26"/>
  <c r="K26"/>
  <c r="I26"/>
  <c r="J26"/>
  <c r="D26"/>
  <c r="H26"/>
  <c r="C26"/>
  <c r="F26"/>
  <c r="E26"/>
  <c r="B27"/>
  <c r="G26"/>
  <c r="R27" l="1"/>
  <c r="M27"/>
  <c r="Q27"/>
  <c r="O27"/>
  <c r="P27"/>
  <c r="N27"/>
  <c r="K27"/>
  <c r="L27"/>
  <c r="J27"/>
  <c r="I27"/>
  <c r="C27"/>
  <c r="H27"/>
  <c r="F27"/>
  <c r="B28"/>
  <c r="E27"/>
  <c r="D27"/>
  <c r="G27"/>
  <c r="O28" l="1"/>
  <c r="P28"/>
  <c r="R28"/>
  <c r="M28"/>
  <c r="L28"/>
  <c r="N28"/>
  <c r="Q28"/>
  <c r="K28"/>
  <c r="I28"/>
  <c r="J28"/>
  <c r="B29"/>
  <c r="F28"/>
  <c r="G28"/>
  <c r="D28"/>
  <c r="H28"/>
  <c r="E28"/>
  <c r="C28"/>
  <c r="R29" l="1"/>
  <c r="N29"/>
  <c r="K29"/>
  <c r="Q29"/>
  <c r="L29"/>
  <c r="M29"/>
  <c r="O29"/>
  <c r="P29"/>
  <c r="J29"/>
  <c r="I29"/>
  <c r="C29"/>
  <c r="G29"/>
  <c r="D29"/>
  <c r="B30"/>
  <c r="H29"/>
  <c r="E29"/>
  <c r="F29"/>
  <c r="Q30" l="1"/>
  <c r="P30"/>
  <c r="L30"/>
  <c r="K30"/>
  <c r="M30"/>
  <c r="N30"/>
  <c r="O30"/>
  <c r="R30"/>
  <c r="I30"/>
  <c r="J30"/>
  <c r="F30"/>
  <c r="G30"/>
  <c r="D30"/>
  <c r="H30"/>
  <c r="B31"/>
  <c r="C30"/>
  <c r="E30"/>
  <c r="Q31" l="1"/>
  <c r="M31"/>
  <c r="N31"/>
  <c r="K31"/>
  <c r="P31"/>
  <c r="L31"/>
  <c r="O31"/>
  <c r="R31"/>
  <c r="J31"/>
  <c r="I31"/>
  <c r="D31"/>
  <c r="B32"/>
  <c r="H31"/>
  <c r="C31"/>
  <c r="F31"/>
  <c r="G31"/>
  <c r="E31"/>
  <c r="M32" l="1"/>
  <c r="K32"/>
  <c r="O32"/>
  <c r="P32"/>
  <c r="L32"/>
  <c r="R32"/>
  <c r="Q32"/>
  <c r="N32"/>
  <c r="I32"/>
  <c r="J32"/>
  <c r="D32"/>
  <c r="F32"/>
  <c r="H32"/>
  <c r="E32"/>
  <c r="B33"/>
  <c r="G32"/>
  <c r="C32"/>
  <c r="P33" l="1"/>
  <c r="L33"/>
  <c r="K33"/>
  <c r="M33"/>
  <c r="Q33"/>
  <c r="O33"/>
  <c r="R33"/>
  <c r="N33"/>
  <c r="J33"/>
  <c r="I33"/>
  <c r="F33"/>
  <c r="E33"/>
  <c r="C33"/>
  <c r="B34"/>
  <c r="D33"/>
  <c r="H33"/>
  <c r="G33"/>
  <c r="N34" l="1"/>
  <c r="L34"/>
  <c r="K34"/>
  <c r="O34"/>
  <c r="P34"/>
  <c r="R34"/>
  <c r="Q34"/>
  <c r="M34"/>
  <c r="J34"/>
  <c r="I34"/>
  <c r="D34"/>
  <c r="G34"/>
  <c r="E34"/>
  <c r="B35"/>
  <c r="H34"/>
  <c r="F34"/>
  <c r="C34"/>
  <c r="K35" l="1"/>
  <c r="R35"/>
  <c r="N35"/>
  <c r="Q35"/>
  <c r="P35"/>
  <c r="M35"/>
  <c r="L35"/>
  <c r="O35"/>
  <c r="J35"/>
  <c r="I35"/>
  <c r="G35"/>
  <c r="E35"/>
  <c r="F35"/>
  <c r="D35"/>
  <c r="C35"/>
  <c r="B36"/>
  <c r="H35"/>
  <c r="M36" l="1"/>
  <c r="P36"/>
  <c r="O36"/>
  <c r="K36"/>
  <c r="N36"/>
  <c r="Q36"/>
  <c r="R36"/>
  <c r="L36"/>
  <c r="I36"/>
  <c r="J36"/>
  <c r="B37"/>
  <c r="C36"/>
  <c r="E36"/>
  <c r="G36"/>
  <c r="H36"/>
  <c r="D36"/>
  <c r="F36"/>
  <c r="K37" l="1"/>
  <c r="N37"/>
  <c r="O37"/>
  <c r="R37"/>
  <c r="M37"/>
  <c r="P37"/>
  <c r="Q37"/>
  <c r="L37"/>
  <c r="I37"/>
  <c r="J37"/>
  <c r="C37"/>
  <c r="B38"/>
  <c r="F37"/>
  <c r="D37"/>
  <c r="E37"/>
  <c r="G37"/>
  <c r="H37"/>
  <c r="Q38" l="1"/>
  <c r="R38"/>
  <c r="K38"/>
  <c r="N38"/>
  <c r="M38"/>
  <c r="L38"/>
  <c r="O38"/>
  <c r="P38"/>
  <c r="J38"/>
  <c r="I38"/>
  <c r="B39"/>
  <c r="G38"/>
  <c r="H38"/>
  <c r="C38"/>
  <c r="F38"/>
  <c r="E38"/>
  <c r="D38"/>
  <c r="J39" l="1"/>
  <c r="K39"/>
  <c r="R39"/>
  <c r="N39"/>
  <c r="O39"/>
  <c r="I39"/>
  <c r="P39"/>
  <c r="L39"/>
  <c r="Q39"/>
  <c r="M39"/>
  <c r="E39"/>
  <c r="D39"/>
  <c r="C39"/>
  <c r="F39"/>
  <c r="G39"/>
  <c r="B40"/>
  <c r="H39"/>
  <c r="L40" l="1"/>
  <c r="N40"/>
  <c r="P40"/>
  <c r="M40"/>
  <c r="K40"/>
  <c r="I40"/>
  <c r="R40"/>
  <c r="Q40"/>
  <c r="O40"/>
  <c r="J40"/>
  <c r="H40"/>
  <c r="G40"/>
  <c r="B41"/>
  <c r="E40"/>
  <c r="F40"/>
  <c r="C40"/>
  <c r="D40"/>
  <c r="N41" l="1"/>
  <c r="O41"/>
  <c r="J41"/>
  <c r="R41"/>
  <c r="L41"/>
  <c r="Q41"/>
  <c r="M41"/>
  <c r="I41"/>
  <c r="P41"/>
  <c r="K41"/>
  <c r="D41"/>
  <c r="E41"/>
  <c r="F41"/>
  <c r="H41"/>
  <c r="B42"/>
  <c r="G41"/>
  <c r="C41"/>
  <c r="Q42" l="1"/>
  <c r="P42"/>
  <c r="I42"/>
  <c r="K42"/>
  <c r="N42"/>
  <c r="L42"/>
  <c r="O42"/>
  <c r="R42"/>
  <c r="J42"/>
  <c r="M42"/>
  <c r="E42"/>
  <c r="C42"/>
  <c r="D42"/>
  <c r="H42"/>
  <c r="F42"/>
  <c r="G42"/>
  <c r="B43"/>
  <c r="J43" l="1"/>
  <c r="O43"/>
  <c r="R43"/>
  <c r="L43"/>
  <c r="I43"/>
  <c r="P43"/>
  <c r="M43"/>
  <c r="N43"/>
  <c r="Q43"/>
  <c r="K43"/>
  <c r="B44"/>
  <c r="E43"/>
  <c r="C43"/>
  <c r="D43"/>
  <c r="H43"/>
  <c r="G43"/>
  <c r="F43"/>
  <c r="O44" l="1"/>
  <c r="P44"/>
  <c r="L44"/>
  <c r="M44"/>
  <c r="Q44"/>
  <c r="K44"/>
  <c r="J44"/>
  <c r="N44"/>
  <c r="R44"/>
  <c r="I44"/>
  <c r="H44"/>
  <c r="F44"/>
  <c r="D44"/>
  <c r="B45"/>
  <c r="C44"/>
  <c r="E44"/>
  <c r="G44"/>
  <c r="J45" l="1"/>
  <c r="I45"/>
  <c r="M45"/>
  <c r="L45"/>
  <c r="Q45"/>
  <c r="K45"/>
  <c r="N45"/>
  <c r="P45"/>
  <c r="R45"/>
  <c r="O45"/>
  <c r="G45"/>
  <c r="H45"/>
  <c r="E45"/>
  <c r="D45"/>
  <c r="C45"/>
  <c r="F45"/>
  <c r="B46"/>
  <c r="K46" l="1"/>
  <c r="I46"/>
  <c r="N46"/>
  <c r="L46"/>
  <c r="J46"/>
  <c r="O46"/>
  <c r="M46"/>
  <c r="P46"/>
  <c r="R46"/>
  <c r="Q46"/>
  <c r="G46"/>
  <c r="C46"/>
  <c r="F46"/>
  <c r="D46"/>
  <c r="H46"/>
  <c r="B47"/>
  <c r="E46"/>
  <c r="L47" l="1"/>
  <c r="K47"/>
  <c r="R47"/>
  <c r="N47"/>
  <c r="Q47"/>
  <c r="P47"/>
  <c r="J47"/>
  <c r="M47"/>
  <c r="I47"/>
  <c r="O47"/>
  <c r="D47"/>
  <c r="E47"/>
  <c r="H47"/>
  <c r="G47"/>
  <c r="B48"/>
  <c r="C47"/>
  <c r="F47"/>
  <c r="I48" l="1"/>
  <c r="Q48"/>
  <c r="M48"/>
  <c r="K48"/>
  <c r="L48"/>
  <c r="J48"/>
  <c r="P48"/>
  <c r="O48"/>
  <c r="N48"/>
  <c r="R48"/>
  <c r="G48"/>
  <c r="H48"/>
  <c r="D48"/>
  <c r="F48"/>
  <c r="B49"/>
  <c r="C48"/>
  <c r="E48"/>
  <c r="O49" l="1"/>
  <c r="J49"/>
  <c r="P49"/>
  <c r="Q49"/>
  <c r="M49"/>
  <c r="N49"/>
  <c r="K49"/>
  <c r="I49"/>
  <c r="R49"/>
  <c r="L49"/>
  <c r="H49"/>
  <c r="E49"/>
  <c r="F49"/>
  <c r="C49"/>
  <c r="G49"/>
  <c r="B50"/>
  <c r="D49"/>
  <c r="O50" l="1"/>
  <c r="L50"/>
  <c r="M50"/>
  <c r="I50"/>
  <c r="J50"/>
  <c r="N50"/>
  <c r="P50"/>
  <c r="Q50"/>
  <c r="R50"/>
  <c r="K50"/>
  <c r="C50"/>
  <c r="F50"/>
  <c r="D50"/>
  <c r="H50"/>
  <c r="G50"/>
  <c r="B51"/>
  <c r="E50"/>
  <c r="L51" l="1"/>
  <c r="K51"/>
  <c r="I51"/>
  <c r="N51"/>
  <c r="R51"/>
  <c r="Q51"/>
  <c r="P51"/>
  <c r="J51"/>
  <c r="O51"/>
  <c r="M51"/>
  <c r="F51"/>
  <c r="H51"/>
  <c r="B52"/>
  <c r="C51"/>
  <c r="E51"/>
  <c r="G51"/>
  <c r="D51"/>
  <c r="C52" l="1"/>
  <c r="P52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<sst xmlns="http://schemas.openxmlformats.org/spreadsheetml/2006/main" count="3230" uniqueCount="667">
  <si>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</si>
  <si>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</si>
  <si>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</si>
  <si>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</si>
  <si>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</si>
  <si>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</si>
  <si>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</si>
  <si>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</si>
  <si>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</si>
  <si>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</si>
  <si>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</si>
  <si>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</si>
  <si>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</si>
  <si>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</si>
  <si>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</si>
  <si>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</si>
  <si>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</si>
  <si>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</si>
  <si>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</si>
  <si>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</si>
  <si>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</si>
  <si>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</si>
  <si>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</si>
  <si>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</si>
  <si>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</si>
  <si>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</si>
  <si>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</si>
  <si>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</si>
  <si>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</si>
  <si>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</si>
  <si>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</si>
  <si>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</si>
  <si>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</si>
  <si>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</si>
  <si>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</si>
  <si>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</si>
  <si>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</si>
  <si>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</si>
  <si>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</si>
  <si>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</si>
  <si>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</si>
  <si>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</si>
  <si>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</si>
  <si>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</si>
  <si>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</si>
  <si>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</si>
  <si>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</si>
  <si>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</si>
  <si>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</si>
  <si>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</si>
  <si>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</si>
  <si>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</si>
  <si>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</si>
  <si>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</si>
  <si>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</si>
  <si>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</si>
  <si>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</si>
  <si>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</si>
  <si>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</si>
  <si>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</si>
  <si>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</si>
  <si>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</si>
  <si>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</si>
  <si>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</si>
  <si>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</si>
  <si>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</si>
  <si>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</si>
  <si>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</si>
  <si>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</si>
  <si>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</si>
  <si>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</si>
  <si>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</si>
  <si>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</si>
  <si>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</si>
  <si>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</si>
  <si>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</si>
  <si>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</si>
  <si>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</si>
  <si>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</si>
  <si>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</si>
  <si>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</si>
  <si>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</si>
  <si>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</si>
  <si>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</si>
  <si>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</si>
  <si>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</si>
  <si>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</si>
  <si>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</si>
  <si>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</si>
  <si>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</si>
  <si>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</si>
  <si>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</si>
  <si>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</si>
  <si>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</si>
  <si>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</si>
  <si>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</si>
  <si>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</si>
  <si>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</si>
  <si>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</si>
  <si>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</si>
  <si>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</si>
  <si>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</si>
  <si>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</si>
  <si>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</si>
  <si>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</si>
  <si>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</si>
  <si>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</si>
  <si>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</si>
  <si>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</si>
  <si>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</si>
  <si>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</si>
  <si>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</si>
  <si>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</si>
  <si>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</si>
  <si>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</si>
  <si>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</si>
  <si>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</si>
  <si>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</si>
  <si>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</si>
  <si>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</si>
  <si>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</si>
  <si>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</si>
  <si>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</si>
  <si>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</si>
  <si>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</si>
  <si>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</si>
  <si>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</si>
  <si>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</si>
  <si>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</si>
  <si>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</si>
  <si>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</si>
  <si>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</si>
  <si>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</si>
  <si>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</si>
  <si>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</si>
  <si>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</si>
  <si>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</si>
  <si>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</si>
  <si>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</si>
  <si>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</si>
  <si>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</si>
  <si>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</si>
  <si>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</si>
  <si>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</si>
  <si>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</si>
  <si>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</si>
  <si>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</si>
  <si>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</si>
  <si>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</si>
  <si>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</si>
  <si>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</si>
  <si>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</si>
  <si>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</si>
  <si>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</si>
  <si>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</si>
  <si>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</si>
  <si>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</si>
  <si>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</si>
  <si>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</si>
  <si>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</si>
  <si>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</si>
  <si>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</si>
  <si>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</si>
  <si>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</si>
  <si>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</si>
  <si>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</si>
  <si>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</si>
  <si>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</si>
  <si>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</si>
  <si>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</si>
  <si>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</si>
  <si>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</si>
  <si>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</si>
  <si>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</si>
  <si>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</si>
  <si>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</si>
  <si>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</si>
  <si>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</si>
  <si>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</si>
  <si>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</si>
  <si>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</si>
  <si>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</si>
  <si>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</si>
  <si>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</si>
  <si>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</si>
  <si>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</si>
  <si>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</si>
  <si>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</si>
  <si>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</si>
  <si>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</si>
  <si>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</si>
  <si>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</si>
  <si>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</si>
  <si>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</si>
  <si>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</si>
  <si>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</si>
  <si>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</si>
  <si>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</si>
  <si>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</si>
  <si>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</si>
  <si>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</si>
  <si>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</si>
  <si>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</si>
  <si>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</si>
  <si>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</si>
  <si>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</si>
  <si>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</si>
  <si>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</si>
  <si>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</si>
  <si>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</si>
  <si>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</si>
  <si>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</si>
  <si>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</si>
  <si>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</si>
  <si>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</si>
  <si>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</si>
  <si>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</si>
  <si>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</si>
  <si>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</si>
  <si>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</si>
  <si>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</si>
  <si>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</si>
  <si>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</si>
  <si>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</si>
  <si>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</si>
  <si>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</si>
  <si>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</si>
  <si>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</si>
  <si>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</si>
  <si>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</si>
  <si>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</si>
  <si>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</si>
  <si>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</si>
  <si>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</si>
  <si>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</si>
  <si>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</si>
  <si>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</si>
  <si>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</si>
  <si>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</si>
  <si>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</si>
  <si>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</si>
  <si>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</si>
  <si>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</si>
  <si>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</si>
  <si>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</si>
  <si>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</si>
  <si>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</si>
  <si>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</si>
  <si>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</si>
  <si>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</si>
  <si>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</si>
  <si>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</si>
  <si>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</si>
  <si>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</si>
  <si>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</si>
  <si>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</si>
  <si>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</si>
  <si>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</si>
  <si>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</si>
  <si>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</si>
  <si>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</si>
  <si>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</si>
  <si>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</si>
  <si>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</si>
  <si>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</si>
  <si>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</si>
  <si>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</si>
  <si>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</si>
  <si>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</si>
  <si>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</si>
  <si>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</si>
  <si>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</si>
  <si>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</si>
  <si>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</si>
  <si>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</si>
  <si>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</si>
  <si>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</si>
  <si>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</si>
  <si>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</si>
  <si>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</si>
  <si>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</si>
  <si>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</si>
  <si>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</si>
  <si>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</si>
  <si>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</si>
  <si>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</si>
  <si>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</si>
  <si>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</si>
  <si>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</si>
  <si>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</si>
  <si>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</si>
  <si>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</si>
  <si>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</si>
  <si>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</si>
  <si>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</si>
  <si>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</si>
  <si>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</si>
  <si>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</si>
  <si>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</si>
  <si>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</si>
  <si>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</si>
  <si>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</si>
  <si>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</si>
  <si>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</si>
  <si>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</si>
  <si>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</si>
  <si>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</si>
  <si>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</si>
  <si>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</si>
  <si>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</si>
  <si>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</si>
  <si>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</si>
  <si>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</si>
  <si>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</si>
  <si>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</si>
  <si>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</si>
  <si>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</si>
  <si>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</si>
  <si>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</si>
  <si>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</si>
  <si>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</si>
  <si>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</si>
  <si>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</si>
  <si>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</si>
  <si>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</si>
  <si>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</si>
  <si>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</si>
  <si>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</si>
  <si>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</si>
  <si>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</si>
  <si>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</si>
  <si>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</si>
  <si>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</si>
  <si>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</si>
  <si>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</si>
  <si>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</si>
  <si>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</si>
  <si>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</si>
  <si>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</si>
  <si>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</si>
  <si>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</si>
  <si>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</si>
  <si>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</si>
  <si>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</si>
  <si>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</si>
  <si>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</si>
  <si>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</si>
  <si>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</si>
  <si>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</si>
  <si>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</si>
  <si>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</si>
  <si>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</si>
  <si>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</si>
  <si>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</si>
  <si>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</si>
  <si>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</si>
  <si>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</si>
  <si>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</si>
  <si>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</si>
  <si>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</si>
  <si>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</si>
  <si>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</si>
  <si>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</si>
  <si>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</si>
  <si>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</si>
  <si>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</si>
  <si>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</si>
  <si>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</si>
  <si>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</si>
  <si>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</si>
  <si>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</si>
  <si>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</si>
  <si>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</si>
  <si>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</si>
  <si>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</si>
  <si>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</si>
  <si>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</si>
  <si>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</si>
  <si>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</si>
  <si>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</si>
  <si>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</si>
  <si>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</si>
  <si>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</si>
  <si>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</si>
  <si>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</si>
  <si>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</si>
  <si>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</si>
  <si>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</si>
  <si>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</si>
  <si>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</si>
  <si>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</si>
  <si>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</si>
  <si>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</si>
  <si>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</si>
  <si>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</si>
  <si>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</si>
  <si>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</si>
  <si>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</si>
  <si>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</si>
  <si>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</si>
  <si>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</si>
  <si>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</si>
  <si>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</si>
  <si>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</si>
  <si>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</si>
  <si>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</si>
  <si>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</si>
  <si>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</si>
  <si>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</si>
  <si>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</si>
  <si>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</si>
  <si>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</si>
  <si>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</si>
  <si>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</si>
  <si>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</si>
  <si>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</si>
  <si>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</si>
  <si>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</si>
  <si>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</si>
  <si>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</si>
  <si>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</si>
  <si>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</si>
  <si>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</si>
  <si>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</si>
  <si>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</si>
  <si>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</si>
  <si>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</si>
  <si>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</si>
  <si>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</si>
  <si>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</si>
  <si>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</si>
  <si>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</si>
  <si>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</si>
  <si>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</si>
  <si>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</si>
  <si>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</si>
  <si>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</si>
  <si>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</si>
  <si>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</si>
  <si>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</si>
  <si>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</si>
  <si>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</si>
  <si>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</si>
  <si>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</si>
  <si>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</si>
  <si>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</si>
  <si>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</si>
  <si>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</si>
  <si>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</si>
  <si>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</si>
  <si>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</si>
  <si>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</si>
  <si>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</si>
  <si>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</si>
  <si>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</si>
  <si>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</si>
  <si>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</si>
  <si>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</si>
  <si>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</si>
  <si>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</si>
  <si>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</si>
  <si>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</si>
  <si>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</si>
  <si>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</si>
  <si>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</si>
  <si>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</si>
  <si>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</si>
  <si>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</si>
  <si>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</si>
  <si>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</si>
  <si>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</si>
  <si>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</si>
  <si>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</si>
  <si>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</si>
  <si>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</si>
  <si>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</si>
  <si>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</si>
  <si>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</si>
  <si>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</si>
  <si>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</si>
  <si>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</si>
  <si>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</si>
  <si>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</si>
  <si>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</si>
  <si>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</si>
  <si>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</si>
  <si>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</si>
  <si>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</si>
  <si>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</si>
  <si>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</si>
  <si>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</si>
  <si>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</si>
  <si>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</si>
  <si>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</si>
  <si>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</si>
  <si>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</si>
  <si>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</si>
  <si>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</si>
  <si>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</si>
  <si>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</si>
  <si>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</si>
  <si>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</si>
  <si>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</si>
  <si>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</si>
  <si>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</si>
  <si>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</si>
  <si>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</si>
  <si>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</si>
  <si>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</si>
  <si>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</si>
  <si>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</si>
  <si>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</si>
  <si>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</si>
  <si>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</si>
  <si>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</si>
  <si>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</si>
  <si>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</si>
  <si>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</si>
  <si>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</si>
  <si>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</si>
  <si>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</si>
  <si>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</si>
  <si>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</si>
  <si>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</si>
  <si>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</si>
  <si>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</si>
  <si>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</si>
  <si>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</si>
  <si>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</si>
  <si>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</si>
  <si>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</si>
  <si>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</si>
  <si>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</si>
  <si>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</si>
  <si>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</si>
  <si>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</si>
  <si>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</si>
  <si>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</si>
  <si>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</si>
  <si>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</si>
  <si>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</si>
  <si>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</si>
  <si>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</si>
  <si>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</si>
  <si>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</si>
  <si>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</si>
  <si>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</si>
  <si>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</si>
  <si>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</si>
  <si>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</si>
  <si>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</si>
  <si>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</si>
  <si>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</si>
  <si>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</si>
  <si>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</si>
  <si>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</si>
  <si>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</si>
  <si>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</si>
  <si>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</si>
  <si>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</si>
  <si>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</si>
  <si>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</si>
  <si>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</si>
  <si>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</si>
  <si>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</si>
  <si>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</si>
  <si>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</si>
  <si>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</si>
  <si>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</si>
  <si>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</si>
  <si>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</si>
  <si>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</si>
  <si>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</si>
  <si>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</si>
  <si>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</si>
  <si>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</si>
  <si>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</si>
  <si>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</si>
  <si>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</si>
  <si>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</si>
  <si>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</si>
  <si>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</si>
  <si>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</si>
  <si>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</si>
  <si>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</si>
  <si>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</si>
  <si>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</si>
  <si>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</si>
  <si>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</si>
  <si>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</si>
  <si>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</si>
  <si>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</si>
  <si>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</si>
  <si>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</si>
  <si>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</si>
  <si>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</si>
  <si>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</si>
  <si>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</si>
  <si>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</si>
  <si>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</si>
  <si>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</si>
  <si>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</si>
  <si>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</si>
  <si>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</si>
  <si>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</si>
  <si>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</si>
  <si>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</si>
  <si>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</si>
  <si>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</si>
  <si>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</si>
  <si>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</si>
  <si>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</si>
  <si>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</si>
  <si>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</si>
  <si>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</si>
  <si>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</si>
  <si>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</si>
  <si>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</si>
  <si>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</si>
  <si>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</si>
  <si>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</si>
  <si>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</si>
  <si>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</si>
  <si>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</si>
  <si>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</si>
  <si>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</si>
  <si>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</si>
  <si>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</si>
  <si>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</si>
  <si>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</si>
  <si>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</si>
  <si>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</si>
  <si>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</si>
  <si>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</si>
  <si>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</si>
  <si>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</si>
  <si>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</si>
  <si>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</si>
  <si>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</si>
  <si>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</si>
  <si>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</si>
  <si>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</si>
  <si>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</si>
  <si>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['Method','Form','List','Data','FormWithData','ListRelation','AddRelation','ManageRelation']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</si>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</sst>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6" totalsRowShown="0" dataDxfId="124">
  <autoFilter ref="A1:J36"/>
  <tableColumns count="10">
    <tableColumn id="2" name="Name" dataDxfId="123"/>
    <tableColumn id="10" name="Table" dataDxfId="122">
      <calculatedColumnFormula>"__"&amp;[Name]</calculatedColumnFormula>
    </tableColumn>
    <tableColumn id="5" name="Singular Name" dataDxfId="121">
      <calculatedColumnFormula>IF(RIGHT([Name],3)="ies",MID([Name],1,LEN([Name])-3)&amp;"y",IF(RIGHT([Name],1)="s",MID([Name],1,LEN([Name])-1),[Name]))</calculatedColumnFormula>
    </tableColumn>
    <tableColumn id="8" name="Model NS" dataDxfId="120">
      <calculatedColumnFormula>"Milestone\Appframe\Model"</calculatedColumnFormula>
    </tableColumn>
    <tableColumn id="4" name="Class Name" dataDxfId="119">
      <calculatedColumnFormula>SUBSTITUTE(PROPER([Singular Name]),"_","")</calculatedColumnFormula>
    </tableColumn>
    <tableColumn id="1" name="Migration Artisan" dataDxfId="118">
      <calculatedColumnFormula>"php artisan make:migration create_"&amp;[Table]&amp;"_table --create=__"&amp;[Name]</calculatedColumnFormula>
    </tableColumn>
    <tableColumn id="6" name="Model Artisan" dataDxfId="117">
      <calculatedColumnFormula>"php artisan make:model "&amp;[Class Name]</calculatedColumnFormula>
    </tableColumn>
    <tableColumn id="3" name="Model Statement" dataDxfId="116">
      <calculatedColumnFormula>"protected $table = '"&amp;[Table]&amp;"';"</calculatedColumnFormula>
    </tableColumn>
    <tableColumn id="7" name="Seeder Artisan" dataDxfId="115">
      <calculatedColumnFormula>"php artisan make:seed "&amp;[Class Name]&amp;"TableSeeder"</calculatedColumnFormula>
    </tableColumn>
    <tableColumn id="9" name="Seeder Class" dataDxfId="114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8">
  <autoFilter ref="A1:P9"/>
  <tableColumns count="16">
    <tableColumn id="1" name="No" dataDxfId="17">
      <calculatedColumnFormula>IFERROR($A1+1,1)</calculatedColumnFormula>
    </tableColumn>
    <tableColumn id="2" name="Resource" dataDxfId="16"/>
    <tableColumn id="13" name="Resource Id" dataDxfId="15">
      <calculatedColumnFormula>VLOOKUP([Resource],CHOOSE({1,2},ResourceTable[Name],ResourceTable[No]),2,0)</calculatedColumnFormula>
    </tableColumn>
    <tableColumn id="3" name="Action Name" dataDxfId="14"/>
    <tableColumn id="4" name="Description" dataDxfId="13"/>
    <tableColumn id="5" name="Action Title" dataDxfId="12"/>
    <tableColumn id="6" name="Button Type" dataDxfId="11"/>
    <tableColumn id="7" name="Menu" dataDxfId="10"/>
    <tableColumn id="8" name="Icon" dataDxfId="9"/>
    <tableColumn id="9" name="Set" dataDxfId="8"/>
    <tableColumn id="14" name="Action Type" dataDxfId="7"/>
    <tableColumn id="15" name="ID1" dataDxfId="6"/>
    <tableColumn id="16" name="ID2" dataDxfId="5"/>
    <tableColumn id="10" name="On" dataDxfId="4"/>
    <tableColumn id="11" name="Confirm" dataDxfId="3"/>
    <tableColumn id="12" name="handler" dataDxfId="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33" totalsRowShown="0" dataDxfId="107">
  <autoFilter ref="A1:I133">
    <filterColumn colId="0"/>
  </autoFilter>
  <tableColumns count="9">
    <tableColumn id="1" name="Column" dataDxfId="106"/>
    <tableColumn id="2" name="Type" dataDxfId="105"/>
    <tableColumn id="3" name="Name" dataDxfId="104"/>
    <tableColumn id="4" name="Length" dataDxfId="103"/>
    <tableColumn id="5" name="Method1" dataDxfId="102"/>
    <tableColumn id="6" name="Method2" dataDxfId="101"/>
    <tableColumn id="7" name="Method3" dataDxfId="100"/>
    <tableColumn id="8" name="Method4" dataDxfId="99"/>
    <tableColumn id="9" name="Method5" dataDxfId="9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8" totalsRowShown="0" dataDxfId="97">
  <autoFilter ref="A1:K308">
    <filterColumn colId="0">
      <filters>
        <filter val="resource_form_field_options"/>
      </filters>
    </filterColumn>
  </autoFilter>
  <tableColumns count="11">
    <tableColumn id="2" name="Table" dataDxfId="96"/>
    <tableColumn id="3" name="Field" dataDxfId="95"/>
    <tableColumn id="5" name="Type" dataDxfId="94">
      <calculatedColumnFormula>VLOOKUP([Field],Columns[],2,0)&amp;"("</calculatedColumnFormula>
    </tableColumn>
    <tableColumn id="4" name="Name" dataDxfId="93">
      <calculatedColumnFormula>IF(VLOOKUP([Field],Columns[],3,0)&lt;&gt;"","'"&amp;VLOOKUP([Field],Columns[],3,0)&amp;"'","")</calculatedColumnFormula>
    </tableColumn>
    <tableColumn id="6" name="Arg2" dataDxfId="92">
      <calculatedColumnFormula>IF(VLOOKUP([Field],Columns[],4,0)&lt;&gt;0,", "&amp;VLOOKUP([Field],Columns[],4,0)&amp;")",")")</calculatedColumnFormula>
    </tableColumn>
    <tableColumn id="7" name="Method1" dataDxfId="91">
      <calculatedColumnFormula>IF(VLOOKUP([Field],Columns[],5,0)=0,"","-&gt;"&amp;VLOOKUP([Field],Columns[],5,0))</calculatedColumnFormula>
    </tableColumn>
    <tableColumn id="8" name="Method2" dataDxfId="90">
      <calculatedColumnFormula>IF(VLOOKUP([Field],Columns[],6,0)=0,"","-&gt;"&amp;VLOOKUP([Field],Columns[],6,0))</calculatedColumnFormula>
    </tableColumn>
    <tableColumn id="9" name="Method3" dataDxfId="89">
      <calculatedColumnFormula>IF(VLOOKUP([Field],Columns[],7,0)=0,"","-&gt;"&amp;VLOOKUP([Field],Columns[],7,0))</calculatedColumnFormula>
    </tableColumn>
    <tableColumn id="10" name="Method4" dataDxfId="88">
      <calculatedColumnFormula>IF(VLOOKUP([Field],Columns[],8,0)=0,"","-&gt;"&amp;VLOOKUP([Field],Columns[],8,0))</calculatedColumnFormula>
    </tableColumn>
    <tableColumn id="11" name="Method5" dataDxfId="87">
      <calculatedColumnFormula>IF(VLOOKUP([Field],Columns[],9,0)=0,"","-&gt;"&amp;VLOOKUP([Field],Columns[],9,0))</calculatedColumnFormula>
    </tableColumn>
    <tableColumn id="12" name="Statement" dataDxfId="8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9" totalsRowShown="0" headerRowDxfId="85" dataDxfId="84">
  <autoFilter ref="A1:R279">
    <filterColumn colId="1">
      <filters>
        <filter val="Resource Relations"/>
      </filters>
    </filterColumn>
  </autoFilter>
  <tableColumns count="18">
    <tableColumn id="19" name="TRCode" dataDxfId="83">
      <calculatedColumnFormula>[Table Name]&amp;"-"&amp;[Record No]</calculatedColumnFormula>
    </tableColumn>
    <tableColumn id="1" name="Table Name" dataDxfId="82"/>
    <tableColumn id="2" name="Record No" dataDxfId="81">
      <calculatedColumnFormula>COUNTIF($B$1:$B1,[Table Name])</calculatedColumnFormula>
    </tableColumn>
    <tableColumn id="3" name="1" dataDxfId="80"/>
    <tableColumn id="4" name="2" dataDxfId="79"/>
    <tableColumn id="5" name="3" dataDxfId="78"/>
    <tableColumn id="6" name="4" dataDxfId="77"/>
    <tableColumn id="7" name="5" dataDxfId="76"/>
    <tableColumn id="8" name="6" dataDxfId="75"/>
    <tableColumn id="9" name="7" dataDxfId="74"/>
    <tableColumn id="10" name="8" dataDxfId="73"/>
    <tableColumn id="11" name="9" dataDxfId="72"/>
    <tableColumn id="12" name="10" dataDxfId="71"/>
    <tableColumn id="13" name="11" dataDxfId="70"/>
    <tableColumn id="14" name="12" dataDxfId="69"/>
    <tableColumn id="15" name="13" dataDxfId="68"/>
    <tableColumn id="16" name="14" dataDxfId="67"/>
    <tableColumn id="17" name="15" dataDxfId="6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9" totalsRowShown="0" dataDxfId="65">
  <autoFilter ref="A1:E29"/>
  <tableColumns count="5">
    <tableColumn id="1" name="Name" dataDxfId="64"/>
    <tableColumn id="3" name="FW Table Name" dataDxfId="63"/>
    <tableColumn id="20" name="NS" dataDxfId="62">
      <calculatedColumnFormula>VLOOKUP([FW Table Name],Tables[],4,0)</calculatedColumnFormula>
    </tableColumn>
    <tableColumn id="21" name="Model" dataDxfId="61">
      <calculatedColumnFormula>VLOOKUP([FW Table Name],Tables[],5,0)</calculatedColumnFormula>
    </tableColumn>
    <tableColumn id="4" name="Query Method" dataDxfId="60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1" totalsRowShown="0" dataDxfId="59">
  <autoFilter ref="A1:I31"/>
  <tableColumns count="9">
    <tableColumn id="1" name="No" dataDxfId="58">
      <calculatedColumnFormula>IFERROR($A1+1,1)</calculatedColumnFormula>
    </tableColumn>
    <tableColumn id="2" name="Name" dataDxfId="57"/>
    <tableColumn id="3" name="Description" dataDxfId="56"/>
    <tableColumn id="4" name="Title" dataDxfId="55"/>
    <tableColumn id="5" name="NS" dataDxfId="54">
      <calculatedColumnFormula>"Milestone\Appframe\Model"</calculatedColumnFormula>
    </tableColumn>
    <tableColumn id="6" name="Table" dataDxfId="53"/>
    <tableColumn id="7" name="Key" dataDxfId="52">
      <calculatedColumnFormula>"id"</calculatedColumnFormula>
    </tableColumn>
    <tableColumn id="8" name="Controller" dataDxfId="51"/>
    <tableColumn id="9" name="Controller NS" dataDxfId="50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44" totalsRowShown="0" dataDxfId="49">
  <autoFilter ref="A1:I44"/>
  <tableColumns count="9">
    <tableColumn id="1" name="No" dataDxfId="48">
      <calculatedColumnFormula>IFERROR($A1+1,1)</calculatedColumnFormula>
    </tableColumn>
    <tableColumn id="3" name="Resource" dataDxfId="47"/>
    <tableColumn id="4" name="Relate Resource" dataDxfId="46"/>
    <tableColumn id="2" name="Resource Id" dataDxfId="45">
      <calculatedColumnFormula>VLOOKUP([Resource],CHOOSE({1,2},ResourceTable[Name],ResourceTable[No]),2,0)</calculatedColumnFormula>
    </tableColumn>
    <tableColumn id="5" name="Name" dataDxfId="44"/>
    <tableColumn id="6" name="Description" dataDxfId="43"/>
    <tableColumn id="7" name="Method" dataDxfId="42"/>
    <tableColumn id="8" name="Type" dataDxfId="41"/>
    <tableColumn id="10" name="Relate Id" dataDxfId="40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9">
  <autoFilter ref="A1:G9"/>
  <tableColumns count="7">
    <tableColumn id="1" name="No" dataDxfId="38">
      <calculatedColumnFormula>IFERROR($A1+1,1)</calculatedColumnFormula>
    </tableColumn>
    <tableColumn id="2" name="Resource ID" dataDxfId="37"/>
    <tableColumn id="3" name="Resource Name" dataDxfId="36">
      <calculatedColumnFormula>VLOOKUP([Resource ID],ResourceTable[],2,0)</calculatedColumnFormula>
    </tableColumn>
    <tableColumn id="4" name="Form Name" dataDxfId="35"/>
    <tableColumn id="6" name="Title" dataDxfId="34"/>
    <tableColumn id="7" name="Action Text" dataDxfId="33"/>
    <tableColumn id="8" name="Description" dataDxfId="32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31">
  <autoFilter ref="A1:L33"/>
  <tableColumns count="12">
    <tableColumn id="9" name="No" dataDxfId="30">
      <calculatedColumnFormula>IFERROR($A1+1,1)</calculatedColumnFormula>
    </tableColumn>
    <tableColumn id="1" name="Form Id" dataDxfId="29"/>
    <tableColumn id="7" name="Form Name" dataDxfId="28">
      <calculatedColumnFormula>VLOOKUP([Form Id],ResourceForms[],4,0)</calculatedColumnFormula>
    </tableColumn>
    <tableColumn id="4" name="Name" dataDxfId="27"/>
    <tableColumn id="2" name="Type" dataDxfId="26"/>
    <tableColumn id="5" name="Label" dataDxfId="25"/>
    <tableColumn id="6" name="Collection" dataDxfId="24"/>
    <tableColumn id="14" name="Attribute" dataDxfId="23">
      <calculatedColumnFormula>[Name]</calculatedColumnFormula>
    </tableColumn>
    <tableColumn id="10" name="Relation" dataDxfId="22"/>
    <tableColumn id="11" name="Deep 1" dataDxfId="21"/>
    <tableColumn id="12" name="Deep 2" dataDxfId="20"/>
    <tableColumn id="13" name="Deep 3" dataDxfId="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opLeftCell="G1" workbookViewId="0">
      <selection activeCell="J2" sqref="J2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6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568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600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601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560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454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590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648</v>
      </c>
      <c r="B34" s="7" t="str">
        <f>"__"&amp;[Name]</f>
        <v>__resource_form_collection</v>
      </c>
      <c r="C34" s="7" t="str">
        <f>IF(RIGHT([Name],3)="ies",MID([Name],1,LEN([Name])-3)&amp;"y",IF(RIGHT([Name],1)="s",MID([Name],1,LEN([Name])-1),[Name]))</f>
        <v>resource_form_collection</v>
      </c>
      <c r="D34" s="7" t="str">
        <f>"Milestone\Appframe\Model"</f>
        <v>Milestone\Appframe\Model</v>
      </c>
      <c r="E34" s="8" t="str">
        <f>SUBSTITUTE(PROPER([Singular Name]),"_","")</f>
        <v>ResourceFormCollection</v>
      </c>
      <c r="F34" s="8" t="str">
        <f>"php artisan make:migration create_"&amp;[Table]&amp;"_table --create=__"&amp;[Name]</f>
        <v>php artisan make:migration create___resource_form_collection_table --create=__resource_form_collection</v>
      </c>
      <c r="G34" s="8" t="str">
        <f>"php artisan make:model "&amp;[Class Name]</f>
        <v>php artisan make:model ResourceFormCollection</v>
      </c>
      <c r="H34" s="8" t="str">
        <f>"protected $table = '"&amp;[Table]&amp;"';"</f>
        <v>protected $table = '__resource_form_collection';</v>
      </c>
      <c r="I34" s="8" t="str">
        <f>"php artisan make:seed "&amp;[Class Name]&amp;"TableSeeder"</f>
        <v>php artisan make:seed ResourceFormCollectionTableSeeder</v>
      </c>
      <c r="J34" s="8" t="str">
        <f>[Class Name]&amp;"TableSeeder"&amp;"::class,"</f>
        <v>ResourceFormCollectionTableSeeder::class,</v>
      </c>
    </row>
    <row r="35" spans="1:10">
      <c r="A35" s="2" t="s">
        <v>188</v>
      </c>
      <c r="B35" s="9" t="str">
        <f>"__"&amp;[Name]</f>
        <v>__organisation</v>
      </c>
      <c r="C35" s="9" t="str">
        <f>IF(RIGHT([Name],3)="ies",MID([Name],1,LEN([Name])-3)&amp;"y",IF(RIGHT([Name],1)="s",MID([Name],1,LEN([Name])-1),[Name]))</f>
        <v>organisation</v>
      </c>
      <c r="D35" s="9" t="str">
        <f t="shared" si="0"/>
        <v>Milestone\Appframe\Model</v>
      </c>
      <c r="E35" s="9" t="str">
        <f>SUBSTITUTE(PROPER([Singular Name]),"_","")</f>
        <v>Organisation</v>
      </c>
      <c r="F35" s="9" t="str">
        <f>"php artisan make:migration create_"&amp;[Table]&amp;"_table --create=__"&amp;[Name]</f>
        <v>php artisan make:migration create___organisation_table --create=__organisation</v>
      </c>
      <c r="G35" s="9" t="str">
        <f>"php artisan make:model "&amp;[Class Name]</f>
        <v>php artisan make:model Organisation</v>
      </c>
      <c r="H35" s="9" t="str">
        <f>"protected $table = '"&amp;[Table]&amp;"';"</f>
        <v>protected $table = '__organisation';</v>
      </c>
      <c r="I35" s="9" t="str">
        <f>"php artisan make:seed "&amp;[Class Name]&amp;"TableSeeder"</f>
        <v>php artisan make:seed OrganisationTableSeeder</v>
      </c>
      <c r="J35" s="9" t="str">
        <f>[Class Name]&amp;"TableSeeder"&amp;"::class,"</f>
        <v>OrganisationTableSeeder::class,</v>
      </c>
    </row>
    <row r="36" spans="1:10">
      <c r="A36" s="2" t="s">
        <v>193</v>
      </c>
      <c r="B36" s="9" t="str">
        <f>"__"&amp;[Name]</f>
        <v>__organisation_contacts</v>
      </c>
      <c r="C36" s="9" t="str">
        <f>IF(RIGHT([Name],3)="ies",MID([Name],1,LEN([Name])-3)&amp;"y",IF(RIGHT([Name],1)="s",MID([Name],1,LEN([Name])-1),[Name]))</f>
        <v>organisation_contact</v>
      </c>
      <c r="D36" s="9" t="str">
        <f t="shared" si="0"/>
        <v>Milestone\Appframe\Model</v>
      </c>
      <c r="E36" s="9" t="str">
        <f>SUBSTITUTE(PROPER([Singular Name]),"_","")</f>
        <v>OrganisationContact</v>
      </c>
      <c r="F36" s="9" t="str">
        <f>"php artisan make:migration create_"&amp;[Table]&amp;"_table --create=__"&amp;[Name]</f>
        <v>php artisan make:migration create___organisation_contacts_table --create=__organisation_contacts</v>
      </c>
      <c r="G36" s="9" t="str">
        <f>"php artisan make:model "&amp;[Class Name]</f>
        <v>php artisan make:model OrganisationContact</v>
      </c>
      <c r="H36" s="9" t="str">
        <f>"protected $table = '"&amp;[Table]&amp;"';"</f>
        <v>protected $table = '__organisation_contacts';</v>
      </c>
      <c r="I36" s="9" t="str">
        <f>"php artisan make:seed "&amp;[Class Name]&amp;"TableSeeder"</f>
        <v>php artisan make:seed OrganisationContactTableSeeder</v>
      </c>
      <c r="J36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511</v>
      </c>
      <c r="E7" s="7" t="s">
        <v>511</v>
      </c>
      <c r="F7" s="7" t="s">
        <v>512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540</v>
      </c>
      <c r="E8" s="4" t="s">
        <v>541</v>
      </c>
      <c r="F8" s="4" t="s">
        <v>542</v>
      </c>
      <c r="G8" s="4" t="s">
        <v>343</v>
      </c>
      <c r="H8" s="4"/>
      <c r="I8" s="4" t="s">
        <v>543</v>
      </c>
      <c r="J8" s="4" t="s">
        <v>341</v>
      </c>
      <c r="K8" s="4" t="s">
        <v>394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556</v>
      </c>
      <c r="E9" s="4" t="s">
        <v>558</v>
      </c>
      <c r="F9" s="4" t="s">
        <v>542</v>
      </c>
      <c r="G9" s="4" t="s">
        <v>343</v>
      </c>
      <c r="H9" s="4"/>
      <c r="I9" s="4" t="s">
        <v>543</v>
      </c>
      <c r="J9" s="4" t="s">
        <v>341</v>
      </c>
      <c r="K9" s="4" t="s">
        <v>394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33"/>
  <sheetViews>
    <sheetView topLeftCell="A110" workbookViewId="0">
      <selection activeCell="A134" sqref="A134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499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575</v>
      </c>
      <c r="B24" s="2" t="s">
        <v>24</v>
      </c>
      <c r="C24" s="2" t="s">
        <v>575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576</v>
      </c>
      <c r="B25" s="2" t="s">
        <v>24</v>
      </c>
      <c r="C25" s="2" t="s">
        <v>576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577</v>
      </c>
      <c r="B26" s="2" t="s">
        <v>24</v>
      </c>
      <c r="C26" s="2" t="s">
        <v>577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578</v>
      </c>
      <c r="B27" s="2" t="s">
        <v>24</v>
      </c>
      <c r="C27" s="2" t="s">
        <v>578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579</v>
      </c>
      <c r="B28" s="2" t="s">
        <v>24</v>
      </c>
      <c r="C28" s="2" t="s">
        <v>579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580</v>
      </c>
      <c r="B30" s="2" t="s">
        <v>42</v>
      </c>
      <c r="C30" s="2" t="s">
        <v>575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581</v>
      </c>
      <c r="B31" s="2" t="s">
        <v>42</v>
      </c>
      <c r="C31" s="2" t="s">
        <v>576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582</v>
      </c>
      <c r="B32" s="2" t="s">
        <v>42</v>
      </c>
      <c r="C32" s="2" t="s">
        <v>577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583</v>
      </c>
      <c r="B33" s="2" t="s">
        <v>42</v>
      </c>
      <c r="C33" s="2" t="s">
        <v>578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584</v>
      </c>
      <c r="B34" s="2" t="s">
        <v>42</v>
      </c>
      <c r="C34" s="2" t="s">
        <v>579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643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376</v>
      </c>
      <c r="B103" s="4" t="s">
        <v>48</v>
      </c>
      <c r="C103" s="4" t="s">
        <v>382</v>
      </c>
      <c r="D103" s="4" t="s">
        <v>380</v>
      </c>
      <c r="E103" s="4" t="s">
        <v>377</v>
      </c>
      <c r="F103" s="4"/>
      <c r="G103" s="4"/>
      <c r="H103" s="4"/>
      <c r="I103" s="4"/>
    </row>
    <row r="104" spans="1:9">
      <c r="A104" s="4" t="s">
        <v>378</v>
      </c>
      <c r="B104" s="4" t="s">
        <v>27</v>
      </c>
      <c r="C104" s="4" t="s">
        <v>379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455</v>
      </c>
      <c r="B105" s="4" t="s">
        <v>27</v>
      </c>
      <c r="C105" s="4" t="s">
        <v>456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457</v>
      </c>
      <c r="B106" s="4" t="s">
        <v>27</v>
      </c>
      <c r="C106" s="4" t="s">
        <v>458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459</v>
      </c>
      <c r="B107" s="4" t="s">
        <v>48</v>
      </c>
      <c r="C107" s="4" t="s">
        <v>460</v>
      </c>
      <c r="D107" s="4" t="s">
        <v>461</v>
      </c>
      <c r="E107" s="4" t="s">
        <v>462</v>
      </c>
      <c r="F107" s="4"/>
      <c r="G107" s="4"/>
      <c r="H107" s="4"/>
      <c r="I107" s="4"/>
    </row>
    <row r="108" spans="1:9">
      <c r="A108" s="4" t="s">
        <v>644</v>
      </c>
      <c r="B108" s="4" t="s">
        <v>48</v>
      </c>
      <c r="C108" s="4" t="s">
        <v>48</v>
      </c>
      <c r="D108" s="4" t="s">
        <v>461</v>
      </c>
      <c r="E108" s="4" t="s">
        <v>645</v>
      </c>
      <c r="F108" s="4"/>
      <c r="G108" s="4"/>
      <c r="H108" s="4"/>
      <c r="I108" s="4"/>
    </row>
    <row r="109" spans="1:9">
      <c r="A109" s="4" t="s">
        <v>500</v>
      </c>
      <c r="B109" s="4" t="s">
        <v>24</v>
      </c>
      <c r="C109" s="4" t="s">
        <v>498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501</v>
      </c>
      <c r="B110" s="4" t="s">
        <v>24</v>
      </c>
      <c r="C110" s="4" t="s">
        <v>506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502</v>
      </c>
      <c r="B111" s="4" t="s">
        <v>24</v>
      </c>
      <c r="C111" s="4" t="s">
        <v>507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503</v>
      </c>
      <c r="B112" s="4" t="s">
        <v>42</v>
      </c>
      <c r="C112" s="4" t="s">
        <v>498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504</v>
      </c>
      <c r="B113" s="4" t="s">
        <v>42</v>
      </c>
      <c r="C113" s="4" t="s">
        <v>506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505</v>
      </c>
      <c r="B114" s="4" t="s">
        <v>42</v>
      </c>
      <c r="C114" s="4" t="s">
        <v>507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508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534</v>
      </c>
      <c r="B116" s="5" t="s">
        <v>42</v>
      </c>
      <c r="C116" s="5" t="s">
        <v>536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535</v>
      </c>
      <c r="B117" s="4" t="s">
        <v>42</v>
      </c>
      <c r="C117" s="4" t="s">
        <v>537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539</v>
      </c>
      <c r="B118" s="4" t="s">
        <v>24</v>
      </c>
      <c r="C118" s="4" t="s">
        <v>536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538</v>
      </c>
      <c r="B119" s="5" t="s">
        <v>24</v>
      </c>
      <c r="C119" s="5" t="s">
        <v>537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269</v>
      </c>
      <c r="B120" s="4" t="s">
        <v>27</v>
      </c>
      <c r="C120" s="4" t="s">
        <v>269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561</v>
      </c>
      <c r="B121" s="4" t="s">
        <v>27</v>
      </c>
      <c r="C121" s="4" t="s">
        <v>561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573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574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599</v>
      </c>
      <c r="B124" s="4" t="s">
        <v>591</v>
      </c>
      <c r="C124" s="4" t="s">
        <v>592</v>
      </c>
      <c r="D124" s="4"/>
      <c r="E124" s="4" t="s">
        <v>593</v>
      </c>
      <c r="F124" s="4"/>
      <c r="G124" s="4"/>
      <c r="H124" s="4"/>
      <c r="I124" s="4"/>
    </row>
    <row r="125" spans="1:9">
      <c r="A125" s="4" t="s">
        <v>602</v>
      </c>
      <c r="B125" s="4" t="s">
        <v>24</v>
      </c>
      <c r="C125" s="4" t="s">
        <v>603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604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605</v>
      </c>
      <c r="B127" s="4" t="s">
        <v>42</v>
      </c>
      <c r="C127" s="4" t="s">
        <v>603</v>
      </c>
      <c r="D127" s="4"/>
      <c r="E127" s="4" t="s">
        <v>43</v>
      </c>
      <c r="F127" s="4" t="s">
        <v>612</v>
      </c>
      <c r="G127" s="4" t="s">
        <v>45</v>
      </c>
      <c r="H127" s="4" t="s">
        <v>46</v>
      </c>
      <c r="I127" s="4"/>
    </row>
    <row r="128" spans="1:9">
      <c r="A128" s="4" t="s">
        <v>646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647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648</v>
      </c>
      <c r="B130" s="5" t="s">
        <v>24</v>
      </c>
      <c r="C130" s="5" t="s">
        <v>650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649</v>
      </c>
      <c r="B131" s="4" t="s">
        <v>42</v>
      </c>
      <c r="C131" s="4" t="s">
        <v>650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663</v>
      </c>
      <c r="B132" s="4" t="s">
        <v>48</v>
      </c>
      <c r="C132" s="4" t="s">
        <v>49</v>
      </c>
      <c r="D132" s="4" t="s">
        <v>664</v>
      </c>
      <c r="E132" s="4" t="s">
        <v>665</v>
      </c>
      <c r="F132" s="4"/>
      <c r="G132" s="4"/>
      <c r="H132" s="4"/>
      <c r="I132" s="4"/>
    </row>
    <row r="133" spans="1:9">
      <c r="A133" s="4" t="s">
        <v>666</v>
      </c>
      <c r="B133" s="4" t="s">
        <v>204</v>
      </c>
      <c r="C133" s="4" t="s">
        <v>36</v>
      </c>
      <c r="D133" s="4">
        <v>128</v>
      </c>
      <c r="E133" s="4" t="s">
        <v>29</v>
      </c>
      <c r="F133" s="4"/>
      <c r="G133" s="4"/>
      <c r="H133" s="4"/>
      <c r="I133" s="4"/>
    </row>
  </sheetData>
  <conditionalFormatting sqref="A43:A46">
    <cfRule type="duplicateValues" dxfId="113" priority="5"/>
  </conditionalFormatting>
  <conditionalFormatting sqref="A56:A59">
    <cfRule type="duplicateValues" dxfId="112" priority="4"/>
  </conditionalFormatting>
  <conditionalFormatting sqref="A2:A133">
    <cfRule type="duplicateValues" dxfId="111" priority="24"/>
  </conditionalFormatting>
  <conditionalFormatting sqref="A128:A129">
    <cfRule type="duplicateValues" dxfId="110" priority="3"/>
  </conditionalFormatting>
  <conditionalFormatting sqref="A128:A129">
    <cfRule type="duplicateValues" dxfId="109" priority="2"/>
  </conditionalFormatting>
  <conditionalFormatting sqref="A130:A131">
    <cfRule type="duplicateValues" dxfId="108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8"/>
  <sheetViews>
    <sheetView tabSelected="1" workbookViewId="0">
      <selection activeCell="B258" sqref="B258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573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575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576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577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578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579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574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580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581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582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583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584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575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576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577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578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579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581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582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583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584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573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575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576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577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574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580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581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582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573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575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576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577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574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580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581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582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378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454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454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454</v>
      </c>
      <c r="B252" s="4" t="s">
        <v>663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454</v>
      </c>
      <c r="B253" s="4" t="s">
        <v>666</v>
      </c>
      <c r="C253" s="4" t="str">
        <f>VLOOKUP([Field],Columns[],2,0)&amp;"("</f>
        <v>detail(</v>
      </c>
      <c r="D253" s="4" t="str">
        <f>IF(VLOOKUP([Field],Columns[],3,0)&lt;&gt;"","'"&amp;VLOOKUP([Field],Columns[],3,0)&amp;"'","")</f>
        <v>'method'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$table-&gt;detail('method', 128)-&gt;nullable();</v>
      </c>
    </row>
    <row r="254" spans="1:11">
      <c r="A254" s="4" t="s">
        <v>454</v>
      </c>
      <c r="B254" s="4" t="s">
        <v>455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>
      <c r="A255" s="4" t="s">
        <v>454</v>
      </c>
      <c r="B255" s="4" t="s">
        <v>457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>
      <c r="A256" s="4" t="s">
        <v>454</v>
      </c>
      <c r="B256" s="4" t="s">
        <v>459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454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>
      <c r="A258" s="4" t="s">
        <v>454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560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560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560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560</v>
      </c>
      <c r="B262" s="4" t="s">
        <v>561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560</v>
      </c>
      <c r="B263" s="4" t="s">
        <v>573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560</v>
      </c>
      <c r="B264" s="4" t="s">
        <v>575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560</v>
      </c>
      <c r="B265" s="4" t="s">
        <v>576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560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560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560</v>
      </c>
      <c r="B268" s="4" t="s">
        <v>574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560</v>
      </c>
      <c r="B269" s="4" t="s">
        <v>580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560</v>
      </c>
      <c r="B270" s="4" t="s">
        <v>581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568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568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568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568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568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568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590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590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590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590</v>
      </c>
      <c r="B280" s="4" t="s">
        <v>599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590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590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590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600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600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600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600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600</v>
      </c>
      <c r="B288" s="4" t="s">
        <v>573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600</v>
      </c>
      <c r="B289" s="4" t="s">
        <v>599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600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600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600</v>
      </c>
      <c r="B292" s="4" t="s">
        <v>574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601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601</v>
      </c>
      <c r="B294" s="4" t="s">
        <v>602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601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601</v>
      </c>
      <c r="B296" s="4" t="s">
        <v>604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601</v>
      </c>
      <c r="B297" s="4" t="s">
        <v>573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601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601</v>
      </c>
      <c r="B299" s="4" t="s">
        <v>605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601</v>
      </c>
      <c r="B300" s="4" t="s">
        <v>574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648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648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648</v>
      </c>
      <c r="B303" s="4" t="s">
        <v>648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648</v>
      </c>
      <c r="B304" s="4" t="s">
        <v>573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648</v>
      </c>
      <c r="B305" s="4" t="s">
        <v>40</v>
      </c>
      <c r="C305" s="4" t="str">
        <f>VLOOKUP([Field],Columns[],2,0)&amp;"("</f>
        <v>timestamps(</v>
      </c>
      <c r="D305" s="4" t="str">
        <f>IF(VLOOKUP([Field],Columns[],3,0)&lt;&gt;"","'"&amp;VLOOKUP([Field],Columns[],3,0)&amp;"'","")</f>
        <v/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/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$table-&gt;timestamps();</v>
      </c>
    </row>
    <row r="306" spans="1:11" hidden="1">
      <c r="A306" s="4" t="s">
        <v>648</v>
      </c>
      <c r="B306" s="4" t="s">
        <v>118</v>
      </c>
      <c r="C306" s="4" t="str">
        <f>VLOOKUP([Field],Columns[],2,0)&amp;"("</f>
        <v>foreign(</v>
      </c>
      <c r="D306" s="4" t="str">
        <f>IF(VLOOKUP([Field],Columns[],3,0)&lt;&gt;"","'"&amp;VLOOKUP([Field],Columns[],3,0)&amp;"'","")</f>
        <v>'resource_form'</v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>-&gt;references('id')</v>
      </c>
      <c r="G306" s="4" t="str">
        <f>IF(VLOOKUP([Field],Columns[],6,0)=0,"","-&gt;"&amp;VLOOKUP([Field],Columns[],6,0))</f>
        <v>-&gt;on('__resource_forms')</v>
      </c>
      <c r="H306" s="4" t="str">
        <f>IF(VLOOKUP([Field],Columns[],7,0)=0,"","-&gt;"&amp;VLOOKUP([Field],Columns[],7,0))</f>
        <v>-&gt;onUpdate('cascade')</v>
      </c>
      <c r="I306" s="4" t="str">
        <f>IF(VLOOKUP([Field],Columns[],8,0)=0,"","-&gt;"&amp;VLOOKUP([Field],Columns[],8,0))</f>
        <v>-&gt;onDelete('cascade')</v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7" spans="1:11" hidden="1">
      <c r="A307" s="4" t="s">
        <v>648</v>
      </c>
      <c r="B307" s="4" t="s">
        <v>649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'collection_form'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8" spans="1:11" hidden="1">
      <c r="A308" s="4" t="s">
        <v>648</v>
      </c>
      <c r="B308" s="4" t="s">
        <v>574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'relation'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-&gt;on('__resource_relations')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-&gt;onDelete('set null')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8">
      <formula1>AvailableFields</formula1>
    </dataValidation>
    <dataValidation type="list" allowBlank="1" showInputMessage="1" showErrorMessage="1" sqref="A2:A30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9"/>
  <sheetViews>
    <sheetView topLeftCell="B213" workbookViewId="0">
      <selection activeCell="D279" sqref="D279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438</v>
      </c>
      <c r="B1" s="36" t="s">
        <v>436</v>
      </c>
      <c r="C1" s="36" t="s">
        <v>160</v>
      </c>
      <c r="D1" s="37" t="s">
        <v>414</v>
      </c>
      <c r="E1" s="37" t="s">
        <v>415</v>
      </c>
      <c r="F1" s="37" t="s">
        <v>416</v>
      </c>
      <c r="G1" s="37" t="s">
        <v>417</v>
      </c>
      <c r="H1" s="37" t="s">
        <v>418</v>
      </c>
      <c r="I1" s="37" t="s">
        <v>419</v>
      </c>
      <c r="J1" s="37" t="s">
        <v>420</v>
      </c>
      <c r="K1" s="37" t="s">
        <v>421</v>
      </c>
      <c r="L1" s="37" t="s">
        <v>422</v>
      </c>
      <c r="M1" s="37" t="s">
        <v>423</v>
      </c>
      <c r="N1" s="37" t="s">
        <v>424</v>
      </c>
      <c r="O1" s="37" t="s">
        <v>425</v>
      </c>
      <c r="P1" s="37" t="s">
        <v>426</v>
      </c>
      <c r="Q1" s="37" t="s">
        <v>427</v>
      </c>
      <c r="R1" s="37" t="s">
        <v>428</v>
      </c>
    </row>
    <row r="2" spans="1:18" hidden="1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idden="1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idden="1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idden="1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idden="1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idden="1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idden="1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idden="1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589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idden="1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idden="1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idden="1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idden="1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idden="1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 hidden="1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559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 hidden="1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559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hidden="1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559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 hidden="1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559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 hidden="1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559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 hidden="1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559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 hidden="1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559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hidden="1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370</v>
      </c>
      <c r="E22" s="15" t="s">
        <v>371</v>
      </c>
      <c r="F22" s="15" t="s">
        <v>372</v>
      </c>
      <c r="G22" s="15" t="s">
        <v>559</v>
      </c>
      <c r="H22" s="15" t="s">
        <v>373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hidden="1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383</v>
      </c>
      <c r="E23" s="15" t="s">
        <v>384</v>
      </c>
      <c r="F23" s="15" t="s">
        <v>385</v>
      </c>
      <c r="G23" s="15" t="s">
        <v>559</v>
      </c>
      <c r="H23" s="15" t="s">
        <v>386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hidden="1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390</v>
      </c>
      <c r="E24" s="15" t="s">
        <v>389</v>
      </c>
      <c r="F24" s="15" t="s">
        <v>388</v>
      </c>
      <c r="G24" s="15" t="s">
        <v>559</v>
      </c>
      <c r="H24" s="15" t="s">
        <v>387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hidden="1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396</v>
      </c>
      <c r="E25" s="15" t="s">
        <v>397</v>
      </c>
      <c r="F25" s="15" t="s">
        <v>398</v>
      </c>
      <c r="G25" s="15" t="s">
        <v>559</v>
      </c>
      <c r="H25" s="15" t="s">
        <v>399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hidden="1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403</v>
      </c>
      <c r="E26" s="15" t="s">
        <v>404</v>
      </c>
      <c r="F26" s="15" t="s">
        <v>405</v>
      </c>
      <c r="G26" s="15" t="s">
        <v>559</v>
      </c>
      <c r="H26" s="15" t="s">
        <v>406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 hidden="1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407</v>
      </c>
      <c r="E27" s="16" t="s">
        <v>408</v>
      </c>
      <c r="F27" s="16" t="s">
        <v>409</v>
      </c>
      <c r="G27" s="15" t="s">
        <v>559</v>
      </c>
      <c r="H27" s="16" t="s">
        <v>410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 hidden="1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382</v>
      </c>
      <c r="G28" s="16" t="s">
        <v>379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 hidden="1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381</v>
      </c>
      <c r="G29" s="16" t="s">
        <v>638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 hidden="1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 hidden="1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 hidden="1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 hidden="1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 hidden="1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 hidden="1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442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442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442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442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442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442</v>
      </c>
      <c r="C41" s="18">
        <f>COUNTIF($B$1:$B40,[Table Name])</f>
        <v>5</v>
      </c>
      <c r="D41" s="15">
        <v>3</v>
      </c>
      <c r="E41" s="15" t="s">
        <v>226</v>
      </c>
      <c r="F41" s="15" t="s">
        <v>395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442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442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442</v>
      </c>
      <c r="C44" s="18">
        <f>COUNTIF($B$1:$B43,[Table Name])</f>
        <v>8</v>
      </c>
      <c r="D44" s="15">
        <v>7</v>
      </c>
      <c r="E44" s="15" t="s">
        <v>372</v>
      </c>
      <c r="F44" s="15" t="s">
        <v>375</v>
      </c>
      <c r="G44" s="15" t="s">
        <v>347</v>
      </c>
      <c r="H44" s="15" t="s">
        <v>374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442</v>
      </c>
      <c r="C45" s="18">
        <f>COUNTIF($B$1:$B44,[Table Name])</f>
        <v>9</v>
      </c>
      <c r="D45" s="15">
        <v>7</v>
      </c>
      <c r="E45" s="15" t="s">
        <v>385</v>
      </c>
      <c r="F45" s="15" t="s">
        <v>391</v>
      </c>
      <c r="G45" s="15" t="s">
        <v>392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442</v>
      </c>
      <c r="C46" s="18">
        <f>COUNTIF($B$1:$B45,[Table Name])</f>
        <v>10</v>
      </c>
      <c r="D46" s="15">
        <v>7</v>
      </c>
      <c r="E46" s="15" t="s">
        <v>388</v>
      </c>
      <c r="F46" s="15" t="s">
        <v>393</v>
      </c>
      <c r="G46" s="15" t="s">
        <v>394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442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442</v>
      </c>
      <c r="C48" s="18">
        <f>COUNTIF($B$1:$B47,[Table Name])</f>
        <v>12</v>
      </c>
      <c r="D48" s="15">
        <v>11</v>
      </c>
      <c r="E48" s="15" t="s">
        <v>400</v>
      </c>
      <c r="F48" s="15" t="s">
        <v>401</v>
      </c>
      <c r="G48" s="15" t="s">
        <v>208</v>
      </c>
      <c r="H48" s="15" t="s">
        <v>402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442</v>
      </c>
      <c r="C49" s="18">
        <f>COUNTIF($B$1:$B48,[Table Name])</f>
        <v>13</v>
      </c>
      <c r="D49" s="15">
        <v>4</v>
      </c>
      <c r="E49" s="15" t="s">
        <v>432</v>
      </c>
      <c r="F49" s="15" t="s">
        <v>433</v>
      </c>
      <c r="G49" s="15" t="s">
        <v>405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442</v>
      </c>
      <c r="C50" s="18">
        <f>COUNTIF($B$1:$B49,[Table Name])</f>
        <v>14</v>
      </c>
      <c r="D50" s="16">
        <v>12</v>
      </c>
      <c r="E50" s="16" t="s">
        <v>409</v>
      </c>
      <c r="F50" s="16" t="s">
        <v>434</v>
      </c>
      <c r="G50" s="16" t="s">
        <v>435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 hidden="1">
      <c r="A51" s="19" t="str">
        <f>[Table Name]&amp;"-"&amp;[Record No]</f>
        <v>Resource Scopes-0</v>
      </c>
      <c r="B51" s="16" t="s">
        <v>439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 hidden="1">
      <c r="A52" s="18" t="str">
        <f>[Table Name]&amp;"-"&amp;[Record No]</f>
        <v>Resource Scopes-1</v>
      </c>
      <c r="B52" s="16" t="s">
        <v>439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 hidden="1">
      <c r="A53" s="19" t="str">
        <f>[Table Name]&amp;"-"&amp;[Record No]</f>
        <v>Resource Scopes-2</v>
      </c>
      <c r="B53" s="16" t="s">
        <v>439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 hidden="1">
      <c r="A54" s="19" t="str">
        <f>[Table Name]&amp;"-"&amp;[Record No]</f>
        <v>Resource Lists-0</v>
      </c>
      <c r="B54" s="16" t="s">
        <v>440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 hidden="1">
      <c r="A55" s="18" t="str">
        <f>[Table Name]&amp;"-"&amp;[Record No]</f>
        <v>Resource Lists-1</v>
      </c>
      <c r="B55" s="16" t="s">
        <v>440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 hidden="1">
      <c r="A56" s="18" t="str">
        <f>[Table Name]&amp;"-"&amp;[Record No]</f>
        <v>Resource Lists-2</v>
      </c>
      <c r="B56" s="16" t="s">
        <v>440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hidden="1">
      <c r="A57" s="18" t="str">
        <f>[Table Name]&amp;"-"&amp;[Record No]</f>
        <v>Resource Lists-3</v>
      </c>
      <c r="B57" s="16" t="s">
        <v>440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idden="1">
      <c r="A58" s="18" t="str">
        <f>[Table Name]&amp;"-"&amp;[Record No]</f>
        <v>Resource Lists-4</v>
      </c>
      <c r="B58" s="16" t="s">
        <v>440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 hidden="1">
      <c r="A59" s="18" t="str">
        <f>[Table Name]&amp;"-"&amp;[Record No]</f>
        <v>Resource Lists-5</v>
      </c>
      <c r="B59" s="16" t="s">
        <v>440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 hidden="1">
      <c r="A60" s="19" t="str">
        <f>[Table Name]&amp;"-"&amp;[Record No]</f>
        <v>Resource Lists-6</v>
      </c>
      <c r="B60" s="16" t="s">
        <v>440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 hidden="1">
      <c r="A61" s="19" t="str">
        <f>[Table Name]&amp;"-"&amp;[Record No]</f>
        <v>Resource List Scopes-0</v>
      </c>
      <c r="B61" s="16" t="s">
        <v>441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 hidden="1">
      <c r="A62" s="18" t="str">
        <f>[Table Name]&amp;"-"&amp;[Record No]</f>
        <v>Resource List Scopes-1</v>
      </c>
      <c r="B62" s="16" t="s">
        <v>441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 hidden="1">
      <c r="A63" s="19" t="str">
        <f>[Table Name]&amp;"-"&amp;[Record No]</f>
        <v>Resource List Scopes-2</v>
      </c>
      <c r="B63" s="16" t="s">
        <v>441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 hidden="1">
      <c r="A64" s="19" t="str">
        <f>[Table Name]&amp;"-"&amp;[Record No]</f>
        <v>Resource Forms-0</v>
      </c>
      <c r="B64" s="16" t="s">
        <v>432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hidden="1">
      <c r="A65" s="18" t="str">
        <f>[Table Name]&amp;"-"&amp;[Record No]</f>
        <v>Resource Forms-1</v>
      </c>
      <c r="B65" s="16" t="s">
        <v>432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 hidden="1">
      <c r="A66" s="18" t="str">
        <f>[Table Name]&amp;"-"&amp;[Record No]</f>
        <v>Resource Forms-2</v>
      </c>
      <c r="B66" s="16" t="s">
        <v>432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 hidden="1">
      <c r="A67" s="18" t="str">
        <f>[Table Name]&amp;"-"&amp;[Record No]</f>
        <v>Resource Forms-3</v>
      </c>
      <c r="B67" s="16" t="s">
        <v>432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hidden="1">
      <c r="A68" s="18" t="str">
        <f>[Table Name]&amp;"-"&amp;[Record No]</f>
        <v>Resource Forms-4</v>
      </c>
      <c r="B68" s="16" t="s">
        <v>432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hidden="1">
      <c r="A69" s="18" t="str">
        <f>[Table Name]&amp;"-"&amp;[Record No]</f>
        <v>Resource Forms-5</v>
      </c>
      <c r="B69" s="16" t="s">
        <v>432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hidden="1">
      <c r="A70" s="18" t="str">
        <f>[Table Name]&amp;"-"&amp;[Record No]</f>
        <v>Resource Forms-6</v>
      </c>
      <c r="B70" s="16" t="s">
        <v>432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hidden="1">
      <c r="A71" s="19" t="str">
        <f>[Table Name]&amp;"-"&amp;[Record No]</f>
        <v>Resource Forms-7</v>
      </c>
      <c r="B71" s="16" t="s">
        <v>432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 hidden="1">
      <c r="A72" s="19" t="str">
        <f>[Table Name]&amp;"-"&amp;[Record No]</f>
        <v>Resource Form Fields-0</v>
      </c>
      <c r="B72" s="16" t="s">
        <v>443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hidden="1">
      <c r="A73" s="18" t="str">
        <f>[Table Name]&amp;"-"&amp;[Record No]</f>
        <v>Resource Form Fields-1</v>
      </c>
      <c r="B73" s="16" t="s">
        <v>443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hidden="1">
      <c r="A74" s="18" t="str">
        <f>[Table Name]&amp;"-"&amp;[Record No]</f>
        <v>Resource Form Fields-2</v>
      </c>
      <c r="B74" s="16" t="s">
        <v>443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hidden="1">
      <c r="A75" s="18" t="str">
        <f>[Table Name]&amp;"-"&amp;[Record No]</f>
        <v>Resource Form Fields-3</v>
      </c>
      <c r="B75" s="16" t="s">
        <v>443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hidden="1">
      <c r="A76" s="18" t="str">
        <f>[Table Name]&amp;"-"&amp;[Record No]</f>
        <v>Resource Form Fields-4</v>
      </c>
      <c r="B76" s="16" t="s">
        <v>443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hidden="1">
      <c r="A77" s="18" t="str">
        <f>[Table Name]&amp;"-"&amp;[Record No]</f>
        <v>Resource Form Fields-5</v>
      </c>
      <c r="B77" s="16" t="s">
        <v>443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hidden="1">
      <c r="A78" s="18" t="str">
        <f>[Table Name]&amp;"-"&amp;[Record No]</f>
        <v>Resource Form Fields-6</v>
      </c>
      <c r="B78" s="16" t="s">
        <v>443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hidden="1">
      <c r="A79" s="18" t="str">
        <f>[Table Name]&amp;"-"&amp;[Record No]</f>
        <v>Resource Form Fields-7</v>
      </c>
      <c r="B79" s="16" t="s">
        <v>443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hidden="1">
      <c r="A80" s="18" t="str">
        <f>[Table Name]&amp;"-"&amp;[Record No]</f>
        <v>Resource Form Fields-8</v>
      </c>
      <c r="B80" s="16" t="s">
        <v>443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hidden="1">
      <c r="A81" s="18" t="str">
        <f>[Table Name]&amp;"-"&amp;[Record No]</f>
        <v>Resource Form Fields-9</v>
      </c>
      <c r="B81" s="16" t="s">
        <v>443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hidden="1">
      <c r="A82" s="18" t="str">
        <f>[Table Name]&amp;"-"&amp;[Record No]</f>
        <v>Resource Form Fields-10</v>
      </c>
      <c r="B82" s="16" t="s">
        <v>443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hidden="1">
      <c r="A83" s="18" t="str">
        <f>[Table Name]&amp;"-"&amp;[Record No]</f>
        <v>Resource Form Fields-11</v>
      </c>
      <c r="B83" s="16" t="s">
        <v>443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hidden="1">
      <c r="A84" s="18" t="str">
        <f>[Table Name]&amp;"-"&amp;[Record No]</f>
        <v>Resource Form Fields-12</v>
      </c>
      <c r="B84" s="16" t="s">
        <v>443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hidden="1">
      <c r="A85" s="18" t="str">
        <f>[Table Name]&amp;"-"&amp;[Record No]</f>
        <v>Resource Form Fields-13</v>
      </c>
      <c r="B85" s="16" t="s">
        <v>443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hidden="1">
      <c r="A86" s="18" t="str">
        <f>[Table Name]&amp;"-"&amp;[Record No]</f>
        <v>Resource Form Fields-14</v>
      </c>
      <c r="B86" s="16" t="s">
        <v>443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hidden="1">
      <c r="A87" s="18" t="str">
        <f>[Table Name]&amp;"-"&amp;[Record No]</f>
        <v>Resource Form Fields-15</v>
      </c>
      <c r="B87" s="16" t="s">
        <v>443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hidden="1">
      <c r="A88" s="18" t="str">
        <f>[Table Name]&amp;"-"&amp;[Record No]</f>
        <v>Resource Form Fields-16</v>
      </c>
      <c r="B88" s="16" t="s">
        <v>443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hidden="1">
      <c r="A89" s="18" t="str">
        <f>[Table Name]&amp;"-"&amp;[Record No]</f>
        <v>Resource Form Fields-17</v>
      </c>
      <c r="B89" s="16" t="s">
        <v>443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hidden="1">
      <c r="A90" s="18" t="str">
        <f>[Table Name]&amp;"-"&amp;[Record No]</f>
        <v>Resource Form Fields-18</v>
      </c>
      <c r="B90" s="16" t="s">
        <v>443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hidden="1">
      <c r="A91" s="18" t="str">
        <f>[Table Name]&amp;"-"&amp;[Record No]</f>
        <v>Resource Form Fields-19</v>
      </c>
      <c r="B91" s="16" t="s">
        <v>443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hidden="1">
      <c r="A92" s="18" t="str">
        <f>[Table Name]&amp;"-"&amp;[Record No]</f>
        <v>Resource Form Fields-20</v>
      </c>
      <c r="B92" s="16" t="s">
        <v>443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hidden="1">
      <c r="A93" s="18" t="str">
        <f>[Table Name]&amp;"-"&amp;[Record No]</f>
        <v>Resource Form Fields-21</v>
      </c>
      <c r="B93" s="16" t="s">
        <v>443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hidden="1">
      <c r="A94" s="18" t="str">
        <f>[Table Name]&amp;"-"&amp;[Record No]</f>
        <v>Resource Form Fields-22</v>
      </c>
      <c r="B94" s="16" t="s">
        <v>443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hidden="1">
      <c r="A95" s="18" t="str">
        <f>[Table Name]&amp;"-"&amp;[Record No]</f>
        <v>Resource Form Fields-23</v>
      </c>
      <c r="B95" s="16" t="s">
        <v>443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hidden="1">
      <c r="A96" s="18" t="str">
        <f>[Table Name]&amp;"-"&amp;[Record No]</f>
        <v>Resource Form Fields-24</v>
      </c>
      <c r="B96" s="16" t="s">
        <v>443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hidden="1">
      <c r="A97" s="18" t="str">
        <f>[Table Name]&amp;"-"&amp;[Record No]</f>
        <v>Resource Form Fields-25</v>
      </c>
      <c r="B97" s="16" t="s">
        <v>443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hidden="1">
      <c r="A98" s="18" t="str">
        <f>[Table Name]&amp;"-"&amp;[Record No]</f>
        <v>Resource Form Fields-26</v>
      </c>
      <c r="B98" s="16" t="s">
        <v>443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hidden="1">
      <c r="A99" s="18" t="str">
        <f>[Table Name]&amp;"-"&amp;[Record No]</f>
        <v>Resource Form Fields-27</v>
      </c>
      <c r="B99" s="16" t="s">
        <v>443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 hidden="1">
      <c r="A100" s="18" t="str">
        <f>[Table Name]&amp;"-"&amp;[Record No]</f>
        <v>Resource Form Fields-28</v>
      </c>
      <c r="B100" s="16" t="s">
        <v>443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 hidden="1">
      <c r="A101" s="18" t="str">
        <f>[Table Name]&amp;"-"&amp;[Record No]</f>
        <v>Resource Form Fields-29</v>
      </c>
      <c r="B101" s="16" t="s">
        <v>443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 hidden="1">
      <c r="A102" s="18" t="str">
        <f>[Table Name]&amp;"-"&amp;[Record No]</f>
        <v>Resource Form Fields-30</v>
      </c>
      <c r="B102" s="16" t="s">
        <v>443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 hidden="1">
      <c r="A103" s="19" t="str">
        <f>[Table Name]&amp;"-"&amp;[Record No]</f>
        <v>Resource Form Fields-31</v>
      </c>
      <c r="B103" s="16" t="s">
        <v>443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 hidden="1">
      <c r="A104" s="19" t="str">
        <f>[Table Name]&amp;"-"&amp;[Record No]</f>
        <v>Resource Form Field Data-0</v>
      </c>
      <c r="B104" s="16" t="s">
        <v>444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575</v>
      </c>
      <c r="H104" s="16" t="s">
        <v>576</v>
      </c>
      <c r="I104" s="16" t="s">
        <v>577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 hidden="1">
      <c r="A105" s="19" t="str">
        <f>[Table Name]&amp;"-"&amp;[Record No]</f>
        <v>Resource Form Field Data-1</v>
      </c>
      <c r="B105" s="16" t="s">
        <v>444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 hidden="1">
      <c r="A106" s="19" t="str">
        <f>[Table Name]&amp;"-"&amp;[Record No]</f>
        <v>Resource Form Field Data-2</v>
      </c>
      <c r="B106" s="16" t="s">
        <v>444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 hidden="1">
      <c r="A107" s="19" t="str">
        <f>[Table Name]&amp;"-"&amp;[Record No]</f>
        <v>Resource Form Field Data-3</v>
      </c>
      <c r="B107" s="16" t="s">
        <v>444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 hidden="1">
      <c r="A108" s="19" t="str">
        <f>[Table Name]&amp;"-"&amp;[Record No]</f>
        <v>Resource Form Field Data-4</v>
      </c>
      <c r="B108" s="16" t="s">
        <v>444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 hidden="1">
      <c r="A109" s="19" t="str">
        <f>[Table Name]&amp;"-"&amp;[Record No]</f>
        <v>Resource Form Field Data-5</v>
      </c>
      <c r="B109" s="16" t="s">
        <v>444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 hidden="1">
      <c r="A110" s="19" t="str">
        <f>[Table Name]&amp;"-"&amp;[Record No]</f>
        <v>Resource Form Field Data-6</v>
      </c>
      <c r="B110" s="16" t="s">
        <v>444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 hidden="1">
      <c r="A111" s="19" t="str">
        <f>[Table Name]&amp;"-"&amp;[Record No]</f>
        <v>Resource Form Field Data-7</v>
      </c>
      <c r="B111" s="16" t="s">
        <v>444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 hidden="1">
      <c r="A112" s="19" t="str">
        <f>[Table Name]&amp;"-"&amp;[Record No]</f>
        <v>Resource Form Field Data-8</v>
      </c>
      <c r="B112" s="16" t="s">
        <v>444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 hidden="1">
      <c r="A113" s="19" t="str">
        <f>[Table Name]&amp;"-"&amp;[Record No]</f>
        <v>Resource Form Field Data-9</v>
      </c>
      <c r="B113" s="16" t="s">
        <v>444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 hidden="1">
      <c r="A114" s="19" t="str">
        <f>[Table Name]&amp;"-"&amp;[Record No]</f>
        <v>Resource Form Field Data-10</v>
      </c>
      <c r="B114" s="16" t="s">
        <v>444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 hidden="1">
      <c r="A115" s="19" t="str">
        <f>[Table Name]&amp;"-"&amp;[Record No]</f>
        <v>Resource Form Field Data-11</v>
      </c>
      <c r="B115" s="16" t="s">
        <v>444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 hidden="1">
      <c r="A116" s="19" t="str">
        <f>[Table Name]&amp;"-"&amp;[Record No]</f>
        <v>Resource Form Field Data-12</v>
      </c>
      <c r="B116" s="16" t="s">
        <v>444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 hidden="1">
      <c r="A117" s="19" t="str">
        <f>[Table Name]&amp;"-"&amp;[Record No]</f>
        <v>Resource Form Field Data-13</v>
      </c>
      <c r="B117" s="16" t="s">
        <v>444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 hidden="1">
      <c r="A118" s="19" t="str">
        <f>[Table Name]&amp;"-"&amp;[Record No]</f>
        <v>Resource Form Field Data-14</v>
      </c>
      <c r="B118" s="16" t="s">
        <v>444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 hidden="1">
      <c r="A119" s="19" t="str">
        <f>[Table Name]&amp;"-"&amp;[Record No]</f>
        <v>Resource Form Field Data-15</v>
      </c>
      <c r="B119" s="16" t="s">
        <v>444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 hidden="1">
      <c r="A120" s="19" t="str">
        <f>[Table Name]&amp;"-"&amp;[Record No]</f>
        <v>Resource Form Field Data-16</v>
      </c>
      <c r="B120" s="16" t="s">
        <v>444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 hidden="1">
      <c r="A121" s="19" t="str">
        <f>[Table Name]&amp;"-"&amp;[Record No]</f>
        <v>Resource Form Field Data-17</v>
      </c>
      <c r="B121" s="16" t="s">
        <v>444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hidden="1">
      <c r="A122" s="19" t="str">
        <f>[Table Name]&amp;"-"&amp;[Record No]</f>
        <v>Resource Form Field Data-18</v>
      </c>
      <c r="B122" s="16" t="s">
        <v>444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 hidden="1">
      <c r="A123" s="19" t="str">
        <f>[Table Name]&amp;"-"&amp;[Record No]</f>
        <v>Resource Form Field Data-19</v>
      </c>
      <c r="B123" s="16" t="s">
        <v>444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 hidden="1">
      <c r="A124" s="19" t="str">
        <f>[Table Name]&amp;"-"&amp;[Record No]</f>
        <v>Resource Form Field Data-20</v>
      </c>
      <c r="B124" s="16" t="s">
        <v>444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 hidden="1">
      <c r="A125" s="19" t="str">
        <f>[Table Name]&amp;"-"&amp;[Record No]</f>
        <v>Resource Form Field Data-21</v>
      </c>
      <c r="B125" s="16" t="s">
        <v>444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 hidden="1">
      <c r="A126" s="19" t="str">
        <f>[Table Name]&amp;"-"&amp;[Record No]</f>
        <v>Resource Form Field Data-22</v>
      </c>
      <c r="B126" s="16" t="s">
        <v>444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 hidden="1">
      <c r="A127" s="19" t="str">
        <f>[Table Name]&amp;"-"&amp;[Record No]</f>
        <v>Resource Form Field Data-23</v>
      </c>
      <c r="B127" s="16" t="s">
        <v>444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 hidden="1">
      <c r="A128" s="19" t="str">
        <f>[Table Name]&amp;"-"&amp;[Record No]</f>
        <v>Resource Form Field Data-24</v>
      </c>
      <c r="B128" s="16" t="s">
        <v>444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hidden="1">
      <c r="A129" s="19" t="str">
        <f>[Table Name]&amp;"-"&amp;[Record No]</f>
        <v>Resource Form Field Data-25</v>
      </c>
      <c r="B129" s="16" t="s">
        <v>444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hidden="1">
      <c r="A130" s="19" t="str">
        <f>[Table Name]&amp;"-"&amp;[Record No]</f>
        <v>Resource Form Field Data-26</v>
      </c>
      <c r="B130" s="16" t="s">
        <v>444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hidden="1">
      <c r="A131" s="19" t="str">
        <f>[Table Name]&amp;"-"&amp;[Record No]</f>
        <v>Resource Form Field Data-27</v>
      </c>
      <c r="B131" s="16" t="s">
        <v>444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hidden="1">
      <c r="A132" s="19" t="str">
        <f>[Table Name]&amp;"-"&amp;[Record No]</f>
        <v>Resource Form Field Data-28</v>
      </c>
      <c r="B132" s="16" t="s">
        <v>444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hidden="1">
      <c r="A133" s="19" t="str">
        <f>[Table Name]&amp;"-"&amp;[Record No]</f>
        <v>Resource Form Field Data-29</v>
      </c>
      <c r="B133" s="16" t="s">
        <v>444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hidden="1">
      <c r="A134" s="19" t="str">
        <f>[Table Name]&amp;"-"&amp;[Record No]</f>
        <v>Resource Form Field Data-30</v>
      </c>
      <c r="B134" s="16" t="s">
        <v>444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hidden="1">
      <c r="A135" s="19" t="str">
        <f>[Table Name]&amp;"-"&amp;[Record No]</f>
        <v>Resource Form Field Data-31</v>
      </c>
      <c r="B135" s="16" t="s">
        <v>444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hidden="1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 hidden="1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 hidden="1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 hidden="1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 hidden="1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 hidden="1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 hidden="1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 hidden="1">
      <c r="A143" s="19" t="str">
        <f>[Table Name]&amp;"-"&amp;[Record No]</f>
        <v>Resource Action Method-0</v>
      </c>
      <c r="B143" s="16" t="s">
        <v>445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 hidden="1">
      <c r="A144" s="18" t="str">
        <f>[Table Name]&amp;"-"&amp;[Record No]</f>
        <v>Resource Action Method-1</v>
      </c>
      <c r="B144" s="16" t="s">
        <v>445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 hidden="1">
      <c r="A145" s="18" t="str">
        <f>[Table Name]&amp;"-"&amp;[Record No]</f>
        <v>Resource Action Method-2</v>
      </c>
      <c r="B145" s="16" t="s">
        <v>445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 hidden="1">
      <c r="A146" s="18" t="str">
        <f>[Table Name]&amp;"-"&amp;[Record No]</f>
        <v>Resource Action Method-3</v>
      </c>
      <c r="B146" s="16" t="s">
        <v>445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 hidden="1">
      <c r="A147" s="18" t="str">
        <f>[Table Name]&amp;"-"&amp;[Record No]</f>
        <v>Resource Action Method-4</v>
      </c>
      <c r="B147" s="16" t="s">
        <v>445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 hidden="1">
      <c r="A148" s="18" t="str">
        <f>[Table Name]&amp;"-"&amp;[Record No]</f>
        <v>Resource Action Method-5</v>
      </c>
      <c r="B148" s="16" t="s">
        <v>445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 hidden="1">
      <c r="A149" s="19" t="str">
        <f>[Table Name]&amp;"-"&amp;[Record No]</f>
        <v>Resource Action Method-6</v>
      </c>
      <c r="B149" s="16" t="s">
        <v>445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 hidden="1">
      <c r="A150" s="22" t="str">
        <f>[Table Name]&amp;"-"&amp;[Record No]</f>
        <v>Form Field Attrs-0</v>
      </c>
      <c r="B150" s="40" t="s">
        <v>446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 hidden="1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448</v>
      </c>
      <c r="E151" s="40" t="s">
        <v>449</v>
      </c>
      <c r="F151" s="40" t="s">
        <v>450</v>
      </c>
      <c r="G151" s="15" t="s">
        <v>559</v>
      </c>
      <c r="H151" s="40" t="s">
        <v>451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442</v>
      </c>
      <c r="C152" s="22">
        <f>COUNTIF($B$1:$B151,[Table Name])</f>
        <v>15</v>
      </c>
      <c r="D152" s="40">
        <v>13</v>
      </c>
      <c r="E152" s="40" t="s">
        <v>450</v>
      </c>
      <c r="F152" s="40" t="s">
        <v>452</v>
      </c>
      <c r="G152" s="40" t="s">
        <v>453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 hidden="1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463</v>
      </c>
      <c r="E153" s="40" t="s">
        <v>464</v>
      </c>
      <c r="F153" s="40" t="s">
        <v>465</v>
      </c>
      <c r="G153" s="15" t="s">
        <v>559</v>
      </c>
      <c r="H153" s="40" t="s">
        <v>466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442</v>
      </c>
      <c r="C154" s="22">
        <f>COUNTIF($B$1:$B153,[Table Name])</f>
        <v>16</v>
      </c>
      <c r="D154" s="40">
        <v>13</v>
      </c>
      <c r="E154" s="40" t="s">
        <v>465</v>
      </c>
      <c r="F154" s="40" t="s">
        <v>468</v>
      </c>
      <c r="G154" s="40" t="s">
        <v>467</v>
      </c>
      <c r="H154" s="40" t="s">
        <v>374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 hidden="1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469</v>
      </c>
      <c r="E155" s="40" t="s">
        <v>470</v>
      </c>
      <c r="F155" s="40" t="s">
        <v>471</v>
      </c>
      <c r="G155" s="15" t="s">
        <v>559</v>
      </c>
      <c r="H155" s="40" t="s">
        <v>472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442</v>
      </c>
      <c r="C156" s="22">
        <f>COUNTIF($B$1:$B155,[Table Name])</f>
        <v>17</v>
      </c>
      <c r="D156" s="40">
        <v>13</v>
      </c>
      <c r="E156" s="40" t="s">
        <v>473</v>
      </c>
      <c r="F156" s="40" t="s">
        <v>474</v>
      </c>
      <c r="G156" s="40" t="s">
        <v>475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 hidden="1">
      <c r="A157" s="22" t="str">
        <f>[Table Name]&amp;"-"&amp;[Record No]</f>
        <v>Form Field Validations-0</v>
      </c>
      <c r="B157" s="40" t="s">
        <v>476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 hidden="1">
      <c r="A158" s="22" t="str">
        <f>[Table Name]&amp;"-"&amp;[Record No]</f>
        <v>Form Field Validations-1</v>
      </c>
      <c r="B158" s="40" t="s">
        <v>476</v>
      </c>
      <c r="C158" s="22">
        <f>COUNTIF($B$1:$B157,[Table Name])</f>
        <v>1</v>
      </c>
      <c r="D158" s="40">
        <v>4</v>
      </c>
      <c r="E158" s="40" t="s">
        <v>477</v>
      </c>
      <c r="F158" s="40" t="s">
        <v>479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 hidden="1">
      <c r="A159" s="22" t="str">
        <f>[Table Name]&amp;"-"&amp;[Record No]</f>
        <v>Form Field Validations-2</v>
      </c>
      <c r="B159" s="40" t="s">
        <v>476</v>
      </c>
      <c r="C159" s="22">
        <f>COUNTIF($B$1:$B158,[Table Name])</f>
        <v>2</v>
      </c>
      <c r="D159" s="40">
        <v>5</v>
      </c>
      <c r="E159" s="40" t="s">
        <v>477</v>
      </c>
      <c r="F159" s="40" t="s">
        <v>480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 hidden="1">
      <c r="A160" s="22" t="str">
        <f>[Table Name]&amp;"-"&amp;[Record No]</f>
        <v>Form Field Validations-3</v>
      </c>
      <c r="B160" s="40" t="s">
        <v>476</v>
      </c>
      <c r="C160" s="22">
        <f>COUNTIF($B$1:$B159,[Table Name])</f>
        <v>3</v>
      </c>
      <c r="D160" s="40">
        <v>5</v>
      </c>
      <c r="E160" s="40" t="s">
        <v>271</v>
      </c>
      <c r="F160" s="40" t="s">
        <v>481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 hidden="1">
      <c r="A161" s="22" t="str">
        <f>[Table Name]&amp;"-"&amp;[Record No]</f>
        <v>Form Field Validations-4</v>
      </c>
      <c r="B161" s="40" t="s">
        <v>476</v>
      </c>
      <c r="C161" s="22">
        <f>COUNTIF($B$1:$B160,[Table Name])</f>
        <v>4</v>
      </c>
      <c r="D161" s="40">
        <v>5</v>
      </c>
      <c r="E161" s="40" t="s">
        <v>478</v>
      </c>
      <c r="F161" s="40" t="s">
        <v>482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 hidden="1">
      <c r="A162" s="22" t="str">
        <f>[Table Name]&amp;"-"&amp;[Record No]</f>
        <v>Form Field Validations-5</v>
      </c>
      <c r="B162" s="40" t="s">
        <v>476</v>
      </c>
      <c r="C162" s="22">
        <f>COUNTIF($B$1:$B161,[Table Name])</f>
        <v>5</v>
      </c>
      <c r="D162" s="40">
        <v>6</v>
      </c>
      <c r="E162" s="40" t="s">
        <v>477</v>
      </c>
      <c r="F162" s="40" t="s">
        <v>479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 hidden="1">
      <c r="A163" s="22" t="str">
        <f>[Table Name]&amp;"-"&amp;[Record No]</f>
        <v>Form Field Validations-6</v>
      </c>
      <c r="B163" s="40" t="s">
        <v>476</v>
      </c>
      <c r="C163" s="22">
        <f>COUNTIF($B$1:$B162,[Table Name])</f>
        <v>6</v>
      </c>
      <c r="D163" s="40">
        <v>7</v>
      </c>
      <c r="E163" s="40" t="s">
        <v>477</v>
      </c>
      <c r="F163" s="40" t="s">
        <v>480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 hidden="1">
      <c r="A164" s="22" t="str">
        <f>[Table Name]&amp;"-"&amp;[Record No]</f>
        <v>Form Field Validations-7</v>
      </c>
      <c r="B164" s="40" t="s">
        <v>476</v>
      </c>
      <c r="C164" s="22">
        <f>COUNTIF($B$1:$B163,[Table Name])</f>
        <v>7</v>
      </c>
      <c r="D164" s="40">
        <v>7</v>
      </c>
      <c r="E164" s="40" t="s">
        <v>271</v>
      </c>
      <c r="F164" s="40" t="s">
        <v>481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22" t="str">
        <f>[Table Name]&amp;"-"&amp;[Record No]</f>
        <v>Form Field Validations-8</v>
      </c>
      <c r="B165" s="40" t="s">
        <v>476</v>
      </c>
      <c r="C165" s="22">
        <f>COUNTIF($B$1:$B164,[Table Name])</f>
        <v>8</v>
      </c>
      <c r="D165" s="40">
        <v>7</v>
      </c>
      <c r="E165" s="40" t="s">
        <v>478</v>
      </c>
      <c r="F165" s="40" t="s">
        <v>482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442</v>
      </c>
      <c r="C166" s="22">
        <f>COUNTIF($B$1:$B165,[Table Name])</f>
        <v>18</v>
      </c>
      <c r="D166" s="40">
        <v>12</v>
      </c>
      <c r="E166" s="40" t="s">
        <v>483</v>
      </c>
      <c r="F166" s="40" t="s">
        <v>484</v>
      </c>
      <c r="G166" s="40" t="s">
        <v>208</v>
      </c>
      <c r="H166" s="40" t="s">
        <v>402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 hidden="1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485</v>
      </c>
      <c r="E167" s="40" t="s">
        <v>486</v>
      </c>
      <c r="F167" s="40" t="s">
        <v>487</v>
      </c>
      <c r="G167" s="15" t="s">
        <v>559</v>
      </c>
      <c r="H167" s="40" t="s">
        <v>488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442</v>
      </c>
      <c r="C168" s="22">
        <f>COUNTIF($B$1:$B167,[Table Name])</f>
        <v>19</v>
      </c>
      <c r="D168" s="40">
        <v>12</v>
      </c>
      <c r="E168" s="40" t="s">
        <v>487</v>
      </c>
      <c r="F168" s="40" t="s">
        <v>489</v>
      </c>
      <c r="G168" s="40" t="s">
        <v>490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 hidden="1">
      <c r="A169" s="22" t="str">
        <f>[Table Name]&amp;"-"&amp;[Record No]</f>
        <v>Form Defaults-0</v>
      </c>
      <c r="B169" s="40" t="s">
        <v>487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575</v>
      </c>
      <c r="J169" s="40" t="s">
        <v>576</v>
      </c>
      <c r="K169" s="40" t="s">
        <v>577</v>
      </c>
      <c r="L169" s="40" t="s">
        <v>36</v>
      </c>
      <c r="M169" s="40"/>
      <c r="N169" s="40"/>
      <c r="O169" s="40"/>
      <c r="P169" s="40"/>
      <c r="Q169" s="40"/>
      <c r="R169" s="40"/>
    </row>
    <row r="170" spans="1:18" hidden="1">
      <c r="A170" s="22" t="str">
        <f>[Table Name]&amp;"-"&amp;[Record No]</f>
        <v>Form Defaults-1</v>
      </c>
      <c r="B170" s="40" t="s">
        <v>487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 hidden="1">
      <c r="A171" s="22" t="str">
        <f>[Table Name]&amp;"-"&amp;[Record No]</f>
        <v>Form Defaults-2</v>
      </c>
      <c r="B171" s="40" t="s">
        <v>487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 hidden="1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491</v>
      </c>
      <c r="E172" s="40" t="s">
        <v>492</v>
      </c>
      <c r="F172" s="40" t="s">
        <v>493</v>
      </c>
      <c r="G172" s="15" t="s">
        <v>559</v>
      </c>
      <c r="H172" s="40" t="s">
        <v>494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442</v>
      </c>
      <c r="C173" s="22">
        <f>COUNTIF($B$1:$B172,[Table Name])</f>
        <v>20</v>
      </c>
      <c r="D173" s="40">
        <v>13</v>
      </c>
      <c r="E173" s="40" t="s">
        <v>493</v>
      </c>
      <c r="F173" s="40" t="s">
        <v>495</v>
      </c>
      <c r="G173" s="40" t="s">
        <v>394</v>
      </c>
      <c r="H173" s="40" t="s">
        <v>374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442</v>
      </c>
      <c r="C174" s="22">
        <f>COUNTIF($B$1:$B173,[Table Name])</f>
        <v>21</v>
      </c>
      <c r="D174" s="40">
        <v>4</v>
      </c>
      <c r="E174" s="40" t="s">
        <v>442</v>
      </c>
      <c r="F174" s="40" t="s">
        <v>496</v>
      </c>
      <c r="G174" s="40" t="s">
        <v>497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442</v>
      </c>
      <c r="C175" s="42">
        <f>COUNTIF($B$1:$B174,[Table Name])</f>
        <v>22</v>
      </c>
      <c r="D175" s="43">
        <v>18</v>
      </c>
      <c r="E175" s="43" t="s">
        <v>661</v>
      </c>
      <c r="F175" s="43" t="s">
        <v>662</v>
      </c>
      <c r="G175" s="43" t="s">
        <v>304</v>
      </c>
      <c r="H175" s="7" t="s">
        <v>402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442</v>
      </c>
      <c r="C176" s="42">
        <f>COUNTIF($B$1:$B175,[Table Name])</f>
        <v>23</v>
      </c>
      <c r="D176" s="43">
        <v>17</v>
      </c>
      <c r="E176" s="43" t="s">
        <v>509</v>
      </c>
      <c r="F176" s="43" t="s">
        <v>510</v>
      </c>
      <c r="G176" s="43" t="s">
        <v>304</v>
      </c>
      <c r="H176" s="7" t="s">
        <v>402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 hidden="1">
      <c r="A177" s="22" t="str">
        <f>[Table Name]&amp;"-"&amp;[Record No]</f>
        <v>Resource Form Fields-32</v>
      </c>
      <c r="B177" s="40" t="s">
        <v>443</v>
      </c>
      <c r="C177" s="22">
        <f>COUNTIF($B$1:$B176,[Table Name])</f>
        <v>32</v>
      </c>
      <c r="D177" s="40">
        <v>2</v>
      </c>
      <c r="E177" s="40" t="s">
        <v>511</v>
      </c>
      <c r="F177" s="40" t="s">
        <v>511</v>
      </c>
      <c r="G177" s="40" t="s">
        <v>512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22" t="str">
        <f>[Table Name]&amp;"-"&amp;[Record No]</f>
        <v>Resource Form Fields-33</v>
      </c>
      <c r="B178" s="40" t="s">
        <v>443</v>
      </c>
      <c r="C178" s="22">
        <f>COUNTIF($B$1:$B177,[Table Name])</f>
        <v>33</v>
      </c>
      <c r="D178" s="40">
        <v>3</v>
      </c>
      <c r="E178" s="40" t="s">
        <v>511</v>
      </c>
      <c r="F178" s="40" t="s">
        <v>511</v>
      </c>
      <c r="G178" s="40" t="s">
        <v>512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 hidden="1">
      <c r="A179" s="22" t="str">
        <f>[Table Name]&amp;"-"&amp;[Record No]</f>
        <v>Resource Form Field Data-32</v>
      </c>
      <c r="B179" s="40" t="s">
        <v>444</v>
      </c>
      <c r="C179" s="22">
        <f>COUNTIF($B$1:$B178,[Table Name])</f>
        <v>32</v>
      </c>
      <c r="D179" s="40">
        <v>32</v>
      </c>
      <c r="E179" s="40" t="s">
        <v>511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 hidden="1">
      <c r="A180" s="22" t="str">
        <f>[Table Name]&amp;"-"&amp;[Record No]</f>
        <v>Resource Form Field Data-33</v>
      </c>
      <c r="B180" s="40" t="s">
        <v>444</v>
      </c>
      <c r="C180" s="22">
        <f>COUNTIF($B$1:$B179,[Table Name])</f>
        <v>33</v>
      </c>
      <c r="D180" s="40">
        <v>33</v>
      </c>
      <c r="E180" s="40" t="s">
        <v>511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 hidden="1">
      <c r="A181" s="22" t="str">
        <f>[Table Name]&amp;"-"&amp;[Record No]</f>
        <v>Form Field Validations-9</v>
      </c>
      <c r="B181" s="40" t="s">
        <v>476</v>
      </c>
      <c r="C181" s="22">
        <f>COUNTIF($B$1:$B180,[Table Name])</f>
        <v>9</v>
      </c>
      <c r="D181" s="40">
        <v>32</v>
      </c>
      <c r="E181" s="40" t="s">
        <v>477</v>
      </c>
      <c r="F181" s="40" t="s">
        <v>513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 hidden="1">
      <c r="A182" s="22" t="str">
        <f>[Table Name]&amp;"-"&amp;[Record No]</f>
        <v>Form Field Validations-10</v>
      </c>
      <c r="B182" s="40" t="s">
        <v>476</v>
      </c>
      <c r="C182" s="22">
        <f>COUNTIF($B$1:$B181,[Table Name])</f>
        <v>10</v>
      </c>
      <c r="D182" s="40">
        <v>32</v>
      </c>
      <c r="E182" s="40" t="s">
        <v>514</v>
      </c>
      <c r="F182" s="40" t="s">
        <v>515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22" t="str">
        <f>[Table Name]&amp;"-"&amp;[Record No]</f>
        <v>Form Field Validations-11</v>
      </c>
      <c r="B183" s="40" t="s">
        <v>476</v>
      </c>
      <c r="C183" s="22">
        <f>COUNTIF($B$1:$B182,[Table Name])</f>
        <v>11</v>
      </c>
      <c r="D183" s="40">
        <v>33</v>
      </c>
      <c r="E183" s="40" t="s">
        <v>477</v>
      </c>
      <c r="F183" s="40" t="s">
        <v>513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 hidden="1">
      <c r="A184" s="22" t="str">
        <f>[Table Name]&amp;"-"&amp;[Record No]</f>
        <v>Form Field Validations-12</v>
      </c>
      <c r="B184" s="40" t="s">
        <v>476</v>
      </c>
      <c r="C184" s="22">
        <f>COUNTIF($B$1:$B183,[Table Name])</f>
        <v>12</v>
      </c>
      <c r="D184" s="40">
        <v>33</v>
      </c>
      <c r="E184" s="40" t="s">
        <v>514</v>
      </c>
      <c r="F184" s="40" t="s">
        <v>515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 hidden="1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516</v>
      </c>
      <c r="E185" s="40" t="s">
        <v>517</v>
      </c>
      <c r="F185" s="40" t="s">
        <v>392</v>
      </c>
      <c r="G185" s="15" t="s">
        <v>559</v>
      </c>
      <c r="H185" s="40" t="s">
        <v>518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442</v>
      </c>
      <c r="C186" s="22">
        <f>COUNTIF($B$1:$B185,[Table Name])</f>
        <v>24</v>
      </c>
      <c r="D186" s="40">
        <v>19</v>
      </c>
      <c r="E186" s="40" t="s">
        <v>400</v>
      </c>
      <c r="F186" s="40" t="s">
        <v>519</v>
      </c>
      <c r="G186" s="40" t="s">
        <v>208</v>
      </c>
      <c r="H186" s="40" t="s">
        <v>402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idden="1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520</v>
      </c>
      <c r="E187" s="43" t="s">
        <v>521</v>
      </c>
      <c r="F187" s="43" t="s">
        <v>522</v>
      </c>
      <c r="G187" s="15" t="s">
        <v>559</v>
      </c>
      <c r="H187" s="43" t="s">
        <v>523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 hidden="1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524</v>
      </c>
      <c r="E188" s="43" t="s">
        <v>525</v>
      </c>
      <c r="F188" s="43" t="s">
        <v>439</v>
      </c>
      <c r="G188" s="15" t="s">
        <v>559</v>
      </c>
      <c r="H188" s="43" t="s">
        <v>526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 hidden="1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527</v>
      </c>
      <c r="E189" s="40" t="s">
        <v>528</v>
      </c>
      <c r="F189" s="40" t="s">
        <v>529</v>
      </c>
      <c r="G189" s="15" t="s">
        <v>559</v>
      </c>
      <c r="H189" s="40" t="s">
        <v>530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442</v>
      </c>
      <c r="C190" s="42">
        <f>COUNTIF($B$1:$B189,[Table Name])</f>
        <v>25</v>
      </c>
      <c r="D190" s="43">
        <v>19</v>
      </c>
      <c r="E190" s="43" t="s">
        <v>522</v>
      </c>
      <c r="F190" s="43" t="s">
        <v>521</v>
      </c>
      <c r="G190" s="43" t="s">
        <v>497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442</v>
      </c>
      <c r="C191" s="42">
        <f>COUNTIF($B$1:$B190,[Table Name])</f>
        <v>26</v>
      </c>
      <c r="D191" s="43">
        <v>4</v>
      </c>
      <c r="E191" s="43" t="s">
        <v>439</v>
      </c>
      <c r="F191" s="43" t="s">
        <v>531</v>
      </c>
      <c r="G191" s="43" t="s">
        <v>532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442</v>
      </c>
      <c r="C192" s="22">
        <f>COUNTIF($B$1:$B191,[Table Name])</f>
        <v>27</v>
      </c>
      <c r="D192" s="40">
        <v>19</v>
      </c>
      <c r="E192" s="40" t="s">
        <v>529</v>
      </c>
      <c r="F192" s="40" t="s">
        <v>533</v>
      </c>
      <c r="G192" s="40" t="s">
        <v>532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 hidden="1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544</v>
      </c>
      <c r="E193" s="4" t="s">
        <v>572</v>
      </c>
      <c r="F193" s="43" t="s">
        <v>394</v>
      </c>
      <c r="G193" s="15" t="s">
        <v>559</v>
      </c>
      <c r="H193" s="43" t="s">
        <v>545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 hidden="1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546</v>
      </c>
      <c r="E194" s="40" t="s">
        <v>547</v>
      </c>
      <c r="F194" s="40" t="s">
        <v>548</v>
      </c>
      <c r="G194" s="15" t="s">
        <v>559</v>
      </c>
      <c r="H194" s="40" t="s">
        <v>549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442</v>
      </c>
      <c r="C195" s="22">
        <f>COUNTIF($B$1:$B194,[Table Name])</f>
        <v>28</v>
      </c>
      <c r="D195" s="40">
        <v>23</v>
      </c>
      <c r="E195" s="40" t="s">
        <v>550</v>
      </c>
      <c r="F195" s="40" t="s">
        <v>551</v>
      </c>
      <c r="G195" s="40" t="s">
        <v>497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442</v>
      </c>
      <c r="C196" s="22">
        <f>COUNTIF($B$1:$B195,[Table Name])</f>
        <v>29</v>
      </c>
      <c r="D196" s="40">
        <v>23</v>
      </c>
      <c r="E196" s="40" t="s">
        <v>400</v>
      </c>
      <c r="F196" s="40" t="s">
        <v>552</v>
      </c>
      <c r="G196" s="40" t="s">
        <v>208</v>
      </c>
      <c r="H196" s="40" t="s">
        <v>402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 hidden="1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540</v>
      </c>
      <c r="F197" s="40" t="s">
        <v>541</v>
      </c>
      <c r="G197" s="40" t="s">
        <v>542</v>
      </c>
      <c r="H197" s="40" t="s">
        <v>343</v>
      </c>
      <c r="I197" s="40"/>
      <c r="J197" s="40" t="s">
        <v>543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 hidden="1">
      <c r="A198" s="22" t="str">
        <f>[Table Name]&amp;"-"&amp;[Record No]</f>
        <v>Resource Action Method-7</v>
      </c>
      <c r="B198" s="16" t="s">
        <v>445</v>
      </c>
      <c r="C198" s="22">
        <f>COUNTIF($B$1:$B197,[Table Name])</f>
        <v>7</v>
      </c>
      <c r="D198" s="40">
        <v>7</v>
      </c>
      <c r="E198" s="40" t="s">
        <v>394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 hidden="1">
      <c r="A199" s="22" t="str">
        <f>[Table Name]&amp;"-"&amp;[Record No]</f>
        <v>Resource Action List-0</v>
      </c>
      <c r="B199" s="40" t="s">
        <v>553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 hidden="1">
      <c r="A200" s="22" t="str">
        <f>[Table Name]&amp;"-"&amp;[Record No]</f>
        <v>Resource Action List-1</v>
      </c>
      <c r="B200" s="40" t="s">
        <v>553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idden="1">
      <c r="A201" s="22" t="str">
        <f>[Table Name]&amp;"-"&amp;[Record No]</f>
        <v>Resource Data-0</v>
      </c>
      <c r="B201" s="40" t="s">
        <v>554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22" t="str">
        <f>[Table Name]&amp;"-"&amp;[Record No]</f>
        <v>Resource Data-1</v>
      </c>
      <c r="B202" s="40" t="s">
        <v>554</v>
      </c>
      <c r="C202" s="22">
        <f>COUNTIF($B$1:$B201,[Table Name])</f>
        <v>1</v>
      </c>
      <c r="D202" s="40">
        <v>1</v>
      </c>
      <c r="E202" s="40" t="s">
        <v>540</v>
      </c>
      <c r="F202" s="40" t="s">
        <v>555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22" t="str">
        <f>[Table Name]&amp;"-"&amp;[Record No]</f>
        <v>Resource Data-2</v>
      </c>
      <c r="B203" s="40" t="s">
        <v>554</v>
      </c>
      <c r="C203" s="22">
        <f>COUNTIF($B$1:$B202,[Table Name])</f>
        <v>2</v>
      </c>
      <c r="D203" s="40">
        <v>1</v>
      </c>
      <c r="E203" s="40" t="s">
        <v>556</v>
      </c>
      <c r="F203" s="40" t="s">
        <v>557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 hidden="1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556</v>
      </c>
      <c r="F204" s="40" t="s">
        <v>558</v>
      </c>
      <c r="G204" s="40" t="s">
        <v>542</v>
      </c>
      <c r="H204" s="40" t="s">
        <v>343</v>
      </c>
      <c r="I204" s="40"/>
      <c r="J204" s="40" t="s">
        <v>543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 hidden="1">
      <c r="A205" s="22" t="str">
        <f>[Table Name]&amp;"-"&amp;[Record No]</f>
        <v>Resource Action Method-8</v>
      </c>
      <c r="B205" s="40" t="s">
        <v>445</v>
      </c>
      <c r="C205" s="22">
        <f>COUNTIF($B$1:$B204,[Table Name])</f>
        <v>8</v>
      </c>
      <c r="D205" s="40">
        <v>8</v>
      </c>
      <c r="E205" s="40" t="s">
        <v>394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 hidden="1">
      <c r="A206" s="22" t="str">
        <f>[Table Name]&amp;"-"&amp;[Record No]</f>
        <v>Resource Action List-2</v>
      </c>
      <c r="B206" s="40" t="s">
        <v>553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 hidden="1">
      <c r="A207" s="22" t="str">
        <f>[Table Name]&amp;"-"&amp;[Record No]</f>
        <v>Resource List Layout-0</v>
      </c>
      <c r="B207" s="40" t="s">
        <v>562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561</v>
      </c>
      <c r="G207" s="40" t="s">
        <v>56</v>
      </c>
      <c r="H207" s="40" t="s">
        <v>575</v>
      </c>
      <c r="I207" s="40" t="s">
        <v>576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 hidden="1">
      <c r="A208" s="22" t="str">
        <f>[Table Name]&amp;"-"&amp;[Record No]</f>
        <v>Resource List Layout-1</v>
      </c>
      <c r="B208" s="40" t="s">
        <v>562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 hidden="1">
      <c r="A209" s="22" t="str">
        <f>[Table Name]&amp;"-"&amp;[Record No]</f>
        <v>Resource List Layout-2</v>
      </c>
      <c r="B209" s="40" t="s">
        <v>562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 hidden="1">
      <c r="A210" s="22" t="str">
        <f>[Table Name]&amp;"-"&amp;[Record No]</f>
        <v>Resource List Layout-3</v>
      </c>
      <c r="B210" s="40" t="s">
        <v>562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 hidden="1">
      <c r="A211" s="22" t="str">
        <f>[Table Name]&amp;"-"&amp;[Record No]</f>
        <v>Resource List Layout-4</v>
      </c>
      <c r="B211" s="40" t="s">
        <v>562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 hidden="1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563</v>
      </c>
      <c r="E212" s="16" t="s">
        <v>564</v>
      </c>
      <c r="F212" s="16" t="s">
        <v>565</v>
      </c>
      <c r="G212" s="16" t="s">
        <v>559</v>
      </c>
      <c r="H212" s="16" t="s">
        <v>566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442</v>
      </c>
      <c r="C213" s="19">
        <f>COUNTIF($B$1:$B212,[Table Name])</f>
        <v>30</v>
      </c>
      <c r="D213" s="16">
        <v>19</v>
      </c>
      <c r="E213" s="16" t="s">
        <v>565</v>
      </c>
      <c r="F213" s="16" t="s">
        <v>564</v>
      </c>
      <c r="G213" s="16" t="s">
        <v>567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 hidden="1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569</v>
      </c>
      <c r="E214" s="40" t="s">
        <v>570</v>
      </c>
      <c r="F214" s="40" t="s">
        <v>442</v>
      </c>
      <c r="G214" s="40" t="s">
        <v>559</v>
      </c>
      <c r="H214" s="40" t="s">
        <v>571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442</v>
      </c>
      <c r="C215" s="22">
        <f>COUNTIF($B$1:$B214,[Table Name])</f>
        <v>31</v>
      </c>
      <c r="D215" s="40">
        <v>26</v>
      </c>
      <c r="E215" s="40" t="s">
        <v>585</v>
      </c>
      <c r="F215" s="40" t="s">
        <v>585</v>
      </c>
      <c r="G215" s="40" t="s">
        <v>586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442</v>
      </c>
      <c r="C216" s="22">
        <f>COUNTIF($B$1:$B215,[Table Name])</f>
        <v>32</v>
      </c>
      <c r="D216" s="40">
        <v>26</v>
      </c>
      <c r="E216" s="40" t="s">
        <v>587</v>
      </c>
      <c r="F216" s="40" t="s">
        <v>588</v>
      </c>
      <c r="G216" s="40" t="s">
        <v>304</v>
      </c>
      <c r="H216" s="40" t="s">
        <v>402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 hidden="1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594</v>
      </c>
      <c r="E217" s="40" t="s">
        <v>595</v>
      </c>
      <c r="F217" s="40" t="s">
        <v>596</v>
      </c>
      <c r="G217" s="40" t="s">
        <v>559</v>
      </c>
      <c r="H217" s="40" t="s">
        <v>597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442</v>
      </c>
      <c r="C218" s="22">
        <f>COUNTIF($B$1:$B217,[Table Name])</f>
        <v>33</v>
      </c>
      <c r="D218" s="40">
        <v>26</v>
      </c>
      <c r="E218" s="40" t="s">
        <v>596</v>
      </c>
      <c r="F218" s="40" t="s">
        <v>598</v>
      </c>
      <c r="G218" s="40" t="s">
        <v>567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 hidden="1">
      <c r="A219" s="22" t="str">
        <f>[Table Name]&amp;"-"&amp;[Record No]</f>
        <v>Form Layout-0</v>
      </c>
      <c r="B219" s="40" t="s">
        <v>596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592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 hidden="1">
      <c r="A220" s="22" t="str">
        <f>[Table Name]&amp;"-"&amp;[Record No]</f>
        <v>Form Layout-1</v>
      </c>
      <c r="B220" s="40" t="s">
        <v>596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 hidden="1">
      <c r="A221" s="22" t="str">
        <f>[Table Name]&amp;"-"&amp;[Record No]</f>
        <v>Form Layout-2</v>
      </c>
      <c r="B221" s="40" t="s">
        <v>596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 hidden="1">
      <c r="A222" s="22" t="str">
        <f>[Table Name]&amp;"-"&amp;[Record No]</f>
        <v>Form Layout-3</v>
      </c>
      <c r="B222" s="40" t="s">
        <v>596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 hidden="1">
      <c r="A223" s="22" t="str">
        <f>[Table Name]&amp;"-"&amp;[Record No]</f>
        <v>Form Layout-4</v>
      </c>
      <c r="B223" s="40" t="s">
        <v>596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 hidden="1">
      <c r="A224" s="22" t="str">
        <f>[Table Name]&amp;"-"&amp;[Record No]</f>
        <v>Form Layout-5</v>
      </c>
      <c r="B224" s="40" t="s">
        <v>596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 hidden="1">
      <c r="A225" s="22" t="str">
        <f>[Table Name]&amp;"-"&amp;[Record No]</f>
        <v>Form Layout-6</v>
      </c>
      <c r="B225" s="40" t="s">
        <v>596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 hidden="1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606</v>
      </c>
      <c r="E226" s="40" t="s">
        <v>607</v>
      </c>
      <c r="F226" s="40" t="s">
        <v>608</v>
      </c>
      <c r="G226" s="40" t="s">
        <v>559</v>
      </c>
      <c r="H226" s="40" t="s">
        <v>609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442</v>
      </c>
      <c r="C227" s="22">
        <f>COUNTIF($B$1:$B226,[Table Name])</f>
        <v>34</v>
      </c>
      <c r="D227" s="40">
        <v>23</v>
      </c>
      <c r="E227" s="40" t="s">
        <v>608</v>
      </c>
      <c r="F227" s="40" t="s">
        <v>611</v>
      </c>
      <c r="G227" s="40" t="s">
        <v>610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 hidden="1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613</v>
      </c>
      <c r="E228" s="40" t="s">
        <v>614</v>
      </c>
      <c r="F228" s="40" t="s">
        <v>615</v>
      </c>
      <c r="G228" s="40" t="s">
        <v>559</v>
      </c>
      <c r="H228" s="40" t="s">
        <v>616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442</v>
      </c>
      <c r="C229" s="22">
        <f>COUNTIF($B$1:$B228,[Table Name])</f>
        <v>35</v>
      </c>
      <c r="D229" s="40">
        <v>26</v>
      </c>
      <c r="E229" s="40" t="s">
        <v>615</v>
      </c>
      <c r="F229" s="40" t="s">
        <v>614</v>
      </c>
      <c r="G229" s="40" t="s">
        <v>617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442</v>
      </c>
      <c r="C230" s="42">
        <f>COUNTIF($B$1:$B229,[Table Name])</f>
        <v>36</v>
      </c>
      <c r="D230" s="43">
        <v>28</v>
      </c>
      <c r="E230" s="43" t="s">
        <v>550</v>
      </c>
      <c r="F230" s="43" t="s">
        <v>618</v>
      </c>
      <c r="G230" s="43" t="s">
        <v>304</v>
      </c>
      <c r="H230" s="43" t="s">
        <v>402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442</v>
      </c>
      <c r="C231" s="22">
        <f>COUNTIF($B$1:$B230,[Table Name])</f>
        <v>37</v>
      </c>
      <c r="D231" s="40">
        <v>29</v>
      </c>
      <c r="E231" s="40" t="s">
        <v>619</v>
      </c>
      <c r="F231" s="40" t="s">
        <v>620</v>
      </c>
      <c r="G231" s="40" t="s">
        <v>304</v>
      </c>
      <c r="H231" s="40" t="s">
        <v>402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 hidden="1">
      <c r="A232" s="22" t="str">
        <f>[Table Name]&amp;"-"&amp;[Record No]</f>
        <v>Data View Section-0</v>
      </c>
      <c r="B232" s="40" t="s">
        <v>608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592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 hidden="1">
      <c r="A233" s="22" t="str">
        <f>[Table Name]&amp;"-"&amp;[Record No]</f>
        <v>Data View Section-1</v>
      </c>
      <c r="B233" s="40" t="s">
        <v>608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 hidden="1">
      <c r="A234" s="22" t="str">
        <f>[Table Name]&amp;"-"&amp;[Record No]</f>
        <v>Data View Section-2</v>
      </c>
      <c r="B234" s="40" t="s">
        <v>608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 hidden="1">
      <c r="A235" s="22" t="str">
        <f>[Table Name]&amp;"-"&amp;[Record No]</f>
        <v>Data View Section Items-0</v>
      </c>
      <c r="B235" s="40" t="s">
        <v>615</v>
      </c>
      <c r="C235" s="22">
        <f>COUNTIF($B$1:$B234,[Table Name])</f>
        <v>0</v>
      </c>
      <c r="D235" s="40" t="s">
        <v>603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 hidden="1">
      <c r="A236" s="22" t="str">
        <f>[Table Name]&amp;"-"&amp;[Record No]</f>
        <v>Data View Section Items-1</v>
      </c>
      <c r="B236" s="40" t="s">
        <v>615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 hidden="1">
      <c r="A237" s="22" t="str">
        <f>[Table Name]&amp;"-"&amp;[Record No]</f>
        <v>Data View Section Items-2</v>
      </c>
      <c r="B237" s="40" t="s">
        <v>615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 hidden="1">
      <c r="A238" s="22" t="str">
        <f>[Table Name]&amp;"-"&amp;[Record No]</f>
        <v>Data View Section Items-3</v>
      </c>
      <c r="B238" s="40" t="s">
        <v>615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 hidden="1">
      <c r="A239" s="42" t="str">
        <f>[Table Name]&amp;"-"&amp;[Record No]</f>
        <v>Data View Section Items-4</v>
      </c>
      <c r="B239" s="40" t="s">
        <v>615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hidden="1">
      <c r="A240" s="22" t="str">
        <f>[Table Name]&amp;"-"&amp;[Record No]</f>
        <v>Resource Forms-8</v>
      </c>
      <c r="B240" s="40" t="s">
        <v>432</v>
      </c>
      <c r="C240" s="22">
        <f>COUNTIF($B$1:$B239,[Table Name])</f>
        <v>8</v>
      </c>
      <c r="D240" s="40">
        <v>1</v>
      </c>
      <c r="E240" s="40" t="s">
        <v>621</v>
      </c>
      <c r="F240" s="40" t="s">
        <v>624</v>
      </c>
      <c r="G240" s="40" t="s">
        <v>622</v>
      </c>
      <c r="H240" s="40" t="s">
        <v>623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 hidden="1">
      <c r="A241" s="22" t="str">
        <f>[Table Name]&amp;"-"&amp;[Record No]</f>
        <v>Resource Forms-9</v>
      </c>
      <c r="B241" s="40" t="s">
        <v>432</v>
      </c>
      <c r="C241" s="22">
        <f>COUNTIF($B$1:$B240,[Table Name])</f>
        <v>9</v>
      </c>
      <c r="D241" s="40">
        <v>1</v>
      </c>
      <c r="E241" s="40" t="s">
        <v>625</v>
      </c>
      <c r="F241" s="40" t="s">
        <v>626</v>
      </c>
      <c r="G241" s="40" t="s">
        <v>627</v>
      </c>
      <c r="H241" s="40" t="s">
        <v>628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 hidden="1">
      <c r="A242" s="22" t="str">
        <f>[Table Name]&amp;"-"&amp;[Record No]</f>
        <v>Resource Form Fields-34</v>
      </c>
      <c r="B242" s="40" t="s">
        <v>443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 hidden="1">
      <c r="A243" s="22" t="str">
        <f>[Table Name]&amp;"-"&amp;[Record No]</f>
        <v>Resource Form Fields-35</v>
      </c>
      <c r="B243" s="40" t="s">
        <v>443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 hidden="1">
      <c r="A244" s="22" t="str">
        <f>[Table Name]&amp;"-"&amp;[Record No]</f>
        <v>Resource Form Fields-36</v>
      </c>
      <c r="B244" s="40" t="s">
        <v>443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22" t="str">
        <f>[Table Name]&amp;"-"&amp;[Record No]</f>
        <v>Resource Form Fields-37</v>
      </c>
      <c r="B245" s="40" t="s">
        <v>443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 hidden="1">
      <c r="A246" s="22" t="str">
        <f>[Table Name]&amp;"-"&amp;[Record No]</f>
        <v>Form Field Attrs-1</v>
      </c>
      <c r="B246" s="40" t="s">
        <v>446</v>
      </c>
      <c r="C246" s="22">
        <f>COUNTIF($B$1:$B245,[Table Name])</f>
        <v>1</v>
      </c>
      <c r="D246" s="40">
        <v>34</v>
      </c>
      <c r="E246" s="40" t="s">
        <v>447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22" t="str">
        <f>[Table Name]&amp;"-"&amp;[Record No]</f>
        <v>Form Field Attrs-2</v>
      </c>
      <c r="B247" s="40" t="s">
        <v>446</v>
      </c>
      <c r="C247" s="22">
        <f>COUNTIF($B$1:$B246,[Table Name])</f>
        <v>2</v>
      </c>
      <c r="D247" s="40">
        <v>35</v>
      </c>
      <c r="E247" s="40" t="s">
        <v>447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 hidden="1">
      <c r="A248" s="22" t="str">
        <f>[Table Name]&amp;"-"&amp;[Record No]</f>
        <v>Form Field Attrs-3</v>
      </c>
      <c r="B248" s="40" t="s">
        <v>446</v>
      </c>
      <c r="C248" s="22">
        <f>COUNTIF($B$1:$B247,[Table Name])</f>
        <v>3</v>
      </c>
      <c r="D248" s="40">
        <v>36</v>
      </c>
      <c r="E248" s="40" t="s">
        <v>447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22" t="str">
        <f>[Table Name]&amp;"-"&amp;[Record No]</f>
        <v>Form Field Attrs-4</v>
      </c>
      <c r="B249" s="40" t="s">
        <v>446</v>
      </c>
      <c r="C249" s="22">
        <f>COUNTIF($B$1:$B248,[Table Name])</f>
        <v>4</v>
      </c>
      <c r="D249" s="40">
        <v>37</v>
      </c>
      <c r="E249" s="40" t="s">
        <v>447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 hidden="1">
      <c r="A250" s="22" t="str">
        <f>[Table Name]&amp;"-"&amp;[Record No]</f>
        <v>Resource Form Field Data-34</v>
      </c>
      <c r="B250" s="40" t="s">
        <v>444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22" t="str">
        <f>[Table Name]&amp;"-"&amp;[Record No]</f>
        <v>Resource Form Field Data-35</v>
      </c>
      <c r="B251" s="40" t="s">
        <v>444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 hidden="1">
      <c r="A252" s="22" t="str">
        <f>[Table Name]&amp;"-"&amp;[Record No]</f>
        <v>Resource Form Field Data-36</v>
      </c>
      <c r="B252" s="40" t="s">
        <v>444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22" t="str">
        <f>[Table Name]&amp;"-"&amp;[Record No]</f>
        <v>Resource Form Field Data-37</v>
      </c>
      <c r="B253" s="40" t="s">
        <v>444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 hidden="1">
      <c r="A254" s="22" t="str">
        <f>[Table Name]&amp;"-"&amp;[Record No]</f>
        <v>Form Field Validations-13</v>
      </c>
      <c r="B254" s="40" t="s">
        <v>476</v>
      </c>
      <c r="C254" s="22">
        <f>COUNTIF($B$1:$B253,[Table Name])</f>
        <v>13</v>
      </c>
      <c r="D254" s="40">
        <v>34</v>
      </c>
      <c r="E254" s="40" t="s">
        <v>477</v>
      </c>
      <c r="F254" s="40" t="s">
        <v>629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22" t="str">
        <f>[Table Name]&amp;"-"&amp;[Record No]</f>
        <v>Form Field Validations-14</v>
      </c>
      <c r="B255" s="40" t="s">
        <v>476</v>
      </c>
      <c r="C255" s="22">
        <f>COUNTIF($B$1:$B254,[Table Name])</f>
        <v>14</v>
      </c>
      <c r="D255" s="40">
        <v>35</v>
      </c>
      <c r="E255" s="40" t="s">
        <v>477</v>
      </c>
      <c r="F255" s="40" t="s">
        <v>630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 hidden="1">
      <c r="A256" s="22" t="str">
        <f>[Table Name]&amp;"-"&amp;[Record No]</f>
        <v>Form Field Validations-15</v>
      </c>
      <c r="B256" s="40" t="s">
        <v>476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631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22" t="str">
        <f>[Table Name]&amp;"-"&amp;[Record No]</f>
        <v>Form Field Validations-16</v>
      </c>
      <c r="B257" s="40" t="s">
        <v>476</v>
      </c>
      <c r="C257" s="22">
        <f>COUNTIF($B$1:$B256,[Table Name])</f>
        <v>16</v>
      </c>
      <c r="D257" s="40">
        <v>35</v>
      </c>
      <c r="E257" s="40" t="s">
        <v>478</v>
      </c>
      <c r="F257" s="40" t="s">
        <v>482</v>
      </c>
      <c r="G257" s="40" t="s">
        <v>178</v>
      </c>
      <c r="H257" s="40" t="s">
        <v>271</v>
      </c>
      <c r="I257" s="44" t="s">
        <v>632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 hidden="1">
      <c r="A258" s="22" t="str">
        <f>[Table Name]&amp;"-"&amp;[Record No]</f>
        <v>Form Field Validations-17</v>
      </c>
      <c r="B258" s="40" t="s">
        <v>476</v>
      </c>
      <c r="C258" s="22">
        <f>COUNTIF($B$1:$B257,[Table Name])</f>
        <v>17</v>
      </c>
      <c r="D258" s="40">
        <v>36</v>
      </c>
      <c r="E258" s="40" t="s">
        <v>477</v>
      </c>
      <c r="F258" s="40" t="s">
        <v>629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22" t="str">
        <f>[Table Name]&amp;"-"&amp;[Record No]</f>
        <v>Form Field Validations-18</v>
      </c>
      <c r="B259" s="40" t="s">
        <v>476</v>
      </c>
      <c r="C259" s="22">
        <f>COUNTIF($B$1:$B258,[Table Name])</f>
        <v>18</v>
      </c>
      <c r="D259" s="40">
        <v>37</v>
      </c>
      <c r="E259" s="40" t="s">
        <v>477</v>
      </c>
      <c r="F259" s="40" t="s">
        <v>630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 hidden="1">
      <c r="A260" s="22" t="str">
        <f>[Table Name]&amp;"-"&amp;[Record No]</f>
        <v>Form Field Validations-19</v>
      </c>
      <c r="B260" s="40" t="s">
        <v>476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631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22" t="str">
        <f>[Table Name]&amp;"-"&amp;[Record No]</f>
        <v>Form Field Validations-20</v>
      </c>
      <c r="B261" s="40" t="s">
        <v>476</v>
      </c>
      <c r="C261" s="22">
        <f>COUNTIF($B$1:$B260,[Table Name])</f>
        <v>20</v>
      </c>
      <c r="D261" s="40">
        <v>37</v>
      </c>
      <c r="E261" s="40" t="s">
        <v>478</v>
      </c>
      <c r="F261" s="40" t="s">
        <v>482</v>
      </c>
      <c r="G261" s="40" t="s">
        <v>178</v>
      </c>
      <c r="H261" s="40" t="s">
        <v>271</v>
      </c>
      <c r="I261" s="44" t="s">
        <v>632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 hidden="1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621</v>
      </c>
      <c r="F262" s="40" t="s">
        <v>633</v>
      </c>
      <c r="G262" s="40" t="s">
        <v>634</v>
      </c>
      <c r="H262" s="40" t="s">
        <v>343</v>
      </c>
      <c r="I262" s="40"/>
      <c r="J262" s="40" t="s">
        <v>635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 hidden="1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625</v>
      </c>
      <c r="F263" s="40" t="s">
        <v>636</v>
      </c>
      <c r="G263" s="40" t="s">
        <v>634</v>
      </c>
      <c r="H263" s="40" t="s">
        <v>343</v>
      </c>
      <c r="I263" s="40"/>
      <c r="J263" s="40" t="s">
        <v>635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 hidden="1">
      <c r="A264" s="22" t="str">
        <f>[Table Name]&amp;"-"&amp;[Record No]</f>
        <v>Resource Action List-3</v>
      </c>
      <c r="B264" s="40" t="s">
        <v>553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22" t="str">
        <f>[Table Name]&amp;"-"&amp;[Record No]</f>
        <v>Resource Action List-4</v>
      </c>
      <c r="B265" s="40" t="s">
        <v>553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22" t="str">
        <f>[Table Name]&amp;"-"&amp;[Record No]</f>
        <v>Resource Action Data-0</v>
      </c>
      <c r="B266" s="40" t="s">
        <v>388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 hidden="1">
      <c r="A267" s="22" t="str">
        <f>[Table Name]&amp;"-"&amp;[Record No]</f>
        <v>Resource Action Data-1</v>
      </c>
      <c r="B267" s="40" t="s">
        <v>388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 hidden="1">
      <c r="A268" s="22" t="str">
        <f>[Table Name]&amp;"-"&amp;[Record No]</f>
        <v>Resource Action Data-2</v>
      </c>
      <c r="B268" s="40" t="s">
        <v>388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 hidden="1">
      <c r="A269" s="22" t="str">
        <f>[Table Name]&amp;"-"&amp;[Record No]</f>
        <v>Resource Action Method-9</v>
      </c>
      <c r="B269" s="40" t="s">
        <v>445</v>
      </c>
      <c r="C269" s="22">
        <f>COUNTIF($B$1:$B268,[Table Name])</f>
        <v>9</v>
      </c>
      <c r="D269" s="40">
        <v>9</v>
      </c>
      <c r="E269" s="40" t="s">
        <v>637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 hidden="1">
      <c r="A270" s="22" t="str">
        <f>[Table Name]&amp;"-"&amp;[Record No]</f>
        <v>Resource Action Method-10</v>
      </c>
      <c r="B270" s="40" t="s">
        <v>445</v>
      </c>
      <c r="C270" s="22">
        <f>COUNTIF($B$1:$B269,[Table Name])</f>
        <v>10</v>
      </c>
      <c r="D270" s="40">
        <v>10</v>
      </c>
      <c r="E270" s="40" t="s">
        <v>637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442</v>
      </c>
      <c r="C271" s="22">
        <f>COUNTIF($B$1:$B270,[Table Name])</f>
        <v>38</v>
      </c>
      <c r="D271" s="40">
        <v>26</v>
      </c>
      <c r="E271" s="40" t="s">
        <v>640</v>
      </c>
      <c r="F271" s="40" t="s">
        <v>641</v>
      </c>
      <c r="G271" s="40" t="s">
        <v>642</v>
      </c>
      <c r="H271" s="40" t="s">
        <v>402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 hidden="1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651</v>
      </c>
      <c r="E272" s="40" t="s">
        <v>652</v>
      </c>
      <c r="F272" s="40" t="s">
        <v>653</v>
      </c>
      <c r="G272" s="40" t="s">
        <v>559</v>
      </c>
      <c r="H272" s="40" t="s">
        <v>654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442</v>
      </c>
      <c r="C273" s="22">
        <f>COUNTIF($B$1:$B272,[Table Name])</f>
        <v>39</v>
      </c>
      <c r="D273" s="40">
        <v>12</v>
      </c>
      <c r="E273" s="40" t="s">
        <v>655</v>
      </c>
      <c r="F273" s="40" t="s">
        <v>656</v>
      </c>
      <c r="G273" s="40" t="s">
        <v>655</v>
      </c>
      <c r="H273" s="40" t="s">
        <v>311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442</v>
      </c>
      <c r="C274" s="22">
        <f>COUNTIF($B$1:$B273,[Table Name])</f>
        <v>40</v>
      </c>
      <c r="D274" s="40">
        <v>30</v>
      </c>
      <c r="E274" s="40" t="s">
        <v>653</v>
      </c>
      <c r="F274" s="40" t="s">
        <v>653</v>
      </c>
      <c r="G274" s="40" t="s">
        <v>350</v>
      </c>
      <c r="H274" s="40" t="s">
        <v>402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442</v>
      </c>
      <c r="C275" s="22">
        <f>COUNTIF($B$1:$B274,[Table Name])</f>
        <v>41</v>
      </c>
      <c r="D275" s="40">
        <v>30</v>
      </c>
      <c r="E275" s="40" t="s">
        <v>304</v>
      </c>
      <c r="F275" s="40" t="s">
        <v>658</v>
      </c>
      <c r="G275" s="40" t="s">
        <v>304</v>
      </c>
      <c r="H275" s="40" t="s">
        <v>402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442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659</v>
      </c>
      <c r="G276" s="43" t="s">
        <v>13</v>
      </c>
      <c r="H276" s="43" t="s">
        <v>402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442</v>
      </c>
      <c r="C277" s="22">
        <f>COUNTIF($B$1:$B276,[Table Name])</f>
        <v>43</v>
      </c>
      <c r="D277" s="40">
        <v>13</v>
      </c>
      <c r="E277" s="40" t="s">
        <v>350</v>
      </c>
      <c r="F277" s="40" t="s">
        <v>660</v>
      </c>
      <c r="G277" s="40" t="s">
        <v>350</v>
      </c>
      <c r="H277" s="40" t="s">
        <v>402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271</v>
      </c>
      <c r="F278" s="40" t="s">
        <v>511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465</v>
      </c>
      <c r="C279" s="22">
        <f>COUNTIF($B$1:$B278,[Table Name])</f>
        <v>0</v>
      </c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9"/>
  <sheetViews>
    <sheetView topLeftCell="A13" workbookViewId="0">
      <selection activeCell="A29" sqref="A2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429</v>
      </c>
      <c r="C1" s="25" t="s">
        <v>334</v>
      </c>
      <c r="D1" s="25" t="s">
        <v>430</v>
      </c>
      <c r="E1" s="25" t="s">
        <v>413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442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439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440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441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432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443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444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445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446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476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487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553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554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562</v>
      </c>
      <c r="B21" s="4" t="s">
        <v>560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596</v>
      </c>
      <c r="B22" s="4" t="s">
        <v>590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608</v>
      </c>
      <c r="B23" s="4" t="s">
        <v>600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615</v>
      </c>
      <c r="B24" s="4" t="s">
        <v>601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388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639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  <row r="27" spans="1:5">
      <c r="A27" s="4" t="s">
        <v>657</v>
      </c>
      <c r="B27" s="4" t="s">
        <v>648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>"truncate"</f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>"truncate"</f>
        <v>truncate</v>
      </c>
    </row>
    <row r="29" spans="1:5">
      <c r="A29" s="4" t="s">
        <v>465</v>
      </c>
      <c r="B29" s="4" t="s">
        <v>454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>"truncate"</f>
        <v>truncate</v>
      </c>
    </row>
  </sheetData>
  <dataValidations count="2">
    <dataValidation type="list" allowBlank="1" showInputMessage="1" showErrorMessage="1" sqref="E2:E29">
      <formula1>"truncate,query"</formula1>
    </dataValidation>
    <dataValidation type="list" allowBlank="1" showInputMessage="1" showErrorMessage="1" sqref="B2:B2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opLeftCell="A10" workbookViewId="0">
      <selection activeCell="B31" sqref="B31:G31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370</v>
      </c>
      <c r="C9" s="2" t="s">
        <v>371</v>
      </c>
      <c r="D9" s="2" t="s">
        <v>372</v>
      </c>
      <c r="E9" s="9" t="str">
        <f t="shared" si="1"/>
        <v>Milestone\Appframe\Model</v>
      </c>
      <c r="F9" s="2" t="s">
        <v>373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383</v>
      </c>
      <c r="C10" s="4" t="s">
        <v>384</v>
      </c>
      <c r="D10" s="4" t="s">
        <v>385</v>
      </c>
      <c r="E10" s="7" t="str">
        <f t="shared" si="1"/>
        <v>Milestone\Appframe\Model</v>
      </c>
      <c r="F10" s="4" t="s">
        <v>386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390</v>
      </c>
      <c r="C11" s="4" t="s">
        <v>389</v>
      </c>
      <c r="D11" s="4" t="s">
        <v>388</v>
      </c>
      <c r="E11" s="7" t="str">
        <f t="shared" si="1"/>
        <v>Milestone\Appframe\Model</v>
      </c>
      <c r="F11" s="4" t="s">
        <v>387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396</v>
      </c>
      <c r="C12" s="4" t="s">
        <v>397</v>
      </c>
      <c r="D12" s="4" t="s">
        <v>398</v>
      </c>
      <c r="E12" s="7" t="str">
        <f t="shared" si="1"/>
        <v>Milestone\Appframe\Model</v>
      </c>
      <c r="F12" s="4" t="s">
        <v>399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403</v>
      </c>
      <c r="C13" s="4" t="s">
        <v>404</v>
      </c>
      <c r="D13" s="4" t="s">
        <v>405</v>
      </c>
      <c r="E13" s="7" t="str">
        <f t="shared" si="1"/>
        <v>Milestone\Appframe\Model</v>
      </c>
      <c r="F13" s="4" t="s">
        <v>406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407</v>
      </c>
      <c r="C14" s="4" t="s">
        <v>408</v>
      </c>
      <c r="D14" s="4" t="s">
        <v>409</v>
      </c>
      <c r="E14" s="7" t="str">
        <f t="shared" si="1"/>
        <v>Milestone\Appframe\Model</v>
      </c>
      <c r="F14" s="4" t="s">
        <v>410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448</v>
      </c>
      <c r="C15" s="4" t="s">
        <v>449</v>
      </c>
      <c r="D15" s="4" t="s">
        <v>450</v>
      </c>
      <c r="E15" s="7" t="str">
        <f t="shared" si="1"/>
        <v>Milestone\Appframe\Model</v>
      </c>
      <c r="F15" s="4" t="s">
        <v>451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463</v>
      </c>
      <c r="C16" s="4" t="s">
        <v>464</v>
      </c>
      <c r="D16" s="4" t="s">
        <v>465</v>
      </c>
      <c r="E16" s="7" t="str">
        <f t="shared" si="1"/>
        <v>Milestone\Appframe\Model</v>
      </c>
      <c r="F16" s="4" t="s">
        <v>466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469</v>
      </c>
      <c r="C17" s="4" t="s">
        <v>470</v>
      </c>
      <c r="D17" s="4" t="s">
        <v>471</v>
      </c>
      <c r="E17" s="7" t="str">
        <f t="shared" si="1"/>
        <v>Milestone\Appframe\Model</v>
      </c>
      <c r="F17" s="4" t="s">
        <v>472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485</v>
      </c>
      <c r="C18" s="4" t="s">
        <v>486</v>
      </c>
      <c r="D18" s="4" t="s">
        <v>487</v>
      </c>
      <c r="E18" s="7" t="str">
        <f t="shared" si="1"/>
        <v>Milestone\Appframe\Model</v>
      </c>
      <c r="F18" s="4" t="s">
        <v>488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491</v>
      </c>
      <c r="C19" s="4" t="s">
        <v>492</v>
      </c>
      <c r="D19" s="4" t="s">
        <v>493</v>
      </c>
      <c r="E19" s="7" t="str">
        <f t="shared" si="1"/>
        <v>Milestone\Appframe\Model</v>
      </c>
      <c r="F19" s="4" t="s">
        <v>494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516</v>
      </c>
      <c r="C20" s="4" t="s">
        <v>517</v>
      </c>
      <c r="D20" s="4" t="s">
        <v>392</v>
      </c>
      <c r="E20" s="7" t="str">
        <f t="shared" si="1"/>
        <v>Milestone\Appframe\Model</v>
      </c>
      <c r="F20" s="4" t="s">
        <v>518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520</v>
      </c>
      <c r="C21" s="4" t="s">
        <v>521</v>
      </c>
      <c r="D21" s="4" t="s">
        <v>522</v>
      </c>
      <c r="E21" s="7" t="str">
        <f t="shared" si="1"/>
        <v>Milestone\Appframe\Model</v>
      </c>
      <c r="F21" s="4" t="s">
        <v>523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524</v>
      </c>
      <c r="C22" s="4" t="s">
        <v>525</v>
      </c>
      <c r="D22" s="4" t="s">
        <v>439</v>
      </c>
      <c r="E22" s="7" t="str">
        <f t="shared" si="1"/>
        <v>Milestone\Appframe\Model</v>
      </c>
      <c r="F22" s="4" t="s">
        <v>526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527</v>
      </c>
      <c r="C23" s="4" t="s">
        <v>528</v>
      </c>
      <c r="D23" s="4" t="s">
        <v>529</v>
      </c>
      <c r="E23" s="7" t="str">
        <f t="shared" si="1"/>
        <v>Milestone\Appframe\Model</v>
      </c>
      <c r="F23" s="4" t="s">
        <v>530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544</v>
      </c>
      <c r="C24" s="4" t="s">
        <v>572</v>
      </c>
      <c r="D24" s="4" t="s">
        <v>394</v>
      </c>
      <c r="E24" s="7" t="str">
        <f t="shared" si="1"/>
        <v>Milestone\Appframe\Model</v>
      </c>
      <c r="F24" s="4" t="s">
        <v>545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546</v>
      </c>
      <c r="C25" s="4" t="s">
        <v>547</v>
      </c>
      <c r="D25" s="4" t="s">
        <v>548</v>
      </c>
      <c r="E25" s="7" t="str">
        <f t="shared" si="1"/>
        <v>Milestone\Appframe\Model</v>
      </c>
      <c r="F25" s="4" t="s">
        <v>549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563</v>
      </c>
      <c r="C26" s="2" t="s">
        <v>564</v>
      </c>
      <c r="D26" s="2" t="s">
        <v>565</v>
      </c>
      <c r="E26" s="9" t="str">
        <f t="shared" si="1"/>
        <v>Milestone\Appframe\Model</v>
      </c>
      <c r="F26" s="2" t="s">
        <v>566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569</v>
      </c>
      <c r="C27" s="4" t="s">
        <v>570</v>
      </c>
      <c r="D27" s="4" t="s">
        <v>442</v>
      </c>
      <c r="E27" s="7" t="str">
        <f>"Milestone\Appframe\Model"</f>
        <v>Milestone\Appframe\Model</v>
      </c>
      <c r="F27" s="4" t="s">
        <v>571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594</v>
      </c>
      <c r="C28" s="4" t="s">
        <v>595</v>
      </c>
      <c r="D28" s="4" t="s">
        <v>596</v>
      </c>
      <c r="E28" s="7" t="str">
        <f>"Milestone\Appframe\Model"</f>
        <v>Milestone\Appframe\Model</v>
      </c>
      <c r="F28" s="4" t="s">
        <v>597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606</v>
      </c>
      <c r="C29" s="4" t="s">
        <v>607</v>
      </c>
      <c r="D29" s="4" t="s">
        <v>608</v>
      </c>
      <c r="E29" s="7" t="str">
        <f>"Milestone\Appframe\Model"</f>
        <v>Milestone\Appframe\Model</v>
      </c>
      <c r="F29" s="4" t="s">
        <v>609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613</v>
      </c>
      <c r="C30" s="4" t="s">
        <v>614</v>
      </c>
      <c r="D30" s="4" t="s">
        <v>615</v>
      </c>
      <c r="E30" s="7" t="str">
        <f>"Milestone\Appframe\Model"</f>
        <v>Milestone\Appframe\Model</v>
      </c>
      <c r="F30" s="4" t="s">
        <v>616</v>
      </c>
      <c r="G30" s="21" t="str">
        <f>"id"</f>
        <v>id</v>
      </c>
      <c r="H30" s="4"/>
      <c r="I30" s="4"/>
    </row>
    <row r="31" spans="1:9">
      <c r="A31" s="20">
        <f>IFERROR($A30+1,1)</f>
        <v>30</v>
      </c>
      <c r="B31" s="2" t="s">
        <v>651</v>
      </c>
      <c r="C31" s="4" t="s">
        <v>652</v>
      </c>
      <c r="D31" s="4" t="s">
        <v>653</v>
      </c>
      <c r="E31" s="7" t="str">
        <f>"Milestone\Appframe\Model"</f>
        <v>Milestone\Appframe\Model</v>
      </c>
      <c r="F31" s="4" t="s">
        <v>654</v>
      </c>
      <c r="G31" s="21" t="str">
        <f>"id"</f>
        <v>id</v>
      </c>
      <c r="H31" s="4"/>
      <c r="I31" s="4"/>
    </row>
  </sheetData>
  <dataValidations count="1">
    <dataValidation type="list" allowBlank="1" showInputMessage="1" showErrorMessage="1" sqref="F2:F31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44"/>
  <sheetViews>
    <sheetView topLeftCell="A16" workbookViewId="0">
      <selection activeCell="D23" sqref="D23:I23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411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412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396</v>
      </c>
      <c r="D6" s="9">
        <f>VLOOKUP([Resource],CHOOSE({1,2},ResourceTable[Name],ResourceTable[No]),2,0)</f>
        <v>3</v>
      </c>
      <c r="E6" s="9" t="s">
        <v>226</v>
      </c>
      <c r="F6" s="9" t="s">
        <v>395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370</v>
      </c>
      <c r="D9" s="9">
        <f>VLOOKUP([Resource],CHOOSE({1,2},ResourceTable[Name],ResourceTable[No]),2,0)</f>
        <v>7</v>
      </c>
      <c r="E9" s="9" t="s">
        <v>372</v>
      </c>
      <c r="F9" s="9" t="s">
        <v>375</v>
      </c>
      <c r="G9" s="19" t="s">
        <v>347</v>
      </c>
      <c r="H9" s="9" t="s">
        <v>374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383</v>
      </c>
      <c r="D10" s="7">
        <f>VLOOKUP([Resource],CHOOSE({1,2},ResourceTable[Name],ResourceTable[No]),2,0)</f>
        <v>7</v>
      </c>
      <c r="E10" s="7" t="s">
        <v>385</v>
      </c>
      <c r="F10" s="7" t="s">
        <v>391</v>
      </c>
      <c r="G10" s="22" t="s">
        <v>392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390</v>
      </c>
      <c r="D11" s="7">
        <f>VLOOKUP([Resource],CHOOSE({1,2},ResourceTable[Name],ResourceTable[No]),2,0)</f>
        <v>7</v>
      </c>
      <c r="E11" s="7" t="s">
        <v>388</v>
      </c>
      <c r="F11" s="7" t="s">
        <v>393</v>
      </c>
      <c r="G11" s="22" t="s">
        <v>394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396</v>
      </c>
      <c r="C13" s="7" t="s">
        <v>208</v>
      </c>
      <c r="D13" s="7">
        <f>VLOOKUP([Resource],CHOOSE({1,2},ResourceTable[Name],ResourceTable[No]),2,0)</f>
        <v>11</v>
      </c>
      <c r="E13" s="7" t="s">
        <v>400</v>
      </c>
      <c r="F13" s="7" t="s">
        <v>401</v>
      </c>
      <c r="G13" s="22" t="s">
        <v>208</v>
      </c>
      <c r="H13" s="7" t="s">
        <v>402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403</v>
      </c>
      <c r="D14" s="9">
        <f>VLOOKUP([Resource],CHOOSE({1,2},ResourceTable[Name],ResourceTable[No]),2,0)</f>
        <v>4</v>
      </c>
      <c r="E14" s="9" t="s">
        <v>432</v>
      </c>
      <c r="F14" s="9" t="s">
        <v>433</v>
      </c>
      <c r="G14" s="19" t="s">
        <v>405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403</v>
      </c>
      <c r="C15" s="9" t="s">
        <v>407</v>
      </c>
      <c r="D15" s="9">
        <f>VLOOKUP([Resource],CHOOSE({1,2},ResourceTable[Name],ResourceTable[No]),2,0)</f>
        <v>12</v>
      </c>
      <c r="E15" s="9" t="s">
        <v>409</v>
      </c>
      <c r="F15" s="9" t="s">
        <v>434</v>
      </c>
      <c r="G15" s="19" t="s">
        <v>435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407</v>
      </c>
      <c r="C16" s="7" t="s">
        <v>448</v>
      </c>
      <c r="D16" s="7">
        <f>VLOOKUP([Resource],CHOOSE({1,2},ResourceTable[Name],ResourceTable[No]),2,0)</f>
        <v>13</v>
      </c>
      <c r="E16" s="7" t="s">
        <v>450</v>
      </c>
      <c r="F16" s="7" t="s">
        <v>452</v>
      </c>
      <c r="G16" s="22" t="s">
        <v>453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407</v>
      </c>
      <c r="C17" s="7" t="s">
        <v>463</v>
      </c>
      <c r="D17" s="7">
        <f>VLOOKUP([Resource],CHOOSE({1,2},ResourceTable[Name],ResourceTable[No]),2,0)</f>
        <v>13</v>
      </c>
      <c r="E17" s="7" t="s">
        <v>465</v>
      </c>
      <c r="F17" s="7" t="s">
        <v>468</v>
      </c>
      <c r="G17" s="22" t="s">
        <v>467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407</v>
      </c>
      <c r="C18" s="7" t="s">
        <v>469</v>
      </c>
      <c r="D18" s="7">
        <f>VLOOKUP([Resource],CHOOSE({1,2},ResourceTable[Name],ResourceTable[No]),2,0)</f>
        <v>13</v>
      </c>
      <c r="E18" s="7" t="s">
        <v>473</v>
      </c>
      <c r="F18" s="7" t="s">
        <v>474</v>
      </c>
      <c r="G18" s="22" t="s">
        <v>475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403</v>
      </c>
      <c r="C19" s="7" t="s">
        <v>208</v>
      </c>
      <c r="D19" s="7">
        <f>VLOOKUP([Resource],CHOOSE({1,2},ResourceTable[Name],ResourceTable[No]),2,0)</f>
        <v>12</v>
      </c>
      <c r="E19" s="7" t="s">
        <v>483</v>
      </c>
      <c r="F19" s="7" t="s">
        <v>484</v>
      </c>
      <c r="G19" s="22" t="s">
        <v>208</v>
      </c>
      <c r="H19" s="7" t="s">
        <v>402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403</v>
      </c>
      <c r="C20" s="7" t="s">
        <v>485</v>
      </c>
      <c r="D20" s="7">
        <f>VLOOKUP([Resource],CHOOSE({1,2},ResourceTable[Name],ResourceTable[No]),2,0)</f>
        <v>12</v>
      </c>
      <c r="E20" s="7" t="s">
        <v>487</v>
      </c>
      <c r="F20" s="7" t="s">
        <v>489</v>
      </c>
      <c r="G20" s="22" t="s">
        <v>490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407</v>
      </c>
      <c r="C21" s="7" t="s">
        <v>491</v>
      </c>
      <c r="D21" s="7">
        <f>VLOOKUP([Resource],CHOOSE({1,2},ResourceTable[Name],ResourceTable[No]),2,0)</f>
        <v>13</v>
      </c>
      <c r="E21" s="7" t="s">
        <v>493</v>
      </c>
      <c r="F21" s="7" t="s">
        <v>495</v>
      </c>
      <c r="G21" s="22" t="s">
        <v>394</v>
      </c>
      <c r="H21" s="7" t="s">
        <v>374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569</v>
      </c>
      <c r="D22" s="7">
        <f>VLOOKUP([Resource],CHOOSE({1,2},ResourceTable[Name],ResourceTable[No]),2,0)</f>
        <v>4</v>
      </c>
      <c r="E22" s="7" t="s">
        <v>442</v>
      </c>
      <c r="F22" s="7" t="s">
        <v>496</v>
      </c>
      <c r="G22" s="22" t="s">
        <v>497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491</v>
      </c>
      <c r="C23" s="7" t="s">
        <v>569</v>
      </c>
      <c r="D23" s="7">
        <f>VLOOKUP([Resource],CHOOSE({1,2},ResourceTable[Name],ResourceTable[No]),2,0)</f>
        <v>18</v>
      </c>
      <c r="E23" s="7" t="s">
        <v>661</v>
      </c>
      <c r="F23" s="7" t="s">
        <v>662</v>
      </c>
      <c r="G23" s="22" t="s">
        <v>304</v>
      </c>
      <c r="H23" s="7" t="s">
        <v>402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485</v>
      </c>
      <c r="C24" s="7" t="s">
        <v>208</v>
      </c>
      <c r="D24" s="7">
        <f>VLOOKUP([Resource],CHOOSE({1,2},ResourceTable[Name],ResourceTable[No]),2,0)</f>
        <v>17</v>
      </c>
      <c r="E24" s="7" t="s">
        <v>509</v>
      </c>
      <c r="F24" s="7" t="s">
        <v>510</v>
      </c>
      <c r="G24" s="22" t="s">
        <v>304</v>
      </c>
      <c r="H24" s="7" t="s">
        <v>402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516</v>
      </c>
      <c r="C25" s="7" t="s">
        <v>208</v>
      </c>
      <c r="D25" s="7">
        <f>VLOOKUP([Resource],CHOOSE({1,2},ResourceTable[Name],ResourceTable[No]),2,0)</f>
        <v>19</v>
      </c>
      <c r="E25" s="7" t="s">
        <v>400</v>
      </c>
      <c r="F25" s="7" t="s">
        <v>519</v>
      </c>
      <c r="G25" s="22" t="s">
        <v>208</v>
      </c>
      <c r="H25" s="7" t="s">
        <v>402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516</v>
      </c>
      <c r="C26" s="7" t="s">
        <v>520</v>
      </c>
      <c r="D26" s="7">
        <f>VLOOKUP([Resource],CHOOSE({1,2},ResourceTable[Name],ResourceTable[No]),2,0)</f>
        <v>19</v>
      </c>
      <c r="E26" s="7" t="s">
        <v>522</v>
      </c>
      <c r="F26" s="7" t="s">
        <v>521</v>
      </c>
      <c r="G26" s="22" t="s">
        <v>497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524</v>
      </c>
      <c r="D27" s="7">
        <f>VLOOKUP([Resource],CHOOSE({1,2},ResourceTable[Name],ResourceTable[No]),2,0)</f>
        <v>4</v>
      </c>
      <c r="E27" s="7" t="s">
        <v>439</v>
      </c>
      <c r="F27" s="7" t="s">
        <v>531</v>
      </c>
      <c r="G27" s="22" t="s">
        <v>532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516</v>
      </c>
      <c r="C28" s="7" t="s">
        <v>524</v>
      </c>
      <c r="D28" s="7">
        <f>VLOOKUP([Resource],CHOOSE({1,2},ResourceTable[Name],ResourceTable[No]),2,0)</f>
        <v>19</v>
      </c>
      <c r="E28" s="7" t="s">
        <v>529</v>
      </c>
      <c r="F28" s="7" t="s">
        <v>533</v>
      </c>
      <c r="G28" s="22" t="s">
        <v>532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544</v>
      </c>
      <c r="C29" s="7" t="s">
        <v>546</v>
      </c>
      <c r="D29" s="7">
        <f>VLOOKUP([Resource],CHOOSE({1,2},ResourceTable[Name],ResourceTable[No]),2,0)</f>
        <v>23</v>
      </c>
      <c r="E29" s="7" t="s">
        <v>550</v>
      </c>
      <c r="F29" s="7" t="s">
        <v>551</v>
      </c>
      <c r="G29" s="22" t="s">
        <v>497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544</v>
      </c>
      <c r="C30" s="7" t="s">
        <v>208</v>
      </c>
      <c r="D30" s="7">
        <f>VLOOKUP([Resource],CHOOSE({1,2},ResourceTable[Name],ResourceTable[No]),2,0)</f>
        <v>23</v>
      </c>
      <c r="E30" s="7" t="s">
        <v>400</v>
      </c>
      <c r="F30" s="7" t="s">
        <v>552</v>
      </c>
      <c r="G30" s="22" t="s">
        <v>208</v>
      </c>
      <c r="H30" s="7" t="s">
        <v>402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516</v>
      </c>
      <c r="C31" s="9" t="s">
        <v>563</v>
      </c>
      <c r="D31" s="9">
        <f>VLOOKUP([Resource],CHOOSE({1,2},ResourceTable[Name],ResourceTable[No]),2,0)</f>
        <v>19</v>
      </c>
      <c r="E31" s="9" t="s">
        <v>565</v>
      </c>
      <c r="F31" s="9" t="s">
        <v>564</v>
      </c>
      <c r="G31" s="19" t="s">
        <v>567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569</v>
      </c>
      <c r="C32" s="7" t="s">
        <v>569</v>
      </c>
      <c r="D32" s="7">
        <f>VLOOKUP([Resource],CHOOSE({1,2},ResourceTable[Name],ResourceTable[No]),2,0)</f>
        <v>26</v>
      </c>
      <c r="E32" s="7" t="s">
        <v>585</v>
      </c>
      <c r="F32" s="7" t="s">
        <v>585</v>
      </c>
      <c r="G32" s="22" t="s">
        <v>586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569</v>
      </c>
      <c r="C33" s="7" t="s">
        <v>208</v>
      </c>
      <c r="D33" s="7">
        <f>VLOOKUP([Resource],CHOOSE({1,2},ResourceTable[Name],ResourceTable[No]),2,0)</f>
        <v>26</v>
      </c>
      <c r="E33" s="7" t="s">
        <v>587</v>
      </c>
      <c r="F33" s="7" t="s">
        <v>588</v>
      </c>
      <c r="G33" s="22" t="s">
        <v>304</v>
      </c>
      <c r="H33" s="7" t="s">
        <v>402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569</v>
      </c>
      <c r="C34" s="7" t="s">
        <v>594</v>
      </c>
      <c r="D34" s="7">
        <f>VLOOKUP([Resource],CHOOSE({1,2},ResourceTable[Name],ResourceTable[No]),2,0)</f>
        <v>26</v>
      </c>
      <c r="E34" s="7" t="s">
        <v>596</v>
      </c>
      <c r="F34" s="7" t="s">
        <v>598</v>
      </c>
      <c r="G34" s="22" t="s">
        <v>567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544</v>
      </c>
      <c r="C35" s="7" t="s">
        <v>606</v>
      </c>
      <c r="D35" s="7">
        <f>VLOOKUP([Resource],CHOOSE({1,2},ResourceTable[Name],ResourceTable[No]),2,0)</f>
        <v>23</v>
      </c>
      <c r="E35" s="7" t="s">
        <v>608</v>
      </c>
      <c r="F35" s="7" t="s">
        <v>611</v>
      </c>
      <c r="G35" s="22" t="s">
        <v>610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569</v>
      </c>
      <c r="C36" s="7" t="s">
        <v>613</v>
      </c>
      <c r="D36" s="7">
        <f>VLOOKUP([Resource],CHOOSE({1,2},ResourceTable[Name],ResourceTable[No]),2,0)</f>
        <v>26</v>
      </c>
      <c r="E36" s="7" t="s">
        <v>615</v>
      </c>
      <c r="F36" s="7" t="s">
        <v>614</v>
      </c>
      <c r="G36" s="22" t="s">
        <v>617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606</v>
      </c>
      <c r="C37" s="7" t="s">
        <v>569</v>
      </c>
      <c r="D37" s="7">
        <f>VLOOKUP([Resource],CHOOSE({1,2},ResourceTable[Name],ResourceTable[No]),2,0)</f>
        <v>28</v>
      </c>
      <c r="E37" s="7" t="s">
        <v>550</v>
      </c>
      <c r="F37" s="7" t="s">
        <v>618</v>
      </c>
      <c r="G37" s="22" t="s">
        <v>304</v>
      </c>
      <c r="H37" s="7" t="s">
        <v>402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613</v>
      </c>
      <c r="C38" s="7" t="s">
        <v>569</v>
      </c>
      <c r="D38" s="7">
        <f>VLOOKUP([Resource],CHOOSE({1,2},ResourceTable[Name],ResourceTable[No]),2,0)</f>
        <v>29</v>
      </c>
      <c r="E38" s="7" t="s">
        <v>619</v>
      </c>
      <c r="F38" s="7" t="s">
        <v>620</v>
      </c>
      <c r="G38" s="22" t="s">
        <v>304</v>
      </c>
      <c r="H38" s="7" t="s">
        <v>402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569</v>
      </c>
      <c r="C39" s="7" t="s">
        <v>208</v>
      </c>
      <c r="D39" s="7">
        <f>VLOOKUP([Resource],CHOOSE({1,2},ResourceTable[Name],ResourceTable[No]),2,0)</f>
        <v>26</v>
      </c>
      <c r="E39" s="7" t="s">
        <v>640</v>
      </c>
      <c r="F39" s="7" t="s">
        <v>641</v>
      </c>
      <c r="G39" s="22" t="s">
        <v>642</v>
      </c>
      <c r="H39" s="7" t="s">
        <v>402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403</v>
      </c>
      <c r="C40" s="7" t="s">
        <v>651</v>
      </c>
      <c r="D40" s="7">
        <f>VLOOKUP([Resource],CHOOSE({1,2},ResourceTable[Name],ResourceTable[No]),2,0)</f>
        <v>12</v>
      </c>
      <c r="E40" s="7" t="s">
        <v>655</v>
      </c>
      <c r="F40" s="7" t="s">
        <v>656</v>
      </c>
      <c r="G40" s="22" t="s">
        <v>655</v>
      </c>
      <c r="H40" s="7" t="s">
        <v>311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651</v>
      </c>
      <c r="C41" s="7" t="s">
        <v>403</v>
      </c>
      <c r="D41" s="7">
        <f>VLOOKUP([Resource],CHOOSE({1,2},ResourceTable[Name],ResourceTable[No]),2,0)</f>
        <v>30</v>
      </c>
      <c r="E41" s="7" t="s">
        <v>653</v>
      </c>
      <c r="F41" s="7" t="s">
        <v>653</v>
      </c>
      <c r="G41" s="22" t="s">
        <v>350</v>
      </c>
      <c r="H41" s="7" t="s">
        <v>402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651</v>
      </c>
      <c r="C42" s="7" t="s">
        <v>569</v>
      </c>
      <c r="D42" s="7">
        <f>VLOOKUP([Resource],CHOOSE({1,2},ResourceTable[Name],ResourceTable[No]),2,0)</f>
        <v>30</v>
      </c>
      <c r="E42" s="7" t="s">
        <v>304</v>
      </c>
      <c r="F42" s="7" t="s">
        <v>658</v>
      </c>
      <c r="G42" s="22" t="s">
        <v>304</v>
      </c>
      <c r="H42" s="7" t="s">
        <v>402</v>
      </c>
      <c r="I42" s="41">
        <f>VLOOKUP([Relate Resource],CHOOSE({1,2},ResourceTable[Name],ResourceTable[No]),2,0)</f>
        <v>26</v>
      </c>
    </row>
    <row r="43" spans="1:9">
      <c r="A43" s="20">
        <f>IFERROR($A42+1,1)</f>
        <v>42</v>
      </c>
      <c r="B43" s="7" t="s">
        <v>463</v>
      </c>
      <c r="C43" s="7" t="s">
        <v>407</v>
      </c>
      <c r="D43" s="7">
        <f>VLOOKUP([Resource],CHOOSE({1,2},ResourceTable[Name],ResourceTable[No]),2,0)</f>
        <v>15</v>
      </c>
      <c r="E43" s="7" t="s">
        <v>13</v>
      </c>
      <c r="F43" s="7" t="s">
        <v>659</v>
      </c>
      <c r="G43" s="22" t="s">
        <v>13</v>
      </c>
      <c r="H43" s="7" t="s">
        <v>402</v>
      </c>
      <c r="I43" s="41">
        <f>VLOOKUP([Relate Resource],CHOOSE({1,2},ResourceTable[Name],ResourceTable[No]),2,0)</f>
        <v>13</v>
      </c>
    </row>
    <row r="44" spans="1:9">
      <c r="A44" s="20">
        <f>IFERROR($A43+1,1)</f>
        <v>43</v>
      </c>
      <c r="B44" s="7" t="s">
        <v>407</v>
      </c>
      <c r="C44" s="7" t="s">
        <v>403</v>
      </c>
      <c r="D44" s="7">
        <f>VLOOKUP([Resource],CHOOSE({1,2},ResourceTable[Name],ResourceTable[No]),2,0)</f>
        <v>13</v>
      </c>
      <c r="E44" s="7" t="s">
        <v>350</v>
      </c>
      <c r="F44" s="7" t="s">
        <v>660</v>
      </c>
      <c r="G44" s="22" t="s">
        <v>350</v>
      </c>
      <c r="H44" s="7" t="s">
        <v>402</v>
      </c>
      <c r="I44" s="41">
        <f>VLOOKUP([Relate Resource],CHOOSE({1,2},ResourceTable[Name],ResourceTable[No]),2,0)</f>
        <v>12</v>
      </c>
    </row>
  </sheetData>
  <dataValidations count="1">
    <dataValidation type="list" allowBlank="1" showInputMessage="1" showErrorMessage="1" sqref="B2:C44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sqref="A1:D3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184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\Milestone\Appframe\Model\User::truncate()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437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431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name</v>
      </c>
      <c r="D5" s="34" t="str">
        <f>IF(VLOOKUP($A$1&amp;"-0",TableData[[TRCode]:[15]],D$4+$B$4,0)=0,"",VLOOKUP($A$1&amp;"-0",TableData[[TRCode]:[15]],D$4+$B$4,0))</f>
        <v>email</v>
      </c>
      <c r="E5" s="34" t="str">
        <f>IF(VLOOKUP($A$1&amp;"-0",TableData[[TRCode]:[15]],E$4+$B$4,0)=0,"",VLOOKUP($A$1&amp;"-0",TableData[[TRCode]:[15]],E$4+$B$4,0))</f>
        <v>password</v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\Milestone\Appframe\Model\User::truncate()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;</v>
      </c>
      <c r="C9" s="33" t="str">
        <f ca="1">IF(AND($B9=$S$4,C$5&lt;&gt;""),IF(VLOOKUP($A$1&amp;"-"&amp;$A9,INDIRECT($E$2),C$4+$B$4,0)="","","'"&amp;C$5&amp;"' =&gt; '"&amp;VLOOKUP($A$1&amp;"-"&amp;$A9,INDIRECT($E$2),C$4+$B$4,0)&amp;"', "),"")</f>
        <v/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/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/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\DB::statement('set foreign_key_checks = ' . $_);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/>
      </c>
      <c r="D10" s="33" t="str">
        <f t="shared" ca="1" si="0"/>
        <v/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/>
      </c>
    </row>
    <row r="11" spans="1:20">
      <c r="A11" s="29">
        <v>3</v>
      </c>
      <c r="B11" s="30" t="str">
        <f t="shared" ca="1" si="1"/>
        <v/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/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621</v>
      </c>
      <c r="E9" s="7" t="s">
        <v>622</v>
      </c>
      <c r="F9" s="7" t="s">
        <v>623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2018-09-27T16:06:07Z</dcterms:modified>
</cp:coreProperties>
</file>