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0" i="24"/>
  <c r="C310"/>
  <c r="C309"/>
  <c r="A309" s="1"/>
  <c r="A46" i="19"/>
  <c r="E33" i="14"/>
  <c r="G33"/>
  <c r="C32" i="21"/>
  <c r="D32"/>
  <c r="E32"/>
  <c r="C308" i="24"/>
  <c r="A308" s="1"/>
  <c r="C332" i="3"/>
  <c r="D332"/>
  <c r="E332"/>
  <c r="F332"/>
  <c r="G332"/>
  <c r="H332"/>
  <c r="I332"/>
  <c r="J332"/>
  <c r="C331"/>
  <c r="D331"/>
  <c r="E331"/>
  <c r="F331"/>
  <c r="G331"/>
  <c r="H331"/>
  <c r="I331"/>
  <c r="J331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4"/>
  <c r="C307" i="24"/>
  <c r="A307" s="1"/>
  <c r="A45" i="19"/>
  <c r="C306" i="24"/>
  <c r="A306" s="1"/>
  <c r="E32" i="14"/>
  <c r="G32"/>
  <c r="C31" i="21"/>
  <c r="E3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K332" i="3" l="1"/>
  <c r="K331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37" i="1"/>
  <c r="D38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37"/>
  <c r="H37" s="1"/>
  <c r="B38"/>
  <c r="H38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8" i="1"/>
  <c r="E38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7" i="1"/>
  <c r="E37" s="1"/>
  <c r="G37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37"/>
  <c r="F5"/>
  <c r="H8"/>
  <c r="F25"/>
  <c r="F4"/>
  <c r="F38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38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7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38"/>
  <c r="J38"/>
  <c r="I24"/>
  <c r="J24"/>
  <c r="J11"/>
  <c r="I11"/>
  <c r="J25"/>
  <c r="I25"/>
  <c r="I15"/>
  <c r="J15"/>
  <c r="I26"/>
  <c r="I16"/>
  <c r="J37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B10"/>
  <c r="C9"/>
  <c r="H9"/>
  <c r="G9"/>
  <c r="D9"/>
  <c r="F9"/>
  <c r="E9"/>
  <c r="A8" i="14" l="1"/>
  <c r="I12" i="19"/>
  <c r="A6" i="9"/>
  <c r="C12" i="8"/>
  <c r="Q10" i="25"/>
  <c r="O10"/>
  <c r="M10"/>
  <c r="P10"/>
  <c r="L10"/>
  <c r="R10"/>
  <c r="N10"/>
  <c r="K10"/>
  <c r="J10"/>
  <c r="I10"/>
  <c r="G10"/>
  <c r="D10"/>
  <c r="F10"/>
  <c r="C10"/>
  <c r="E10"/>
  <c r="B11"/>
  <c r="H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G11"/>
  <c r="H11"/>
  <c r="B12"/>
  <c r="E11"/>
  <c r="D11"/>
  <c r="F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F12"/>
  <c r="E12"/>
  <c r="H12"/>
  <c r="G12"/>
  <c r="B13"/>
  <c r="C12"/>
  <c r="D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C13"/>
  <c r="B14"/>
  <c r="G13"/>
  <c r="H13"/>
  <c r="F13"/>
  <c r="E13"/>
  <c r="D13"/>
  <c r="I6" i="19" l="1"/>
  <c r="I11"/>
  <c r="A12" i="14"/>
  <c r="R14" i="25"/>
  <c r="L14"/>
  <c r="O14"/>
  <c r="P14"/>
  <c r="Q14"/>
  <c r="M14"/>
  <c r="K14"/>
  <c r="N14"/>
  <c r="J14"/>
  <c r="I14"/>
  <c r="H14"/>
  <c r="G14"/>
  <c r="B15"/>
  <c r="F14"/>
  <c r="D14"/>
  <c r="C14"/>
  <c r="E14"/>
  <c r="D13" i="19" l="1"/>
  <c r="A13" i="14"/>
  <c r="D20" i="19" s="1"/>
  <c r="K15" i="25"/>
  <c r="N15"/>
  <c r="P15"/>
  <c r="Q15"/>
  <c r="M15"/>
  <c r="R15"/>
  <c r="L15"/>
  <c r="O15"/>
  <c r="J15"/>
  <c r="I15"/>
  <c r="G15"/>
  <c r="H15"/>
  <c r="D15"/>
  <c r="F15"/>
  <c r="B16"/>
  <c r="C15"/>
  <c r="E15"/>
  <c r="I14" i="19" l="1"/>
  <c r="D15"/>
  <c r="A14" i="14"/>
  <c r="I44" i="19"/>
  <c r="D19"/>
  <c r="O16" i="25"/>
  <c r="M16"/>
  <c r="K16"/>
  <c r="L16"/>
  <c r="P16"/>
  <c r="Q16"/>
  <c r="R16"/>
  <c r="N16"/>
  <c r="I16"/>
  <c r="J16"/>
  <c r="B17"/>
  <c r="C16"/>
  <c r="E16"/>
  <c r="F16"/>
  <c r="G16"/>
  <c r="H16"/>
  <c r="D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F17"/>
  <c r="D17"/>
  <c r="B18"/>
  <c r="E17"/>
  <c r="G17"/>
  <c r="H17"/>
  <c r="C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H18"/>
  <c r="G18"/>
  <c r="D18"/>
  <c r="E18"/>
  <c r="F18"/>
  <c r="B19"/>
  <c r="C18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H19"/>
  <c r="F19"/>
  <c r="D19"/>
  <c r="B20"/>
  <c r="C19"/>
  <c r="E19"/>
  <c r="L20" l="1"/>
  <c r="O20"/>
  <c r="M20"/>
  <c r="K20"/>
  <c r="N20"/>
  <c r="P20"/>
  <c r="Q20"/>
  <c r="R20"/>
  <c r="J20"/>
  <c r="I20"/>
  <c r="H20"/>
  <c r="G20"/>
  <c r="F20"/>
  <c r="E20"/>
  <c r="D20"/>
  <c r="C20"/>
  <c r="B21"/>
  <c r="O21" l="1"/>
  <c r="M21"/>
  <c r="P21"/>
  <c r="K21"/>
  <c r="N21"/>
  <c r="R21"/>
  <c r="L21"/>
  <c r="Q21"/>
  <c r="I21"/>
  <c r="J21"/>
  <c r="H21"/>
  <c r="G21"/>
  <c r="B22"/>
  <c r="E21"/>
  <c r="C21"/>
  <c r="D21"/>
  <c r="F21"/>
  <c r="P22" l="1"/>
  <c r="O22"/>
  <c r="K22"/>
  <c r="N22"/>
  <c r="M22"/>
  <c r="R22"/>
  <c r="L22"/>
  <c r="Q22"/>
  <c r="I22"/>
  <c r="J22"/>
  <c r="H22"/>
  <c r="G22"/>
  <c r="B23"/>
  <c r="D22"/>
  <c r="F22"/>
  <c r="C22"/>
  <c r="E22"/>
  <c r="L23" l="1"/>
  <c r="P23"/>
  <c r="K23"/>
  <c r="N23"/>
  <c r="Q23"/>
  <c r="M23"/>
  <c r="R23"/>
  <c r="O23"/>
  <c r="J23"/>
  <c r="I23"/>
  <c r="H23"/>
  <c r="G23"/>
  <c r="C23"/>
  <c r="E23"/>
  <c r="D23"/>
  <c r="B24"/>
  <c r="F23"/>
  <c r="R24" l="1"/>
  <c r="L24"/>
  <c r="M24"/>
  <c r="K24"/>
  <c r="N24"/>
  <c r="Q24"/>
  <c r="O24"/>
  <c r="P24"/>
  <c r="J24"/>
  <c r="I24"/>
  <c r="G24"/>
  <c r="F24"/>
  <c r="C24"/>
  <c r="E24"/>
  <c r="D24"/>
  <c r="B25"/>
  <c r="H24"/>
  <c r="R25" l="1"/>
  <c r="P25"/>
  <c r="O25"/>
  <c r="L25"/>
  <c r="M25"/>
  <c r="Q25"/>
  <c r="K25"/>
  <c r="N25"/>
  <c r="I25"/>
  <c r="J25"/>
  <c r="H25"/>
  <c r="G25"/>
  <c r="F25"/>
  <c r="B26"/>
  <c r="D25"/>
  <c r="C25"/>
  <c r="E25"/>
  <c r="Q26" l="1"/>
  <c r="P26"/>
  <c r="M26"/>
  <c r="N26"/>
  <c r="L26"/>
  <c r="O26"/>
  <c r="R26"/>
  <c r="K26"/>
  <c r="I26"/>
  <c r="J26"/>
  <c r="H26"/>
  <c r="G26"/>
  <c r="D26"/>
  <c r="B27"/>
  <c r="E26"/>
  <c r="F26"/>
  <c r="C26"/>
  <c r="R27" l="1"/>
  <c r="M27"/>
  <c r="Q27"/>
  <c r="O27"/>
  <c r="P27"/>
  <c r="N27"/>
  <c r="K27"/>
  <c r="L27"/>
  <c r="J27"/>
  <c r="I27"/>
  <c r="H27"/>
  <c r="G27"/>
  <c r="C27"/>
  <c r="D27"/>
  <c r="E27"/>
  <c r="B28"/>
  <c r="F27"/>
  <c r="O28" l="1"/>
  <c r="P28"/>
  <c r="R28"/>
  <c r="M28"/>
  <c r="L28"/>
  <c r="N28"/>
  <c r="Q28"/>
  <c r="K28"/>
  <c r="J28"/>
  <c r="I28"/>
  <c r="E28"/>
  <c r="G28"/>
  <c r="H28"/>
  <c r="C28"/>
  <c r="D28"/>
  <c r="F28"/>
  <c r="B29"/>
  <c r="R29" l="1"/>
  <c r="N29"/>
  <c r="K29"/>
  <c r="Q29"/>
  <c r="L29"/>
  <c r="M29"/>
  <c r="O29"/>
  <c r="P29"/>
  <c r="J29"/>
  <c r="I29"/>
  <c r="G29"/>
  <c r="H29"/>
  <c r="C29"/>
  <c r="F29"/>
  <c r="E29"/>
  <c r="B30"/>
  <c r="D29"/>
  <c r="Q30" l="1"/>
  <c r="P30"/>
  <c r="L30"/>
  <c r="K30"/>
  <c r="M30"/>
  <c r="N30"/>
  <c r="O30"/>
  <c r="R30"/>
  <c r="I30"/>
  <c r="J30"/>
  <c r="G30"/>
  <c r="E30"/>
  <c r="C30"/>
  <c r="B31"/>
  <c r="D30"/>
  <c r="F30"/>
  <c r="H30"/>
  <c r="Q31" l="1"/>
  <c r="M31"/>
  <c r="N31"/>
  <c r="K31"/>
  <c r="P31"/>
  <c r="L31"/>
  <c r="O31"/>
  <c r="R31"/>
  <c r="J31"/>
  <c r="I31"/>
  <c r="H31"/>
  <c r="B32"/>
  <c r="C31"/>
  <c r="D31"/>
  <c r="E31"/>
  <c r="F31"/>
  <c r="G31"/>
  <c r="M32" l="1"/>
  <c r="K32"/>
  <c r="O32"/>
  <c r="P32"/>
  <c r="L32"/>
  <c r="R32"/>
  <c r="Q32"/>
  <c r="N32"/>
  <c r="I32"/>
  <c r="J32"/>
  <c r="H32"/>
  <c r="G32"/>
  <c r="B33"/>
  <c r="E32"/>
  <c r="F32"/>
  <c r="D32"/>
  <c r="C32"/>
  <c r="P33" l="1"/>
  <c r="L33"/>
  <c r="K33"/>
  <c r="M33"/>
  <c r="Q33"/>
  <c r="O33"/>
  <c r="R33"/>
  <c r="N33"/>
  <c r="J33"/>
  <c r="I33"/>
  <c r="H33"/>
  <c r="G33"/>
  <c r="C33"/>
  <c r="E33"/>
  <c r="F33"/>
  <c r="D33"/>
  <c r="B34"/>
  <c r="N34" l="1"/>
  <c r="L34"/>
  <c r="K34"/>
  <c r="O34"/>
  <c r="P34"/>
  <c r="R34"/>
  <c r="Q34"/>
  <c r="M34"/>
  <c r="I34"/>
  <c r="J34"/>
  <c r="G34"/>
  <c r="H34"/>
  <c r="C34"/>
  <c r="F34"/>
  <c r="B35"/>
  <c r="E34"/>
  <c r="D34"/>
  <c r="K35" l="1"/>
  <c r="R35"/>
  <c r="N35"/>
  <c r="Q35"/>
  <c r="P35"/>
  <c r="M35"/>
  <c r="L35"/>
  <c r="O35"/>
  <c r="I35"/>
  <c r="J35"/>
  <c r="G35"/>
  <c r="C35"/>
  <c r="D35"/>
  <c r="F35"/>
  <c r="E35"/>
  <c r="B36"/>
  <c r="H35"/>
  <c r="M36" l="1"/>
  <c r="P36"/>
  <c r="O36"/>
  <c r="K36"/>
  <c r="N36"/>
  <c r="Q36"/>
  <c r="R36"/>
  <c r="L36"/>
  <c r="I36"/>
  <c r="J36"/>
  <c r="D36"/>
  <c r="F36"/>
  <c r="G36"/>
  <c r="E36"/>
  <c r="C36"/>
  <c r="B37"/>
  <c r="H36"/>
  <c r="K37" l="1"/>
  <c r="N37"/>
  <c r="O37"/>
  <c r="R37"/>
  <c r="M37"/>
  <c r="P37"/>
  <c r="Q37"/>
  <c r="L37"/>
  <c r="I37"/>
  <c r="J37"/>
  <c r="E37"/>
  <c r="D37"/>
  <c r="F37"/>
  <c r="G37"/>
  <c r="H37"/>
  <c r="B38"/>
  <c r="C37"/>
  <c r="Q38" l="1"/>
  <c r="R38"/>
  <c r="K38"/>
  <c r="N38"/>
  <c r="M38"/>
  <c r="L38"/>
  <c r="O38"/>
  <c r="P38"/>
  <c r="J38"/>
  <c r="I38"/>
  <c r="E38"/>
  <c r="F38"/>
  <c r="G38"/>
  <c r="H38"/>
  <c r="C38"/>
  <c r="B39"/>
  <c r="D38"/>
  <c r="K39" l="1"/>
  <c r="R39"/>
  <c r="N39"/>
  <c r="O39"/>
  <c r="P39"/>
  <c r="L39"/>
  <c r="Q39"/>
  <c r="M39"/>
  <c r="I39"/>
  <c r="J39"/>
  <c r="H39"/>
  <c r="E39"/>
  <c r="C39"/>
  <c r="F39"/>
  <c r="D39"/>
  <c r="G39"/>
  <c r="B40"/>
  <c r="L40" l="1"/>
  <c r="N40"/>
  <c r="P40"/>
  <c r="M40"/>
  <c r="K40"/>
  <c r="R40"/>
  <c r="Q40"/>
  <c r="O40"/>
  <c r="J40"/>
  <c r="I40"/>
  <c r="G40"/>
  <c r="B41"/>
  <c r="E40"/>
  <c r="F40"/>
  <c r="C40"/>
  <c r="D40"/>
  <c r="H40"/>
  <c r="N41" l="1"/>
  <c r="O41"/>
  <c r="J41"/>
  <c r="R41"/>
  <c r="L41"/>
  <c r="Q41"/>
  <c r="M41"/>
  <c r="I41"/>
  <c r="P41"/>
  <c r="K41"/>
  <c r="F41"/>
  <c r="E41"/>
  <c r="H41"/>
  <c r="B42"/>
  <c r="G41"/>
  <c r="C41"/>
  <c r="D41"/>
  <c r="Q42" l="1"/>
  <c r="P42"/>
  <c r="I42"/>
  <c r="K42"/>
  <c r="N42"/>
  <c r="L42"/>
  <c r="O42"/>
  <c r="R42"/>
  <c r="J42"/>
  <c r="M42"/>
  <c r="G42"/>
  <c r="E42"/>
  <c r="B43"/>
  <c r="C42"/>
  <c r="D42"/>
  <c r="H42"/>
  <c r="F42"/>
  <c r="J43" l="1"/>
  <c r="O43"/>
  <c r="R43"/>
  <c r="L43"/>
  <c r="I43"/>
  <c r="P43"/>
  <c r="M43"/>
  <c r="N43"/>
  <c r="Q43"/>
  <c r="K43"/>
  <c r="H43"/>
  <c r="G43"/>
  <c r="F43"/>
  <c r="B44"/>
  <c r="E43"/>
  <c r="C43"/>
  <c r="D43"/>
  <c r="O44" l="1"/>
  <c r="P44"/>
  <c r="L44"/>
  <c r="M44"/>
  <c r="Q44"/>
  <c r="K44"/>
  <c r="J44"/>
  <c r="N44"/>
  <c r="R44"/>
  <c r="I44"/>
  <c r="E44"/>
  <c r="F44"/>
  <c r="B45"/>
  <c r="C44"/>
  <c r="G44"/>
  <c r="H44"/>
  <c r="D44"/>
  <c r="J45" l="1"/>
  <c r="I45"/>
  <c r="M45"/>
  <c r="L45"/>
  <c r="Q45"/>
  <c r="K45"/>
  <c r="N45"/>
  <c r="P45"/>
  <c r="R45"/>
  <c r="O45"/>
  <c r="D45"/>
  <c r="H45"/>
  <c r="E45"/>
  <c r="C45"/>
  <c r="F45"/>
  <c r="B46"/>
  <c r="G45"/>
  <c r="K46" l="1"/>
  <c r="I46"/>
  <c r="N46"/>
  <c r="L46"/>
  <c r="J46"/>
  <c r="O46"/>
  <c r="M46"/>
  <c r="P46"/>
  <c r="R46"/>
  <c r="Q46"/>
  <c r="F46"/>
  <c r="B47"/>
  <c r="D46"/>
  <c r="H46"/>
  <c r="G46"/>
  <c r="C46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D49"/>
  <c r="H49"/>
  <c r="F49"/>
  <c r="E49"/>
  <c r="C49"/>
  <c r="G49"/>
  <c r="B50"/>
  <c r="O50" l="1"/>
  <c r="L50"/>
  <c r="M50"/>
  <c r="I50"/>
  <c r="J50"/>
  <c r="N50"/>
  <c r="P50"/>
  <c r="Q50"/>
  <c r="R50"/>
  <c r="K50"/>
  <c r="D50"/>
  <c r="H50"/>
  <c r="G50"/>
  <c r="B51"/>
  <c r="C50"/>
  <c r="F50"/>
  <c r="E50"/>
  <c r="L51" l="1"/>
  <c r="K51"/>
  <c r="I51"/>
  <c r="N51"/>
  <c r="R51"/>
  <c r="Q51"/>
  <c r="P51"/>
  <c r="J51"/>
  <c r="O51"/>
  <c r="M51"/>
  <c r="F51"/>
  <c r="H51"/>
  <c r="B52"/>
  <c r="G51"/>
  <c r="D51"/>
  <c r="C51"/>
  <c r="E51"/>
  <c r="P52" l="1"/>
  <c r="O52"/>
  <c r="K52"/>
  <c r="N52"/>
  <c r="J52"/>
  <c r="I52"/>
  <c r="R52"/>
  <c r="M52"/>
  <c r="L52"/>
  <c r="Q52"/>
  <c r="D52"/>
  <c r="G52"/>
  <c r="H52"/>
  <c r="B53"/>
  <c r="F52"/>
  <c r="E52"/>
  <c r="C52"/>
  <c r="L53" l="1"/>
  <c r="P53"/>
  <c r="O53"/>
  <c r="K53"/>
  <c r="J53"/>
  <c r="R53"/>
  <c r="N53"/>
  <c r="Q53"/>
  <c r="I53"/>
  <c r="M53"/>
  <c r="B54"/>
  <c r="H53"/>
  <c r="C53"/>
  <c r="F53"/>
  <c r="D53"/>
  <c r="G53"/>
  <c r="E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<sst xmlns="http://schemas.openxmlformats.org/spreadsheetml/2006/main" count="3407" uniqueCount="698">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</sst>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8" totalsRowShown="0" dataDxfId="126">
  <autoFilter ref="A1:J38"/>
  <tableColumns count="10">
    <tableColumn id="2" name="Name" dataDxfId="125"/>
    <tableColumn id="10" name="Table" dataDxfId="124">
      <calculatedColumnFormula>"__"&amp;[Name]</calculatedColumnFormula>
    </tableColumn>
    <tableColumn id="5" name="Singular Name" dataDxfId="123">
      <calculatedColumnFormula>IF(RIGHT([Name],3)="ies",MID([Name],1,LEN([Name])-3)&amp;"y",IF(RIGHT([Name],1)="s",MID([Name],1,LEN([Name])-1),[Name]))</calculatedColumnFormula>
    </tableColumn>
    <tableColumn id="8" name="Model NS" dataDxfId="122">
      <calculatedColumnFormula>"Milestone\Appframe\Model"</calculatedColumnFormula>
    </tableColumn>
    <tableColumn id="4" name="Class Name" dataDxfId="121">
      <calculatedColumnFormula>SUBSTITUTE(PROPER([Singular Name]),"_","")</calculatedColumnFormula>
    </tableColumn>
    <tableColumn id="1" name="Migration Artisan" dataDxfId="120">
      <calculatedColumnFormula>"php artisan make:migration create_"&amp;[Table]&amp;"_table --create=__"&amp;[Name]</calculatedColumnFormula>
    </tableColumn>
    <tableColumn id="6" name="Model Artisan" dataDxfId="119">
      <calculatedColumnFormula>"php artisan make:model "&amp;[Class Name]</calculatedColumnFormula>
    </tableColumn>
    <tableColumn id="3" name="Model Statement" dataDxfId="118">
      <calculatedColumnFormula>"protected $table = '"&amp;[Table]&amp;"';"</calculatedColumnFormula>
    </tableColumn>
    <tableColumn id="7" name="Seeder Artisan" dataDxfId="117">
      <calculatedColumnFormula>"php artisan make:seed "&amp;[Class Name]&amp;"TableSeeder"</calculatedColumnFormula>
    </tableColumn>
    <tableColumn id="9" name="Seeder Class" dataDxfId="116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2">
  <autoFilter ref="A1:P9"/>
  <tableColumns count="16">
    <tableColumn id="1" name="No" dataDxfId="31">
      <calculatedColumnFormula>IFERROR($A1+1,1)</calculatedColumnFormula>
    </tableColumn>
    <tableColumn id="2" name="Resource" dataDxfId="30"/>
    <tableColumn id="13" name="Resource Id" dataDxfId="29">
      <calculatedColumnFormula>VLOOKUP([Resource],CHOOSE({1,2},ResourceTable[Name],ResourceTable[No]),2,0)</calculatedColumnFormula>
    </tableColumn>
    <tableColumn id="3" name="Action Name" dataDxfId="28"/>
    <tableColumn id="4" name="Description" dataDxfId="27"/>
    <tableColumn id="5" name="Action Title" dataDxfId="26"/>
    <tableColumn id="6" name="Button Type" dataDxfId="25"/>
    <tableColumn id="7" name="Menu" dataDxfId="24"/>
    <tableColumn id="8" name="Icon" dataDxfId="23"/>
    <tableColumn id="9" name="Set" dataDxfId="22"/>
    <tableColumn id="14" name="Action Type" dataDxfId="21"/>
    <tableColumn id="15" name="ID1" dataDxfId="20"/>
    <tableColumn id="16" name="ID2" dataDxfId="19"/>
    <tableColumn id="10" name="On" dataDxfId="18"/>
    <tableColumn id="11" name="Confirm" dataDxfId="17"/>
    <tableColumn id="12" name="handler" dataDxfId="1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9" totalsRowShown="0" dataDxfId="109">
  <autoFilter ref="A1:I139">
    <filterColumn colId="0"/>
  </autoFilter>
  <tableColumns count="9">
    <tableColumn id="1" name="Column" dataDxfId="108"/>
    <tableColumn id="2" name="Type" dataDxfId="107"/>
    <tableColumn id="3" name="Name" dataDxfId="106"/>
    <tableColumn id="4" name="Length/Enum" dataDxfId="105"/>
    <tableColumn id="5" name="Method1" dataDxfId="104"/>
    <tableColumn id="6" name="Method2" dataDxfId="103"/>
    <tableColumn id="7" name="Method3" dataDxfId="102"/>
    <tableColumn id="8" name="Method4" dataDxfId="101"/>
    <tableColumn id="9" name="Method5" dataDxfId="1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2" totalsRowShown="0" dataDxfId="4">
  <autoFilter ref="A1:K332">
    <filterColumn colId="0">
      <filters>
        <filter val="resource_form_field_depends"/>
        <filter val="resource_form_fields"/>
      </filters>
    </filterColumn>
  </autoFilter>
  <tableColumns count="11">
    <tableColumn id="2" name="Table" dataDxfId="15"/>
    <tableColumn id="3" name="Field" dataDxfId="14"/>
    <tableColumn id="5" name="Type" dataDxfId="13">
      <calculatedColumnFormula>VLOOKUP([Field],Columns[],2,0)&amp;"("</calculatedColumnFormula>
    </tableColumn>
    <tableColumn id="4" name="Name" dataDxfId="12">
      <calculatedColumnFormula>IF(VLOOKUP([Field],Columns[],3,0)&lt;&gt;"","'"&amp;VLOOKUP([Field],Columns[],3,0)&amp;"'","")</calculatedColumnFormula>
    </tableColumn>
    <tableColumn id="6" name="Arg2" dataDxfId="11">
      <calculatedColumnFormula>IF(VLOOKUP([Field],Columns[],4,0)&lt;&gt;0,", "&amp;VLOOKUP([Field],Columns[],4,0)&amp;")",")")</calculatedColumnFormula>
    </tableColumn>
    <tableColumn id="7" name="Method1" dataDxfId="10">
      <calculatedColumnFormula>IF(VLOOKUP([Field],Columns[],5,0)=0,"","-&gt;"&amp;VLOOKUP([Field],Columns[],5,0))</calculatedColumnFormula>
    </tableColumn>
    <tableColumn id="8" name="Method2" dataDxfId="9">
      <calculatedColumnFormula>IF(VLOOKUP([Field],Columns[],6,0)=0,"","-&gt;"&amp;VLOOKUP([Field],Columns[],6,0))</calculatedColumnFormula>
    </tableColumn>
    <tableColumn id="9" name="Method3" dataDxfId="8">
      <calculatedColumnFormula>IF(VLOOKUP([Field],Columns[],7,0)=0,"","-&gt;"&amp;VLOOKUP([Field],Columns[],7,0))</calculatedColumnFormula>
    </tableColumn>
    <tableColumn id="10" name="Method4" dataDxfId="7">
      <calculatedColumnFormula>IF(VLOOKUP([Field],Columns[],8,0)=0,"","-&gt;"&amp;VLOOKUP([Field],Columns[],8,0))</calculatedColumnFormula>
    </tableColumn>
    <tableColumn id="11" name="Method5" dataDxfId="6">
      <calculatedColumnFormula>IF(VLOOKUP([Field],Columns[],9,0)=0,"","-&gt;"&amp;VLOOKUP([Field],Columns[],9,0))</calculatedColumnFormula>
    </tableColumn>
    <tableColumn id="12" name="Statement" dataDxfId="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0" totalsRowShown="0" headerRowDxfId="99" dataDxfId="98">
  <autoFilter ref="A1:R310">
    <filterColumn colId="1">
      <filters>
        <filter val="Resource Roles"/>
      </filters>
    </filterColumn>
  </autoFilter>
  <tableColumns count="18">
    <tableColumn id="19" name="TRCode" dataDxfId="97">
      <calculatedColumnFormula>[Table Name]&amp;"-"&amp;[Record No]</calculatedColumnFormula>
    </tableColumn>
    <tableColumn id="1" name="Table Name" dataDxfId="96"/>
    <tableColumn id="2" name="Record No" dataDxfId="95">
      <calculatedColumnFormula>COUNTIF($B$1:$B1,[Table Name])</calculatedColumnFormula>
    </tableColumn>
    <tableColumn id="3" name="1" dataDxfId="94"/>
    <tableColumn id="4" name="2" dataDxfId="93"/>
    <tableColumn id="5" name="3" dataDxfId="92"/>
    <tableColumn id="6" name="4" dataDxfId="91"/>
    <tableColumn id="7" name="5" dataDxfId="90"/>
    <tableColumn id="8" name="6" dataDxfId="89"/>
    <tableColumn id="9" name="7" dataDxfId="88"/>
    <tableColumn id="10" name="8" dataDxfId="87"/>
    <tableColumn id="11" name="9" dataDxfId="86"/>
    <tableColumn id="12" name="10" dataDxfId="85"/>
    <tableColumn id="13" name="11" dataDxfId="84"/>
    <tableColumn id="14" name="12" dataDxfId="83"/>
    <tableColumn id="15" name="13" dataDxfId="82"/>
    <tableColumn id="16" name="14" dataDxfId="81"/>
    <tableColumn id="17" name="15" dataDxfId="8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2" totalsRowShown="0" dataDxfId="79">
  <autoFilter ref="A1:E32"/>
  <tableColumns count="5">
    <tableColumn id="1" name="Name" dataDxfId="78"/>
    <tableColumn id="3" name="FW Table Name" dataDxfId="77"/>
    <tableColumn id="20" name="NS" dataDxfId="76">
      <calculatedColumnFormula>VLOOKUP([FW Table Name],Tables[],4,0)</calculatedColumnFormula>
    </tableColumn>
    <tableColumn id="21" name="Model" dataDxfId="75">
      <calculatedColumnFormula>VLOOKUP([FW Table Name],Tables[],5,0)</calculatedColumnFormula>
    </tableColumn>
    <tableColumn id="4" name="Query Method" dataDxfId="74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73">
  <autoFilter ref="A1:I33"/>
  <tableColumns count="9">
    <tableColumn id="1" name="No" dataDxfId="72">
      <calculatedColumnFormula>IFERROR($A1+1,1)</calculatedColumnFormula>
    </tableColumn>
    <tableColumn id="2" name="Name" dataDxfId="71"/>
    <tableColumn id="3" name="Description" dataDxfId="70"/>
    <tableColumn id="4" name="Title" dataDxfId="69"/>
    <tableColumn id="5" name="NS" dataDxfId="68">
      <calculatedColumnFormula>"Milestone\Appframe\Model"</calculatedColumnFormula>
    </tableColumn>
    <tableColumn id="6" name="Table" dataDxfId="67"/>
    <tableColumn id="7" name="Key" dataDxfId="66">
      <calculatedColumnFormula>"id"</calculatedColumnFormula>
    </tableColumn>
    <tableColumn id="8" name="Controller" dataDxfId="65"/>
    <tableColumn id="9" name="Controller NS" dataDxfId="64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63">
  <autoFilter ref="A1:I46"/>
  <tableColumns count="9">
    <tableColumn id="1" name="No" dataDxfId="62">
      <calculatedColumnFormula>IFERROR($A1+1,1)</calculatedColumnFormula>
    </tableColumn>
    <tableColumn id="3" name="Resource" dataDxfId="61"/>
    <tableColumn id="4" name="Relate Resource" dataDxfId="60"/>
    <tableColumn id="2" name="Resource Id" dataDxfId="59">
      <calculatedColumnFormula>VLOOKUP([Resource],CHOOSE({1,2},ResourceTable[Name],ResourceTable[No]),2,0)</calculatedColumnFormula>
    </tableColumn>
    <tableColumn id="5" name="Name" dataDxfId="58"/>
    <tableColumn id="6" name="Description" dataDxfId="57"/>
    <tableColumn id="7" name="Method" dataDxfId="56"/>
    <tableColumn id="8" name="Type" dataDxfId="55"/>
    <tableColumn id="10" name="Relate Id" dataDxfId="54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3">
  <autoFilter ref="A1:G9"/>
  <tableColumns count="7">
    <tableColumn id="1" name="No" dataDxfId="52">
      <calculatedColumnFormula>IFERROR($A1+1,1)</calculatedColumnFormula>
    </tableColumn>
    <tableColumn id="2" name="Resource ID" dataDxfId="51"/>
    <tableColumn id="3" name="Resource Name" dataDxfId="50">
      <calculatedColumnFormula>VLOOKUP([Resource ID],ResourceTable[],2,0)</calculatedColumnFormula>
    </tableColumn>
    <tableColumn id="4" name="Form Name" dataDxfId="49"/>
    <tableColumn id="6" name="Title" dataDxfId="48"/>
    <tableColumn id="7" name="Action Text" dataDxfId="47"/>
    <tableColumn id="8" name="Description" dataDxfId="46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5">
  <autoFilter ref="A1:L33"/>
  <tableColumns count="12">
    <tableColumn id="9" name="No" dataDxfId="44">
      <calculatedColumnFormula>IFERROR($A1+1,1)</calculatedColumnFormula>
    </tableColumn>
    <tableColumn id="1" name="Form Id" dataDxfId="43"/>
    <tableColumn id="7" name="Form Name" dataDxfId="42">
      <calculatedColumnFormula>VLOOKUP([Form Id],ResourceForms[],4,0)</calculatedColumnFormula>
    </tableColumn>
    <tableColumn id="4" name="Name" dataDxfId="41"/>
    <tableColumn id="2" name="Type" dataDxfId="40"/>
    <tableColumn id="5" name="Label" dataDxfId="39"/>
    <tableColumn id="6" name="Collection" dataDxfId="38"/>
    <tableColumn id="14" name="Attribute" dataDxfId="37">
      <calculatedColumnFormula>[Name]</calculatedColumnFormula>
    </tableColumn>
    <tableColumn id="10" name="Relation" dataDxfId="36"/>
    <tableColumn id="11" name="Deep 1" dataDxfId="35"/>
    <tableColumn id="12" name="Deep 2" dataDxfId="34"/>
    <tableColumn id="13" name="Deep 3" dataDxfId="3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G31" workbookViewId="0">
      <selection activeCell="H38" sqref="H3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8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2" t="s">
        <v>188</v>
      </c>
      <c r="B37" s="9" t="str">
        <f>"__"&amp;[Name]</f>
        <v>__organisation</v>
      </c>
      <c r="C37" s="9" t="str">
        <f>IF(RIGHT([Name],3)="ies",MID([Name],1,LEN([Name])-3)&amp;"y",IF(RIGHT([Name],1)="s",MID([Name],1,LEN([Name])-1),[Name]))</f>
        <v>organisation</v>
      </c>
      <c r="D37" s="9" t="str">
        <f t="shared" si="0"/>
        <v>Milestone\Appframe\Model</v>
      </c>
      <c r="E37" s="9" t="str">
        <f>SUBSTITUTE(PROPER([Singular Name]),"_","")</f>
        <v>Organisation</v>
      </c>
      <c r="F37" s="9" t="str">
        <f>"php artisan make:migration create_"&amp;[Table]&amp;"_table --create=__"&amp;[Name]</f>
        <v>php artisan make:migration create___organisation_table --create=__organisation</v>
      </c>
      <c r="G37" s="9" t="str">
        <f>"php artisan make:model "&amp;[Class Name]</f>
        <v>php artisan make:model Organisation</v>
      </c>
      <c r="H37" s="9" t="str">
        <f>"protected $table = '"&amp;[Table]&amp;"';"</f>
        <v>protected $table = '__organisation';</v>
      </c>
      <c r="I37" s="9" t="str">
        <f>"php artisan make:seed "&amp;[Class Name]&amp;"TableSeeder"</f>
        <v>php artisan make:seed OrganisationTableSeeder</v>
      </c>
      <c r="J37" s="9" t="str">
        <f>[Class Name]&amp;"TableSeeder"&amp;"::class,"</f>
        <v>OrganisationTableSeeder::class,</v>
      </c>
    </row>
    <row r="38" spans="1:10">
      <c r="A38" s="2" t="s">
        <v>193</v>
      </c>
      <c r="B38" s="9" t="str">
        <f>"__"&amp;[Name]</f>
        <v>__organisation_contacts</v>
      </c>
      <c r="C38" s="9" t="str">
        <f>IF(RIGHT([Name],3)="ies",MID([Name],1,LEN([Name])-3)&amp;"y",IF(RIGHT([Name],1)="s",MID([Name],1,LEN([Name])-1),[Name]))</f>
        <v>organisation_contact</v>
      </c>
      <c r="D38" s="9" t="str">
        <f t="shared" si="0"/>
        <v>Milestone\Appframe\Model</v>
      </c>
      <c r="E38" s="9" t="str">
        <f>SUBSTITUTE(PROPER([Singular Name]),"_","")</f>
        <v>OrganisationContact</v>
      </c>
      <c r="F38" s="9" t="str">
        <f>"php artisan make:migration create_"&amp;[Table]&amp;"_table --create=__"&amp;[Name]</f>
        <v>php artisan make:migration create___organisation_contacts_table --create=__organisation_contacts</v>
      </c>
      <c r="G38" s="9" t="str">
        <f>"php artisan make:model "&amp;[Class Name]</f>
        <v>php artisan make:model OrganisationContact</v>
      </c>
      <c r="H38" s="9" t="str">
        <f>"protected $table = '"&amp;[Table]&amp;"';"</f>
        <v>protected $table = '__organisation_contacts';</v>
      </c>
      <c r="I38" s="9" t="str">
        <f>"php artisan make:seed "&amp;[Class Name]&amp;"TableSeeder"</f>
        <v>php artisan make:seed OrganisationContactTableSeeder</v>
      </c>
      <c r="J38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9"/>
  <sheetViews>
    <sheetView topLeftCell="A119" workbookViewId="0">
      <selection activeCell="B140" sqref="B14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</sheetData>
  <conditionalFormatting sqref="A43:A46">
    <cfRule type="duplicateValues" dxfId="115" priority="5"/>
  </conditionalFormatting>
  <conditionalFormatting sqref="A56:A59">
    <cfRule type="duplicateValues" dxfId="114" priority="4"/>
  </conditionalFormatting>
  <conditionalFormatting sqref="A2:A139">
    <cfRule type="duplicateValues" dxfId="113" priority="24"/>
  </conditionalFormatting>
  <conditionalFormatting sqref="A128:A129">
    <cfRule type="duplicateValues" dxfId="112" priority="3"/>
  </conditionalFormatting>
  <conditionalFormatting sqref="A128:A129">
    <cfRule type="duplicateValues" dxfId="111" priority="2"/>
  </conditionalFormatting>
  <conditionalFormatting sqref="A130:A131">
    <cfRule type="duplicateValues" dxfId="11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32"/>
  <sheetViews>
    <sheetView workbookViewId="0">
      <selection activeCell="K324" sqref="K324:K33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>
      <c r="A331" s="4" t="s">
        <v>679</v>
      </c>
      <c r="B331" s="4" t="s">
        <v>40</v>
      </c>
      <c r="C331" s="4" t="str">
        <f>VLOOKUP([Field],Columns[],2,0)&amp;"("</f>
        <v>timestamps(</v>
      </c>
      <c r="D331" s="4" t="str">
        <f>IF(VLOOKUP([Field],Columns[],3,0)&lt;&gt;"","'"&amp;VLOOKUP([Field],Columns[],3,0)&amp;"'","")</f>
        <v/>
      </c>
      <c r="E331" s="7" t="str">
        <f>IF(VLOOKUP([Field],Columns[],4,0)&lt;&gt;0,", "&amp;VLOOKUP([Field],Columns[],4,0)&amp;")",")")</f>
        <v>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$table-&gt;timestamps();</v>
      </c>
    </row>
    <row r="332" spans="1:11">
      <c r="A332" s="4" t="s">
        <v>679</v>
      </c>
      <c r="B332" s="4" t="s">
        <v>123</v>
      </c>
      <c r="C332" s="4" t="str">
        <f>VLOOKUP([Field],Columns[],2,0)&amp;"("</f>
        <v>foreign(</v>
      </c>
      <c r="D332" s="4" t="str">
        <f>IF(VLOOKUP([Field],Columns[],3,0)&lt;&gt;"","'"&amp;VLOOKUP([Field],Columns[],3,0)&amp;"'","")</f>
        <v>'form_field'</v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>-&gt;references('id')</v>
      </c>
      <c r="G332" s="4" t="str">
        <f>IF(VLOOKUP([Field],Columns[],6,0)=0,"","-&gt;"&amp;VLOOKUP([Field],Columns[],6,0))</f>
        <v>-&gt;on('__resource_form_fields')</v>
      </c>
      <c r="H332" s="4" t="str">
        <f>IF(VLOOKUP([Field],Columns[],7,0)=0,"","-&gt;"&amp;VLOOKUP([Field],Columns[],7,0))</f>
        <v>-&gt;onUpdate('cascade')</v>
      </c>
      <c r="I332" s="4" t="str">
        <f>IF(VLOOKUP([Field],Columns[],8,0)=0,"","-&gt;"&amp;VLOOKUP([Field],Columns[],8,0))</f>
        <v>-&gt;onDelete('cascade')</v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32">
      <formula1>AvailableFields</formula1>
    </dataValidation>
    <dataValidation type="list" allowBlank="1" showInputMessage="1" showErrorMessage="1" sqref="A2:A33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0"/>
  <sheetViews>
    <sheetView topLeftCell="B291" workbookViewId="0">
      <selection activeCell="D310" sqref="D310:I310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topLeftCell="A28" workbookViewId="0">
      <selection activeCell="B33" sqref="B33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</sheetData>
  <dataValidations count="2">
    <dataValidation type="list" allowBlank="1" showInputMessage="1" showErrorMessage="1" sqref="E2:E32">
      <formula1>"truncate,query"</formula1>
    </dataValidation>
    <dataValidation type="list" allowBlank="1" showInputMessage="1" showErrorMessage="1" sqref="B2:B3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36" workbookViewId="0">
      <selection activeCell="B6" sqref="B6:R55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441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;</v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>\DB::statement('set foreign_key_checks = ' . $_);</v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2018-10-10T15:34:29Z</dcterms:modified>
</cp:coreProperties>
</file>