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84" i="19"/>
  <c r="B84"/>
  <c r="H84" s="1"/>
  <c r="C84"/>
  <c r="D84"/>
  <c r="N84" s="1"/>
  <c r="G84"/>
  <c r="M84"/>
  <c r="A83"/>
  <c r="B83"/>
  <c r="D83" s="1"/>
  <c r="N83" s="1"/>
  <c r="C83"/>
  <c r="M83"/>
  <c r="A82"/>
  <c r="B82"/>
  <c r="H82" s="1"/>
  <c r="C82"/>
  <c r="M82"/>
  <c r="A81"/>
  <c r="B81"/>
  <c r="H81" s="1"/>
  <c r="C81"/>
  <c r="M81"/>
  <c r="A80"/>
  <c r="B80"/>
  <c r="H80" s="1"/>
  <c r="C80"/>
  <c r="M80"/>
  <c r="A79"/>
  <c r="B79"/>
  <c r="D79" s="1"/>
  <c r="N79" s="1"/>
  <c r="C79"/>
  <c r="M79"/>
  <c r="AE8" i="9"/>
  <c r="AE7"/>
  <c r="AE3"/>
  <c r="AV23" i="28"/>
  <c r="O60" i="9"/>
  <c r="Q60" s="1"/>
  <c r="P60"/>
  <c r="AE60"/>
  <c r="AJ60"/>
  <c r="AT60"/>
  <c r="AV60" s="1"/>
  <c r="AW60" s="1"/>
  <c r="O54"/>
  <c r="Q54" s="1"/>
  <c r="P54"/>
  <c r="AE54"/>
  <c r="AJ54"/>
  <c r="AT54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6" i="27"/>
  <c r="AJ36"/>
  <c r="B52"/>
  <c r="D52"/>
  <c r="M52" s="1"/>
  <c r="L52"/>
  <c r="Q52"/>
  <c r="R52"/>
  <c r="S52"/>
  <c r="AV97" i="28"/>
  <c r="AV96"/>
  <c r="AV95"/>
  <c r="A27"/>
  <c r="C27"/>
  <c r="D27"/>
  <c r="K27" s="1"/>
  <c r="DA14" i="9"/>
  <c r="DB14"/>
  <c r="AF35" i="27"/>
  <c r="AJ35"/>
  <c r="B51"/>
  <c r="D51"/>
  <c r="M51" s="1"/>
  <c r="L51"/>
  <c r="Q51"/>
  <c r="R51"/>
  <c r="S51"/>
  <c r="O80" i="9"/>
  <c r="Q80" s="1"/>
  <c r="P80"/>
  <c r="AE80"/>
  <c r="AJ80"/>
  <c r="AT80"/>
  <c r="O79"/>
  <c r="Q79" s="1"/>
  <c r="P79"/>
  <c r="AE79"/>
  <c r="AJ79"/>
  <c r="AT79"/>
  <c r="O78"/>
  <c r="Q78" s="1"/>
  <c r="P78"/>
  <c r="AE78"/>
  <c r="AJ78"/>
  <c r="AT78"/>
  <c r="O77"/>
  <c r="Q77" s="1"/>
  <c r="P77"/>
  <c r="AE77"/>
  <c r="AJ77"/>
  <c r="AT77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V94" i="28"/>
  <c r="AV93"/>
  <c r="A26"/>
  <c r="C26"/>
  <c r="D26"/>
  <c r="K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5"/>
  <c r="Q75" s="1"/>
  <c r="O76"/>
  <c r="Q76" s="1"/>
  <c r="P75"/>
  <c r="P76"/>
  <c r="AE75"/>
  <c r="AE76"/>
  <c r="AJ75"/>
  <c r="AJ76"/>
  <c r="AT75"/>
  <c r="AT76"/>
  <c r="O74"/>
  <c r="Q74" s="1"/>
  <c r="AN74" s="1"/>
  <c r="P74"/>
  <c r="AE74"/>
  <c r="AJ74"/>
  <c r="AT74"/>
  <c r="B17"/>
  <c r="AV92" i="28"/>
  <c r="B46" i="27"/>
  <c r="D46"/>
  <c r="M46" s="1"/>
  <c r="L46"/>
  <c r="P46"/>
  <c r="Q46"/>
  <c r="R46"/>
  <c r="S46"/>
  <c r="AV91" i="28"/>
  <c r="AV90"/>
  <c r="A25"/>
  <c r="C25"/>
  <c r="D25"/>
  <c r="K25" s="1"/>
  <c r="B45" i="27"/>
  <c r="D45"/>
  <c r="M45" s="1"/>
  <c r="L45"/>
  <c r="P45"/>
  <c r="Q45"/>
  <c r="R45"/>
  <c r="S45"/>
  <c r="BJ4" i="9"/>
  <c r="BJ3"/>
  <c r="O73"/>
  <c r="Q73" s="1"/>
  <c r="AN73" s="1"/>
  <c r="P73"/>
  <c r="AE73"/>
  <c r="AJ73"/>
  <c r="AT73"/>
  <c r="O72"/>
  <c r="Q72" s="1"/>
  <c r="P72"/>
  <c r="AE72"/>
  <c r="AJ72"/>
  <c r="AT72"/>
  <c r="O71"/>
  <c r="Q71" s="1"/>
  <c r="AN71" s="1"/>
  <c r="P71"/>
  <c r="AE71"/>
  <c r="AJ71"/>
  <c r="AT71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V89" i="28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24"/>
  <c r="C24"/>
  <c r="D24"/>
  <c r="K24" s="1"/>
  <c r="A23"/>
  <c r="C23"/>
  <c r="D23"/>
  <c r="K23" s="1"/>
  <c r="A22"/>
  <c r="C22"/>
  <c r="D22"/>
  <c r="K22" s="1"/>
  <c r="A21"/>
  <c r="C21"/>
  <c r="D21"/>
  <c r="K21" s="1"/>
  <c r="A20"/>
  <c r="C20"/>
  <c r="D20"/>
  <c r="K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V64" i="28"/>
  <c r="AV63"/>
  <c r="A19"/>
  <c r="C19"/>
  <c r="D19"/>
  <c r="K19" s="1"/>
  <c r="AF23" i="27"/>
  <c r="AJ23"/>
  <c r="B35"/>
  <c r="D35"/>
  <c r="M35" s="1"/>
  <c r="L35"/>
  <c r="Q35"/>
  <c r="R35"/>
  <c r="S35"/>
  <c r="AV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V62" i="28"/>
  <c r="AV61"/>
  <c r="AV60"/>
  <c r="AV59"/>
  <c r="AV58"/>
  <c r="AV57"/>
  <c r="AV56"/>
  <c r="AV55"/>
  <c r="AV54"/>
  <c r="AV53"/>
  <c r="A18"/>
  <c r="C18"/>
  <c r="D18"/>
  <c r="K18" s="1"/>
  <c r="A17"/>
  <c r="C17"/>
  <c r="D17"/>
  <c r="K17" s="1"/>
  <c r="A16"/>
  <c r="C16"/>
  <c r="D16"/>
  <c r="K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V52" i="28"/>
  <c r="AV51"/>
  <c r="C71" i="19"/>
  <c r="AV50" i="28"/>
  <c r="C69" i="19"/>
  <c r="AV49" i="28"/>
  <c r="AV48"/>
  <c r="AV47"/>
  <c r="AV46"/>
  <c r="AV45"/>
  <c r="AV44"/>
  <c r="AV43"/>
  <c r="AV42"/>
  <c r="AV41"/>
  <c r="C70" i="19"/>
  <c r="C68"/>
  <c r="C67"/>
  <c r="C66"/>
  <c r="C65"/>
  <c r="C64"/>
  <c r="C63"/>
  <c r="A15" i="28"/>
  <c r="C15"/>
  <c r="D15"/>
  <c r="K15" s="1"/>
  <c r="A14"/>
  <c r="C14"/>
  <c r="D14"/>
  <c r="K14" s="1"/>
  <c r="A13"/>
  <c r="C13"/>
  <c r="D13"/>
  <c r="K13" s="1"/>
  <c r="A12"/>
  <c r="C12"/>
  <c r="D12"/>
  <c r="K12" s="1"/>
  <c r="AF15" i="27"/>
  <c r="AJ15"/>
  <c r="B27"/>
  <c r="D27"/>
  <c r="M27" s="1"/>
  <c r="L27"/>
  <c r="Q27"/>
  <c r="R27"/>
  <c r="S27"/>
  <c r="AV33" i="28"/>
  <c r="AV2"/>
  <c r="AV3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4"/>
  <c r="AV25"/>
  <c r="AV26"/>
  <c r="AV27"/>
  <c r="AV28"/>
  <c r="AV29"/>
  <c r="AV30"/>
  <c r="AV31"/>
  <c r="AV32"/>
  <c r="AV34"/>
  <c r="AV35"/>
  <c r="AV36"/>
  <c r="AV37"/>
  <c r="AV38"/>
  <c r="AV39"/>
  <c r="AV40"/>
  <c r="A11"/>
  <c r="C11"/>
  <c r="D11"/>
  <c r="K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K10" s="1"/>
  <c r="AF13" i="27"/>
  <c r="AJ13"/>
  <c r="B25"/>
  <c r="D25"/>
  <c r="Y25" s="1"/>
  <c r="L25"/>
  <c r="Q25"/>
  <c r="R25"/>
  <c r="S25"/>
  <c r="A9" i="28"/>
  <c r="C9"/>
  <c r="D9"/>
  <c r="K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K5" s="1"/>
  <c r="D6"/>
  <c r="K6" s="1"/>
  <c r="D7"/>
  <c r="K7" s="1"/>
  <c r="D8"/>
  <c r="K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5"/>
  <c r="Q55" s="1"/>
  <c r="O56"/>
  <c r="Q56" s="1"/>
  <c r="O57"/>
  <c r="Q57" s="1"/>
  <c r="O58"/>
  <c r="Q58" s="1"/>
  <c r="O59"/>
  <c r="Q59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C2"/>
  <c r="B8"/>
  <c r="B7"/>
  <c r="B20" i="27"/>
  <c r="Q20"/>
  <c r="R20"/>
  <c r="S20"/>
  <c r="B18"/>
  <c r="P18"/>
  <c r="Q18"/>
  <c r="R18"/>
  <c r="S18"/>
  <c r="P68" i="9"/>
  <c r="P69"/>
  <c r="P70"/>
  <c r="AE68"/>
  <c r="AE69"/>
  <c r="AE70"/>
  <c r="AJ68"/>
  <c r="AJ69"/>
  <c r="AJ70"/>
  <c r="AT68"/>
  <c r="AV68" s="1"/>
  <c r="AW68" s="1"/>
  <c r="AT69"/>
  <c r="AV69" s="1"/>
  <c r="AW69" s="1"/>
  <c r="AT70"/>
  <c r="AV70" s="1"/>
  <c r="AW70" s="1"/>
  <c r="P67"/>
  <c r="AE67"/>
  <c r="AJ67"/>
  <c r="AT67"/>
  <c r="AV67" s="1"/>
  <c r="AW67" s="1"/>
  <c r="P66"/>
  <c r="AE66"/>
  <c r="AJ66"/>
  <c r="AT66"/>
  <c r="P65"/>
  <c r="AE65"/>
  <c r="AJ65"/>
  <c r="AT65"/>
  <c r="P64"/>
  <c r="AE64"/>
  <c r="AJ64"/>
  <c r="AT64"/>
  <c r="P63"/>
  <c r="AE63"/>
  <c r="AJ63"/>
  <c r="AT63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D81" i="19" l="1"/>
  <c r="N81" s="1"/>
  <c r="G83"/>
  <c r="D80"/>
  <c r="N80" s="1"/>
  <c r="H83"/>
  <c r="D82"/>
  <c r="N82" s="1"/>
  <c r="G82"/>
  <c r="G81"/>
  <c r="G80"/>
  <c r="G79"/>
  <c r="H79"/>
  <c r="K61" i="3"/>
  <c r="AT23" i="28"/>
  <c r="M60" i="9"/>
  <c r="AD60"/>
  <c r="AN60"/>
  <c r="AY60"/>
  <c r="AN54"/>
  <c r="AD54"/>
  <c r="AY54"/>
  <c r="M54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49" i="27"/>
  <c r="AT97" i="28"/>
  <c r="Y48" i="27"/>
  <c r="Y45"/>
  <c r="Y52"/>
  <c r="Y50"/>
  <c r="AT96" i="28"/>
  <c r="AT95"/>
  <c r="Y51" i="27"/>
  <c r="AN80" i="9"/>
  <c r="AY80"/>
  <c r="AD80"/>
  <c r="M80"/>
  <c r="AN79"/>
  <c r="AD79"/>
  <c r="AY79"/>
  <c r="M79"/>
  <c r="AN78"/>
  <c r="AD78"/>
  <c r="AY78"/>
  <c r="M78"/>
  <c r="M77"/>
  <c r="AD77"/>
  <c r="AN77"/>
  <c r="AY77"/>
  <c r="AT94" i="28"/>
  <c r="AT93"/>
  <c r="AT92"/>
  <c r="Y47" i="27"/>
  <c r="M76" i="9"/>
  <c r="AD75"/>
  <c r="AN75"/>
  <c r="AY75"/>
  <c r="AN76"/>
  <c r="AD76"/>
  <c r="AY76"/>
  <c r="M75"/>
  <c r="M74"/>
  <c r="AY74"/>
  <c r="AD74"/>
  <c r="Y46" i="27"/>
  <c r="AT91" i="28"/>
  <c r="AT90"/>
  <c r="AD72" i="9"/>
  <c r="AN72"/>
  <c r="M73"/>
  <c r="M72"/>
  <c r="AY73"/>
  <c r="AD73"/>
  <c r="AY72"/>
  <c r="M71"/>
  <c r="AY71"/>
  <c r="AD71"/>
  <c r="Y44" i="27"/>
  <c r="D78" i="19"/>
  <c r="N78" s="1"/>
  <c r="Y43" i="27"/>
  <c r="M42"/>
  <c r="M41"/>
  <c r="Y40"/>
  <c r="Y39"/>
  <c r="AT89" i="28"/>
  <c r="AT88"/>
  <c r="AT87"/>
  <c r="AT86"/>
  <c r="AT85"/>
  <c r="AT84"/>
  <c r="AT83"/>
  <c r="AT82"/>
  <c r="AT80"/>
  <c r="AT81"/>
  <c r="AT79"/>
  <c r="AT78"/>
  <c r="AT77"/>
  <c r="AT76"/>
  <c r="AT75"/>
  <c r="AT74"/>
  <c r="AT73"/>
  <c r="AT72"/>
  <c r="AT71"/>
  <c r="AT70"/>
  <c r="AT69"/>
  <c r="AT68"/>
  <c r="AT67"/>
  <c r="AT66"/>
  <c r="AT65"/>
  <c r="Y38" i="27"/>
  <c r="M37"/>
  <c r="G78" i="19"/>
  <c r="D73"/>
  <c r="N73" s="1"/>
  <c r="Y36" i="27"/>
  <c r="AT64" i="28"/>
  <c r="AT63"/>
  <c r="Y35" i="27"/>
  <c r="Y34"/>
  <c r="AT14" i="28"/>
  <c r="M21" i="27"/>
  <c r="M33"/>
  <c r="Y30"/>
  <c r="M32"/>
  <c r="AT61" i="28"/>
  <c r="AT62"/>
  <c r="AT60"/>
  <c r="AT59"/>
  <c r="AT58"/>
  <c r="AT57"/>
  <c r="AT56"/>
  <c r="AT55"/>
  <c r="AT54"/>
  <c r="AT53"/>
  <c r="AT52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T51" i="28"/>
  <c r="AT50"/>
  <c r="AT49"/>
  <c r="D69" i="19"/>
  <c r="N69" s="1"/>
  <c r="G69"/>
  <c r="AT48" i="28"/>
  <c r="AT47"/>
  <c r="AT46"/>
  <c r="AT45"/>
  <c r="AT44"/>
  <c r="AT43"/>
  <c r="AT42"/>
  <c r="AT41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T33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8" i="9"/>
  <c r="P59"/>
  <c r="P61"/>
  <c r="P62"/>
  <c r="AE58"/>
  <c r="AE59"/>
  <c r="AE61"/>
  <c r="AE62"/>
  <c r="AJ58"/>
  <c r="AJ59"/>
  <c r="AJ61"/>
  <c r="AJ62"/>
  <c r="AT58"/>
  <c r="AV58" s="1"/>
  <c r="AW58" s="1"/>
  <c r="AT59"/>
  <c r="AV59" s="1"/>
  <c r="AW59" s="1"/>
  <c r="AT61"/>
  <c r="AV61" s="1"/>
  <c r="AW61" s="1"/>
  <c r="AT62"/>
  <c r="AV62" s="1"/>
  <c r="AW62" s="1"/>
  <c r="P57"/>
  <c r="AE57"/>
  <c r="AJ57"/>
  <c r="AT57"/>
  <c r="AV57" s="1"/>
  <c r="AW57" s="1"/>
  <c r="B13"/>
  <c r="P56"/>
  <c r="AE56"/>
  <c r="AJ56"/>
  <c r="AT56"/>
  <c r="P55"/>
  <c r="AE55"/>
  <c r="AJ55"/>
  <c r="AT55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W96" s="1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AB36" s="1"/>
  <c r="AK36" s="1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EC3" i="9" s="1"/>
  <c r="A2" i="29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BB94" i="28" l="1"/>
  <c r="EH3" i="9"/>
  <c r="BA90" i="28"/>
  <c r="EI3" i="9"/>
  <c r="BB93" i="28"/>
  <c r="AZ91"/>
  <c r="BB23"/>
  <c r="BA93"/>
  <c r="BA94"/>
  <c r="AZ90"/>
  <c r="EG3" i="9"/>
  <c r="BB95" i="28"/>
  <c r="AZ94"/>
  <c r="BA95"/>
  <c r="BB91"/>
  <c r="AZ23"/>
  <c r="BB97"/>
  <c r="BA97"/>
  <c r="AZ97"/>
  <c r="BB96"/>
  <c r="EK3" i="9"/>
  <c r="BB92" i="28"/>
  <c r="BA91"/>
  <c r="AZ93"/>
  <c r="BB90"/>
  <c r="BA23"/>
  <c r="BA96"/>
  <c r="BA92"/>
  <c r="EJ3" i="9"/>
  <c r="AZ96" i="28"/>
  <c r="AW23"/>
  <c r="AW95"/>
  <c r="AV54" i="9"/>
  <c r="AW54" s="1"/>
  <c r="AU54"/>
  <c r="AU60"/>
  <c r="AK60"/>
  <c r="AK54"/>
  <c r="ED3"/>
  <c r="AV77"/>
  <c r="AW77" s="1"/>
  <c r="DC14"/>
  <c r="AV79"/>
  <c r="AW79" s="1"/>
  <c r="AV80"/>
  <c r="AW80" s="1"/>
  <c r="AV78"/>
  <c r="AW78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N30" i="28"/>
  <c r="AC30" s="1"/>
  <c r="AL3" i="27"/>
  <c r="AW97" i="28"/>
  <c r="AL4" i="27"/>
  <c r="AL5"/>
  <c r="AG36"/>
  <c r="AB34"/>
  <c r="AK34" s="1"/>
  <c r="AB35"/>
  <c r="AH34"/>
  <c r="AH33"/>
  <c r="AH35"/>
  <c r="AK80" i="9"/>
  <c r="AU80"/>
  <c r="AK78"/>
  <c r="AK79"/>
  <c r="AU79"/>
  <c r="AU78"/>
  <c r="AU77"/>
  <c r="AK77"/>
  <c r="AV74"/>
  <c r="AW74" s="1"/>
  <c r="DC12"/>
  <c r="AV75"/>
  <c r="AW75" s="1"/>
  <c r="AV76"/>
  <c r="AW76" s="1"/>
  <c r="DC7"/>
  <c r="BL6"/>
  <c r="BL5"/>
  <c r="AV72"/>
  <c r="AW72" s="1"/>
  <c r="AB33" i="27"/>
  <c r="AW93" i="28"/>
  <c r="AW94"/>
  <c r="AW85"/>
  <c r="N29"/>
  <c r="AW90"/>
  <c r="AW92"/>
  <c r="AW91"/>
  <c r="AW77"/>
  <c r="AU76" i="9"/>
  <c r="AU75"/>
  <c r="AK76"/>
  <c r="AK75"/>
  <c r="BL4"/>
  <c r="AK74"/>
  <c r="AV71"/>
  <c r="AW71" s="1"/>
  <c r="AV73"/>
  <c r="AW73" s="1"/>
  <c r="AU74"/>
  <c r="BL3"/>
  <c r="AW87" i="28"/>
  <c r="AW89"/>
  <c r="AW83"/>
  <c r="AW74"/>
  <c r="AW70"/>
  <c r="AW76"/>
  <c r="AW71"/>
  <c r="AW73"/>
  <c r="AW67"/>
  <c r="AW79"/>
  <c r="AW81"/>
  <c r="AW75"/>
  <c r="AW66"/>
  <c r="AH28" i="27"/>
  <c r="AH30"/>
  <c r="AW78" i="28"/>
  <c r="AW84"/>
  <c r="AW86"/>
  <c r="AW80"/>
  <c r="AH32" i="27"/>
  <c r="AW68" i="28"/>
  <c r="AW72"/>
  <c r="AH27" i="27"/>
  <c r="AH29"/>
  <c r="AW88" i="28"/>
  <c r="AW69"/>
  <c r="AW82"/>
  <c r="AW65"/>
  <c r="AH31" i="27"/>
  <c r="BA88" i="28"/>
  <c r="BA86"/>
  <c r="BA84"/>
  <c r="BA82"/>
  <c r="BA80"/>
  <c r="BA78"/>
  <c r="BA76"/>
  <c r="BA74"/>
  <c r="BA72"/>
  <c r="BA70"/>
  <c r="BA68"/>
  <c r="BA66"/>
  <c r="BB83"/>
  <c r="BB77"/>
  <c r="BB73"/>
  <c r="BB69"/>
  <c r="BB65"/>
  <c r="BA85"/>
  <c r="BA79"/>
  <c r="BA73"/>
  <c r="BA67"/>
  <c r="AZ85"/>
  <c r="AZ81"/>
  <c r="AZ75"/>
  <c r="AZ69"/>
  <c r="BB86"/>
  <c r="BB78"/>
  <c r="BB72"/>
  <c r="BB66"/>
  <c r="AZ88"/>
  <c r="AZ86"/>
  <c r="AZ84"/>
  <c r="AZ82"/>
  <c r="AZ80"/>
  <c r="AZ78"/>
  <c r="AZ76"/>
  <c r="AZ74"/>
  <c r="AZ72"/>
  <c r="AZ70"/>
  <c r="AZ68"/>
  <c r="AZ66"/>
  <c r="BA89"/>
  <c r="BA83"/>
  <c r="BA77"/>
  <c r="BA71"/>
  <c r="BA65"/>
  <c r="AZ87"/>
  <c r="AZ79"/>
  <c r="AZ73"/>
  <c r="AZ67"/>
  <c r="BB88"/>
  <c r="BB82"/>
  <c r="BB76"/>
  <c r="BB70"/>
  <c r="BB89"/>
  <c r="BB87"/>
  <c r="BB85"/>
  <c r="BB81"/>
  <c r="BB79"/>
  <c r="BB75"/>
  <c r="BB71"/>
  <c r="BB67"/>
  <c r="BA87"/>
  <c r="BA81"/>
  <c r="BA75"/>
  <c r="BA69"/>
  <c r="AZ89"/>
  <c r="AZ83"/>
  <c r="AZ77"/>
  <c r="AZ71"/>
  <c r="AZ65"/>
  <c r="BB84"/>
  <c r="BB80"/>
  <c r="BB74"/>
  <c r="BB68"/>
  <c r="AA23"/>
  <c r="AU73" i="9"/>
  <c r="AK73"/>
  <c r="AU72"/>
  <c r="AK72"/>
  <c r="AU71"/>
  <c r="AK71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W64" i="28"/>
  <c r="AH26" i="27"/>
  <c r="AH24"/>
  <c r="AH25"/>
  <c r="AW63" i="28"/>
  <c r="AB24" i="27"/>
  <c r="AZ63" i="28"/>
  <c r="BA62"/>
  <c r="BA60"/>
  <c r="BA58"/>
  <c r="BA56"/>
  <c r="BA54"/>
  <c r="AA24"/>
  <c r="BB14"/>
  <c r="AZ62"/>
  <c r="AZ60"/>
  <c r="AZ58"/>
  <c r="AZ56"/>
  <c r="AZ54"/>
  <c r="AA25"/>
  <c r="BA61"/>
  <c r="BA57"/>
  <c r="BA53"/>
  <c r="BB54"/>
  <c r="BA14"/>
  <c r="AA27"/>
  <c r="BB64"/>
  <c r="BB61"/>
  <c r="BB59"/>
  <c r="BB57"/>
  <c r="BB55"/>
  <c r="BB53"/>
  <c r="BA64"/>
  <c r="BA59"/>
  <c r="BA55"/>
  <c r="AZ64"/>
  <c r="AZ59"/>
  <c r="AZ57"/>
  <c r="AZ55"/>
  <c r="AZ53"/>
  <c r="BB63"/>
  <c r="BA63"/>
  <c r="BB62"/>
  <c r="BB60"/>
  <c r="BB58"/>
  <c r="BB56"/>
  <c r="AA26"/>
  <c r="AA28"/>
  <c r="AB23" i="27"/>
  <c r="AH23"/>
  <c r="AB21"/>
  <c r="AB22"/>
  <c r="AB20"/>
  <c r="AW14" i="28"/>
  <c r="AH21" i="27"/>
  <c r="AW57" i="28"/>
  <c r="N28"/>
  <c r="AW61"/>
  <c r="AW62"/>
  <c r="AW54"/>
  <c r="N25"/>
  <c r="AW59"/>
  <c r="N26"/>
  <c r="AW58"/>
  <c r="N5"/>
  <c r="AH20" i="27"/>
  <c r="AW56" i="28"/>
  <c r="AW53"/>
  <c r="AH22" i="27"/>
  <c r="N23" i="28"/>
  <c r="AW55"/>
  <c r="AW60"/>
  <c r="N27"/>
  <c r="N24"/>
  <c r="AB17" i="27"/>
  <c r="AB18"/>
  <c r="AB16"/>
  <c r="AB19"/>
  <c r="AH16"/>
  <c r="N22" i="28"/>
  <c r="W22" s="1"/>
  <c r="U22" s="1"/>
  <c r="N18"/>
  <c r="W18" s="1"/>
  <c r="U18" s="1"/>
  <c r="N15"/>
  <c r="AB15" s="1"/>
  <c r="N20"/>
  <c r="AC20" s="1"/>
  <c r="AH17" i="27"/>
  <c r="AW44" i="28"/>
  <c r="AW51"/>
  <c r="AW46"/>
  <c r="AW42"/>
  <c r="N19"/>
  <c r="AB19" s="1"/>
  <c r="N16"/>
  <c r="W16" s="1"/>
  <c r="U16" s="1"/>
  <c r="AW49"/>
  <c r="AW41"/>
  <c r="AH18" i="27"/>
  <c r="N17" i="28"/>
  <c r="W17" s="1"/>
  <c r="U17" s="1"/>
  <c r="AW50"/>
  <c r="N21"/>
  <c r="W21" s="1"/>
  <c r="U21" s="1"/>
  <c r="AW48"/>
  <c r="AH19" i="27"/>
  <c r="AW45" i="28"/>
  <c r="N14"/>
  <c r="W14" s="1"/>
  <c r="U14" s="1"/>
  <c r="AW52"/>
  <c r="AW47"/>
  <c r="AW43"/>
  <c r="AZ52"/>
  <c r="BA51"/>
  <c r="BB51"/>
  <c r="AA22"/>
  <c r="AZ51"/>
  <c r="AA21"/>
  <c r="BB52"/>
  <c r="BA52"/>
  <c r="AB15" i="27"/>
  <c r="AG15" s="1"/>
  <c r="AB14"/>
  <c r="AG14" s="1"/>
  <c r="BB50" i="28"/>
  <c r="BA50"/>
  <c r="AZ50"/>
  <c r="AA20"/>
  <c r="AZ48"/>
  <c r="BA45"/>
  <c r="BB42"/>
  <c r="BB47"/>
  <c r="AZ45"/>
  <c r="BA42"/>
  <c r="BA47"/>
  <c r="BB44"/>
  <c r="AZ42"/>
  <c r="BB49"/>
  <c r="AZ47"/>
  <c r="BA44"/>
  <c r="BB41"/>
  <c r="BA49"/>
  <c r="BB46"/>
  <c r="AZ44"/>
  <c r="BA41"/>
  <c r="BA48"/>
  <c r="AZ43"/>
  <c r="AZ49"/>
  <c r="BA46"/>
  <c r="BB43"/>
  <c r="AZ41"/>
  <c r="BB48"/>
  <c r="AZ46"/>
  <c r="BA43"/>
  <c r="BB45"/>
  <c r="AA19"/>
  <c r="AA18"/>
  <c r="AA17"/>
  <c r="AA16"/>
  <c r="AA15"/>
  <c r="AA14"/>
  <c r="BA38"/>
  <c r="BB33"/>
  <c r="BA39"/>
  <c r="AA13"/>
  <c r="BB40"/>
  <c r="BA36"/>
  <c r="BA40"/>
  <c r="BB37"/>
  <c r="BA37"/>
  <c r="BB38"/>
  <c r="BB39"/>
  <c r="AZ39"/>
  <c r="BB36"/>
  <c r="AZ38"/>
  <c r="AZ40"/>
  <c r="AZ33"/>
  <c r="AH15" i="27"/>
  <c r="AW33" i="28"/>
  <c r="N13"/>
  <c r="AW38"/>
  <c r="N12"/>
  <c r="AW37"/>
  <c r="AW39"/>
  <c r="AW40"/>
  <c r="AW36"/>
  <c r="N11"/>
  <c r="N10"/>
  <c r="AD10" s="1"/>
  <c r="AW34"/>
  <c r="AH14" i="27"/>
  <c r="AW35" i="28"/>
  <c r="AB13" i="27"/>
  <c r="AA10" i="28"/>
  <c r="BA34"/>
  <c r="AZ31"/>
  <c r="BB29"/>
  <c r="BB24"/>
  <c r="BA20"/>
  <c r="AZ17"/>
  <c r="BB15"/>
  <c r="BB30"/>
  <c r="BA21"/>
  <c r="BB31"/>
  <c r="BB26"/>
  <c r="BA22"/>
  <c r="BB17"/>
  <c r="AZ34"/>
  <c r="BB32"/>
  <c r="BA29"/>
  <c r="BB27"/>
  <c r="BA24"/>
  <c r="BB18"/>
  <c r="BA15"/>
  <c r="AZ32"/>
  <c r="BB25"/>
  <c r="BA32"/>
  <c r="BA27"/>
  <c r="AZ24"/>
  <c r="BB21"/>
  <c r="BA18"/>
  <c r="AZ15"/>
  <c r="BB16"/>
  <c r="AZ35"/>
  <c r="AZ30"/>
  <c r="BA28"/>
  <c r="AZ25"/>
  <c r="BB22"/>
  <c r="BA19"/>
  <c r="BB34"/>
  <c r="BA31"/>
  <c r="BA26"/>
  <c r="AZ22"/>
  <c r="BB20"/>
  <c r="BA17"/>
  <c r="BB35"/>
  <c r="AZ27"/>
  <c r="AZ18"/>
  <c r="BA35"/>
  <c r="BA30"/>
  <c r="BB28"/>
  <c r="BA25"/>
  <c r="AZ21"/>
  <c r="BB19"/>
  <c r="BA16"/>
  <c r="AZ28"/>
  <c r="AZ19"/>
  <c r="AH13" i="27"/>
  <c r="AB11"/>
  <c r="AB9"/>
  <c r="AB12"/>
  <c r="AB10"/>
  <c r="AW10" i="28"/>
  <c r="AW11"/>
  <c r="AW9"/>
  <c r="AW29"/>
  <c r="AW31"/>
  <c r="AW32"/>
  <c r="AW30"/>
  <c r="N9"/>
  <c r="AW12"/>
  <c r="AH11" i="27"/>
  <c r="N6" i="28"/>
  <c r="AW18"/>
  <c r="N8"/>
  <c r="AW21"/>
  <c r="N7"/>
  <c r="AW27"/>
  <c r="AW25"/>
  <c r="AW20"/>
  <c r="AH10" i="27"/>
  <c r="AW28" i="28"/>
  <c r="AW26"/>
  <c r="AW24"/>
  <c r="AW19"/>
  <c r="AW15"/>
  <c r="N4"/>
  <c r="AW22"/>
  <c r="AH12" i="27"/>
  <c r="AW17" i="28"/>
  <c r="AH9" i="27"/>
  <c r="AW16" i="28"/>
  <c r="AW13"/>
  <c r="G4" i="19"/>
  <c r="BB12" i="28"/>
  <c r="BB10"/>
  <c r="BA12"/>
  <c r="BA10"/>
  <c r="AZ12"/>
  <c r="BB11"/>
  <c r="BB9"/>
  <c r="BB13"/>
  <c r="BA13"/>
  <c r="BA11"/>
  <c r="BA9"/>
  <c r="AZ13"/>
  <c r="AZ11"/>
  <c r="AZ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5"/>
  <c r="AW55" s="1"/>
  <c r="AV64"/>
  <c r="AW64" s="1"/>
  <c r="AU15"/>
  <c r="AU23"/>
  <c r="AU31"/>
  <c r="AU39"/>
  <c r="AU47"/>
  <c r="AU56"/>
  <c r="AU65"/>
  <c r="AV35"/>
  <c r="AW35" s="1"/>
  <c r="AU20"/>
  <c r="AU36"/>
  <c r="AU62"/>
  <c r="AV26"/>
  <c r="AW26" s="1"/>
  <c r="AU51"/>
  <c r="AV23"/>
  <c r="AW23" s="1"/>
  <c r="AU24"/>
  <c r="AU66"/>
  <c r="AV13"/>
  <c r="AW13" s="1"/>
  <c r="AV21"/>
  <c r="AW21" s="1"/>
  <c r="AV37"/>
  <c r="AW37" s="1"/>
  <c r="AV53"/>
  <c r="AW53" s="1"/>
  <c r="AV63"/>
  <c r="AW63" s="1"/>
  <c r="AU14"/>
  <c r="AU22"/>
  <c r="AU30"/>
  <c r="AU38"/>
  <c r="AU46"/>
  <c r="AU55"/>
  <c r="AU64"/>
  <c r="AV19"/>
  <c r="AW19" s="1"/>
  <c r="AU12"/>
  <c r="AU28"/>
  <c r="AU44"/>
  <c r="AU70"/>
  <c r="AU11"/>
  <c r="AU19"/>
  <c r="AU27"/>
  <c r="AU43"/>
  <c r="AU61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3"/>
  <c r="AV11"/>
  <c r="AW11" s="1"/>
  <c r="AV51"/>
  <c r="AW51" s="1"/>
  <c r="AU52"/>
  <c r="AV18"/>
  <c r="AW18" s="1"/>
  <c r="AU35"/>
  <c r="AU69"/>
  <c r="AV65"/>
  <c r="AW65" s="1"/>
  <c r="AU48"/>
  <c r="AV17"/>
  <c r="AW17" s="1"/>
  <c r="AV25"/>
  <c r="AW25" s="1"/>
  <c r="AU10"/>
  <c r="AU18"/>
  <c r="AU26"/>
  <c r="AU34"/>
  <c r="AU42"/>
  <c r="AU50"/>
  <c r="AU59"/>
  <c r="AU68"/>
  <c r="AV8"/>
  <c r="AW8" s="1"/>
  <c r="AV16"/>
  <c r="AW16" s="1"/>
  <c r="AV24"/>
  <c r="AW24" s="1"/>
  <c r="AV66"/>
  <c r="AW66" s="1"/>
  <c r="AU9"/>
  <c r="AU17"/>
  <c r="AU25"/>
  <c r="AU33"/>
  <c r="AU41"/>
  <c r="AU49"/>
  <c r="AU58"/>
  <c r="AU67"/>
  <c r="AV15"/>
  <c r="AW15" s="1"/>
  <c r="AV56"/>
  <c r="AW56" s="1"/>
  <c r="AU8"/>
  <c r="AU16"/>
  <c r="AU32"/>
  <c r="AU57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K69"/>
  <c r="AK68"/>
  <c r="AK70"/>
  <c r="AK67"/>
  <c r="AK66"/>
  <c r="AK65"/>
  <c r="AK64"/>
  <c r="AK58"/>
  <c r="AK61"/>
  <c r="AK63"/>
  <c r="J6" i="31"/>
  <c r="AK59" i="9"/>
  <c r="AK62"/>
  <c r="AK57"/>
  <c r="AK56"/>
  <c r="AK55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BA8" i="28"/>
  <c r="AZ8"/>
  <c r="AZ6"/>
  <c r="AZ4"/>
  <c r="AA2"/>
  <c r="BB3"/>
  <c r="BB8"/>
  <c r="BB4"/>
  <c r="AZ7"/>
  <c r="BB5"/>
  <c r="BA7"/>
  <c r="AZ3"/>
  <c r="BB7"/>
  <c r="AD2"/>
  <c r="BA3"/>
  <c r="BA6"/>
  <c r="AC2"/>
  <c r="BA4"/>
  <c r="BB6"/>
  <c r="AB2"/>
  <c r="BA5"/>
  <c r="AK39" i="9"/>
  <c r="AK37"/>
  <c r="AK36"/>
  <c r="AK35"/>
  <c r="K2" i="28"/>
  <c r="K3"/>
  <c r="AW8"/>
  <c r="AW6"/>
  <c r="K4"/>
  <c r="AW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W5" i="28"/>
  <c r="F5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M3" s="1"/>
  <c r="C4"/>
  <c r="B4" i="25"/>
  <c r="E3"/>
  <c r="E2"/>
  <c r="AE9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A2" l="1"/>
  <c r="AA3"/>
  <c r="AG55"/>
  <c r="AG56" s="1"/>
  <c r="AG57" s="1"/>
  <c r="AG58" s="1"/>
  <c r="AG59" s="1"/>
  <c r="AG54"/>
  <c r="AH55"/>
  <c r="AH56" s="1"/>
  <c r="AH57" s="1"/>
  <c r="AH58" s="1"/>
  <c r="AH59" s="1"/>
  <c r="AH54"/>
  <c r="AI55"/>
  <c r="AI56" s="1"/>
  <c r="AI57" s="1"/>
  <c r="AI58" s="1"/>
  <c r="AI59" s="1"/>
  <c r="AI54"/>
  <c r="AI32" i="27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W30" i="28"/>
  <c r="U30" s="1"/>
  <c r="AI13" i="27"/>
  <c r="AI16"/>
  <c r="AI4"/>
  <c r="AI15"/>
  <c r="AI31"/>
  <c r="AB30" i="28"/>
  <c r="AI9" i="27"/>
  <c r="AI20"/>
  <c r="AI23"/>
  <c r="AI14"/>
  <c r="AI17"/>
  <c r="AI24"/>
  <c r="AI30"/>
  <c r="AI7"/>
  <c r="AI29"/>
  <c r="Z30" i="28"/>
  <c r="AD30"/>
  <c r="AI6" i="27"/>
  <c r="AI28"/>
  <c r="V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Z29" i="28"/>
  <c r="AB29"/>
  <c r="W29"/>
  <c r="U29" s="1"/>
  <c r="AC29"/>
  <c r="V29"/>
  <c r="AD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Z26" i="28"/>
  <c r="AD26"/>
  <c r="W26"/>
  <c r="U26" s="1"/>
  <c r="AC26"/>
  <c r="AB26"/>
  <c r="V26"/>
  <c r="Z27"/>
  <c r="AC27"/>
  <c r="AB27"/>
  <c r="AD27"/>
  <c r="W27"/>
  <c r="U27" s="1"/>
  <c r="V27"/>
  <c r="V5"/>
  <c r="AD5"/>
  <c r="W5"/>
  <c r="U5" s="1"/>
  <c r="AC5"/>
  <c r="AB5"/>
  <c r="Z5"/>
  <c r="Z28"/>
  <c r="AC28"/>
  <c r="V28"/>
  <c r="W28"/>
  <c r="U28" s="1"/>
  <c r="AD28"/>
  <c r="AB28"/>
  <c r="Z24"/>
  <c r="AD24"/>
  <c r="V24"/>
  <c r="W24"/>
  <c r="U24" s="1"/>
  <c r="AC24"/>
  <c r="AB24"/>
  <c r="Z25"/>
  <c r="AC25"/>
  <c r="AD25"/>
  <c r="V25"/>
  <c r="W25"/>
  <c r="U25" s="1"/>
  <c r="AB25"/>
  <c r="Z23"/>
  <c r="AC23"/>
  <c r="AB23"/>
  <c r="W23"/>
  <c r="U23" s="1"/>
  <c r="AD23"/>
  <c r="V23"/>
  <c r="AE21" i="27"/>
  <c r="AE22"/>
  <c r="AE20"/>
  <c r="AK18"/>
  <c r="AG18"/>
  <c r="AK19"/>
  <c r="AG19"/>
  <c r="AK16"/>
  <c r="AG16"/>
  <c r="AK17"/>
  <c r="AG17"/>
  <c r="AB17" i="28"/>
  <c r="AC19"/>
  <c r="AD17"/>
  <c r="AC17"/>
  <c r="AC14"/>
  <c r="AB14"/>
  <c r="AD14"/>
  <c r="AD20"/>
  <c r="AC16"/>
  <c r="AC15"/>
  <c r="AD15"/>
  <c r="AC22"/>
  <c r="V21"/>
  <c r="Z21"/>
  <c r="Z18"/>
  <c r="V18"/>
  <c r="Z20"/>
  <c r="V20"/>
  <c r="Z14"/>
  <c r="V14"/>
  <c r="AD22"/>
  <c r="AD16"/>
  <c r="AB20"/>
  <c r="V19"/>
  <c r="Z19"/>
  <c r="Z15"/>
  <c r="V15"/>
  <c r="AB22"/>
  <c r="AD18"/>
  <c r="AE19" i="27"/>
  <c r="AB18" i="28"/>
  <c r="W20"/>
  <c r="U20" s="1"/>
  <c r="W15"/>
  <c r="U15" s="1"/>
  <c r="AB21"/>
  <c r="Z22"/>
  <c r="V22"/>
  <c r="Z16"/>
  <c r="V16"/>
  <c r="Z17"/>
  <c r="V17"/>
  <c r="AD21"/>
  <c r="AB16"/>
  <c r="AD19"/>
  <c r="AC18"/>
  <c r="W19"/>
  <c r="U19" s="1"/>
  <c r="AC21"/>
  <c r="AE18" i="27"/>
  <c r="AE17"/>
  <c r="AE16"/>
  <c r="AK15"/>
  <c r="AK14"/>
  <c r="AE15"/>
  <c r="AC10" i="28"/>
  <c r="Z12"/>
  <c r="AB12"/>
  <c r="AC12"/>
  <c r="V12"/>
  <c r="AD12"/>
  <c r="W12"/>
  <c r="U12" s="1"/>
  <c r="Z13"/>
  <c r="W13"/>
  <c r="U13" s="1"/>
  <c r="V13"/>
  <c r="AC13"/>
  <c r="AB13"/>
  <c r="AD13"/>
  <c r="Z11"/>
  <c r="W11"/>
  <c r="U11" s="1"/>
  <c r="V11"/>
  <c r="AD11"/>
  <c r="AB11"/>
  <c r="AC11"/>
  <c r="Z10"/>
  <c r="V10"/>
  <c r="W10"/>
  <c r="U10" s="1"/>
  <c r="AE14" i="27"/>
  <c r="AK13"/>
  <c r="AG13"/>
  <c r="AE13"/>
  <c r="AK11"/>
  <c r="AG11"/>
  <c r="AK12"/>
  <c r="AG12"/>
  <c r="AK10"/>
  <c r="AG10"/>
  <c r="AK9"/>
  <c r="AG9"/>
  <c r="Z9" i="28"/>
  <c r="W9"/>
  <c r="U9" s="1"/>
  <c r="AD9"/>
  <c r="V9"/>
  <c r="AB9"/>
  <c r="AC9"/>
  <c r="Z8"/>
  <c r="AC8"/>
  <c r="AD8"/>
  <c r="AB8"/>
  <c r="W8"/>
  <c r="U8" s="1"/>
  <c r="V8"/>
  <c r="Z6"/>
  <c r="AD6"/>
  <c r="AC6"/>
  <c r="AB6"/>
  <c r="W6"/>
  <c r="U6" s="1"/>
  <c r="V6"/>
  <c r="AE11" i="27"/>
  <c r="Z7" i="28"/>
  <c r="W7"/>
  <c r="U7" s="1"/>
  <c r="AC7"/>
  <c r="V7"/>
  <c r="AD7"/>
  <c r="AB7"/>
  <c r="AE12" i="27"/>
  <c r="Z4" i="28"/>
  <c r="AD4"/>
  <c r="W4"/>
  <c r="U4" s="1"/>
  <c r="AC4"/>
  <c r="V4"/>
  <c r="AB4"/>
  <c r="AE10" i="27"/>
  <c r="AE9"/>
  <c r="X2" i="28"/>
  <c r="T2"/>
  <c r="G5" i="19"/>
  <c r="D3"/>
  <c r="EF3" i="9" s="1"/>
  <c r="AT7" i="28"/>
  <c r="AT6"/>
  <c r="AT9"/>
  <c r="AT3"/>
  <c r="AT8"/>
  <c r="AT5"/>
  <c r="AT4"/>
  <c r="AE6" i="27"/>
  <c r="AK8"/>
  <c r="AG8"/>
  <c r="AK6"/>
  <c r="AG6"/>
  <c r="AE8"/>
  <c r="C3" i="9"/>
  <c r="C5"/>
  <c r="C4"/>
  <c r="R8" s="1"/>
  <c r="J7" i="31"/>
  <c r="AE5" i="27"/>
  <c r="AE3"/>
  <c r="AE7"/>
  <c r="Z2" i="9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8"/>
  <c r="J39"/>
  <c r="J40"/>
  <c r="J41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AG61" i="9" l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60"/>
  <c r="AH6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60"/>
  <c r="AI6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60"/>
  <c r="C6" i="14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H6" i="19" s="1"/>
  <c r="M4" i="14"/>
  <c r="T30" i="28"/>
  <c r="T29"/>
  <c r="H5" i="19"/>
  <c r="H4"/>
  <c r="T5" i="28"/>
  <c r="T28"/>
  <c r="T27"/>
  <c r="T26"/>
  <c r="T25"/>
  <c r="T24"/>
  <c r="T23"/>
  <c r="Z3" i="29"/>
  <c r="X3" s="1"/>
  <c r="T22" i="28"/>
  <c r="T21"/>
  <c r="T20"/>
  <c r="T19"/>
  <c r="T18"/>
  <c r="T17"/>
  <c r="T16"/>
  <c r="T15"/>
  <c r="T14"/>
  <c r="T13"/>
  <c r="T12"/>
  <c r="T11"/>
  <c r="T10"/>
  <c r="T9"/>
  <c r="T8"/>
  <c r="T6"/>
  <c r="T7"/>
  <c r="T4"/>
  <c r="G6" i="19"/>
  <c r="AA3" i="28"/>
  <c r="N3" i="19"/>
  <c r="AZ5" i="28"/>
  <c r="AF9" i="9"/>
  <c r="AF10" s="1"/>
  <c r="AF11" s="1"/>
  <c r="AF4"/>
  <c r="AF5" s="1"/>
  <c r="AB5" s="1"/>
  <c r="D4" i="19"/>
  <c r="D5"/>
  <c r="AT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U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K4" i="9" l="1"/>
  <c r="E14" i="27"/>
  <c r="E7"/>
  <c r="E4" i="28"/>
  <c r="E21" i="27"/>
  <c r="E8"/>
  <c r="E22"/>
  <c r="C7" i="14"/>
  <c r="E23" i="27"/>
  <c r="E24"/>
  <c r="F6" i="9"/>
  <c r="D6" i="14"/>
  <c r="H8" i="19" s="1"/>
  <c r="M5" i="14"/>
  <c r="H7" i="19"/>
  <c r="N5"/>
  <c r="AA29" i="28"/>
  <c r="AZ92"/>
  <c r="W3" i="29"/>
  <c r="N4" i="19"/>
  <c r="X3" i="28"/>
  <c r="G7" i="19"/>
  <c r="AB4" i="9"/>
  <c r="AB9"/>
  <c r="AB10"/>
  <c r="Y3" i="28"/>
  <c r="AF6" i="9"/>
  <c r="AF7" s="1"/>
  <c r="AT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5" i="3"/>
  <c r="D395"/>
  <c r="E395"/>
  <c r="F395"/>
  <c r="G395"/>
  <c r="H395"/>
  <c r="I395"/>
  <c r="J395"/>
  <c r="AA5" i="9" l="1"/>
  <c r="AC5" s="1"/>
  <c r="AA4"/>
  <c r="H47" i="19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T12" i="28"/>
  <c r="G8" i="19"/>
  <c r="Z5" i="9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A7" i="9" l="1"/>
  <c r="AA10"/>
  <c r="AA9"/>
  <c r="AA8"/>
  <c r="AA12"/>
  <c r="AA6"/>
  <c r="AC6" s="1"/>
  <c r="AA11"/>
  <c r="D8" i="14"/>
  <c r="M73" i="19" s="1"/>
  <c r="M7" i="14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T31" i="28"/>
  <c r="AT32"/>
  <c r="AT29"/>
  <c r="AT30"/>
  <c r="AT25"/>
  <c r="AT28"/>
  <c r="AT27"/>
  <c r="AT21"/>
  <c r="AT26"/>
  <c r="AT22"/>
  <c r="AT24"/>
  <c r="AT19"/>
  <c r="AT20"/>
  <c r="AT13"/>
  <c r="AT16"/>
  <c r="AT15"/>
  <c r="AT17"/>
  <c r="AT18"/>
  <c r="G9" i="19"/>
  <c r="AC4" i="9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4" i="3"/>
  <c r="K393"/>
  <c r="K392"/>
  <c r="K391"/>
  <c r="K390"/>
  <c r="K389"/>
  <c r="K388"/>
  <c r="K387"/>
  <c r="K386"/>
  <c r="K385"/>
  <c r="A2" i="26"/>
  <c r="AA13" i="9" l="1"/>
  <c r="D9" i="14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T39" i="28"/>
  <c r="AT40"/>
  <c r="AT37"/>
  <c r="AT38"/>
  <c r="AT36"/>
  <c r="AT34"/>
  <c r="AT35"/>
  <c r="G10" i="19"/>
  <c r="AC12" i="9"/>
  <c r="AF15"/>
  <c r="AB14"/>
  <c r="AA14" s="1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C8" i="9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AA15" i="9" l="1"/>
  <c r="H58" i="19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Z14" i="28"/>
  <c r="AA5"/>
  <c r="G12" i="19"/>
  <c r="AC13" i="9"/>
  <c r="Z15"/>
  <c r="AC14"/>
  <c r="AF34"/>
  <c r="AF35" s="1"/>
  <c r="N10" i="19"/>
  <c r="AF24" i="9"/>
  <c r="AB24" s="1"/>
  <c r="AF25"/>
  <c r="AB25" s="1"/>
  <c r="AF17"/>
  <c r="AB16"/>
  <c r="AA16" s="1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1" i="28" l="1"/>
  <c r="C15" i="14"/>
  <c r="D14"/>
  <c r="M14" s="1"/>
  <c r="N11" i="19"/>
  <c r="G14"/>
  <c r="G13"/>
  <c r="D13"/>
  <c r="AB26" i="9"/>
  <c r="AF28"/>
  <c r="AF29" s="1"/>
  <c r="AF18"/>
  <c r="AB17"/>
  <c r="AA17" s="1"/>
  <c r="AC15"/>
  <c r="AF36"/>
  <c r="AB35"/>
  <c r="Z16"/>
  <c r="AL21"/>
  <c r="AM20"/>
  <c r="M18"/>
  <c r="AN18"/>
  <c r="AY18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0" i="21" s="1"/>
  <c r="D43" i="1"/>
  <c r="D44"/>
  <c r="D45"/>
  <c r="H41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8"/>
  <c r="H39"/>
  <c r="H40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2" i="28"/>
  <c r="D15" i="14"/>
  <c r="M15" s="1"/>
  <c r="N12" i="19"/>
  <c r="N13"/>
  <c r="AZ10" i="28"/>
  <c r="AA4"/>
  <c r="G15" i="19"/>
  <c r="AB28" i="9"/>
  <c r="Z17"/>
  <c r="AC16"/>
  <c r="AF19"/>
  <c r="AB18"/>
  <c r="AF37"/>
  <c r="AB36"/>
  <c r="AF30"/>
  <c r="AB29"/>
  <c r="AL22"/>
  <c r="AM21"/>
  <c r="AD35"/>
  <c r="AY35"/>
  <c r="AN35"/>
  <c r="M35"/>
  <c r="J16" i="31"/>
  <c r="D14" i="19"/>
  <c r="C41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8"/>
  <c r="C26"/>
  <c r="C39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18" i="9" l="1"/>
  <c r="AA18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Y5" i="28"/>
  <c r="X5"/>
  <c r="N14" i="19"/>
  <c r="Y4" i="28"/>
  <c r="X4"/>
  <c r="G16" i="19"/>
  <c r="AF20" i="9"/>
  <c r="AB19"/>
  <c r="AA19" s="1"/>
  <c r="AF38"/>
  <c r="AB37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0" i="21"/>
  <c r="G40" i="1"/>
  <c r="D41" i="21"/>
  <c r="G36" i="1"/>
  <c r="D24" i="21"/>
  <c r="D39"/>
  <c r="G22" i="1"/>
  <c r="G7"/>
  <c r="D6" i="21"/>
  <c r="G23" i="1"/>
  <c r="D9" i="21"/>
  <c r="G6" i="1"/>
  <c r="D5" i="21"/>
  <c r="D38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Z95" i="28"/>
  <c r="AA30"/>
  <c r="N15" i="19"/>
  <c r="G17"/>
  <c r="AB20" i="9"/>
  <c r="AF21"/>
  <c r="AC19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0" i="9" l="1"/>
  <c r="AC20" s="1"/>
  <c r="G9" i="26"/>
  <c r="H9" s="1"/>
  <c r="E10" i="28"/>
  <c r="C19" i="14"/>
  <c r="D18"/>
  <c r="M18" s="1"/>
  <c r="N16" i="19"/>
  <c r="G18"/>
  <c r="Z20" i="9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AA21" i="9" l="1"/>
  <c r="AC21" s="1"/>
  <c r="G10" i="26"/>
  <c r="H10" s="1"/>
  <c r="C20" i="14"/>
  <c r="C21" s="1"/>
  <c r="C22" s="1"/>
  <c r="E11" i="28"/>
  <c r="D19" i="14"/>
  <c r="G19" i="19"/>
  <c r="AF41" i="9"/>
  <c r="AB40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AA37" i="9" l="1"/>
  <c r="AA25"/>
  <c r="AA39"/>
  <c r="AA28"/>
  <c r="AA36"/>
  <c r="AA35"/>
  <c r="AA34"/>
  <c r="AA40"/>
  <c r="AA22"/>
  <c r="AC22" s="1"/>
  <c r="AA30"/>
  <c r="AA29"/>
  <c r="AA38"/>
  <c r="AA31"/>
  <c r="AA26"/>
  <c r="AA23"/>
  <c r="AA27"/>
  <c r="AA24"/>
  <c r="AA33"/>
  <c r="AA32"/>
  <c r="G11" i="26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Z41" i="9" l="1"/>
  <c r="AA41"/>
  <c r="G12" i="26"/>
  <c r="H12" s="1"/>
  <c r="D21" i="14"/>
  <c r="M20"/>
  <c r="E12" i="28"/>
  <c r="C24" i="14"/>
  <c r="N19" i="19"/>
  <c r="G21"/>
  <c r="AF43" i="9"/>
  <c r="AB42"/>
  <c r="AA42" s="1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2"/>
  <c r="AC23"/>
  <c r="AL30"/>
  <c r="AM29"/>
  <c r="AN42"/>
  <c r="AY42"/>
  <c r="AD42"/>
  <c r="M42"/>
  <c r="J23" i="31"/>
  <c r="D21" i="19"/>
  <c r="F14" i="26"/>
  <c r="A16"/>
  <c r="Z43" i="9" l="1"/>
  <c r="AA43"/>
  <c r="G14" i="26"/>
  <c r="H14" s="1"/>
  <c r="D23" i="14"/>
  <c r="M23" s="1"/>
  <c r="M22"/>
  <c r="D25"/>
  <c r="M25" s="1"/>
  <c r="C26"/>
  <c r="E14" i="28"/>
  <c r="N21" i="19"/>
  <c r="AA6" i="28"/>
  <c r="AZ16"/>
  <c r="G23" i="19"/>
  <c r="AC24" i="9"/>
  <c r="AF45"/>
  <c r="AB44"/>
  <c r="AL31"/>
  <c r="AM30"/>
  <c r="AN43"/>
  <c r="AD43"/>
  <c r="AY43"/>
  <c r="M43"/>
  <c r="J24" i="31"/>
  <c r="D22" i="19"/>
  <c r="F15" i="26"/>
  <c r="A17"/>
  <c r="Z44" i="9" l="1"/>
  <c r="AA44"/>
  <c r="G15" i="26"/>
  <c r="H15" s="1"/>
  <c r="E15" i="28"/>
  <c r="C27" i="14"/>
  <c r="D26"/>
  <c r="M26" s="1"/>
  <c r="N22" i="19"/>
  <c r="Y6" i="28"/>
  <c r="X6"/>
  <c r="G24" i="19"/>
  <c r="AC25" i="9"/>
  <c r="AF46"/>
  <c r="AB45"/>
  <c r="AL32"/>
  <c r="AM31"/>
  <c r="AY44"/>
  <c r="AD44"/>
  <c r="AN44"/>
  <c r="M44"/>
  <c r="J25" i="31"/>
  <c r="D23" i="19"/>
  <c r="M56"/>
  <c r="F16" i="26"/>
  <c r="A18"/>
  <c r="M7" i="19"/>
  <c r="Z45" i="9" l="1"/>
  <c r="AA45"/>
  <c r="G16" i="26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C26" i="9"/>
  <c r="AF47"/>
  <c r="AB46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Z46" i="9" l="1"/>
  <c r="AA46"/>
  <c r="G17" i="26"/>
  <c r="H17" s="1"/>
  <c r="D28" i="14"/>
  <c r="M28" s="1"/>
  <c r="M27"/>
  <c r="E16" i="28"/>
  <c r="C29" i="14"/>
  <c r="N24" i="19"/>
  <c r="G26"/>
  <c r="AC27" i="9"/>
  <c r="AF51"/>
  <c r="AB50"/>
  <c r="AF48"/>
  <c r="AB48" s="1"/>
  <c r="AB47"/>
  <c r="AA47" s="1"/>
  <c r="AM33"/>
  <c r="AL34"/>
  <c r="AD46"/>
  <c r="AY46"/>
  <c r="AN46"/>
  <c r="M46"/>
  <c r="J27" i="31"/>
  <c r="D25" i="19"/>
  <c r="F18" i="26"/>
  <c r="A20"/>
  <c r="M17" i="19"/>
  <c r="AA48" i="9" l="1"/>
  <c r="AA50"/>
  <c r="AA49"/>
  <c r="G18" i="26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AA51" s="1"/>
  <c r="Z48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F54" s="1"/>
  <c r="AB54" s="1"/>
  <c r="AB52"/>
  <c r="AA52" s="1"/>
  <c r="Z51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AA7" i="28"/>
  <c r="AZ20"/>
  <c r="G29" i="19"/>
  <c r="AC30" i="9"/>
  <c r="AF55"/>
  <c r="AB53"/>
  <c r="Z54" s="1"/>
  <c r="Z52"/>
  <c r="AL37"/>
  <c r="AM36"/>
  <c r="AY49"/>
  <c r="AD49"/>
  <c r="AN49"/>
  <c r="M49"/>
  <c r="J30" i="31"/>
  <c r="D28" i="19"/>
  <c r="M45"/>
  <c r="M51"/>
  <c r="F21" i="26"/>
  <c r="A23"/>
  <c r="AA54" i="9" l="1"/>
  <c r="Z53"/>
  <c r="AA53"/>
  <c r="G21" i="26"/>
  <c r="H21" s="1"/>
  <c r="C16" i="9"/>
  <c r="C14"/>
  <c r="C10"/>
  <c r="C11"/>
  <c r="C13"/>
  <c r="R60" s="1"/>
  <c r="AX60" s="1"/>
  <c r="A10"/>
  <c r="C9"/>
  <c r="A16"/>
  <c r="A8"/>
  <c r="A11"/>
  <c r="C8"/>
  <c r="A18"/>
  <c r="A14"/>
  <c r="A9"/>
  <c r="C18"/>
  <c r="A7"/>
  <c r="A12"/>
  <c r="C7"/>
  <c r="A17"/>
  <c r="A15"/>
  <c r="C12"/>
  <c r="R54" s="1"/>
  <c r="AX54" s="1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Y7" i="28"/>
  <c r="X7"/>
  <c r="G30" i="19"/>
  <c r="AC31" i="9"/>
  <c r="AF56"/>
  <c r="AB55"/>
  <c r="AL38"/>
  <c r="AM37"/>
  <c r="AY50"/>
  <c r="AN50"/>
  <c r="AD50"/>
  <c r="M50"/>
  <c r="J31" i="31"/>
  <c r="D29" i="19"/>
  <c r="M57"/>
  <c r="F22" i="26"/>
  <c r="A24"/>
  <c r="E2" i="31"/>
  <c r="Z55" i="9" l="1"/>
  <c r="AA55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5"/>
  <c r="AX65" s="1"/>
  <c r="R66"/>
  <c r="AX66" s="1"/>
  <c r="R64"/>
  <c r="AX64" s="1"/>
  <c r="E14"/>
  <c r="K14" s="1"/>
  <c r="R63"/>
  <c r="AX63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5"/>
  <c r="AX55" s="1"/>
  <c r="R51"/>
  <c r="AX51" s="1"/>
  <c r="R56"/>
  <c r="AX56" s="1"/>
  <c r="R75"/>
  <c r="AX75" s="1"/>
  <c r="E17"/>
  <c r="K17" s="1"/>
  <c r="R74"/>
  <c r="AX74" s="1"/>
  <c r="R76"/>
  <c r="AX76" s="1"/>
  <c r="D34" i="14"/>
  <c r="M33"/>
  <c r="R59" i="9"/>
  <c r="AX59" s="1"/>
  <c r="R61"/>
  <c r="AX61" s="1"/>
  <c r="R58"/>
  <c r="AX58" s="1"/>
  <c r="R57"/>
  <c r="AX57" s="1"/>
  <c r="R62"/>
  <c r="AX62" s="1"/>
  <c r="E13"/>
  <c r="K13" s="1"/>
  <c r="R77"/>
  <c r="AX77" s="1"/>
  <c r="E18"/>
  <c r="K18" s="1"/>
  <c r="R78"/>
  <c r="AX78" s="1"/>
  <c r="R79"/>
  <c r="AX79" s="1"/>
  <c r="R80"/>
  <c r="AX80" s="1"/>
  <c r="R38"/>
  <c r="AX38" s="1"/>
  <c r="R35"/>
  <c r="AX35" s="1"/>
  <c r="E9"/>
  <c r="R36"/>
  <c r="AX36" s="1"/>
  <c r="R37"/>
  <c r="AX37" s="1"/>
  <c r="R39"/>
  <c r="AX39" s="1"/>
  <c r="R73"/>
  <c r="AX73" s="1"/>
  <c r="R71"/>
  <c r="AX71" s="1"/>
  <c r="R72"/>
  <c r="AX72" s="1"/>
  <c r="E16"/>
  <c r="K16" s="1"/>
  <c r="R69"/>
  <c r="AX69" s="1"/>
  <c r="E15"/>
  <c r="K15" s="1"/>
  <c r="R68"/>
  <c r="AX68" s="1"/>
  <c r="R67"/>
  <c r="AX67" s="1"/>
  <c r="R70"/>
  <c r="AX70" s="1"/>
  <c r="N29" i="19"/>
  <c r="G31"/>
  <c r="AF57" i="9"/>
  <c r="AB56"/>
  <c r="AC32"/>
  <c r="AL39"/>
  <c r="AM38"/>
  <c r="AY51"/>
  <c r="AN51"/>
  <c r="AD51"/>
  <c r="M51"/>
  <c r="J32" i="31"/>
  <c r="D30" i="19"/>
  <c r="M31"/>
  <c r="F23" i="26"/>
  <c r="A25"/>
  <c r="N2" i="31"/>
  <c r="P2"/>
  <c r="Z56" i="9" l="1"/>
  <c r="AA56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C33" i="9"/>
  <c r="AF58"/>
  <c r="AB57"/>
  <c r="AL40"/>
  <c r="AM39"/>
  <c r="AD52"/>
  <c r="AN52"/>
  <c r="AY52"/>
  <c r="M52"/>
  <c r="J33" i="31"/>
  <c r="D31" i="19"/>
  <c r="M36"/>
  <c r="F24" i="26"/>
  <c r="A26"/>
  <c r="N15" i="31"/>
  <c r="P4"/>
  <c r="P7"/>
  <c r="P3"/>
  <c r="N3"/>
  <c r="N9"/>
  <c r="P12"/>
  <c r="P14"/>
  <c r="N6"/>
  <c r="N14"/>
  <c r="P9"/>
  <c r="P6"/>
  <c r="N17"/>
  <c r="P16"/>
  <c r="N5"/>
  <c r="P15"/>
  <c r="N10"/>
  <c r="P13"/>
  <c r="N11"/>
  <c r="P8"/>
  <c r="P5"/>
  <c r="Z57" i="9" l="1"/>
  <c r="AA57"/>
  <c r="G24" i="26"/>
  <c r="H24" s="1"/>
  <c r="O15" i="31"/>
  <c r="O11"/>
  <c r="O6"/>
  <c r="O3"/>
  <c r="O10"/>
  <c r="O9"/>
  <c r="O17"/>
  <c r="O5"/>
  <c r="O14"/>
  <c r="O3" i="27"/>
  <c r="D36" i="14"/>
  <c r="M35"/>
  <c r="N31" i="19"/>
  <c r="G33"/>
  <c r="AF59" i="9"/>
  <c r="AF60" s="1"/>
  <c r="AB60" s="1"/>
  <c r="AB58"/>
  <c r="AC34"/>
  <c r="AL41"/>
  <c r="AM40"/>
  <c r="AY53"/>
  <c r="AN53"/>
  <c r="AD53"/>
  <c r="M53"/>
  <c r="J34" i="31"/>
  <c r="D32" i="19"/>
  <c r="M59"/>
  <c r="F25" i="26"/>
  <c r="A27"/>
  <c r="N16" i="31"/>
  <c r="P17"/>
  <c r="N8"/>
  <c r="P10"/>
  <c r="N12"/>
  <c r="N13"/>
  <c r="N4"/>
  <c r="P11"/>
  <c r="N7"/>
  <c r="Z58" i="9" l="1"/>
  <c r="AA58"/>
  <c r="O7" i="31"/>
  <c r="O13"/>
  <c r="O8"/>
  <c r="G25" i="26"/>
  <c r="H25" s="1"/>
  <c r="O16" i="31"/>
  <c r="O12"/>
  <c r="O4"/>
  <c r="O7" i="27" s="1"/>
  <c r="O5"/>
  <c r="D37" i="14"/>
  <c r="M36"/>
  <c r="N32" i="19"/>
  <c r="AA8" i="28"/>
  <c r="AZ26"/>
  <c r="G34" i="19"/>
  <c r="AC35" i="9"/>
  <c r="AF61"/>
  <c r="AB59"/>
  <c r="AA60" s="1"/>
  <c r="AL42"/>
  <c r="AM41"/>
  <c r="AN55"/>
  <c r="AY55"/>
  <c r="AD55"/>
  <c r="M55"/>
  <c r="J35" i="31"/>
  <c r="D33" i="19"/>
  <c r="M54"/>
  <c r="F26" i="26"/>
  <c r="A28"/>
  <c r="Z60" i="9" l="1"/>
  <c r="Z59"/>
  <c r="AA59"/>
  <c r="G26" i="26"/>
  <c r="H26" s="1"/>
  <c r="O18" i="27"/>
  <c r="O9"/>
  <c r="P17"/>
  <c r="O47"/>
  <c r="P10"/>
  <c r="O15"/>
  <c r="P14"/>
  <c r="P20"/>
  <c r="P51"/>
  <c r="O6"/>
  <c r="O12"/>
  <c r="O45"/>
  <c r="D38" i="14"/>
  <c r="M37"/>
  <c r="N33" i="19"/>
  <c r="Y8" i="28"/>
  <c r="X8"/>
  <c r="G35" i="19"/>
  <c r="AC36" i="9"/>
  <c r="AF62"/>
  <c r="AB61"/>
  <c r="AL43"/>
  <c r="AM42"/>
  <c r="AD56"/>
  <c r="AY56"/>
  <c r="AN56"/>
  <c r="M56"/>
  <c r="J36" i="31"/>
  <c r="D34" i="19"/>
  <c r="M53"/>
  <c r="M9"/>
  <c r="F27" i="26"/>
  <c r="A29"/>
  <c r="Z61" i="9" l="1"/>
  <c r="AA61"/>
  <c r="G27" i="26"/>
  <c r="H27" s="1"/>
  <c r="D39" i="14"/>
  <c r="M38"/>
  <c r="N34" i="19"/>
  <c r="G36"/>
  <c r="AC37" i="9"/>
  <c r="AF63"/>
  <c r="AB62"/>
  <c r="AL44"/>
  <c r="AM43"/>
  <c r="AN57"/>
  <c r="AY57"/>
  <c r="AD57"/>
  <c r="M57"/>
  <c r="J37" i="31"/>
  <c r="D35" i="19"/>
  <c r="M10"/>
  <c r="F28" i="26"/>
  <c r="A30"/>
  <c r="Z62" i="9" l="1"/>
  <c r="AA62"/>
  <c r="G28" i="26"/>
  <c r="H28" s="1"/>
  <c r="D40" i="14"/>
  <c r="M39"/>
  <c r="N35" i="19"/>
  <c r="G37"/>
  <c r="AC38" i="9"/>
  <c r="AF64"/>
  <c r="AB63"/>
  <c r="AL45"/>
  <c r="AM44"/>
  <c r="AY58"/>
  <c r="AD58"/>
  <c r="AN58"/>
  <c r="M58"/>
  <c r="J38" i="31"/>
  <c r="D36" i="19"/>
  <c r="M11"/>
  <c r="F29" i="26"/>
  <c r="A31"/>
  <c r="Z63" i="9" l="1"/>
  <c r="AA63"/>
  <c r="G29" i="26"/>
  <c r="H29" s="1"/>
  <c r="D41" i="14"/>
  <c r="M40"/>
  <c r="N36" i="19"/>
  <c r="G38"/>
  <c r="AC39" i="9"/>
  <c r="AF65"/>
  <c r="AB64"/>
  <c r="AL46"/>
  <c r="AM45"/>
  <c r="AN59"/>
  <c r="AD59"/>
  <c r="AY59"/>
  <c r="M59"/>
  <c r="J39" i="31"/>
  <c r="D37" i="19"/>
  <c r="AZ61" i="28" s="1"/>
  <c r="M12" i="19"/>
  <c r="F30" i="26"/>
  <c r="A32"/>
  <c r="Z64" i="9" l="1"/>
  <c r="AA64"/>
  <c r="G30" i="26"/>
  <c r="H30" s="1"/>
  <c r="D42" i="14"/>
  <c r="M41"/>
  <c r="N37" i="19"/>
  <c r="G39"/>
  <c r="AC40" i="9"/>
  <c r="AF66"/>
  <c r="AB65"/>
  <c r="AL47"/>
  <c r="AM46"/>
  <c r="AD61"/>
  <c r="AY61"/>
  <c r="AN61"/>
  <c r="M61"/>
  <c r="J40" i="31"/>
  <c r="D38" i="19"/>
  <c r="F31" i="26"/>
  <c r="A33"/>
  <c r="Z65" i="9" l="1"/>
  <c r="AA65"/>
  <c r="G31" i="26"/>
  <c r="H31" s="1"/>
  <c r="D43" i="14"/>
  <c r="M42"/>
  <c r="N38" i="19"/>
  <c r="G40"/>
  <c r="AF67" i="9"/>
  <c r="AB66"/>
  <c r="AC41"/>
  <c r="AL48"/>
  <c r="AM47"/>
  <c r="AD62"/>
  <c r="AN62"/>
  <c r="AY62"/>
  <c r="M62"/>
  <c r="J41" i="31"/>
  <c r="D39" i="19"/>
  <c r="F32" i="26"/>
  <c r="A34"/>
  <c r="Z66" i="9" l="1"/>
  <c r="AA66"/>
  <c r="G32" i="26"/>
  <c r="H32" s="1"/>
  <c r="M43" i="14"/>
  <c r="H14" i="19"/>
  <c r="H50"/>
  <c r="H48"/>
  <c r="H49"/>
  <c r="N39"/>
  <c r="G41"/>
  <c r="AF68" i="9"/>
  <c r="AB67"/>
  <c r="AC42"/>
  <c r="AL49"/>
  <c r="AM48"/>
  <c r="AY63"/>
  <c r="AN63"/>
  <c r="AD63"/>
  <c r="M63"/>
  <c r="J42" i="31"/>
  <c r="D40" i="19"/>
  <c r="F33" i="26"/>
  <c r="A35"/>
  <c r="Z67" i="9" l="1"/>
  <c r="AA67"/>
  <c r="G33" i="26"/>
  <c r="H33" s="1"/>
  <c r="N40" i="19"/>
  <c r="G42"/>
  <c r="AF69" i="9"/>
  <c r="AB68"/>
  <c r="AC43"/>
  <c r="AL50"/>
  <c r="AM49"/>
  <c r="AN64"/>
  <c r="AY64"/>
  <c r="AD64"/>
  <c r="M64"/>
  <c r="J43" i="31"/>
  <c r="D41" i="19"/>
  <c r="F34" i="26"/>
  <c r="A36"/>
  <c r="Z68" i="9" l="1"/>
  <c r="AA68"/>
  <c r="G34" i="26"/>
  <c r="H34" s="1"/>
  <c r="N41" i="19"/>
  <c r="AZ36" i="28"/>
  <c r="AA11"/>
  <c r="G43" i="19"/>
  <c r="AF70" i="9"/>
  <c r="AF71" s="1"/>
  <c r="AB69"/>
  <c r="AC44"/>
  <c r="AL51"/>
  <c r="AM50"/>
  <c r="AN65"/>
  <c r="AY65"/>
  <c r="AD65"/>
  <c r="M65"/>
  <c r="J44" i="31"/>
  <c r="D42" i="19"/>
  <c r="F35" i="26"/>
  <c r="A37"/>
  <c r="Z69" i="9" l="1"/>
  <c r="AA69"/>
  <c r="G35" i="26"/>
  <c r="H35" s="1"/>
  <c r="AB71" i="9"/>
  <c r="AF72"/>
  <c r="AB70"/>
  <c r="N42" i="19"/>
  <c r="AA12" i="28"/>
  <c r="AZ37"/>
  <c r="G44" i="19"/>
  <c r="AC45" i="9"/>
  <c r="AL52"/>
  <c r="AM51"/>
  <c r="AY66"/>
  <c r="AN66"/>
  <c r="AD66"/>
  <c r="M66"/>
  <c r="J45" i="31"/>
  <c r="D43" i="19"/>
  <c r="F36" i="26"/>
  <c r="A38"/>
  <c r="AA71" i="9" l="1"/>
  <c r="Z70"/>
  <c r="AA70"/>
  <c r="G36" i="26"/>
  <c r="H36" s="1"/>
  <c r="Z71" i="9"/>
  <c r="AB72"/>
  <c r="AF73"/>
  <c r="N43" i="19"/>
  <c r="G45"/>
  <c r="AC46" i="9"/>
  <c r="AL53"/>
  <c r="AL54" s="1"/>
  <c r="AM54" s="1"/>
  <c r="AM52"/>
  <c r="AY67"/>
  <c r="AN67"/>
  <c r="AD67"/>
  <c r="M67"/>
  <c r="J46" i="31"/>
  <c r="D44" i="19"/>
  <c r="F37" i="26"/>
  <c r="A39"/>
  <c r="Z72" i="9" l="1"/>
  <c r="AA72"/>
  <c r="G37" i="26"/>
  <c r="H37" s="1"/>
  <c r="AB73" i="9"/>
  <c r="AF74"/>
  <c r="BA33" i="28"/>
  <c r="AB10"/>
  <c r="N44" i="19"/>
  <c r="AA9" i="28"/>
  <c r="AZ29"/>
  <c r="G46" i="19"/>
  <c r="AC47" i="9"/>
  <c r="AL55"/>
  <c r="AM53"/>
  <c r="AN68"/>
  <c r="AY68"/>
  <c r="AD68"/>
  <c r="M68"/>
  <c r="J47" i="31"/>
  <c r="D45" i="19"/>
  <c r="M48"/>
  <c r="M14"/>
  <c r="M47"/>
  <c r="M49"/>
  <c r="F38" i="26"/>
  <c r="A40"/>
  <c r="Z73" i="9" l="1"/>
  <c r="AA73"/>
  <c r="G38" i="26"/>
  <c r="H38" s="1"/>
  <c r="X30" i="28"/>
  <c r="Y30"/>
  <c r="Y29"/>
  <c r="AB74" i="9"/>
  <c r="AF75"/>
  <c r="Y28" i="28"/>
  <c r="X29"/>
  <c r="X28"/>
  <c r="Y27"/>
  <c r="X27"/>
  <c r="Y26"/>
  <c r="X25"/>
  <c r="Y25"/>
  <c r="X26"/>
  <c r="Y24"/>
  <c r="Y23"/>
  <c r="X24"/>
  <c r="Y22"/>
  <c r="X23"/>
  <c r="N45" i="19"/>
  <c r="X22" i="28"/>
  <c r="Y21"/>
  <c r="Y20"/>
  <c r="X21"/>
  <c r="Y19"/>
  <c r="X20"/>
  <c r="X19"/>
  <c r="Y18"/>
  <c r="X18"/>
  <c r="Y17"/>
  <c r="X16"/>
  <c r="Y15"/>
  <c r="Y16"/>
  <c r="X17"/>
  <c r="X14"/>
  <c r="Y14"/>
  <c r="X15"/>
  <c r="X13"/>
  <c r="Y12"/>
  <c r="Y13"/>
  <c r="X12"/>
  <c r="Y11"/>
  <c r="Y10"/>
  <c r="X11"/>
  <c r="Y9"/>
  <c r="X9"/>
  <c r="X10"/>
  <c r="G47" i="19"/>
  <c r="AC48" i="9"/>
  <c r="AL56"/>
  <c r="AM55"/>
  <c r="AN70"/>
  <c r="AD70"/>
  <c r="AY70"/>
  <c r="M70"/>
  <c r="AN69"/>
  <c r="AY69"/>
  <c r="AD69"/>
  <c r="M69"/>
  <c r="J48" i="31"/>
  <c r="D46" i="19"/>
  <c r="F39" i="26"/>
  <c r="A41"/>
  <c r="Z74" i="9" l="1"/>
  <c r="AA74"/>
  <c r="G39" i="26"/>
  <c r="H39" s="1"/>
  <c r="AF76" i="9"/>
  <c r="AB75"/>
  <c r="AA75" s="1"/>
  <c r="N46" i="19"/>
  <c r="G48"/>
  <c r="AC49" i="9"/>
  <c r="AL57"/>
  <c r="AM56"/>
  <c r="J49" i="31"/>
  <c r="D47" i="19"/>
  <c r="F40" i="26"/>
  <c r="A42"/>
  <c r="A43" s="1"/>
  <c r="A44" s="1"/>
  <c r="G40" l="1"/>
  <c r="H40" s="1"/>
  <c r="AB76" i="9"/>
  <c r="AF77"/>
  <c r="Z75"/>
  <c r="N47" i="19"/>
  <c r="G49"/>
  <c r="AC50" i="9"/>
  <c r="AL58"/>
  <c r="AM57"/>
  <c r="J50" i="31"/>
  <c r="D48" i="19"/>
  <c r="F42" i="26"/>
  <c r="F41"/>
  <c r="Z76" i="9" l="1"/>
  <c r="AA76"/>
  <c r="G42" i="26"/>
  <c r="H42" s="1"/>
  <c r="G41"/>
  <c r="H41" s="1"/>
  <c r="AB77" i="9"/>
  <c r="AF78"/>
  <c r="N48" i="19"/>
  <c r="G50"/>
  <c r="AC51" i="9"/>
  <c r="AL59"/>
  <c r="AL60" s="1"/>
  <c r="AM60" s="1"/>
  <c r="AM58"/>
  <c r="J51" i="31"/>
  <c r="D49" i="19"/>
  <c r="Z77" i="9" l="1"/>
  <c r="AA77"/>
  <c r="AB78"/>
  <c r="AF79"/>
  <c r="N49" i="19"/>
  <c r="G51"/>
  <c r="AC52" i="9"/>
  <c r="AC54"/>
  <c r="AL61"/>
  <c r="AM59"/>
  <c r="J52" i="31"/>
  <c r="D50" i="19"/>
  <c r="Z78" i="9" l="1"/>
  <c r="AA78"/>
  <c r="AB79"/>
  <c r="AF80"/>
  <c r="AB80" s="1"/>
  <c r="AA80" s="1"/>
  <c r="N50" i="19"/>
  <c r="G52"/>
  <c r="AC53" i="9"/>
  <c r="AL62"/>
  <c r="AM61"/>
  <c r="J53" i="31"/>
  <c r="D51" i="19"/>
  <c r="Z79" i="9" l="1"/>
  <c r="AA79"/>
  <c r="Z80"/>
  <c r="N51" i="19"/>
  <c r="G53"/>
  <c r="AC55" i="9"/>
  <c r="AL63"/>
  <c r="AM62"/>
  <c r="J54" i="31"/>
  <c r="D52" i="19"/>
  <c r="N52" l="1"/>
  <c r="G54"/>
  <c r="AC56" i="9"/>
  <c r="AL64"/>
  <c r="AM63"/>
  <c r="J55" i="31"/>
  <c r="D53" i="19"/>
  <c r="N53" l="1"/>
  <c r="G55"/>
  <c r="AC57" i="9"/>
  <c r="AL65"/>
  <c r="AM64"/>
  <c r="J56" i="31"/>
  <c r="D54" i="19"/>
  <c r="N54" l="1"/>
  <c r="G56"/>
  <c r="AC58" i="9"/>
  <c r="AC60"/>
  <c r="AL66"/>
  <c r="AM65"/>
  <c r="J57" i="31"/>
  <c r="D55" i="19"/>
  <c r="N55" l="1"/>
  <c r="G57"/>
  <c r="AC59" i="9"/>
  <c r="AL67"/>
  <c r="AM66"/>
  <c r="J58" i="31"/>
  <c r="D56" i="19"/>
  <c r="N56" l="1"/>
  <c r="G59"/>
  <c r="G58"/>
  <c r="AC61" i="9"/>
  <c r="AL68"/>
  <c r="AM67"/>
  <c r="J59" i="31"/>
  <c r="D57" i="19"/>
  <c r="N57" l="1"/>
  <c r="AC62" i="9"/>
  <c r="AL69"/>
  <c r="AM68"/>
  <c r="J60" i="31"/>
  <c r="D58" i="19"/>
  <c r="D59"/>
  <c r="N59" l="1"/>
  <c r="N58"/>
  <c r="AC63" i="9"/>
  <c r="AL70"/>
  <c r="AL71" s="1"/>
  <c r="AM69"/>
  <c r="J61" i="31"/>
  <c r="E5" i="25"/>
  <c r="N5"/>
  <c r="O5"/>
  <c r="P5"/>
  <c r="D5"/>
  <c r="Q5"/>
  <c r="E5" i="31"/>
  <c r="B9" i="25"/>
  <c r="L5"/>
  <c r="J5"/>
  <c r="F5"/>
  <c r="I5"/>
  <c r="K5"/>
  <c r="C5"/>
  <c r="G5"/>
  <c r="M5"/>
  <c r="H5"/>
  <c r="AM71" i="9" l="1"/>
  <c r="AL72"/>
  <c r="AM70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4" i="9"/>
  <c r="K61" i="31"/>
  <c r="J62"/>
  <c r="O9" i="25"/>
  <c r="P9"/>
  <c r="Q9"/>
  <c r="N9"/>
  <c r="M9"/>
  <c r="L9"/>
  <c r="K9"/>
  <c r="J9"/>
  <c r="B10"/>
  <c r="H9"/>
  <c r="F9"/>
  <c r="G9"/>
  <c r="E9"/>
  <c r="D9"/>
  <c r="I9"/>
  <c r="AM72" i="9" l="1"/>
  <c r="AL73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5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L10"/>
  <c r="K10"/>
  <c r="P10"/>
  <c r="M10"/>
  <c r="O10"/>
  <c r="N10"/>
  <c r="J10"/>
  <c r="B11"/>
  <c r="N55" i="31"/>
  <c r="N56"/>
  <c r="P25"/>
  <c r="P50"/>
  <c r="C10" i="25"/>
  <c r="N39" i="31"/>
  <c r="N60"/>
  <c r="P44"/>
  <c r="P47"/>
  <c r="G10" i="25"/>
  <c r="P54" i="31"/>
  <c r="H10" i="25"/>
  <c r="N28" i="31"/>
  <c r="P20"/>
  <c r="N26"/>
  <c r="P35"/>
  <c r="D10" i="25"/>
  <c r="N42" i="31"/>
  <c r="P60"/>
  <c r="P40"/>
  <c r="P28"/>
  <c r="N52"/>
  <c r="P18"/>
  <c r="P21"/>
  <c r="P43"/>
  <c r="N59"/>
  <c r="E10" i="25"/>
  <c r="P41" i="31"/>
  <c r="N21"/>
  <c r="N32"/>
  <c r="P19"/>
  <c r="P22"/>
  <c r="N61"/>
  <c r="N35"/>
  <c r="N45"/>
  <c r="P33"/>
  <c r="P36"/>
  <c r="P31"/>
  <c r="I10" i="25"/>
  <c r="N29" i="31"/>
  <c r="N23"/>
  <c r="P24"/>
  <c r="N46"/>
  <c r="P58"/>
  <c r="N48"/>
  <c r="N34"/>
  <c r="P26"/>
  <c r="P49"/>
  <c r="P53"/>
  <c r="P51"/>
  <c r="P57"/>
  <c r="P38"/>
  <c r="P27"/>
  <c r="N30"/>
  <c r="N37"/>
  <c r="AM73" i="9" l="1"/>
  <c r="AL74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66" i="9"/>
  <c r="O61" i="31"/>
  <c r="M62"/>
  <c r="K63"/>
  <c r="L63" s="1"/>
  <c r="J64"/>
  <c r="L11" i="25"/>
  <c r="O11"/>
  <c r="P11"/>
  <c r="J11"/>
  <c r="K11"/>
  <c r="N11"/>
  <c r="M11"/>
  <c r="Q11"/>
  <c r="F11"/>
  <c r="N27" i="31"/>
  <c r="N25"/>
  <c r="N43"/>
  <c r="N44"/>
  <c r="N20"/>
  <c r="P61"/>
  <c r="P30"/>
  <c r="P52"/>
  <c r="P23"/>
  <c r="N49"/>
  <c r="N36"/>
  <c r="B12" i="25"/>
  <c r="N31" i="31"/>
  <c r="P45"/>
  <c r="P42"/>
  <c r="N38"/>
  <c r="C11" i="25"/>
  <c r="P48" i="31"/>
  <c r="P29"/>
  <c r="N57"/>
  <c r="P46"/>
  <c r="E11" i="25"/>
  <c r="N53" i="31"/>
  <c r="I11" i="25"/>
  <c r="P39" i="31"/>
  <c r="N41"/>
  <c r="N47"/>
  <c r="P34"/>
  <c r="N22"/>
  <c r="P32"/>
  <c r="N33"/>
  <c r="N54"/>
  <c r="P59"/>
  <c r="N40"/>
  <c r="N50"/>
  <c r="N58"/>
  <c r="N19"/>
  <c r="P56"/>
  <c r="D11" i="25"/>
  <c r="P37" i="31"/>
  <c r="N24"/>
  <c r="N51"/>
  <c r="H11" i="25"/>
  <c r="N18" i="31"/>
  <c r="P55"/>
  <c r="N62"/>
  <c r="O19" l="1"/>
  <c r="O18"/>
  <c r="O27"/>
  <c r="O31"/>
  <c r="O50"/>
  <c r="AM74" i="9"/>
  <c r="AL75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7" i="9"/>
  <c r="O62" i="31"/>
  <c r="M63"/>
  <c r="K64"/>
  <c r="L64" s="1"/>
  <c r="J65"/>
  <c r="L12" i="25"/>
  <c r="Q12"/>
  <c r="J12"/>
  <c r="K12"/>
  <c r="P12"/>
  <c r="O12"/>
  <c r="N12"/>
  <c r="M12"/>
  <c r="I12"/>
  <c r="H12"/>
  <c r="F12"/>
  <c r="B13"/>
  <c r="P62" i="31"/>
  <c r="D12" i="25"/>
  <c r="E12"/>
  <c r="C12"/>
  <c r="N63" i="31"/>
  <c r="O8" i="27" l="1"/>
  <c r="P44"/>
  <c r="O52"/>
  <c r="O48"/>
  <c r="AL76" i="9"/>
  <c r="AM75"/>
  <c r="R13" i="25"/>
  <c r="AC68" i="9"/>
  <c r="O63" i="31"/>
  <c r="M64"/>
  <c r="K65"/>
  <c r="L65" s="1"/>
  <c r="J66"/>
  <c r="N13" i="25"/>
  <c r="P13"/>
  <c r="M13"/>
  <c r="O13"/>
  <c r="K13"/>
  <c r="Q13"/>
  <c r="L13"/>
  <c r="J13"/>
  <c r="B14"/>
  <c r="P63" i="31"/>
  <c r="E13" i="25"/>
  <c r="F13"/>
  <c r="H13"/>
  <c r="G13"/>
  <c r="D13"/>
  <c r="I13"/>
  <c r="C13"/>
  <c r="P64" i="31"/>
  <c r="AM76" i="9" l="1"/>
  <c r="AL77"/>
  <c r="R14" i="25"/>
  <c r="AC69" i="9"/>
  <c r="M65" i="31"/>
  <c r="K66"/>
  <c r="L66" s="1"/>
  <c r="J67"/>
  <c r="J14" i="25"/>
  <c r="K14"/>
  <c r="Q14"/>
  <c r="M14"/>
  <c r="P14"/>
  <c r="L14"/>
  <c r="N14"/>
  <c r="O14"/>
  <c r="I14"/>
  <c r="B15"/>
  <c r="H14"/>
  <c r="C14"/>
  <c r="G14"/>
  <c r="F14"/>
  <c r="D14"/>
  <c r="E14"/>
  <c r="N64" i="31"/>
  <c r="N65"/>
  <c r="AM77" i="9" l="1"/>
  <c r="AL78"/>
  <c r="AC71"/>
  <c r="AC70"/>
  <c r="R15" i="25"/>
  <c r="O64" i="31"/>
  <c r="O65"/>
  <c r="M66"/>
  <c r="K67"/>
  <c r="L67" s="1"/>
  <c r="J68"/>
  <c r="M15" i="25"/>
  <c r="N15"/>
  <c r="P15"/>
  <c r="Q15"/>
  <c r="O15"/>
  <c r="J15"/>
  <c r="K15"/>
  <c r="L15"/>
  <c r="F15"/>
  <c r="N66" i="31"/>
  <c r="H15" i="25"/>
  <c r="G15"/>
  <c r="B16"/>
  <c r="D15"/>
  <c r="C15"/>
  <c r="E15"/>
  <c r="I15"/>
  <c r="P65" i="31"/>
  <c r="AM78" i="9" l="1"/>
  <c r="AL79"/>
  <c r="AC72"/>
  <c r="R16" i="25"/>
  <c r="O66" i="31"/>
  <c r="M67"/>
  <c r="K68"/>
  <c r="L68" s="1"/>
  <c r="J69"/>
  <c r="N16" i="25"/>
  <c r="K16"/>
  <c r="J16"/>
  <c r="L16"/>
  <c r="M16"/>
  <c r="O16"/>
  <c r="P16"/>
  <c r="Q16"/>
  <c r="P66" i="31"/>
  <c r="D16" i="25"/>
  <c r="B17"/>
  <c r="C16"/>
  <c r="E16"/>
  <c r="H16"/>
  <c r="G16"/>
  <c r="I16"/>
  <c r="N67" i="31"/>
  <c r="AM79" i="9" l="1"/>
  <c r="AL80"/>
  <c r="AM80" s="1"/>
  <c r="AC73"/>
  <c r="R17" i="25"/>
  <c r="O67" i="31"/>
  <c r="M68"/>
  <c r="K69"/>
  <c r="L69" s="1"/>
  <c r="J70"/>
  <c r="O17" i="25"/>
  <c r="M17"/>
  <c r="Q17"/>
  <c r="N17"/>
  <c r="L17"/>
  <c r="P17"/>
  <c r="J17"/>
  <c r="K17"/>
  <c r="N68" i="31"/>
  <c r="B18" i="25"/>
  <c r="G17"/>
  <c r="E17"/>
  <c r="C17"/>
  <c r="H17"/>
  <c r="D17"/>
  <c r="I17"/>
  <c r="P67" i="31"/>
  <c r="AC74" i="9" l="1"/>
  <c r="R18" i="25"/>
  <c r="O68" i="31"/>
  <c r="M69"/>
  <c r="K70"/>
  <c r="L70" s="1"/>
  <c r="J71"/>
  <c r="L18" i="25"/>
  <c r="M18"/>
  <c r="P18"/>
  <c r="Q18"/>
  <c r="K18"/>
  <c r="J18"/>
  <c r="O18"/>
  <c r="N18"/>
  <c r="B19"/>
  <c r="I18"/>
  <c r="E18"/>
  <c r="H18"/>
  <c r="P68" i="31"/>
  <c r="C18" i="25"/>
  <c r="G18"/>
  <c r="D18"/>
  <c r="N69" i="31"/>
  <c r="AC75" i="9" l="1"/>
  <c r="R19" i="25"/>
  <c r="O69" i="31"/>
  <c r="M70"/>
  <c r="K71"/>
  <c r="L71" s="1"/>
  <c r="J72"/>
  <c r="M19" i="25"/>
  <c r="N19"/>
  <c r="L19"/>
  <c r="O19"/>
  <c r="J19"/>
  <c r="K19"/>
  <c r="Q19"/>
  <c r="P19"/>
  <c r="C19"/>
  <c r="I19"/>
  <c r="G19"/>
  <c r="B20"/>
  <c r="P69" i="31"/>
  <c r="D19" i="25"/>
  <c r="H19"/>
  <c r="E19"/>
  <c r="N70" i="31"/>
  <c r="AC76" i="9" l="1"/>
  <c r="R20" i="25"/>
  <c r="O70" i="31"/>
  <c r="M71"/>
  <c r="K72"/>
  <c r="L72" s="1"/>
  <c r="J73"/>
  <c r="M20" i="25"/>
  <c r="K20"/>
  <c r="P20"/>
  <c r="J20"/>
  <c r="N20"/>
  <c r="O20"/>
  <c r="L20"/>
  <c r="Q20"/>
  <c r="G20"/>
  <c r="C20"/>
  <c r="H20"/>
  <c r="I20"/>
  <c r="P70" i="31"/>
  <c r="D20" i="25"/>
  <c r="E20"/>
  <c r="B21"/>
  <c r="N71" i="31"/>
  <c r="AC77" i="9" l="1"/>
  <c r="R21" i="25"/>
  <c r="O71" i="31"/>
  <c r="M72"/>
  <c r="K73"/>
  <c r="L73" s="1"/>
  <c r="J74"/>
  <c r="J21" i="25"/>
  <c r="L21"/>
  <c r="P21"/>
  <c r="Q21"/>
  <c r="M21"/>
  <c r="K21"/>
  <c r="O21"/>
  <c r="N21"/>
  <c r="H21"/>
  <c r="I21"/>
  <c r="P71" i="31"/>
  <c r="G21" i="25"/>
  <c r="C21"/>
  <c r="E21"/>
  <c r="B22"/>
  <c r="D21"/>
  <c r="F21"/>
  <c r="N72" i="31"/>
  <c r="AC78" i="9" l="1"/>
  <c r="R22" i="25"/>
  <c r="O72" i="31"/>
  <c r="M73"/>
  <c r="K74"/>
  <c r="L74" s="1"/>
  <c r="J75"/>
  <c r="K22" i="25"/>
  <c r="Q22"/>
  <c r="J22"/>
  <c r="P22"/>
  <c r="M22"/>
  <c r="L22"/>
  <c r="N22"/>
  <c r="O22"/>
  <c r="G22"/>
  <c r="I22"/>
  <c r="D22"/>
  <c r="B23"/>
  <c r="P72" i="31"/>
  <c r="C22" i="25"/>
  <c r="E22"/>
  <c r="H22"/>
  <c r="N73" i="31"/>
  <c r="AC79" i="9" l="1"/>
  <c r="AC80"/>
  <c r="R23" i="25"/>
  <c r="O73" i="31"/>
  <c r="M74"/>
  <c r="K75"/>
  <c r="L75" s="1"/>
  <c r="J76"/>
  <c r="M23" i="25"/>
  <c r="Q23"/>
  <c r="L23"/>
  <c r="N23"/>
  <c r="O23"/>
  <c r="K23"/>
  <c r="P23"/>
  <c r="J23"/>
  <c r="I23"/>
  <c r="E23"/>
  <c r="G23"/>
  <c r="P73" i="31"/>
  <c r="C23" i="25"/>
  <c r="H23"/>
  <c r="D23"/>
  <c r="B24"/>
  <c r="N74" i="31"/>
  <c r="R24" i="25" l="1"/>
  <c r="O74" i="31"/>
  <c r="M75"/>
  <c r="K76"/>
  <c r="L76" s="1"/>
  <c r="J77"/>
  <c r="O24" i="25"/>
  <c r="M24"/>
  <c r="J24"/>
  <c r="L24"/>
  <c r="N24"/>
  <c r="K24"/>
  <c r="P24"/>
  <c r="Q24"/>
  <c r="E24"/>
  <c r="C24"/>
  <c r="I24"/>
  <c r="P74" i="31"/>
  <c r="B25" i="25"/>
  <c r="F24"/>
  <c r="H24"/>
  <c r="N75" i="31"/>
  <c r="D24" i="25"/>
  <c r="G24"/>
  <c r="R25" l="1"/>
  <c r="O75" i="31"/>
  <c r="M76"/>
  <c r="K77"/>
  <c r="L77" s="1"/>
  <c r="J78"/>
  <c r="K25" i="25"/>
  <c r="L25"/>
  <c r="O25"/>
  <c r="J25"/>
  <c r="P25"/>
  <c r="N25"/>
  <c r="M25"/>
  <c r="Q25"/>
  <c r="E25"/>
  <c r="B26"/>
  <c r="I25"/>
  <c r="H25"/>
  <c r="P75" i="31"/>
  <c r="D25" i="25"/>
  <c r="G25"/>
  <c r="C25"/>
  <c r="N76" i="31"/>
  <c r="R26" i="25" l="1"/>
  <c r="O76" i="31"/>
  <c r="M77"/>
  <c r="K78"/>
  <c r="L78" s="1"/>
  <c r="J79"/>
  <c r="Q26" i="25"/>
  <c r="O26"/>
  <c r="L26"/>
  <c r="P26"/>
  <c r="J26"/>
  <c r="K26"/>
  <c r="M26"/>
  <c r="N26"/>
  <c r="B27"/>
  <c r="I26"/>
  <c r="P76" i="31"/>
  <c r="D26" i="25"/>
  <c r="H26"/>
  <c r="E26"/>
  <c r="G26"/>
  <c r="C26"/>
  <c r="N77" i="31"/>
  <c r="R27" i="25" l="1"/>
  <c r="O77" i="31"/>
  <c r="M78"/>
  <c r="K79"/>
  <c r="L79" s="1"/>
  <c r="J80"/>
  <c r="L27" i="25"/>
  <c r="Q27"/>
  <c r="N27"/>
  <c r="J27"/>
  <c r="P27"/>
  <c r="O27"/>
  <c r="K27"/>
  <c r="M27"/>
  <c r="B28"/>
  <c r="E27"/>
  <c r="H27"/>
  <c r="P77" i="31"/>
  <c r="I27" i="25"/>
  <c r="D27"/>
  <c r="C27"/>
  <c r="N78" i="31"/>
  <c r="R28" i="25" l="1"/>
  <c r="O78" i="31"/>
  <c r="M79"/>
  <c r="K80"/>
  <c r="L80" s="1"/>
  <c r="J81"/>
  <c r="Q28" i="25"/>
  <c r="O28"/>
  <c r="M28"/>
  <c r="K28"/>
  <c r="L28"/>
  <c r="J28"/>
  <c r="P28"/>
  <c r="N28"/>
  <c r="E28"/>
  <c r="I28"/>
  <c r="H28"/>
  <c r="P78" i="31"/>
  <c r="N79"/>
  <c r="B29" i="25"/>
  <c r="D28"/>
  <c r="C28"/>
  <c r="R29" l="1"/>
  <c r="O79" i="31"/>
  <c r="M80"/>
  <c r="K81"/>
  <c r="L81" s="1"/>
  <c r="J82"/>
  <c r="P29" i="25"/>
  <c r="Q29"/>
  <c r="K29"/>
  <c r="N29"/>
  <c r="M29"/>
  <c r="O29"/>
  <c r="L29"/>
  <c r="J29"/>
  <c r="B30"/>
  <c r="H29"/>
  <c r="P79" i="31"/>
  <c r="I29" i="25"/>
  <c r="D29"/>
  <c r="E29"/>
  <c r="C29"/>
  <c r="N80" i="31"/>
  <c r="R30" i="25" l="1"/>
  <c r="O80" i="31"/>
  <c r="M81"/>
  <c r="K82"/>
  <c r="L82" s="1"/>
  <c r="J83"/>
  <c r="M30" i="25"/>
  <c r="O30"/>
  <c r="L30"/>
  <c r="N30"/>
  <c r="Q30"/>
  <c r="J30"/>
  <c r="P30"/>
  <c r="K30"/>
  <c r="B31"/>
  <c r="I30"/>
  <c r="P80" i="31"/>
  <c r="H30" i="25"/>
  <c r="N81" i="31"/>
  <c r="E30" i="25"/>
  <c r="C30"/>
  <c r="D30"/>
  <c r="R31" l="1"/>
  <c r="O81" i="31"/>
  <c r="M82"/>
  <c r="K83"/>
  <c r="L83" s="1"/>
  <c r="J84"/>
  <c r="O31" i="25"/>
  <c r="P31"/>
  <c r="K31"/>
  <c r="M31"/>
  <c r="Q31"/>
  <c r="L31"/>
  <c r="N31"/>
  <c r="J31"/>
  <c r="E31"/>
  <c r="D31"/>
  <c r="I31"/>
  <c r="P81" i="31"/>
  <c r="B32" i="25"/>
  <c r="H31"/>
  <c r="C31"/>
  <c r="N82" i="31"/>
  <c r="R32" i="25" l="1"/>
  <c r="O82" i="31"/>
  <c r="M83"/>
  <c r="K84"/>
  <c r="L84" s="1"/>
  <c r="J85"/>
  <c r="J32" i="25"/>
  <c r="K32"/>
  <c r="O32"/>
  <c r="L32"/>
  <c r="M32"/>
  <c r="Q32"/>
  <c r="P32"/>
  <c r="N32"/>
  <c r="C32"/>
  <c r="H32"/>
  <c r="D32"/>
  <c r="I32"/>
  <c r="P82" i="31"/>
  <c r="B33" i="25"/>
  <c r="E32"/>
  <c r="N83" i="31"/>
  <c r="R33" i="25" l="1"/>
  <c r="O83" i="31"/>
  <c r="M84"/>
  <c r="K85"/>
  <c r="L85" s="1"/>
  <c r="J86"/>
  <c r="L33" i="25"/>
  <c r="J33"/>
  <c r="P33"/>
  <c r="O33"/>
  <c r="K33"/>
  <c r="Q33"/>
  <c r="N33"/>
  <c r="M33"/>
  <c r="B34"/>
  <c r="H33"/>
  <c r="I33"/>
  <c r="P83" i="31"/>
  <c r="D33" i="25"/>
  <c r="E33"/>
  <c r="C33"/>
  <c r="N84" i="31"/>
  <c r="R34" i="25" l="1"/>
  <c r="O84" i="31"/>
  <c r="M85"/>
  <c r="K86"/>
  <c r="L86" s="1"/>
  <c r="J87"/>
  <c r="O34" i="25"/>
  <c r="M34"/>
  <c r="K34"/>
  <c r="J34"/>
  <c r="P34"/>
  <c r="Q34"/>
  <c r="N34"/>
  <c r="L34"/>
  <c r="D34"/>
  <c r="H34"/>
  <c r="P84" i="31"/>
  <c r="I34" i="25"/>
  <c r="E34"/>
  <c r="C34"/>
  <c r="B35"/>
  <c r="N85" i="31"/>
  <c r="R35" i="25" l="1"/>
  <c r="O85" i="31"/>
  <c r="M86"/>
  <c r="K87"/>
  <c r="L87" s="1"/>
  <c r="J88"/>
  <c r="L35" i="25"/>
  <c r="O35"/>
  <c r="Q35"/>
  <c r="K35"/>
  <c r="J35"/>
  <c r="P35"/>
  <c r="M35"/>
  <c r="N35"/>
  <c r="C35"/>
  <c r="H35"/>
  <c r="D35"/>
  <c r="B36"/>
  <c r="I35"/>
  <c r="E35"/>
  <c r="P85" i="31"/>
  <c r="N86"/>
  <c r="R36" i="25" l="1"/>
  <c r="O86" i="31"/>
  <c r="M87"/>
  <c r="K88"/>
  <c r="L88" s="1"/>
  <c r="J89"/>
  <c r="Q36" i="25"/>
  <c r="K36"/>
  <c r="J36"/>
  <c r="M36"/>
  <c r="N36"/>
  <c r="O36"/>
  <c r="P36"/>
  <c r="L36"/>
  <c r="D36"/>
  <c r="H36"/>
  <c r="I36"/>
  <c r="P86" i="31"/>
  <c r="B37" i="25"/>
  <c r="E36"/>
  <c r="C36"/>
  <c r="N87" i="31"/>
  <c r="R37" i="25" l="1"/>
  <c r="O87" i="31"/>
  <c r="M88"/>
  <c r="K89"/>
  <c r="L89" s="1"/>
  <c r="J90"/>
  <c r="P37" i="25"/>
  <c r="L37"/>
  <c r="K37"/>
  <c r="M37"/>
  <c r="J37"/>
  <c r="O37"/>
  <c r="Q37"/>
  <c r="N37"/>
  <c r="E37"/>
  <c r="I37"/>
  <c r="H37"/>
  <c r="D37"/>
  <c r="P87" i="31"/>
  <c r="B38" i="25"/>
  <c r="C37"/>
  <c r="N88" i="31"/>
  <c r="R38" i="25" l="1"/>
  <c r="O88" i="31"/>
  <c r="M89"/>
  <c r="K90"/>
  <c r="L90" s="1"/>
  <c r="J91"/>
  <c r="P38" i="25"/>
  <c r="M38"/>
  <c r="K38"/>
  <c r="J38"/>
  <c r="L38"/>
  <c r="N38"/>
  <c r="O38"/>
  <c r="Q38"/>
  <c r="D38"/>
  <c r="I38"/>
  <c r="H38"/>
  <c r="B39"/>
  <c r="P88" i="31"/>
  <c r="C38" i="25"/>
  <c r="E38"/>
  <c r="N89" i="31"/>
  <c r="R39" i="25" l="1"/>
  <c r="O89" i="31"/>
  <c r="M90"/>
  <c r="K91"/>
  <c r="L91" s="1"/>
  <c r="J92"/>
  <c r="P39" i="25"/>
  <c r="N39"/>
  <c r="J39"/>
  <c r="K39"/>
  <c r="M39"/>
  <c r="L39"/>
  <c r="O39"/>
  <c r="Q39"/>
  <c r="C39"/>
  <c r="P89" i="31"/>
  <c r="I39" i="25"/>
  <c r="E39"/>
  <c r="D39"/>
  <c r="H39"/>
  <c r="B40"/>
  <c r="N90" i="31"/>
  <c r="R40" i="25" l="1"/>
  <c r="O90" i="31"/>
  <c r="M91"/>
  <c r="K92"/>
  <c r="L92" s="1"/>
  <c r="J93"/>
  <c r="M40" i="25"/>
  <c r="N40"/>
  <c r="L40"/>
  <c r="K40"/>
  <c r="O40"/>
  <c r="Q40"/>
  <c r="J40"/>
  <c r="P40"/>
  <c r="B41"/>
  <c r="P90" i="31"/>
  <c r="H40" i="25"/>
  <c r="D40"/>
  <c r="I40"/>
  <c r="C40"/>
  <c r="E40"/>
  <c r="N91" i="31"/>
  <c r="R41" i="25" l="1"/>
  <c r="O91" i="31"/>
  <c r="M92"/>
  <c r="K93"/>
  <c r="L93" s="1"/>
  <c r="J94"/>
  <c r="M41" i="25"/>
  <c r="P41"/>
  <c r="K41"/>
  <c r="J41"/>
  <c r="L41"/>
  <c r="Q41"/>
  <c r="N41"/>
  <c r="O41"/>
  <c r="B42"/>
  <c r="P91" i="31"/>
  <c r="I41" i="25"/>
  <c r="C41"/>
  <c r="D41"/>
  <c r="H41"/>
  <c r="E41"/>
  <c r="N92" i="31"/>
  <c r="R42" i="25" l="1"/>
  <c r="O92" i="31"/>
  <c r="M93"/>
  <c r="K94"/>
  <c r="L94" s="1"/>
  <c r="J95"/>
  <c r="M42" i="25"/>
  <c r="Q42"/>
  <c r="O42"/>
  <c r="L42"/>
  <c r="K42"/>
  <c r="N42"/>
  <c r="P42"/>
  <c r="J42"/>
  <c r="C42"/>
  <c r="D42"/>
  <c r="H42"/>
  <c r="I42"/>
  <c r="E42"/>
  <c r="P92" i="31"/>
  <c r="B43" i="25"/>
  <c r="N93" i="31"/>
  <c r="R43" i="25" l="1"/>
  <c r="O93" i="31"/>
  <c r="M94"/>
  <c r="K95"/>
  <c r="L95" s="1"/>
  <c r="J96"/>
  <c r="O43" i="25"/>
  <c r="L43"/>
  <c r="N43"/>
  <c r="P43"/>
  <c r="J43"/>
  <c r="Q43"/>
  <c r="M43"/>
  <c r="K43"/>
  <c r="E43"/>
  <c r="I43"/>
  <c r="P93" i="31"/>
  <c r="H43" i="25"/>
  <c r="C43"/>
  <c r="B44"/>
  <c r="D43"/>
  <c r="N94" i="31"/>
  <c r="R44" i="25" l="1"/>
  <c r="O94" i="31"/>
  <c r="M95"/>
  <c r="K96"/>
  <c r="L96" s="1"/>
  <c r="J97"/>
  <c r="O44" i="25"/>
  <c r="M44"/>
  <c r="L44"/>
  <c r="J44"/>
  <c r="P44"/>
  <c r="K44"/>
  <c r="Q44"/>
  <c r="N44"/>
  <c r="D44"/>
  <c r="H44"/>
  <c r="C44"/>
  <c r="E44"/>
  <c r="B45"/>
  <c r="I44"/>
  <c r="P94" i="31"/>
  <c r="N95"/>
  <c r="R45" i="25" l="1"/>
  <c r="O95" i="31"/>
  <c r="M96"/>
  <c r="K97"/>
  <c r="L97" s="1"/>
  <c r="J98"/>
  <c r="J45" i="25"/>
  <c r="M45"/>
  <c r="O45"/>
  <c r="P45"/>
  <c r="K45"/>
  <c r="N45"/>
  <c r="Q45"/>
  <c r="L45"/>
  <c r="C45"/>
  <c r="B46"/>
  <c r="I45"/>
  <c r="P95" i="31"/>
  <c r="D45" i="25"/>
  <c r="H45"/>
  <c r="E45"/>
  <c r="N96" i="31"/>
  <c r="R46" i="25" l="1"/>
  <c r="O96" i="31"/>
  <c r="M97"/>
  <c r="K98"/>
  <c r="L98" s="1"/>
  <c r="J99"/>
  <c r="P46" i="25"/>
  <c r="O46"/>
  <c r="N46"/>
  <c r="Q46"/>
  <c r="L46"/>
  <c r="M46"/>
  <c r="K46"/>
  <c r="J46"/>
  <c r="E46"/>
  <c r="P96" i="31"/>
  <c r="C46" i="25"/>
  <c r="H46"/>
  <c r="B47"/>
  <c r="I46"/>
  <c r="D46"/>
  <c r="N97" i="31"/>
  <c r="R47" i="25" l="1"/>
  <c r="O97" i="31"/>
  <c r="M98"/>
  <c r="K99"/>
  <c r="L99" s="1"/>
  <c r="J100"/>
  <c r="M47" i="25"/>
  <c r="L47"/>
  <c r="Q47"/>
  <c r="N47"/>
  <c r="J47"/>
  <c r="O47"/>
  <c r="P47"/>
  <c r="K47"/>
  <c r="E47"/>
  <c r="H47"/>
  <c r="B48"/>
  <c r="I47"/>
  <c r="P97" i="31"/>
  <c r="D47" i="25"/>
  <c r="C47"/>
  <c r="N98" i="31"/>
  <c r="R48" i="25" l="1"/>
  <c r="O98" i="31"/>
  <c r="M99"/>
  <c r="K100"/>
  <c r="L100" s="1"/>
  <c r="J101"/>
  <c r="K48" i="25"/>
  <c r="L48"/>
  <c r="J48"/>
  <c r="M48"/>
  <c r="P48"/>
  <c r="Q48"/>
  <c r="O48"/>
  <c r="N48"/>
  <c r="B49"/>
  <c r="I48"/>
  <c r="P98" i="31"/>
  <c r="H48" i="25"/>
  <c r="D48"/>
  <c r="E48"/>
  <c r="C48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E49"/>
  <c r="I49"/>
  <c r="P99" i="31"/>
  <c r="H49" i="25"/>
  <c r="D49"/>
  <c r="C49"/>
  <c r="B50"/>
  <c r="N100" i="31"/>
  <c r="K50" i="25" l="1"/>
  <c r="R50"/>
  <c r="M50"/>
  <c r="P50"/>
  <c r="N50"/>
  <c r="O50"/>
  <c r="Q50"/>
  <c r="J50"/>
  <c r="L50"/>
  <c r="O100" i="31"/>
  <c r="M101"/>
  <c r="K102"/>
  <c r="L102" s="1"/>
  <c r="J103"/>
  <c r="B51" i="25"/>
  <c r="H50"/>
  <c r="I50"/>
  <c r="P100" i="31"/>
  <c r="D50" i="25"/>
  <c r="C50"/>
  <c r="E50"/>
  <c r="N101" i="31"/>
  <c r="L51" i="25" l="1"/>
  <c r="O51"/>
  <c r="M51"/>
  <c r="Q51"/>
  <c r="J51"/>
  <c r="P51"/>
  <c r="K51"/>
  <c r="N51"/>
  <c r="R51"/>
  <c r="O101" i="31"/>
  <c r="M102"/>
  <c r="K103"/>
  <c r="L103" s="1"/>
  <c r="J104"/>
  <c r="E51" i="25"/>
  <c r="I51"/>
  <c r="B52"/>
  <c r="H51"/>
  <c r="G51"/>
  <c r="P101" i="31"/>
  <c r="C51" i="25"/>
  <c r="D51"/>
  <c r="N102" i="31"/>
  <c r="K52" i="25" l="1"/>
  <c r="L52"/>
  <c r="J52"/>
  <c r="Q52"/>
  <c r="M52"/>
  <c r="P52"/>
  <c r="O52"/>
  <c r="N52"/>
  <c r="R52"/>
  <c r="O102" i="31"/>
  <c r="M103"/>
  <c r="K104"/>
  <c r="L104" s="1"/>
  <c r="J105"/>
  <c r="B53" i="25"/>
  <c r="H52"/>
  <c r="I52"/>
  <c r="C52"/>
  <c r="D52"/>
  <c r="P102" i="31"/>
  <c r="G52" i="25"/>
  <c r="E52"/>
  <c r="N103" i="31"/>
  <c r="O53" i="25" l="1"/>
  <c r="P53"/>
  <c r="Q53"/>
  <c r="J53"/>
  <c r="L53"/>
  <c r="K53"/>
  <c r="N53"/>
  <c r="M53"/>
  <c r="R53"/>
  <c r="O103" i="31"/>
  <c r="M104"/>
  <c r="K105"/>
  <c r="L105" s="1"/>
  <c r="J106"/>
  <c r="G53" i="25"/>
  <c r="F53"/>
  <c r="H53"/>
  <c r="B54"/>
  <c r="I53"/>
  <c r="P103" i="31"/>
  <c r="C53" i="25"/>
  <c r="D53"/>
  <c r="E53"/>
  <c r="N104" i="31"/>
  <c r="P54" i="25" l="1"/>
  <c r="N54"/>
  <c r="K54"/>
  <c r="M54"/>
  <c r="O54"/>
  <c r="J54"/>
  <c r="Q54"/>
  <c r="L54"/>
  <c r="R54"/>
  <c r="O104" i="31"/>
  <c r="M105"/>
  <c r="K106"/>
  <c r="L106" s="1"/>
  <c r="J107"/>
  <c r="G54" i="25"/>
  <c r="I54"/>
  <c r="H54"/>
  <c r="P104" i="31"/>
  <c r="F54" i="25"/>
  <c r="B55"/>
  <c r="E54"/>
  <c r="D54"/>
  <c r="C54"/>
  <c r="N105" i="31"/>
  <c r="N55" i="25" l="1"/>
  <c r="J55"/>
  <c r="P55"/>
  <c r="L55"/>
  <c r="Q55"/>
  <c r="O55"/>
  <c r="M55"/>
  <c r="K55"/>
  <c r="R55"/>
  <c r="O105" i="31"/>
  <c r="M106"/>
  <c r="K107"/>
  <c r="L107" s="1"/>
  <c r="J108"/>
  <c r="E55" i="25"/>
  <c r="H55"/>
  <c r="I55"/>
  <c r="C55"/>
  <c r="P105" i="31"/>
  <c r="B56" i="25"/>
  <c r="D55"/>
  <c r="N106" i="31"/>
  <c r="Q56" i="25" l="1"/>
  <c r="P56"/>
  <c r="O56"/>
  <c r="N56"/>
  <c r="M56"/>
  <c r="K56"/>
  <c r="L56"/>
  <c r="J56"/>
  <c r="R56"/>
  <c r="O106" i="31"/>
  <c r="M107"/>
  <c r="K108"/>
  <c r="L108" s="1"/>
  <c r="J109"/>
  <c r="C56" i="25"/>
  <c r="P106" i="31"/>
  <c r="E56" i="25"/>
  <c r="I56"/>
  <c r="H56"/>
  <c r="D56"/>
  <c r="B57"/>
  <c r="N107" i="31"/>
  <c r="K57" i="25" l="1"/>
  <c r="O57"/>
  <c r="J57"/>
  <c r="Q57"/>
  <c r="P57"/>
  <c r="M57"/>
  <c r="L57"/>
  <c r="N57"/>
  <c r="R57"/>
  <c r="O107" i="31"/>
  <c r="M108"/>
  <c r="K109"/>
  <c r="L109" s="1"/>
  <c r="J110"/>
  <c r="E57" i="25"/>
  <c r="H57"/>
  <c r="P107" i="31"/>
  <c r="I57" i="25"/>
  <c r="G57"/>
  <c r="C57"/>
  <c r="B58"/>
  <c r="D57"/>
  <c r="N108" i="31"/>
  <c r="J58" i="25" l="1"/>
  <c r="K58"/>
  <c r="P58"/>
  <c r="O58"/>
  <c r="N58"/>
  <c r="L58"/>
  <c r="M58"/>
  <c r="Q58"/>
  <c r="R58"/>
  <c r="O108" i="31"/>
  <c r="M109"/>
  <c r="K110"/>
  <c r="L110" s="1"/>
  <c r="J111"/>
  <c r="E58" i="25"/>
  <c r="H58"/>
  <c r="P108" i="31"/>
  <c r="I58" i="25"/>
  <c r="F58"/>
  <c r="C58"/>
  <c r="D58"/>
  <c r="B59"/>
  <c r="N109" i="31"/>
  <c r="N59" i="25" l="1"/>
  <c r="K59"/>
  <c r="L59"/>
  <c r="J59"/>
  <c r="Q59"/>
  <c r="O59"/>
  <c r="M59"/>
  <c r="P59"/>
  <c r="R59"/>
  <c r="O109" i="31"/>
  <c r="M110"/>
  <c r="K111"/>
  <c r="L111" s="1"/>
  <c r="J112"/>
  <c r="G59" i="25"/>
  <c r="I59"/>
  <c r="D59"/>
  <c r="B60"/>
  <c r="F59"/>
  <c r="H59"/>
  <c r="P109" i="31"/>
  <c r="C59" i="25"/>
  <c r="E59"/>
  <c r="N110" i="31"/>
  <c r="N60" i="25" l="1"/>
  <c r="M60"/>
  <c r="L60"/>
  <c r="Q60"/>
  <c r="P60"/>
  <c r="J60"/>
  <c r="K60"/>
  <c r="O60"/>
  <c r="R60"/>
  <c r="O110" i="31"/>
  <c r="M111"/>
  <c r="K112"/>
  <c r="L112" s="1"/>
  <c r="J113"/>
  <c r="D60" i="25"/>
  <c r="I60"/>
  <c r="F60"/>
  <c r="B61"/>
  <c r="H60"/>
  <c r="P110" i="31"/>
  <c r="C60" i="25"/>
  <c r="E60"/>
  <c r="G60"/>
  <c r="N111" i="31"/>
  <c r="M61" i="25" l="1"/>
  <c r="O61"/>
  <c r="K61"/>
  <c r="P61"/>
  <c r="L61"/>
  <c r="J61"/>
  <c r="N61"/>
  <c r="Q61"/>
  <c r="R61"/>
  <c r="O111" i="31"/>
  <c r="M112"/>
  <c r="K113"/>
  <c r="L113" s="1"/>
  <c r="J114"/>
  <c r="C61" i="25"/>
  <c r="P111" i="31"/>
  <c r="I61" i="25"/>
  <c r="E61"/>
  <c r="H61"/>
  <c r="G61"/>
  <c r="F61"/>
  <c r="D61"/>
  <c r="B62"/>
  <c r="N112" i="31"/>
  <c r="M62" i="25" l="1"/>
  <c r="K62"/>
  <c r="P62"/>
  <c r="N62"/>
  <c r="Q62"/>
  <c r="L62"/>
  <c r="J62"/>
  <c r="O62"/>
  <c r="R62"/>
  <c r="O112" i="31"/>
  <c r="M113"/>
  <c r="K114"/>
  <c r="L114" s="1"/>
  <c r="J115"/>
  <c r="E62" i="25"/>
  <c r="P112" i="31"/>
  <c r="H62" i="25"/>
  <c r="I62"/>
  <c r="B63"/>
  <c r="C62"/>
  <c r="F62"/>
  <c r="G62"/>
  <c r="D62"/>
  <c r="N113" i="31"/>
  <c r="M63" i="25" l="1"/>
  <c r="L63"/>
  <c r="K63"/>
  <c r="J63"/>
  <c r="P63"/>
  <c r="N63"/>
  <c r="Q63"/>
  <c r="O63"/>
  <c r="R63"/>
  <c r="O113" i="31"/>
  <c r="M114"/>
  <c r="K115"/>
  <c r="L115" s="1"/>
  <c r="J116"/>
  <c r="C63" i="25"/>
  <c r="P113" i="31"/>
  <c r="E63" i="25"/>
  <c r="H63"/>
  <c r="B64"/>
  <c r="I63"/>
  <c r="G63"/>
  <c r="D63"/>
  <c r="F63"/>
  <c r="N114" i="31"/>
  <c r="L64" i="25" l="1"/>
  <c r="P64"/>
  <c r="K64"/>
  <c r="J64"/>
  <c r="Q64"/>
  <c r="N64"/>
  <c r="M64"/>
  <c r="O64"/>
  <c r="R64"/>
  <c r="O114" i="31"/>
  <c r="M115"/>
  <c r="K116"/>
  <c r="L116" s="1"/>
  <c r="J117"/>
  <c r="F64" i="25"/>
  <c r="P114" i="31"/>
  <c r="I64" i="25"/>
  <c r="H64"/>
  <c r="D64"/>
  <c r="B65"/>
  <c r="C64"/>
  <c r="G64"/>
  <c r="E64"/>
  <c r="N115" i="31"/>
  <c r="M65" i="25" l="1"/>
  <c r="J65"/>
  <c r="L65"/>
  <c r="N65"/>
  <c r="K65"/>
  <c r="Q65"/>
  <c r="P65"/>
  <c r="O65"/>
  <c r="R65"/>
  <c r="O115" i="31"/>
  <c r="M116"/>
  <c r="K117"/>
  <c r="L117" s="1"/>
  <c r="J118"/>
  <c r="F65" i="25"/>
  <c r="I65"/>
  <c r="H65"/>
  <c r="P115" i="31"/>
  <c r="E65" i="25"/>
  <c r="G65"/>
  <c r="C65"/>
  <c r="D65"/>
  <c r="B66"/>
  <c r="N116" i="31"/>
  <c r="O66" i="25" l="1"/>
  <c r="P66"/>
  <c r="N66"/>
  <c r="K66"/>
  <c r="L66"/>
  <c r="Q66"/>
  <c r="M66"/>
  <c r="J66"/>
  <c r="R66"/>
  <c r="O116" i="31"/>
  <c r="M117"/>
  <c r="K118"/>
  <c r="L118" s="1"/>
  <c r="J119"/>
  <c r="D66" i="25"/>
  <c r="I66"/>
  <c r="P116" i="31"/>
  <c r="G66" i="25"/>
  <c r="H66"/>
  <c r="B67"/>
  <c r="E66"/>
  <c r="C66"/>
  <c r="F66"/>
  <c r="N117" i="31"/>
  <c r="L67" i="25" l="1"/>
  <c r="J67"/>
  <c r="P67"/>
  <c r="K67"/>
  <c r="Q67"/>
  <c r="N67"/>
  <c r="O67"/>
  <c r="M67"/>
  <c r="R67"/>
  <c r="O117" i="31"/>
  <c r="M118"/>
  <c r="K119"/>
  <c r="L119" s="1"/>
  <c r="J120"/>
  <c r="E67" i="25"/>
  <c r="I67"/>
  <c r="P117" i="31"/>
  <c r="C67" i="25"/>
  <c r="B68"/>
  <c r="H67"/>
  <c r="F67"/>
  <c r="D67"/>
  <c r="G67"/>
  <c r="N118" i="31"/>
  <c r="O68" i="25" l="1"/>
  <c r="N68"/>
  <c r="K68"/>
  <c r="Q68"/>
  <c r="M68"/>
  <c r="J68"/>
  <c r="L68"/>
  <c r="P68"/>
  <c r="R68"/>
  <c r="O118" i="31"/>
  <c r="M119"/>
  <c r="K120"/>
  <c r="L120" s="1"/>
  <c r="J121"/>
  <c r="G68" i="25"/>
  <c r="P118" i="31"/>
  <c r="H68" i="25"/>
  <c r="E68"/>
  <c r="I68"/>
  <c r="F68"/>
  <c r="C68"/>
  <c r="B69"/>
  <c r="D68"/>
  <c r="N119" i="31"/>
  <c r="J69" i="25" l="1"/>
  <c r="O69"/>
  <c r="N69"/>
  <c r="Q69"/>
  <c r="P69"/>
  <c r="M69"/>
  <c r="K69"/>
  <c r="L69"/>
  <c r="R69"/>
  <c r="O119" i="31"/>
  <c r="M120"/>
  <c r="K121"/>
  <c r="L121" s="1"/>
  <c r="J122"/>
  <c r="B70" i="25"/>
  <c r="I69"/>
  <c r="D69"/>
  <c r="G69"/>
  <c r="E69"/>
  <c r="H69"/>
  <c r="P119" i="31"/>
  <c r="C69" i="25"/>
  <c r="F69"/>
  <c r="N120" i="31"/>
  <c r="N70" i="25" l="1"/>
  <c r="M70"/>
  <c r="P70"/>
  <c r="Q70"/>
  <c r="J70"/>
  <c r="L70"/>
  <c r="K70"/>
  <c r="O70"/>
  <c r="R70"/>
  <c r="O120" i="31"/>
  <c r="M121"/>
  <c r="K122"/>
  <c r="L122" s="1"/>
  <c r="J123"/>
  <c r="E70" i="25"/>
  <c r="B71"/>
  <c r="D70"/>
  <c r="I70"/>
  <c r="H70"/>
  <c r="P120" i="31"/>
  <c r="G70" i="25"/>
  <c r="F70"/>
  <c r="C70"/>
  <c r="N121" i="31"/>
  <c r="P71" i="25" l="1"/>
  <c r="J71"/>
  <c r="N71"/>
  <c r="L71"/>
  <c r="O71"/>
  <c r="K71"/>
  <c r="M71"/>
  <c r="Q71"/>
  <c r="R71"/>
  <c r="O121" i="31"/>
  <c r="M122"/>
  <c r="K123"/>
  <c r="L123" s="1"/>
  <c r="J124"/>
  <c r="G71" i="25"/>
  <c r="I71"/>
  <c r="P121" i="31"/>
  <c r="F71" i="25"/>
  <c r="C71"/>
  <c r="H71"/>
  <c r="E71"/>
  <c r="D71"/>
  <c r="B72"/>
  <c r="N122" i="31"/>
  <c r="N72" i="25" l="1"/>
  <c r="L72"/>
  <c r="K72"/>
  <c r="J72"/>
  <c r="Q72"/>
  <c r="P72"/>
  <c r="O72"/>
  <c r="M72"/>
  <c r="R72"/>
  <c r="O122" i="31"/>
  <c r="M123"/>
  <c r="K124"/>
  <c r="L124" s="1"/>
  <c r="J125"/>
  <c r="F72" i="25"/>
  <c r="C72"/>
  <c r="D72"/>
  <c r="B73"/>
  <c r="H72"/>
  <c r="I72"/>
  <c r="P122" i="31"/>
  <c r="E72" i="25"/>
  <c r="G72"/>
  <c r="N123" i="31"/>
  <c r="L73" i="25" l="1"/>
  <c r="K73"/>
  <c r="J73"/>
  <c r="Q73"/>
  <c r="P73"/>
  <c r="O73"/>
  <c r="N73"/>
  <c r="M73"/>
  <c r="R73"/>
  <c r="O123" i="31"/>
  <c r="M124"/>
  <c r="K125"/>
  <c r="L125" s="1"/>
  <c r="J126"/>
  <c r="D73" i="25"/>
  <c r="F73"/>
  <c r="E73"/>
  <c r="I73"/>
  <c r="G73"/>
  <c r="H73"/>
  <c r="P123" i="31"/>
  <c r="C73" i="25"/>
  <c r="B74"/>
  <c r="N124" i="31"/>
  <c r="N74" i="25" l="1"/>
  <c r="M74"/>
  <c r="Q74"/>
  <c r="L74"/>
  <c r="P74"/>
  <c r="O74"/>
  <c r="J74"/>
  <c r="K74"/>
  <c r="R74"/>
  <c r="O124" i="31"/>
  <c r="M125"/>
  <c r="K126"/>
  <c r="L126" s="1"/>
  <c r="J127"/>
  <c r="D74" i="25"/>
  <c r="G74"/>
  <c r="I74"/>
  <c r="P124" i="31"/>
  <c r="B75" i="25"/>
  <c r="H74"/>
  <c r="F74"/>
  <c r="E74"/>
  <c r="C74"/>
  <c r="N125" i="31"/>
  <c r="P75" i="25" l="1"/>
  <c r="N75"/>
  <c r="L75"/>
  <c r="J75"/>
  <c r="K75"/>
  <c r="Q75"/>
  <c r="O75"/>
  <c r="M75"/>
  <c r="R75"/>
  <c r="O125" i="31"/>
  <c r="M126"/>
  <c r="K127"/>
  <c r="L127" s="1"/>
  <c r="J128"/>
  <c r="B76" i="25"/>
  <c r="P125" i="31"/>
  <c r="F75" i="25"/>
  <c r="I75"/>
  <c r="C75"/>
  <c r="H75"/>
  <c r="G75"/>
  <c r="E75"/>
  <c r="D75"/>
  <c r="N126" i="31"/>
  <c r="O76" i="25" l="1"/>
  <c r="N76"/>
  <c r="M76"/>
  <c r="L76"/>
  <c r="J76"/>
  <c r="K76"/>
  <c r="Q76"/>
  <c r="P76"/>
  <c r="R76"/>
  <c r="O126" i="31"/>
  <c r="M127"/>
  <c r="K128"/>
  <c r="L128" s="1"/>
  <c r="J129"/>
  <c r="G76" i="25"/>
  <c r="F76"/>
  <c r="I76"/>
  <c r="P126" i="31"/>
  <c r="H76" i="25"/>
  <c r="D76"/>
  <c r="C76"/>
  <c r="B77"/>
  <c r="E76"/>
  <c r="N127" i="31"/>
  <c r="J77" i="25" l="1"/>
  <c r="K77"/>
  <c r="P77"/>
  <c r="Q77"/>
  <c r="L77"/>
  <c r="O77"/>
  <c r="M77"/>
  <c r="N77"/>
  <c r="R77"/>
  <c r="O127" i="31"/>
  <c r="M128"/>
  <c r="K129"/>
  <c r="L129" s="1"/>
  <c r="J130"/>
  <c r="D77" i="25"/>
  <c r="P127" i="31"/>
  <c r="I77" i="25"/>
  <c r="E77"/>
  <c r="G77"/>
  <c r="H77"/>
  <c r="F77"/>
  <c r="B78"/>
  <c r="C77"/>
  <c r="N128" i="31"/>
  <c r="N78" i="25" l="1"/>
  <c r="Q78"/>
  <c r="M78"/>
  <c r="K78"/>
  <c r="L78"/>
  <c r="J78"/>
  <c r="O78"/>
  <c r="P78"/>
  <c r="R78"/>
  <c r="O128" i="31"/>
  <c r="M129"/>
  <c r="K130"/>
  <c r="L130" s="1"/>
  <c r="J131"/>
  <c r="C78" i="25"/>
  <c r="H78"/>
  <c r="F78"/>
  <c r="G78"/>
  <c r="I78"/>
  <c r="P128" i="31"/>
  <c r="D78" i="25"/>
  <c r="E78"/>
  <c r="B79"/>
  <c r="N129" i="31"/>
  <c r="M79" i="25" l="1"/>
  <c r="K79"/>
  <c r="N79"/>
  <c r="L79"/>
  <c r="O79"/>
  <c r="J79"/>
  <c r="P79"/>
  <c r="Q79"/>
  <c r="R79"/>
  <c r="O129" i="31"/>
  <c r="M130"/>
  <c r="K131"/>
  <c r="L131" s="1"/>
  <c r="J132"/>
  <c r="B80" i="25"/>
  <c r="F79"/>
  <c r="H79"/>
  <c r="P129" i="31"/>
  <c r="I79" i="25"/>
  <c r="C79"/>
  <c r="E79"/>
  <c r="G79"/>
  <c r="D79"/>
  <c r="N130" i="31"/>
  <c r="M80" i="25" l="1"/>
  <c r="J80"/>
  <c r="Q80"/>
  <c r="L80"/>
  <c r="K80"/>
  <c r="P80"/>
  <c r="O80"/>
  <c r="N80"/>
  <c r="R80"/>
  <c r="O130" i="31"/>
  <c r="M131"/>
  <c r="K132"/>
  <c r="L132" s="1"/>
  <c r="J133"/>
  <c r="G80" i="25"/>
  <c r="P130" i="31"/>
  <c r="I80" i="25"/>
  <c r="F80"/>
  <c r="H80"/>
  <c r="D80"/>
  <c r="E80"/>
  <c r="B81"/>
  <c r="C80"/>
  <c r="N131" i="31"/>
  <c r="N81" i="25" l="1"/>
  <c r="P81"/>
  <c r="M81"/>
  <c r="O81"/>
  <c r="L81"/>
  <c r="K81"/>
  <c r="J81"/>
  <c r="Q81"/>
  <c r="R81"/>
  <c r="O131" i="31"/>
  <c r="M132"/>
  <c r="K133"/>
  <c r="L133" s="1"/>
  <c r="J134"/>
  <c r="E81" i="25"/>
  <c r="P131" i="31"/>
  <c r="H81" i="25"/>
  <c r="D81"/>
  <c r="I81"/>
  <c r="G81"/>
  <c r="C81"/>
  <c r="B82"/>
  <c r="F81"/>
  <c r="N132" i="31"/>
  <c r="P82" i="25" l="1"/>
  <c r="Q82"/>
  <c r="J82"/>
  <c r="O82"/>
  <c r="N82"/>
  <c r="M82"/>
  <c r="K82"/>
  <c r="L82"/>
  <c r="R82"/>
  <c r="O132" i="31"/>
  <c r="M133"/>
  <c r="K134"/>
  <c r="L134" s="1"/>
  <c r="J135"/>
  <c r="C82" i="25"/>
  <c r="F82"/>
  <c r="H82"/>
  <c r="P132" i="31"/>
  <c r="I82" i="25"/>
  <c r="B83"/>
  <c r="E82"/>
  <c r="G82"/>
  <c r="D82"/>
  <c r="N133" i="31"/>
  <c r="M83" i="25" l="1"/>
  <c r="J83"/>
  <c r="P83"/>
  <c r="N83"/>
  <c r="L83"/>
  <c r="K83"/>
  <c r="Q83"/>
  <c r="O83"/>
  <c r="R83"/>
  <c r="O133" i="31"/>
  <c r="M134"/>
  <c r="K135"/>
  <c r="L135" s="1"/>
  <c r="J136"/>
  <c r="B84" i="25"/>
  <c r="H83"/>
  <c r="G83"/>
  <c r="I83"/>
  <c r="F83"/>
  <c r="C83"/>
  <c r="E83"/>
  <c r="D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G84" i="25"/>
  <c r="I84"/>
  <c r="F84"/>
  <c r="H84"/>
  <c r="B85"/>
  <c r="P134" i="31"/>
  <c r="C84" i="25"/>
  <c r="E84"/>
  <c r="D84"/>
  <c r="N135" i="31"/>
  <c r="K85" i="25" l="1"/>
  <c r="L85"/>
  <c r="J85"/>
  <c r="Q85"/>
  <c r="M85"/>
  <c r="P85"/>
  <c r="N85"/>
  <c r="O85"/>
  <c r="R85"/>
  <c r="O135" i="31"/>
  <c r="M136"/>
  <c r="K137"/>
  <c r="L137" s="1"/>
  <c r="J138"/>
  <c r="D85" i="25"/>
  <c r="I85"/>
  <c r="P135" i="31"/>
  <c r="H85" i="25"/>
  <c r="F85"/>
  <c r="C85"/>
  <c r="G85"/>
  <c r="E85"/>
  <c r="B86"/>
  <c r="N136" i="31"/>
  <c r="Q86" i="25" l="1"/>
  <c r="O86"/>
  <c r="M86"/>
  <c r="K86"/>
  <c r="N86"/>
  <c r="L86"/>
  <c r="P86"/>
  <c r="J86"/>
  <c r="R86"/>
  <c r="O136" i="31"/>
  <c r="M137"/>
  <c r="K138"/>
  <c r="L138" s="1"/>
  <c r="J139"/>
  <c r="D86" i="25"/>
  <c r="P136" i="31"/>
  <c r="I86" i="25"/>
  <c r="N137" i="31"/>
  <c r="H86" i="25"/>
  <c r="G86"/>
  <c r="B87"/>
  <c r="E86"/>
  <c r="F86"/>
  <c r="C86"/>
  <c r="M87" l="1"/>
  <c r="N87"/>
  <c r="Q87"/>
  <c r="P87"/>
  <c r="J87"/>
  <c r="L87"/>
  <c r="K87"/>
  <c r="O87"/>
  <c r="R87"/>
  <c r="O137" i="31"/>
  <c r="M138"/>
  <c r="K139"/>
  <c r="L139" s="1"/>
  <c r="J140"/>
  <c r="H87" i="25"/>
  <c r="B88"/>
  <c r="C87"/>
  <c r="D87"/>
  <c r="G87"/>
  <c r="F87"/>
  <c r="E87"/>
  <c r="I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F88"/>
  <c r="H88"/>
  <c r="D88"/>
  <c r="E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G90" i="25"/>
  <c r="I90"/>
  <c r="C90"/>
  <c r="F90"/>
  <c r="D90"/>
  <c r="B91"/>
  <c r="H90"/>
  <c r="E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E91" i="25"/>
  <c r="F91"/>
  <c r="I91"/>
  <c r="G91"/>
  <c r="C91"/>
  <c r="D91"/>
  <c r="H91"/>
  <c r="B92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H92"/>
  <c r="G92"/>
  <c r="E92"/>
  <c r="C92"/>
  <c r="F92"/>
  <c r="I92"/>
  <c r="B93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D93" i="25"/>
  <c r="G93"/>
  <c r="C93"/>
  <c r="B94"/>
  <c r="F93"/>
  <c r="I93"/>
  <c r="H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F94" i="25"/>
  <c r="E94"/>
  <c r="H94"/>
  <c r="D94"/>
  <c r="I94"/>
  <c r="G94"/>
  <c r="B95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I95" i="25"/>
  <c r="H95"/>
  <c r="C95"/>
  <c r="E95"/>
  <c r="D95"/>
  <c r="G95"/>
  <c r="B96"/>
  <c r="F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C96"/>
  <c r="D96"/>
  <c r="H96"/>
  <c r="F96"/>
  <c r="E96"/>
  <c r="B97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I97" i="25"/>
  <c r="G97"/>
  <c r="H97"/>
  <c r="E97"/>
  <c r="C97"/>
  <c r="F97"/>
  <c r="B98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G98" i="25"/>
  <c r="H98"/>
  <c r="C98"/>
  <c r="E98"/>
  <c r="B99"/>
  <c r="I98"/>
  <c r="F98"/>
  <c r="D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B100"/>
  <c r="F99"/>
  <c r="H99"/>
  <c r="E99"/>
  <c r="C99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D100"/>
  <c r="I100"/>
  <c r="E100"/>
  <c r="C100"/>
  <c r="G100"/>
  <c r="F100"/>
  <c r="H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F101" i="25"/>
  <c r="H101"/>
  <c r="C101"/>
  <c r="I101"/>
  <c r="E101"/>
  <c r="G101"/>
  <c r="D101"/>
  <c r="B102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B103" i="25"/>
  <c r="H102"/>
  <c r="D102"/>
  <c r="G102"/>
  <c r="C102"/>
  <c r="I102"/>
  <c r="E102"/>
  <c r="F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E103" i="25"/>
  <c r="G103"/>
  <c r="F103"/>
  <c r="B104"/>
  <c r="D103"/>
  <c r="H103"/>
  <c r="C103"/>
  <c r="I103"/>
  <c r="P153" i="31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16" i="25"/>
  <c r="G11"/>
  <c r="F23"/>
  <c r="F20"/>
  <c r="G12"/>
  <c r="P500" i="31"/>
  <c r="F18" i="25"/>
  <c r="F26"/>
  <c r="F10"/>
  <c r="P501" i="31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F57" i="25"/>
  <c r="F30"/>
  <c r="F36"/>
  <c r="F32"/>
  <c r="F44"/>
  <c r="G43"/>
  <c r="G29"/>
  <c r="G34"/>
  <c r="F48"/>
  <c r="F39"/>
  <c r="F28"/>
  <c r="F49"/>
  <c r="G28"/>
  <c r="G48"/>
  <c r="F29"/>
  <c r="F22"/>
  <c r="F38"/>
  <c r="F50"/>
  <c r="G56"/>
  <c r="F34"/>
  <c r="F45"/>
  <c r="F19"/>
  <c r="F40"/>
  <c r="G32"/>
  <c r="G37"/>
  <c r="F52"/>
  <c r="G33"/>
  <c r="G50"/>
  <c r="G46"/>
  <c r="G40"/>
  <c r="F37"/>
  <c r="F35"/>
  <c r="F46"/>
  <c r="G55"/>
  <c r="G39"/>
  <c r="G45"/>
  <c r="G30"/>
  <c r="F27"/>
  <c r="F56"/>
  <c r="G58"/>
  <c r="F33"/>
  <c r="F25"/>
  <c r="G38"/>
  <c r="G41"/>
  <c r="G47"/>
  <c r="G31"/>
  <c r="F47"/>
  <c r="G49"/>
  <c r="G36"/>
  <c r="G35"/>
  <c r="F55"/>
  <c r="F42"/>
  <c r="F51"/>
  <c r="F41"/>
  <c r="F43"/>
  <c r="F31"/>
  <c r="G42"/>
  <c r="G44"/>
  <c r="G27"/>
  <c r="F17"/>
</calcChain>
</file>

<file path=xl/sharedStrings.xml><?xml version="1.0" encoding="utf-8"?>
<sst xmlns="http://schemas.openxmlformats.org/spreadsheetml/2006/main" count="4785" uniqueCount="1518">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</sst>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6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60">
  <autoFilter ref="A1:J45"/>
  <tableColumns count="10">
    <tableColumn id="2" name="Name" dataDxfId="459"/>
    <tableColumn id="10" name="Table" dataDxfId="458">
      <calculatedColumnFormula>"__"&amp;[Name]</calculatedColumnFormula>
    </tableColumn>
    <tableColumn id="5" name="Singular Name" dataDxfId="457">
      <calculatedColumnFormula>IF(RIGHT([Name],3)="ies",MID([Name],1,LEN([Name])-3)&amp;"y",IF(RIGHT([Name],1)="s",MID([Name],1,LEN([Name])-1),[Name]))</calculatedColumnFormula>
    </tableColumn>
    <tableColumn id="8" name="Model NS" dataDxfId="456">
      <calculatedColumnFormula>"Milestone\Appframe\Model"</calculatedColumnFormula>
    </tableColumn>
    <tableColumn id="4" name="Class Name" dataDxfId="455">
      <calculatedColumnFormula>SUBSTITUTE(PROPER([Singular Name]),"_","")</calculatedColumnFormula>
    </tableColumn>
    <tableColumn id="1" name="Migration Artisan" dataDxfId="454">
      <calculatedColumnFormula>"php artisan make:migration create_"&amp;[Table]&amp;"_table --create=__"&amp;[Name]</calculatedColumnFormula>
    </tableColumn>
    <tableColumn id="6" name="Model Artisan" dataDxfId="453">
      <calculatedColumnFormula>"php artisan make:model "&amp;[Class Name]</calculatedColumnFormula>
    </tableColumn>
    <tableColumn id="3" name="Model Statement" dataDxfId="452">
      <calculatedColumnFormula>"protected $table = '"&amp;[Table]&amp;"';"</calculatedColumnFormula>
    </tableColumn>
    <tableColumn id="7" name="Seeder Artisan" dataDxfId="451">
      <calculatedColumnFormula>"php artisan make:seed "&amp;[Class Name]&amp;"TableSeeder"</calculatedColumnFormula>
    </tableColumn>
    <tableColumn id="9" name="Seeder Class" dataDxfId="45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318" dataDxfId="317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296" dataDxfId="295">
  <autoFilter ref="A1:K18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80" headerRowDxfId="283" dataDxfId="282">
  <autoFilter ref="M1:AZ8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189" dataDxfId="188">
  <autoFilter ref="CZ1:DJ14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176" dataDxfId="175">
  <autoFilter ref="DL1:DU3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36">
  <autoFilter ref="A1:I186"/>
  <tableColumns count="9">
    <tableColumn id="1" name="Column" dataDxfId="435"/>
    <tableColumn id="2" name="Type" dataDxfId="434"/>
    <tableColumn id="3" name="Name" dataDxfId="433"/>
    <tableColumn id="4" name="Length/Enum" dataDxfId="432"/>
    <tableColumn id="5" name="Method1" dataDxfId="431"/>
    <tableColumn id="6" name="Method2" dataDxfId="430"/>
    <tableColumn id="7" name="Method3" dataDxfId="429"/>
    <tableColumn id="8" name="Method4" dataDxfId="428"/>
    <tableColumn id="9" name="Method5" dataDxfId="42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18" name="ResourceList" displayName="ResourceList" ref="A1:K27" totalsRowShown="0" dataDxfId="132">
  <autoFilter ref="A1:K27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9" name="ListExtras" displayName="ListExtras" ref="M1:AD30" totalsRowShown="0" headerRowDxfId="120" dataDxfId="119">
  <autoFilter ref="M1:AD3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1" name="ListLayout" displayName="ListLayout" ref="AT1:BE97" totalsRowShown="0" headerRowDxfId="85" dataDxfId="84">
  <autoFilter ref="AT1:BE97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26">
  <autoFilter ref="A1:K416">
    <filterColumn colId="0">
      <filters>
        <filter val="resource_defaults"/>
      </filters>
    </filterColumn>
  </autoFilter>
  <tableColumns count="11">
    <tableColumn id="2" name="Table" dataDxfId="425"/>
    <tableColumn id="3" name="Field" dataDxfId="424"/>
    <tableColumn id="5" name="Type" dataDxfId="423">
      <calculatedColumnFormula>VLOOKUP([Field],Columns[],2,0)&amp;"("</calculatedColumnFormula>
    </tableColumn>
    <tableColumn id="4" name="Name" dataDxfId="422">
      <calculatedColumnFormula>IF(VLOOKUP([Field],Columns[],3,0)&lt;&gt;"","'"&amp;VLOOKUP([Field],Columns[],3,0)&amp;"'","")</calculatedColumnFormula>
    </tableColumn>
    <tableColumn id="6" name="Arg2" dataDxfId="421">
      <calculatedColumnFormula>IF(VLOOKUP([Field],Columns[],4,0)&lt;&gt;0,", "&amp;VLOOKUP([Field],Columns[],4,0)&amp;")",")")</calculatedColumnFormula>
    </tableColumn>
    <tableColumn id="7" name="Method1" dataDxfId="420">
      <calculatedColumnFormula>IF(VLOOKUP([Field],Columns[],5,0)=0,"","-&gt;"&amp;VLOOKUP([Field],Columns[],5,0))</calculatedColumnFormula>
    </tableColumn>
    <tableColumn id="8" name="Method2" dataDxfId="419">
      <calculatedColumnFormula>IF(VLOOKUP([Field],Columns[],6,0)=0,"","-&gt;"&amp;VLOOKUP([Field],Columns[],6,0))</calculatedColumnFormula>
    </tableColumn>
    <tableColumn id="9" name="Method3" dataDxfId="418">
      <calculatedColumnFormula>IF(VLOOKUP([Field],Columns[],7,0)=0,"","-&gt;"&amp;VLOOKUP([Field],Columns[],7,0))</calculatedColumnFormula>
    </tableColumn>
    <tableColumn id="10" name="Method4" dataDxfId="417">
      <calculatedColumnFormula>IF(VLOOKUP([Field],Columns[],8,0)=0,"","-&gt;"&amp;VLOOKUP([Field],Columns[],8,0))</calculatedColumnFormula>
    </tableColumn>
    <tableColumn id="11" name="Method5" dataDxfId="416">
      <calculatedColumnFormula>IF(VLOOKUP([Field],Columns[],9,0)=0,"","-&gt;"&amp;VLOOKUP([Field],Columns[],9,0))</calculatedColumnFormula>
    </tableColumn>
    <tableColumn id="12" name="Statement" dataDxfId="41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14" dataDxfId="413">
  <autoFilter ref="A1:R55">
    <filterColumn colId="1">
      <filters>
        <filter val="Resource Roles"/>
      </filters>
    </filterColumn>
  </autoFilter>
  <tableColumns count="18">
    <tableColumn id="19" name="TRCode" dataDxfId="412">
      <calculatedColumnFormula>[Table Name]&amp;"-"&amp;(COUNTIF($B$1:TableData[[#This Row],[Table Name]],TableData[[#This Row],[Table Name]])-1)</calculatedColumnFormula>
    </tableColumn>
    <tableColumn id="1" name="Table Name" dataDxfId="411"/>
    <tableColumn id="2" name="Record No" dataDxfId="410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09"/>
    <tableColumn id="4" name="2" dataDxfId="408"/>
    <tableColumn id="5" name="3" dataDxfId="407"/>
    <tableColumn id="6" name="4" dataDxfId="406"/>
    <tableColumn id="7" name="5" dataDxfId="405"/>
    <tableColumn id="8" name="6" dataDxfId="404"/>
    <tableColumn id="9" name="7" dataDxfId="403"/>
    <tableColumn id="10" name="8" dataDxfId="402"/>
    <tableColumn id="11" name="9" dataDxfId="401"/>
    <tableColumn id="12" name="10" dataDxfId="400"/>
    <tableColumn id="13" name="11" dataDxfId="399"/>
    <tableColumn id="14" name="12" dataDxfId="398"/>
    <tableColumn id="15" name="13" dataDxfId="397"/>
    <tableColumn id="16" name="14" dataDxfId="396"/>
    <tableColumn id="17" name="15" dataDxfId="39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1" totalsRowShown="0" dataDxfId="394">
  <autoFilter ref="A1:J41">
    <filterColumn colId="4"/>
    <filterColumn colId="5"/>
    <filterColumn colId="6"/>
    <filterColumn colId="8"/>
    <filterColumn colId="9"/>
  </autoFilter>
  <tableColumns count="10">
    <tableColumn id="1" name="Name" dataDxfId="393"/>
    <tableColumn id="3" name="Table Name" dataDxfId="392"/>
    <tableColumn id="20" name="NS" dataDxfId="391">
      <calculatedColumnFormula>VLOOKUP([Table Name],Tables[],4,0)</calculatedColumnFormula>
    </tableColumn>
    <tableColumn id="21" name="Model" dataDxfId="390">
      <calculatedColumnFormula>VLOOKUP([Table Name],Tables[],5,0)</calculatedColumnFormula>
    </tableColumn>
    <tableColumn id="6" name="Data Table" dataDxfId="389"/>
    <tableColumn id="7" name="Data Range" dataDxfId="388"/>
    <tableColumn id="8" name="Skip Columns" dataDxfId="387"/>
    <tableColumn id="4" name="Query Method" dataDxfId="386">
      <calculatedColumnFormula>"truncate"</calculatedColumnFormula>
    </tableColumn>
    <tableColumn id="2" name="Last ID" dataDxfId="385"/>
    <tableColumn id="5" name="AI Change Query" dataDxfId="384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83">
  <autoFilter ref="A1:M43">
    <filterColumn colId="0"/>
    <filterColumn colId="1"/>
    <filterColumn colId="2"/>
    <filterColumn colId="11"/>
    <filterColumn colId="12"/>
  </autoFilter>
  <tableColumns count="13">
    <tableColumn id="11" name="Primary" dataDxfId="382">
      <calculatedColumnFormula>Page&amp;"-"&amp;(COUNTA($E$1:ResourceTable[[#This Row],[Name]])-2)</calculatedColumnFormula>
    </tableColumn>
    <tableColumn id="12" name="RName" dataDxfId="381">
      <calculatedColumnFormula>ResourceTable[[#This Row],[Name]]</calculatedColumnFormula>
    </tableColumn>
    <tableColumn id="13" name="RID" dataDxfId="380">
      <calculatedColumnFormula>IF($C1=0,IF(ISNUMBER(VLOOKUP(Page,SeedMap[],9,0)),VLOOKUP(Page,SeedMap[],9,0)+1,1),IFERROR($C1+1,0))</calculatedColumnFormula>
    </tableColumn>
    <tableColumn id="1" name="No" dataDxfId="379">
      <calculatedColumnFormula>ResourceTable[[#This Row],[RID]]</calculatedColumnFormula>
    </tableColumn>
    <tableColumn id="2" name="Name" dataDxfId="378"/>
    <tableColumn id="3" name="Description" dataDxfId="377"/>
    <tableColumn id="4" name="Title" dataDxfId="376"/>
    <tableColumn id="5" name="NS" dataDxfId="375">
      <calculatedColumnFormula>"Milestone\Appframe\Model"</calculatedColumnFormula>
    </tableColumn>
    <tableColumn id="6" name="Table" dataDxfId="374"/>
    <tableColumn id="8" name="Controller" dataDxfId="373"/>
    <tableColumn id="9" name="Controller NS" dataDxfId="372"/>
    <tableColumn id="7" name="Development" dataDxfId="371"/>
    <tableColumn id="10" name="RID2" dataDxfId="370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84" totalsRowShown="0" dataDxfId="369">
  <autoFilter ref="A1:N8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345" dataDxfId="344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0"/>
  <sheetViews>
    <sheetView topLeftCell="D1" workbookViewId="0">
      <selection activeCell="C1" sqref="A1:C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69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70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72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73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78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3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3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ResourceList/CreateListForm/identity</v>
      </c>
      <c r="Q54" s="95">
        <f>FormFields[[#This Row],[No]]</f>
        <v>52</v>
      </c>
      <c r="R54" s="92">
        <f>VLOOKUP(FormFields[[#This Row],[Form Name]],ResourceForms[[FormName]:[No]],2,0)</f>
        <v>10</v>
      </c>
      <c r="S54" s="57" t="s">
        <v>1496</v>
      </c>
      <c r="T54" s="57" t="s">
        <v>231</v>
      </c>
      <c r="U54" s="57" t="s">
        <v>1497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99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identity</v>
      </c>
      <c r="AF54" s="93" t="str">
        <f>IF(FormFields[[#This Row],[Rel]]="",IF(EXACT($AF53,FormFields[[#Headers],[Relation]]),"relation",""),VLOOKUP(FormFields[[#This Row],[Rel]],RelationTable[[Display]:[RELID]],2,0))</f>
        <v/>
      </c>
      <c r="AG54" s="115" t="str">
        <f>IF(FormFields[[#This Row],[Rel1]]="",IF(EXACT($AG53,FormFields[[#Headers],[R1]]),"nest_relation1",""),VLOOKUP(FormFields[[#This Row],[Rel1]],RelationTable[[Display]:[RELID]],2,0))</f>
        <v/>
      </c>
      <c r="AH54" s="93" t="str">
        <f>IF(FormFields[[#This Row],[Rel2]]="",IF(EXACT($AH53,FormFields[[#Headers],[R2]]),"nest_relation2",""),VLOOKUP(FormFields[[#This Row],[Rel2]],RelationTable[[Display]:[RELID]],2,0))</f>
        <v/>
      </c>
      <c r="AI54" s="93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50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95">
        <f>FormFields[[#This Row],[NO8]]</f>
        <v>29</v>
      </c>
      <c r="AX54" s="50">
        <f>[Form]</f>
        <v>10</v>
      </c>
      <c r="AY54" s="50">
        <f>[ID]</f>
        <v>52</v>
      </c>
      <c r="AZ54" s="75">
        <v>3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ResourceList/CreateListForm/items_per_page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61</v>
      </c>
      <c r="T55" s="57" t="s">
        <v>231</v>
      </c>
      <c r="U55" s="57" t="s">
        <v>977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items_per_page</v>
      </c>
      <c r="AF55" s="91" t="str">
        <f>IF(FormFields[[#This Row],[Rel]]="",IF(EXACT($AF53,FormFields[[#Headers],[Relation]]),"relation",""),VLOOKUP(FormFields[[#This Row],[Rel]],RelationTable[[Display]:[RELID]],2,0))</f>
        <v/>
      </c>
      <c r="AG55" s="90" t="str">
        <f>IF(FormFields[[#This Row],[Rel1]]="",IF(EXACT($AG53,FormFields[[#Headers],[R1]]),"nest_relation1",""),VLOOKUP(FormFields[[#This Row],[Rel1]],RelationTable[[Display]:[RELID]],2,0))</f>
        <v/>
      </c>
      <c r="AH55" s="91" t="str">
        <f>IF(FormFields[[#This Row],[Rel2]]="",IF(EXACT($AH53,FormFields[[#Headers],[R2]]),"nest_relation2",""),VLOOKUP(FormFields[[#This Row],[Rel2]],RelationTable[[Display]:[RELID]],2,0))</f>
        <v/>
      </c>
      <c r="AI55" s="91" t="str">
        <f>IF(FormFields[[#This Row],[Rel3]]="",IF(EXACT($AI53,FormFields[[#Headers],[R3]]),"nest_relation3",""),VLOOKUP(FormFields[[#This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FO]]=0,$AL53,IF($AL53=0,IF(ISNUMBER(VLOOKUP('Table Seed Map'!$A$13,SeedMap[],9,0)),VLOOKUP('Table Seed Map'!$A$13,SeedMap[],9,0)+1,1),IFERROR($AL53+1,0)))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3</v>
      </c>
    </row>
    <row r="56" spans="13:52">
      <c r="M56" s="51" t="str">
        <f>'Table Seed Map'!$A$11&amp;"-"&amp;(COUNTA($Q$1:FormFields[[#This Row],[ID]])-2)</f>
        <v>Form Fields-54</v>
      </c>
      <c r="N56" s="53" t="s">
        <v>976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ResourceList/CreateListForm/description</v>
      </c>
      <c r="Q56" s="45">
        <f>FormFields[[#This Row],[No]]</f>
        <v>54</v>
      </c>
      <c r="R56" s="92">
        <f>VLOOKUP(FormFields[[#This Row],[Form Name]],ResourceForms[[FormName]:[No]],2,0)</f>
        <v>10</v>
      </c>
      <c r="S56" s="57" t="s">
        <v>28</v>
      </c>
      <c r="T56" s="57" t="s">
        <v>930</v>
      </c>
      <c r="U56" s="57" t="s">
        <v>242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description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1</v>
      </c>
      <c r="AU56" s="50" t="str">
        <f>'Table Seed Map'!$A$18&amp;"-"&amp;SUM($AT$2:FormFields[[#This Row],[Exists FL]])</f>
        <v>Form Layout-31</v>
      </c>
      <c r="AV56" s="50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56" s="45">
        <f>FormFields[[#This Row],[NO8]]</f>
        <v>31</v>
      </c>
      <c r="AX56" s="50">
        <f>[Form]</f>
        <v>10</v>
      </c>
      <c r="AY56" s="50">
        <f>[ID]</f>
        <v>54</v>
      </c>
      <c r="AZ56" s="75">
        <v>12</v>
      </c>
    </row>
    <row r="57" spans="13:52">
      <c r="M57" s="51" t="str">
        <f>'Table Seed Map'!$A$11&amp;"-"&amp;(COUNTA($Q$1:FormFields[[#This Row],[ID]])-2)</f>
        <v>Form Fields-55</v>
      </c>
      <c r="N57" s="53" t="s">
        <v>982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ResourceList/AddResourceList/resource</v>
      </c>
      <c r="Q57" s="45">
        <f>FormFields[[#This Row],[No]]</f>
        <v>55</v>
      </c>
      <c r="R57" s="92">
        <f>VLOOKUP(FormFields[[#This Row],[Form Name]],ResourceForms[[FormName]:[No]],2,0)</f>
        <v>11</v>
      </c>
      <c r="S57" s="57" t="s">
        <v>23</v>
      </c>
      <c r="T57" s="57" t="s">
        <v>231</v>
      </c>
      <c r="U57" s="57" t="s">
        <v>204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0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/>
      <c r="AP57" s="73"/>
      <c r="AQ57" s="73"/>
      <c r="AR57" s="73"/>
      <c r="AS57" s="73"/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Layout-32</v>
      </c>
      <c r="AV57" s="50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57" s="45">
        <f>FormFields[[#This Row],[NO8]]</f>
        <v>32</v>
      </c>
      <c r="AX57" s="50">
        <f>[Form]</f>
        <v>11</v>
      </c>
      <c r="AY57" s="50">
        <f>[ID]</f>
        <v>55</v>
      </c>
      <c r="AZ57" s="75">
        <v>12</v>
      </c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ResourceList/AddResourceList/name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26</v>
      </c>
      <c r="T58" s="57" t="s">
        <v>231</v>
      </c>
      <c r="U58" s="57" t="s">
        <v>879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1</v>
      </c>
      <c r="AU58" s="95" t="str">
        <f>'Table Seed Map'!$A$18&amp;"-"&amp;SUM($AT$2:FormFields[[#This Row],[Exists FL]])</f>
        <v>Form Layout-33</v>
      </c>
      <c r="AV58" s="95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58" s="45">
        <f>FormFields[[#This Row],[NO8]]</f>
        <v>33</v>
      </c>
      <c r="AX58" s="95">
        <f>[Form]</f>
        <v>11</v>
      </c>
      <c r="AY58" s="95">
        <f>[ID]</f>
        <v>56</v>
      </c>
      <c r="AZ58" s="103">
        <v>6</v>
      </c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ResourceList/AddResourceList/title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30</v>
      </c>
      <c r="T59" s="57" t="s">
        <v>231</v>
      </c>
      <c r="U59" s="57" t="s">
        <v>236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1</v>
      </c>
      <c r="AU59" s="95" t="str">
        <f>'Table Seed Map'!$A$18&amp;"-"&amp;SUM($AT$2:FormFields[[#This Row],[Exists FL]])</f>
        <v>Form Layout-34</v>
      </c>
      <c r="AV59" s="95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59" s="45">
        <f>FormFields[[#This Row],[NO8]]</f>
        <v>34</v>
      </c>
      <c r="AX59" s="95">
        <f>[Form]</f>
        <v>11</v>
      </c>
      <c r="AY59" s="95">
        <f>[ID]</f>
        <v>57</v>
      </c>
      <c r="AZ59" s="103">
        <v>6</v>
      </c>
    </row>
    <row r="60" spans="13:52">
      <c r="M60" s="94" t="str">
        <f>'Table Seed Map'!$A$11&amp;"-"&amp;(COUNTA($Q$1:FormFields[[#This Row],[ID]])-2)</f>
        <v>Form Fields-58</v>
      </c>
      <c r="N60" s="53" t="s">
        <v>982</v>
      </c>
      <c r="O60" s="95">
        <f>IF(FormFields[[#This Row],[Form Name]]="","id",COUNTA($N$3:FormFields[[#This Row],[Form Name]])+IF(VLOOKUP('Table Seed Map'!$A$11,SeedMap[],9,0),VLOOKUP('Table Seed Map'!$A$11,SeedMap[],9,0),0))</f>
        <v>58</v>
      </c>
      <c r="P60" s="94" t="str">
        <f>FormFields[[#This Row],[Form Name]]&amp;"/"&amp;FormFields[[#This Row],[Name]]</f>
        <v>ResourceList/AddResourceList/identity</v>
      </c>
      <c r="Q60" s="95">
        <f>FormFields[[#This Row],[No]]</f>
        <v>58</v>
      </c>
      <c r="R60" s="96">
        <f>VLOOKUP(FormFields[[#This Row],[Form Name]],ResourceForms[[FormName]:[No]],2,0)</f>
        <v>11</v>
      </c>
      <c r="S60" s="57" t="s">
        <v>1496</v>
      </c>
      <c r="T60" s="57" t="s">
        <v>231</v>
      </c>
      <c r="U60" s="57" t="s">
        <v>1497</v>
      </c>
      <c r="V60" s="97"/>
      <c r="W60" s="97"/>
      <c r="X60" s="97"/>
      <c r="Y60" s="97"/>
      <c r="Z60" s="9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99">
        <f>IF(AND(FormFields[[#This Row],[Attribute]]="",FormFields[[#This Row],[Relation]]=""),0,1)</f>
        <v>1</v>
      </c>
      <c r="AC60" s="99">
        <f>FormFields[[#This Row],[NO2]]</f>
        <v>58</v>
      </c>
      <c r="AD60" s="100">
        <f>[ID]</f>
        <v>58</v>
      </c>
      <c r="AE60" s="9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95">
        <f>IF(OR(FormFields[[#This Row],[Option Type]]="",FormFields[[#This Row],[Option Type]]="type"),0,1)</f>
        <v>0</v>
      </c>
      <c r="AK60" s="95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95">
        <f>FormFields[[#This Row],[NO4]]</f>
        <v>13</v>
      </c>
      <c r="AN60" s="101">
        <f>[ID]</f>
        <v>58</v>
      </c>
      <c r="AO60" s="102"/>
      <c r="AP60" s="102"/>
      <c r="AQ60" s="102"/>
      <c r="AR60" s="102"/>
      <c r="AS60" s="102"/>
      <c r="AT60" s="95">
        <f>IF(OR(FormFields[[#This Row],[Colspan]]="",FormFields[[#This Row],[Colspan]]="colspan"),0,1)</f>
        <v>1</v>
      </c>
      <c r="AU60" s="95" t="str">
        <f>'Table Seed Map'!$A$18&amp;"-"&amp;SUM($AT$2:FormFields[[#This Row],[Exists FL]])</f>
        <v>Form Layout-35</v>
      </c>
      <c r="AV60" s="95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0" s="95">
        <f>FormFields[[#This Row],[NO8]]</f>
        <v>35</v>
      </c>
      <c r="AX60" s="95">
        <f>[Form]</f>
        <v>11</v>
      </c>
      <c r="AY60" s="95">
        <f>[ID]</f>
        <v>58</v>
      </c>
      <c r="AZ60" s="103">
        <v>6</v>
      </c>
    </row>
    <row r="61" spans="13:52">
      <c r="M61" s="94" t="str">
        <f>'Table Seed Map'!$A$11&amp;"-"&amp;(COUNTA($Q$1:FormFields[[#This Row],[ID]])-2)</f>
        <v>Form Fields-59</v>
      </c>
      <c r="N61" s="53" t="s">
        <v>982</v>
      </c>
      <c r="O61" s="95">
        <f>IF(FormFields[[#This Row],[Form Name]]="","id",COUNTA($N$3:FormFields[[#This Row],[Form Name]])+IF(VLOOKUP('Table Seed Map'!$A$11,SeedMap[],9,0),VLOOKUP('Table Seed Map'!$A$11,SeedMap[],9,0),0))</f>
        <v>59</v>
      </c>
      <c r="P61" s="94" t="str">
        <f>FormFields[[#This Row],[Form Name]]&amp;"/"&amp;FormFields[[#This Row],[Name]]</f>
        <v>ResourceList/AddResourceList/items_per_page</v>
      </c>
      <c r="Q61" s="45">
        <f>FormFields[[#This Row],[No]]</f>
        <v>59</v>
      </c>
      <c r="R61" s="96">
        <f>VLOOKUP(FormFields[[#This Row],[Form Name]],ResourceForms[[FormName]:[No]],2,0)</f>
        <v>11</v>
      </c>
      <c r="S61" s="57" t="s">
        <v>61</v>
      </c>
      <c r="T61" s="57" t="s">
        <v>231</v>
      </c>
      <c r="U61" s="57" t="s">
        <v>977</v>
      </c>
      <c r="V61" s="97"/>
      <c r="W61" s="97"/>
      <c r="X61" s="97"/>
      <c r="Y61" s="97"/>
      <c r="Z61" s="9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99">
        <f>IF(AND(FormFields[[#This Row],[Attribute]]="",FormFields[[#This Row],[Relation]]=""),0,1)</f>
        <v>1</v>
      </c>
      <c r="AC61" s="99">
        <f>FormFields[[#This Row],[NO2]]</f>
        <v>59</v>
      </c>
      <c r="AD61" s="100">
        <f>[ID]</f>
        <v>59</v>
      </c>
      <c r="AE61" s="9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95">
        <f>IF(OR(FormFields[[#This Row],[Option Type]]="",FormFields[[#This Row],[Option Type]]="type"),0,1)</f>
        <v>0</v>
      </c>
      <c r="AK61" s="95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95">
        <f>FormFields[[#This Row],[NO4]]</f>
        <v>13</v>
      </c>
      <c r="AN61" s="101">
        <f>[ID]</f>
        <v>59</v>
      </c>
      <c r="AO61" s="102"/>
      <c r="AP61" s="102"/>
      <c r="AQ61" s="102"/>
      <c r="AR61" s="102"/>
      <c r="AS61" s="102"/>
      <c r="AT61" s="95">
        <f>IF(OR(FormFields[[#This Row],[Colspan]]="",FormFields[[#This Row],[Colspan]]="colspan"),0,1)</f>
        <v>1</v>
      </c>
      <c r="AU61" s="95" t="str">
        <f>'Table Seed Map'!$A$18&amp;"-"&amp;SUM($AT$2:FormFields[[#This Row],[Exists FL]])</f>
        <v>Form Layout-36</v>
      </c>
      <c r="AV61" s="95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61" s="45">
        <f>FormFields[[#This Row],[NO8]]</f>
        <v>36</v>
      </c>
      <c r="AX61" s="95">
        <f>[Form]</f>
        <v>11</v>
      </c>
      <c r="AY61" s="95">
        <f>[ID]</f>
        <v>59</v>
      </c>
      <c r="AZ61" s="103">
        <v>6</v>
      </c>
    </row>
    <row r="62" spans="13:52">
      <c r="M62" s="51" t="str">
        <f>'Table Seed Map'!$A$11&amp;"-"&amp;(COUNTA($Q$1:FormFields[[#This Row],[ID]])-2)</f>
        <v>Form Fields-60</v>
      </c>
      <c r="N62" s="53" t="s">
        <v>982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ResourceList/AddResourceList/description</v>
      </c>
      <c r="Q62" s="45">
        <f>FormFields[[#This Row],[No]]</f>
        <v>60</v>
      </c>
      <c r="R62" s="92">
        <f>VLOOKUP(FormFields[[#This Row],[Form Name]],ResourceForms[[FormName]:[No]],2,0)</f>
        <v>11</v>
      </c>
      <c r="S62" s="57" t="s">
        <v>28</v>
      </c>
      <c r="T62" s="57" t="s">
        <v>930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Layout-37</v>
      </c>
      <c r="AV62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62" s="45">
        <f>FormFields[[#This Row],[NO8]]</f>
        <v>37</v>
      </c>
      <c r="AX62" s="50">
        <f>[Form]</f>
        <v>11</v>
      </c>
      <c r="AY62" s="50">
        <f>[ID]</f>
        <v>60</v>
      </c>
      <c r="AZ62" s="75">
        <v>12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ResourceData/CreateDataForm/resource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23</v>
      </c>
      <c r="T63" s="56" t="s">
        <v>234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1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 t="s">
        <v>671</v>
      </c>
      <c r="AP63" s="72"/>
      <c r="AQ63" s="72" t="s">
        <v>21</v>
      </c>
      <c r="AR63" s="72" t="s">
        <v>26</v>
      </c>
      <c r="AS63" s="72" t="s">
        <v>672</v>
      </c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Layout-38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63" s="45">
        <f>FormFields[[#This Row],[NO8]]</f>
        <v>38</v>
      </c>
      <c r="AX63" s="46">
        <f>[Form]</f>
        <v>12</v>
      </c>
      <c r="AY63" s="46">
        <f>[ID]</f>
        <v>61</v>
      </c>
      <c r="AZ63" s="74">
        <v>12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ResourceData/CreateDataForm/name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26</v>
      </c>
      <c r="T64" s="56" t="s">
        <v>231</v>
      </c>
      <c r="U64" s="56" t="s">
        <v>1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Layout-39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64" s="45">
        <f>FormFields[[#This Row],[NO8]]</f>
        <v>39</v>
      </c>
      <c r="AX64" s="46">
        <f>[Form]</f>
        <v>12</v>
      </c>
      <c r="AY64" s="46">
        <f>[ID]</f>
        <v>62</v>
      </c>
      <c r="AZ64" s="74">
        <v>6</v>
      </c>
    </row>
    <row r="65" spans="13:52">
      <c r="M65" s="49" t="str">
        <f>'Table Seed Map'!$A$11&amp;"-"&amp;(COUNTA($Q$1:FormFields[[#This Row],[ID]])-2)</f>
        <v>Form Fields-63</v>
      </c>
      <c r="N65" s="53" t="s">
        <v>1022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ResourceData/CreateDataForm/title_field</v>
      </c>
      <c r="Q65" s="45">
        <f>FormFields[[#This Row],[No]]</f>
        <v>63</v>
      </c>
      <c r="R65" s="85">
        <f>VLOOKUP(FormFields[[#This Row],[Form Name]],ResourceForms[[FormName]:[No]],2,0)</f>
        <v>12</v>
      </c>
      <c r="S65" s="56" t="s">
        <v>54</v>
      </c>
      <c r="T65" s="56" t="s">
        <v>231</v>
      </c>
      <c r="U65" s="56" t="s">
        <v>908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title_field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1</v>
      </c>
      <c r="AU65" s="46" t="str">
        <f>'Table Seed Map'!$A$18&amp;"-"&amp;SUM($AT$2:FormFields[[#This Row],[Exists FL]])</f>
        <v>Form Layout-40</v>
      </c>
      <c r="AV65" s="46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65" s="45">
        <f>FormFields[[#This Row],[NO8]]</f>
        <v>40</v>
      </c>
      <c r="AX65" s="46">
        <f>[Form]</f>
        <v>12</v>
      </c>
      <c r="AY65" s="46">
        <f>[ID]</f>
        <v>63</v>
      </c>
      <c r="AZ65" s="74">
        <v>6</v>
      </c>
    </row>
    <row r="66" spans="13:52">
      <c r="M66" s="49" t="str">
        <f>'Table Seed Map'!$A$11&amp;"-"&amp;(COUNTA($Q$1:FormFields[[#This Row],[ID]])-2)</f>
        <v>Form Fields-64</v>
      </c>
      <c r="N66" s="53" t="s">
        <v>1022</v>
      </c>
      <c r="O66" s="46">
        <f>IF(FormFields[[#This Row],[Form Name]]="","id",COUNTA($N$3:FormFields[[#This Row],[Form Name]])+IF(VLOOKUP('Table Seed Map'!$A$11,SeedMap[],9,0),VLOOKUP('Table Seed Map'!$A$11,SeedMap[],9,0),0))</f>
        <v>64</v>
      </c>
      <c r="P66" s="49" t="str">
        <f>FormFields[[#This Row],[Form Name]]&amp;"/"&amp;FormFields[[#This Row],[Name]]</f>
        <v>ResourceData/CreateDataForm/description</v>
      </c>
      <c r="Q66" s="45">
        <f>FormFields[[#This Row],[No]]</f>
        <v>64</v>
      </c>
      <c r="R66" s="85">
        <f>VLOOKUP(FormFields[[#This Row],[Form Name]],ResourceForms[[FormName]:[No]],2,0)</f>
        <v>12</v>
      </c>
      <c r="S66" s="56" t="s">
        <v>28</v>
      </c>
      <c r="T66" s="56" t="s">
        <v>930</v>
      </c>
      <c r="U66" s="56" t="s">
        <v>242</v>
      </c>
      <c r="V66" s="64"/>
      <c r="W66" s="64"/>
      <c r="X66" s="64"/>
      <c r="Y66" s="64"/>
      <c r="Z66" s="65" t="str">
        <f>'Table Seed Map'!$A$12&amp;"-"&amp;(COUNTIF($AB$2:FormFields[[#This Row],[Exists]],1)-1)</f>
        <v>Field Data-64</v>
      </c>
      <c r="AA66" s="60">
        <f>COUNTIF($AB$2:FormFields[[#This Row],[Exists]],1)-1+VLOOKUP('Table Seed Map'!$A$11,SeedMap[],9,0)</f>
        <v>64</v>
      </c>
      <c r="AB66" s="63">
        <f>IF(AND(FormFields[[#This Row],[Attribute]]="",FormFields[[#This Row],[Relation]]=""),0,1)</f>
        <v>1</v>
      </c>
      <c r="AC66" s="63">
        <f>FormFields[[#This Row],[NO2]]</f>
        <v>64</v>
      </c>
      <c r="AD66" s="66">
        <f>[ID]</f>
        <v>64</v>
      </c>
      <c r="AE66" s="63" t="str">
        <f>[Name]</f>
        <v>description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6">
        <f>IF(OR(FormFields[[#This Row],[Option Type]]="",FormFields[[#This Row],[Option Type]]="type"),0,1)</f>
        <v>0</v>
      </c>
      <c r="AK66" s="46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6">
        <f>FormFields[[#This Row],[NO4]]</f>
        <v>14</v>
      </c>
      <c r="AN66" s="48">
        <f>[ID]</f>
        <v>64</v>
      </c>
      <c r="AO66" s="72"/>
      <c r="AP66" s="72"/>
      <c r="AQ66" s="72"/>
      <c r="AR66" s="72"/>
      <c r="AS66" s="72"/>
      <c r="AT66" s="46">
        <f>IF(OR(FormFields[[#This Row],[Colspan]]="",FormFields[[#This Row],[Colspan]]="colspan"),0,1)</f>
        <v>1</v>
      </c>
      <c r="AU66" s="46" t="str">
        <f>'Table Seed Map'!$A$18&amp;"-"&amp;SUM($AT$2:FormFields[[#This Row],[Exists FL]])</f>
        <v>Form Layout-41</v>
      </c>
      <c r="AV66" s="46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66" s="45">
        <f>FormFields[[#This Row],[NO8]]</f>
        <v>41</v>
      </c>
      <c r="AX66" s="46">
        <f>[Form]</f>
        <v>12</v>
      </c>
      <c r="AY66" s="46">
        <f>[ID]</f>
        <v>64</v>
      </c>
      <c r="AZ66" s="74">
        <v>12</v>
      </c>
    </row>
    <row r="67" spans="13:52">
      <c r="M67" s="49" t="str">
        <f>'Table Seed Map'!$A$11&amp;"-"&amp;(COUNTA($Q$1:FormFields[[#This Row],[ID]])-2)</f>
        <v>Form Fields-65</v>
      </c>
      <c r="N67" s="53" t="s">
        <v>1023</v>
      </c>
      <c r="O67" s="46">
        <f>IF(FormFields[[#This Row],[Form Name]]="","id",COUNTA($N$3:FormFields[[#This Row],[Form Name]])+IF(VLOOKUP('Table Seed Map'!$A$11,SeedMap[],9,0),VLOOKUP('Table Seed Map'!$A$11,SeedMap[],9,0),0))</f>
        <v>65</v>
      </c>
      <c r="P67" s="49" t="str">
        <f>FormFields[[#This Row],[Form Name]]&amp;"/"&amp;FormFields[[#This Row],[Name]]</f>
        <v>ResourceData/AddDataForm/resource</v>
      </c>
      <c r="Q67" s="45">
        <f>FormFields[[#This Row],[No]]</f>
        <v>65</v>
      </c>
      <c r="R67" s="85">
        <f>VLOOKUP(FormFields[[#This Row],[Form Name]],ResourceForms[[FormName]:[No]],2,0)</f>
        <v>13</v>
      </c>
      <c r="S67" s="56" t="s">
        <v>23</v>
      </c>
      <c r="T67" s="56" t="s">
        <v>231</v>
      </c>
      <c r="U67" s="56" t="s">
        <v>204</v>
      </c>
      <c r="V67" s="64"/>
      <c r="W67" s="64"/>
      <c r="X67" s="64"/>
      <c r="Y67" s="64"/>
      <c r="Z67" s="65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63">
        <f>IF(AND(FormFields[[#This Row],[Attribute]]="",FormFields[[#This Row],[Relation]]=""),0,1)</f>
        <v>1</v>
      </c>
      <c r="AC67" s="63">
        <f>FormFields[[#This Row],[NO2]]</f>
        <v>65</v>
      </c>
      <c r="AD67" s="66">
        <f>[ID]</f>
        <v>65</v>
      </c>
      <c r="AE67" s="63" t="str">
        <f>[Name]</f>
        <v>resource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6">
        <f>IF(OR(FormFields[[#This Row],[Option Type]]="",FormFields[[#This Row],[Option Type]]="type"),0,1)</f>
        <v>0</v>
      </c>
      <c r="AK67" s="46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6">
        <f>FormFields[[#This Row],[NO4]]</f>
        <v>14</v>
      </c>
      <c r="AN67" s="48">
        <f>[ID]</f>
        <v>65</v>
      </c>
      <c r="AO67" s="72"/>
      <c r="AP67" s="72"/>
      <c r="AQ67" s="72"/>
      <c r="AR67" s="72"/>
      <c r="AS67" s="72"/>
      <c r="AT67" s="46">
        <f>IF(OR(FormFields[[#This Row],[Colspan]]="",FormFields[[#This Row],[Colspan]]="colspan"),0,1)</f>
        <v>0</v>
      </c>
      <c r="AU67" s="46" t="str">
        <f>'Table Seed Map'!$A$18&amp;"-"&amp;SUM($AT$2:FormFields[[#This Row],[Exists FL]])</f>
        <v>Form Layout-41</v>
      </c>
      <c r="AV6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6">
        <f>[Form]</f>
        <v>13</v>
      </c>
      <c r="AY67" s="46">
        <f>[ID]</f>
        <v>65</v>
      </c>
      <c r="AZ67" s="74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ResourceData/AddDataForm/name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26</v>
      </c>
      <c r="T68" s="56" t="s">
        <v>231</v>
      </c>
      <c r="U68" s="56" t="s">
        <v>1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name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Layout-41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47" t="str">
        <f>'Table Seed Map'!$A$11&amp;"-"&amp;(COUNTA($Q$1:FormFields[[#This Row],[ID]])-2)</f>
        <v>Form Fields-67</v>
      </c>
      <c r="N69" s="53" t="s">
        <v>1023</v>
      </c>
      <c r="O69" s="45">
        <f>IF(FormFields[[#This Row],[Form Name]]="","id",COUNTA($N$3:FormFields[[#This Row],[Form Name]])+IF(VLOOKUP('Table Seed Map'!$A$11,SeedMap[],9,0),VLOOKUP('Table Seed Map'!$A$11,SeedMap[],9,0),0))</f>
        <v>67</v>
      </c>
      <c r="P69" s="47" t="str">
        <f>FormFields[[#This Row],[Form Name]]&amp;"/"&amp;FormFields[[#This Row],[Name]]</f>
        <v>ResourceData/AddDataForm/title_field</v>
      </c>
      <c r="Q69" s="45">
        <f>FormFields[[#This Row],[No]]</f>
        <v>67</v>
      </c>
      <c r="R69" s="52">
        <f>VLOOKUP(FormFields[[#This Row],[Form Name]],ResourceForms[[FormName]:[No]],2,0)</f>
        <v>13</v>
      </c>
      <c r="S69" s="56" t="s">
        <v>54</v>
      </c>
      <c r="T69" s="56" t="s">
        <v>231</v>
      </c>
      <c r="U69" s="56" t="s">
        <v>908</v>
      </c>
      <c r="V69" s="58"/>
      <c r="W69" s="58"/>
      <c r="X69" s="58"/>
      <c r="Y69" s="58"/>
      <c r="Z69" s="59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0">
        <f>IF(AND(FormFields[[#This Row],[Attribute]]="",FormFields[[#This Row],[Relation]]=""),0,1)</f>
        <v>1</v>
      </c>
      <c r="AC69" s="60">
        <f>FormFields[[#This Row],[NO2]]</f>
        <v>67</v>
      </c>
      <c r="AD69" s="62">
        <f>[ID]</f>
        <v>67</v>
      </c>
      <c r="AE69" s="60" t="str">
        <f>[Name]</f>
        <v>title_field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5">
        <f>FormFields[[#This Row],[NO4]]</f>
        <v>14</v>
      </c>
      <c r="AN69" s="38">
        <f>[ID]</f>
        <v>67</v>
      </c>
      <c r="AO69" s="71"/>
      <c r="AP69" s="71"/>
      <c r="AQ69" s="71"/>
      <c r="AR69" s="71"/>
      <c r="AS69" s="71"/>
      <c r="AT69" s="45">
        <f>IF(OR(FormFields[[#This Row],[Colspan]]="",FormFields[[#This Row],[Colspan]]="colspan"),0,1)</f>
        <v>0</v>
      </c>
      <c r="AU69" s="45" t="str">
        <f>'Table Seed Map'!$A$18&amp;"-"&amp;SUM($AT$2:FormFields[[#This Row],[Exists FL]])</f>
        <v>Form Layout-41</v>
      </c>
      <c r="AV6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9" s="45" t="str">
        <f>FormFields[[#This Row],[NO8]]</f>
        <v/>
      </c>
      <c r="AX69" s="45">
        <f>[Form]</f>
        <v>13</v>
      </c>
      <c r="AY69" s="45">
        <f>[ID]</f>
        <v>67</v>
      </c>
      <c r="AZ69" s="61"/>
    </row>
    <row r="70" spans="13:52">
      <c r="M70" s="47" t="str">
        <f>'Table Seed Map'!$A$11&amp;"-"&amp;(COUNTA($Q$1:FormFields[[#This Row],[ID]])-2)</f>
        <v>Form Fields-68</v>
      </c>
      <c r="N70" s="53" t="s">
        <v>1023</v>
      </c>
      <c r="O70" s="45">
        <f>IF(FormFields[[#This Row],[Form Name]]="","id",COUNTA($N$3:FormFields[[#This Row],[Form Name]])+IF(VLOOKUP('Table Seed Map'!$A$11,SeedMap[],9,0),VLOOKUP('Table Seed Map'!$A$11,SeedMap[],9,0),0))</f>
        <v>68</v>
      </c>
      <c r="P70" s="47" t="str">
        <f>FormFields[[#This Row],[Form Name]]&amp;"/"&amp;FormFields[[#This Row],[Name]]</f>
        <v>ResourceData/AddDataForm/description</v>
      </c>
      <c r="Q70" s="45">
        <f>FormFields[[#This Row],[No]]</f>
        <v>68</v>
      </c>
      <c r="R70" s="52">
        <f>VLOOKUP(FormFields[[#This Row],[Form Name]],ResourceForms[[FormName]:[No]],2,0)</f>
        <v>13</v>
      </c>
      <c r="S70" s="56" t="s">
        <v>28</v>
      </c>
      <c r="T70" s="56" t="s">
        <v>930</v>
      </c>
      <c r="U70" s="56" t="s">
        <v>242</v>
      </c>
      <c r="V70" s="58"/>
      <c r="W70" s="58"/>
      <c r="X70" s="58"/>
      <c r="Y70" s="58"/>
      <c r="Z70" s="59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0">
        <f>IF(AND(FormFields[[#This Row],[Attribute]]="",FormFields[[#This Row],[Relation]]=""),0,1)</f>
        <v>1</v>
      </c>
      <c r="AC70" s="60">
        <f>FormFields[[#This Row],[NO2]]</f>
        <v>68</v>
      </c>
      <c r="AD70" s="62">
        <f>[ID]</f>
        <v>68</v>
      </c>
      <c r="AE70" s="60" t="str">
        <f>[Name]</f>
        <v>description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5">
        <f>FormFields[[#This Row],[NO4]]</f>
        <v>14</v>
      </c>
      <c r="AN70" s="38">
        <f>[ID]</f>
        <v>68</v>
      </c>
      <c r="AO70" s="71"/>
      <c r="AP70" s="71"/>
      <c r="AQ70" s="71"/>
      <c r="AR70" s="71"/>
      <c r="AS70" s="71"/>
      <c r="AT70" s="45">
        <f>IF(OR(FormFields[[#This Row],[Colspan]]="",FormFields[[#This Row],[Colspan]]="colspan"),0,1)</f>
        <v>0</v>
      </c>
      <c r="AU70" s="45" t="str">
        <f>'Table Seed Map'!$A$18&amp;"-"&amp;SUM($AT$2:FormFields[[#This Row],[Exists FL]])</f>
        <v>Form Layout-41</v>
      </c>
      <c r="AV70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0" s="45" t="str">
        <f>FormFields[[#This Row],[NO8]]</f>
        <v/>
      </c>
      <c r="AX70" s="45">
        <f>[Form]</f>
        <v>13</v>
      </c>
      <c r="AY70" s="45">
        <f>[ID]</f>
        <v>68</v>
      </c>
      <c r="AZ70" s="61"/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Group/NewGroupForm/name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26</v>
      </c>
      <c r="T71" s="57" t="s">
        <v>231</v>
      </c>
      <c r="U71" s="57" t="s">
        <v>1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COUNTIF($AB$2:FormFields[[#This Row],[Exists]],1)-1+VLOOKUP('Table Seed Map'!$A$11,SeedMap[],9,0)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name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Layout-42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1" s="50">
        <f>FormFields[[#This Row],[NO8]]</f>
        <v>42</v>
      </c>
      <c r="AX71" s="50">
        <f>[Form]</f>
        <v>14</v>
      </c>
      <c r="AY71" s="50">
        <f>[ID]</f>
        <v>69</v>
      </c>
      <c r="AZ71" s="75">
        <v>6</v>
      </c>
    </row>
    <row r="72" spans="13:52">
      <c r="M72" s="51" t="str">
        <f>'Table Seed Map'!$A$11&amp;"-"&amp;(COUNTA($Q$1:FormFields[[#This Row],[ID]])-2)</f>
        <v>Form Fields-70</v>
      </c>
      <c r="N72" s="53" t="s">
        <v>1367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Group/NewGroupForm/title</v>
      </c>
      <c r="Q72" s="50">
        <f>FormFields[[#This Row],[No]]</f>
        <v>70</v>
      </c>
      <c r="R72" s="92">
        <f>VLOOKUP(FormFields[[#This Row],[Form Name]],ResourceForms[[FormName]:[No]],2,0)</f>
        <v>14</v>
      </c>
      <c r="S72" s="57" t="s">
        <v>30</v>
      </c>
      <c r="T72" s="57" t="s">
        <v>231</v>
      </c>
      <c r="U72" s="57" t="s">
        <v>236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COUNTIF($AB$2:FormFields[[#This Row],[Exists]],1)-1+VLOOKUP('Table Seed Map'!$A$11,SeedMap[],9,0)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title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Layout-43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2" s="50">
        <f>FormFields[[#This Row],[NO8]]</f>
        <v>43</v>
      </c>
      <c r="AX72" s="50">
        <f>[Form]</f>
        <v>14</v>
      </c>
      <c r="AY72" s="50">
        <f>[ID]</f>
        <v>70</v>
      </c>
      <c r="AZ72" s="75">
        <v>6</v>
      </c>
    </row>
    <row r="73" spans="13:52">
      <c r="M73" s="51" t="str">
        <f>'Table Seed Map'!$A$11&amp;"-"&amp;(COUNTA($Q$1:FormFields[[#This Row],[ID]])-2)</f>
        <v>Form Fields-71</v>
      </c>
      <c r="N73" s="53" t="s">
        <v>1367</v>
      </c>
      <c r="O73" s="50">
        <f>IF(FormFields[[#This Row],[Form Name]]="","id",COUNTA($N$3:FormFields[[#This Row],[Form Name]])+IF(VLOOKUP('Table Seed Map'!$A$11,SeedMap[],9,0),VLOOKUP('Table Seed Map'!$A$11,SeedMap[],9,0),0))</f>
        <v>71</v>
      </c>
      <c r="P73" s="51" t="str">
        <f>FormFields[[#This Row],[Form Name]]&amp;"/"&amp;FormFields[[#This Row],[Name]]</f>
        <v>Group/NewGroupForm/description</v>
      </c>
      <c r="Q73" s="50">
        <f>FormFields[[#This Row],[No]]</f>
        <v>71</v>
      </c>
      <c r="R73" s="92">
        <f>VLOOKUP(FormFields[[#This Row],[Form Name]],ResourceForms[[FormName]:[No]],2,0)</f>
        <v>14</v>
      </c>
      <c r="S73" s="57" t="s">
        <v>28</v>
      </c>
      <c r="T73" s="57" t="s">
        <v>930</v>
      </c>
      <c r="U73" s="57" t="s">
        <v>242</v>
      </c>
      <c r="V73" s="67"/>
      <c r="W73" s="67"/>
      <c r="X73" s="67"/>
      <c r="Y73" s="67"/>
      <c r="Z73" s="68" t="str">
        <f>'Table Seed Map'!$A$12&amp;"-"&amp;(COUNTIF($AB$2:FormFields[[#This Row],[Exists]],1)-1)</f>
        <v>Field Data-71</v>
      </c>
      <c r="AA73" s="69">
        <f>COUNTIF($AB$2:FormFields[[#This Row],[Exists]],1)-1+VLOOKUP('Table Seed Map'!$A$11,SeedMap[],9,0)</f>
        <v>71</v>
      </c>
      <c r="AB73" s="69">
        <f>IF(AND(FormFields[[#This Row],[Attribute]]="",FormFields[[#This Row],[Relation]]=""),0,1)</f>
        <v>1</v>
      </c>
      <c r="AC73" s="69">
        <f>FormFields[[#This Row],[NO2]]</f>
        <v>71</v>
      </c>
      <c r="AD73" s="70">
        <f>[ID]</f>
        <v>71</v>
      </c>
      <c r="AE73" s="69" t="str">
        <f>[Name]</f>
        <v>description</v>
      </c>
      <c r="AF73" s="93" t="str">
        <f>IF(FormFields[[#This Row],[Rel]]="",IF(EXACT($AF72,FormFields[[#Headers],[Relation]]),"relation",""),VLOOKUP(FormFields[[#This Row],[Rel]],RelationTable[[Display]:[RELID]],2,0))</f>
        <v/>
      </c>
      <c r="AG73" s="93" t="str">
        <f>IF(FormFields[[#This Row],[Rel1]]="",IF(EXACT($AG72,FormFields[[#Headers],[R1]]),"nest_relation1",""),VLOOKUP(FormFields[[#This Row],[Rel1]],RelationTable[[Display]:[RELID]],2,0))</f>
        <v/>
      </c>
      <c r="AH73" s="93" t="str">
        <f>IF(FormFields[[#This Row],[Rel2]]="",IF(EXACT($AH72,FormFields[[#Headers],[R2]]),"nest_relation2",""),VLOOKUP(FormFields[[#This Row],[Rel2]],RelationTable[[Display]:[RELID]],2,0))</f>
        <v/>
      </c>
      <c r="AI73" s="93" t="str">
        <f>IF(FormFields[[#This Row],[Rel3]]="",IF(EXACT($AI72,FormFields[[#Headers],[R3]]),"nest_relation3",""),VLOOKUP(FormFields[[#This Row],[Rel3]],RelationTable[[Display]:[RELID]],2,0))</f>
        <v/>
      </c>
      <c r="AJ73" s="50">
        <f>IF(OR(FormFields[[#This Row],[Option Type]]="",FormFields[[#This Row],[Option Type]]="type"),0,1)</f>
        <v>0</v>
      </c>
      <c r="AK73" s="50" t="str">
        <f>'Table Seed Map'!$A$13&amp;"-"&amp;COUNTIF($AJ$2:FormFields[[#This Row],[Exists FO]],1)</f>
        <v>Field Options-14</v>
      </c>
      <c r="AL73" s="50">
        <f>IF(FormFields[[#This Row],[Exists FO]]=0,$AL72,IF($AL72=0,IF(ISNUMBER(VLOOKUP('Table Seed Map'!$A$13,SeedMap[],9,0)),VLOOKUP('Table Seed Map'!$A$13,SeedMap[],9,0)+1,1),IFERROR($AL72+1,0)))</f>
        <v>14</v>
      </c>
      <c r="AM73" s="50">
        <f>FormFields[[#This Row],[NO4]]</f>
        <v>14</v>
      </c>
      <c r="AN73" s="39">
        <f>[ID]</f>
        <v>71</v>
      </c>
      <c r="AO73" s="73"/>
      <c r="AP73" s="73"/>
      <c r="AQ73" s="73"/>
      <c r="AR73" s="73"/>
      <c r="AS73" s="73"/>
      <c r="AT73" s="50">
        <f>IF(OR(FormFields[[#This Row],[Colspan]]="",FormFields[[#This Row],[Colspan]]="colspan"),0,1)</f>
        <v>1</v>
      </c>
      <c r="AU73" s="50" t="str">
        <f>'Table Seed Map'!$A$18&amp;"-"&amp;SUM($AT$2:FormFields[[#This Row],[Exists FL]])</f>
        <v>Form Layout-44</v>
      </c>
      <c r="AV73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3" s="50">
        <f>FormFields[[#This Row],[NO8]]</f>
        <v>44</v>
      </c>
      <c r="AX73" s="50">
        <f>[Form]</f>
        <v>14</v>
      </c>
      <c r="AY73" s="50">
        <f>[ID]</f>
        <v>71</v>
      </c>
      <c r="AZ73" s="75">
        <v>12</v>
      </c>
    </row>
    <row r="74" spans="13:52">
      <c r="M74" s="51" t="str">
        <f>'Table Seed Map'!$A$11&amp;"-"&amp;(COUNTA($Q$1:FormFields[[#This Row],[ID]])-2)</f>
        <v>Form Fields-72</v>
      </c>
      <c r="N74" s="53" t="s">
        <v>1387</v>
      </c>
      <c r="O74" s="50">
        <f>IF(FormFields[[#This Row],[Form Name]]="","id",COUNTA($N$3:FormFields[[#This Row],[Form Name]])+IF(VLOOKUP('Table Seed Map'!$A$11,SeedMap[],9,0),VLOOKUP('Table Seed Map'!$A$11,SeedMap[],9,0),0))</f>
        <v>72</v>
      </c>
      <c r="P74" s="51" t="str">
        <f>FormFields[[#This Row],[Form Name]]&amp;"/"&amp;FormFields[[#This Row],[Name]]</f>
        <v>Role/NewRoleForm/name</v>
      </c>
      <c r="Q74" s="50">
        <f>FormFields[[#This Row],[No]]</f>
        <v>72</v>
      </c>
      <c r="R74" s="92">
        <f>VLOOKUP(FormFields[[#This Row],[Form Name]],ResourceForms[[FormName]:[No]],2,0)</f>
        <v>15</v>
      </c>
      <c r="S74" s="57" t="s">
        <v>26</v>
      </c>
      <c r="T74" s="57" t="s">
        <v>231</v>
      </c>
      <c r="U74" s="57" t="s">
        <v>1</v>
      </c>
      <c r="V74" s="67"/>
      <c r="W74" s="67"/>
      <c r="X74" s="67"/>
      <c r="Y74" s="67"/>
      <c r="Z74" s="68" t="str">
        <f>'Table Seed Map'!$A$12&amp;"-"&amp;(COUNTIF($AB$2:FormFields[[#This Row],[Exists]],1)-1)</f>
        <v>Field Data-72</v>
      </c>
      <c r="AA74" s="69">
        <f>COUNTIF($AB$2:FormFields[[#This Row],[Exists]],1)-1+VLOOKUP('Table Seed Map'!$A$11,SeedMap[],9,0)</f>
        <v>72</v>
      </c>
      <c r="AB74" s="69">
        <f>IF(AND(FormFields[[#This Row],[Attribute]]="",FormFields[[#This Row],[Relation]]=""),0,1)</f>
        <v>1</v>
      </c>
      <c r="AC74" s="69">
        <f>FormFields[[#This Row],[NO2]]</f>
        <v>72</v>
      </c>
      <c r="AD74" s="70">
        <f>[ID]</f>
        <v>72</v>
      </c>
      <c r="AE74" s="69" t="str">
        <f>[Name]</f>
        <v>name</v>
      </c>
      <c r="AF74" s="93" t="str">
        <f>IF(FormFields[[#This Row],[Rel]]="",IF(EXACT($AF73,FormFields[[#Headers],[Relation]]),"relation",""),VLOOKUP(FormFields[[#This Row],[Rel]],RelationTable[[Display]:[RELID]],2,0))</f>
        <v/>
      </c>
      <c r="AG74" s="93" t="str">
        <f>IF(FormFields[[#This Row],[Rel1]]="",IF(EXACT($AG73,FormFields[[#Headers],[R1]]),"nest_relation1",""),VLOOKUP(FormFields[[#This Row],[Rel1]],RelationTable[[Display]:[RELID]],2,0))</f>
        <v/>
      </c>
      <c r="AH74" s="93" t="str">
        <f>IF(FormFields[[#This Row],[Rel2]]="",IF(EXACT($AH73,FormFields[[#Headers],[R2]]),"nest_relation2",""),VLOOKUP(FormFields[[#This Row],[Rel2]],RelationTable[[Display]:[RELID]],2,0))</f>
        <v/>
      </c>
      <c r="AI74" s="93" t="str">
        <f>IF(FormFields[[#This Row],[Rel3]]="",IF(EXACT($AI73,FormFields[[#Headers],[R3]]),"nest_relation3",""),VLOOKUP(FormFields[[#This Row],[Rel3]],RelationTable[[Display]:[RELID]],2,0))</f>
        <v/>
      </c>
      <c r="AJ74" s="50">
        <f>IF(OR(FormFields[[#This Row],[Option Type]]="",FormFields[[#This Row],[Option Type]]="type"),0,1)</f>
        <v>0</v>
      </c>
      <c r="AK74" s="50" t="str">
        <f>'Table Seed Map'!$A$13&amp;"-"&amp;COUNTIF($AJ$2:FormFields[[#This Row],[Exists FO]],1)</f>
        <v>Field Options-14</v>
      </c>
      <c r="AL74" s="50">
        <f>IF(FormFields[[#This Row],[Exists FO]]=0,$AL73,IF($AL73=0,IF(ISNUMBER(VLOOKUP('Table Seed Map'!$A$13,SeedMap[],9,0)),VLOOKUP('Table Seed Map'!$A$13,SeedMap[],9,0)+1,1),IFERROR($AL73+1,0)))</f>
        <v>14</v>
      </c>
      <c r="AM74" s="50">
        <f>FormFields[[#This Row],[NO4]]</f>
        <v>14</v>
      </c>
      <c r="AN74" s="39">
        <f>[ID]</f>
        <v>72</v>
      </c>
      <c r="AO74" s="73"/>
      <c r="AP74" s="73"/>
      <c r="AQ74" s="73"/>
      <c r="AR74" s="73"/>
      <c r="AS74" s="73"/>
      <c r="AT74" s="50">
        <f>IF(OR(FormFields[[#This Row],[Colspan]]="",FormFields[[#This Row],[Colspan]]="colspan"),0,1)</f>
        <v>1</v>
      </c>
      <c r="AU74" s="50" t="str">
        <f>'Table Seed Map'!$A$18&amp;"-"&amp;SUM($AT$2:FormFields[[#This Row],[Exists FL]])</f>
        <v>Form Layout-45</v>
      </c>
      <c r="AV74" s="50">
        <f>IF(FormFields[[#This Row],[Exists FL]]=0,IF(FormFields[[#This Row],[Form Name]]="","id",""),SUM($AT$3:FormFields[[#This Row],[Exists FL]],IF(VLOOKUP('Table Seed Map'!$A$18,SeedMap[],9,0),VLOOKUP('Table Seed Map'!$A$18,SeedMap[],9,0),0)))</f>
        <v>45</v>
      </c>
      <c r="AW74" s="50">
        <f>FormFields[[#This Row],[NO8]]</f>
        <v>45</v>
      </c>
      <c r="AX74" s="50">
        <f>[Form]</f>
        <v>15</v>
      </c>
      <c r="AY74" s="50">
        <f>[ID]</f>
        <v>72</v>
      </c>
      <c r="AZ74" s="75">
        <v>6</v>
      </c>
    </row>
    <row r="75" spans="13:52">
      <c r="M75" s="94" t="str">
        <f>'Table Seed Map'!$A$11&amp;"-"&amp;(COUNTA($Q$1:FormFields[[#This Row],[ID]])-2)</f>
        <v>Form Fields-73</v>
      </c>
      <c r="N75" s="53" t="s">
        <v>1387</v>
      </c>
      <c r="O75" s="95">
        <f>IF(FormFields[[#This Row],[Form Name]]="","id",COUNTA($N$3:FormFields[[#This Row],[Form Name]])+IF(VLOOKUP('Table Seed Map'!$A$11,SeedMap[],9,0),VLOOKUP('Table Seed Map'!$A$11,SeedMap[],9,0),0))</f>
        <v>73</v>
      </c>
      <c r="P75" s="94" t="str">
        <f>FormFields[[#This Row],[Form Name]]&amp;"/"&amp;FormFields[[#This Row],[Name]]</f>
        <v>Role/NewRoleForm/title</v>
      </c>
      <c r="Q75" s="95">
        <f>FormFields[[#This Row],[No]]</f>
        <v>73</v>
      </c>
      <c r="R75" s="96">
        <f>VLOOKUP(FormFields[[#This Row],[Form Name]],ResourceForms[[FormName]:[No]],2,0)</f>
        <v>15</v>
      </c>
      <c r="S75" s="116" t="s">
        <v>30</v>
      </c>
      <c r="T75" s="116" t="s">
        <v>231</v>
      </c>
      <c r="U75" s="57" t="s">
        <v>236</v>
      </c>
      <c r="V75" s="97"/>
      <c r="W75" s="97"/>
      <c r="X75" s="97"/>
      <c r="Y75" s="97"/>
      <c r="Z75" s="98" t="str">
        <f>'Table Seed Map'!$A$12&amp;"-"&amp;(COUNTIF($AB$2:FormFields[[#This Row],[Exists]],1)-1)</f>
        <v>Field Data-73</v>
      </c>
      <c r="AA75" s="99">
        <f>COUNTIF($AB$2:FormFields[[#This Row],[Exists]],1)-1+VLOOKUP('Table Seed Map'!$A$11,SeedMap[],9,0)</f>
        <v>73</v>
      </c>
      <c r="AB75" s="99">
        <f>IF(AND(FormFields[[#This Row],[Attribute]]="",FormFields[[#This Row],[Relation]]=""),0,1)</f>
        <v>1</v>
      </c>
      <c r="AC75" s="99">
        <f>FormFields[[#This Row],[NO2]]</f>
        <v>73</v>
      </c>
      <c r="AD75" s="100">
        <f>[ID]</f>
        <v>73</v>
      </c>
      <c r="AE75" s="99" t="str">
        <f>[Name]</f>
        <v>title</v>
      </c>
      <c r="AF75" s="115" t="str">
        <f>IF(FormFields[[#This Row],[Rel]]="",IF(EXACT($AF74,FormFields[[#Headers],[Relation]]),"relation",""),VLOOKUP(FormFields[[#This Row],[Rel]],RelationTable[[Display]:[RELID]],2,0))</f>
        <v/>
      </c>
      <c r="AG75" s="115" t="str">
        <f>IF(FormFields[[#This Row],[Rel1]]="",IF(EXACT($AG74,FormFields[[#Headers],[R1]]),"nest_relation1",""),VLOOKUP(FormFields[[#This Row],[Rel1]],RelationTable[[Display]:[RELID]],2,0))</f>
        <v/>
      </c>
      <c r="AH75" s="115" t="str">
        <f>IF(FormFields[[#This Row],[Rel2]]="",IF(EXACT($AH74,FormFields[[#Headers],[R2]]),"nest_relation2",""),VLOOKUP(FormFields[[#This Row],[Rel2]],RelationTable[[Display]:[RELID]],2,0))</f>
        <v/>
      </c>
      <c r="AI75" s="115" t="str">
        <f>IF(FormFields[[#This Row],[Rel3]]="",IF(EXACT($AI74,FormFields[[#Headers],[R3]]),"nest_relation3",""),VLOOKUP(FormFields[[#This Row],[Rel3]],RelationTable[[Display]:[RELID]],2,0))</f>
        <v/>
      </c>
      <c r="AJ75" s="95">
        <f>IF(OR(FormFields[[#This Row],[Option Type]]="",FormFields[[#This Row],[Option Type]]="type"),0,1)</f>
        <v>0</v>
      </c>
      <c r="AK75" s="95" t="str">
        <f>'Table Seed Map'!$A$13&amp;"-"&amp;COUNTIF($AJ$2:FormFields[[#This Row],[Exists FO]],1)</f>
        <v>Field Options-14</v>
      </c>
      <c r="AL75" s="95">
        <f>IF(FormFields[[#This Row],[Exists FO]]=0,$AL74,IF($AL74=0,IF(ISNUMBER(VLOOKUP('Table Seed Map'!$A$13,SeedMap[],9,0)),VLOOKUP('Table Seed Map'!$A$13,SeedMap[],9,0)+1,1),IFERROR($AL74+1,0)))</f>
        <v>14</v>
      </c>
      <c r="AM75" s="95">
        <f>FormFields[[#This Row],[NO4]]</f>
        <v>14</v>
      </c>
      <c r="AN75" s="101">
        <f>[ID]</f>
        <v>73</v>
      </c>
      <c r="AO75" s="102"/>
      <c r="AP75" s="102"/>
      <c r="AQ75" s="102"/>
      <c r="AR75" s="102"/>
      <c r="AS75" s="102"/>
      <c r="AT75" s="95">
        <f>IF(OR(FormFields[[#This Row],[Colspan]]="",FormFields[[#This Row],[Colspan]]="colspan"),0,1)</f>
        <v>1</v>
      </c>
      <c r="AU75" s="95" t="str">
        <f>'Table Seed Map'!$A$18&amp;"-"&amp;SUM($AT$2:FormFields[[#This Row],[Exists FL]])</f>
        <v>Form Layout-46</v>
      </c>
      <c r="AV75" s="95">
        <f>IF(FormFields[[#This Row],[Exists FL]]=0,IF(FormFields[[#This Row],[Form Name]]="","id",""),SUM($AT$3:FormFields[[#This Row],[Exists FL]],IF(VLOOKUP('Table Seed Map'!$A$18,SeedMap[],9,0),VLOOKUP('Table Seed Map'!$A$18,SeedMap[],9,0),0)))</f>
        <v>46</v>
      </c>
      <c r="AW75" s="95">
        <f>FormFields[[#This Row],[NO8]]</f>
        <v>46</v>
      </c>
      <c r="AX75" s="95">
        <f>[Form]</f>
        <v>15</v>
      </c>
      <c r="AY75" s="95">
        <f>[ID]</f>
        <v>73</v>
      </c>
      <c r="AZ75" s="103">
        <v>6</v>
      </c>
    </row>
    <row r="76" spans="13:52">
      <c r="M76" s="94" t="str">
        <f>'Table Seed Map'!$A$11&amp;"-"&amp;(COUNTA($Q$1:FormFields[[#This Row],[ID]])-2)</f>
        <v>Form Fields-74</v>
      </c>
      <c r="N76" s="53" t="s">
        <v>1387</v>
      </c>
      <c r="O76" s="95">
        <f>IF(FormFields[[#This Row],[Form Name]]="","id",COUNTA($N$3:FormFields[[#This Row],[Form Name]])+IF(VLOOKUP('Table Seed Map'!$A$11,SeedMap[],9,0),VLOOKUP('Table Seed Map'!$A$11,SeedMap[],9,0),0))</f>
        <v>74</v>
      </c>
      <c r="P76" s="94" t="str">
        <f>FormFields[[#This Row],[Form Name]]&amp;"/"&amp;FormFields[[#This Row],[Name]]</f>
        <v>Role/NewRoleForm/description</v>
      </c>
      <c r="Q76" s="95">
        <f>FormFields[[#This Row],[No]]</f>
        <v>74</v>
      </c>
      <c r="R76" s="96">
        <f>VLOOKUP(FormFields[[#This Row],[Form Name]],ResourceForms[[FormName]:[No]],2,0)</f>
        <v>15</v>
      </c>
      <c r="S76" s="116" t="s">
        <v>28</v>
      </c>
      <c r="T76" s="116" t="s">
        <v>930</v>
      </c>
      <c r="U76" s="57" t="s">
        <v>242</v>
      </c>
      <c r="V76" s="97"/>
      <c r="W76" s="97"/>
      <c r="X76" s="97"/>
      <c r="Y76" s="97"/>
      <c r="Z76" s="98" t="str">
        <f>'Table Seed Map'!$A$12&amp;"-"&amp;(COUNTIF($AB$2:FormFields[[#This Row],[Exists]],1)-1)</f>
        <v>Field Data-74</v>
      </c>
      <c r="AA76" s="99">
        <f>COUNTIF($AB$2:FormFields[[#This Row],[Exists]],1)-1+VLOOKUP('Table Seed Map'!$A$11,SeedMap[],9,0)</f>
        <v>74</v>
      </c>
      <c r="AB76" s="99">
        <f>IF(AND(FormFields[[#This Row],[Attribute]]="",FormFields[[#This Row],[Relation]]=""),0,1)</f>
        <v>1</v>
      </c>
      <c r="AC76" s="99">
        <f>FormFields[[#This Row],[NO2]]</f>
        <v>74</v>
      </c>
      <c r="AD76" s="100">
        <f>[ID]</f>
        <v>74</v>
      </c>
      <c r="AE76" s="99" t="str">
        <f>[Name]</f>
        <v>description</v>
      </c>
      <c r="AF76" s="115" t="str">
        <f>IF(FormFields[[#This Row],[Rel]]="",IF(EXACT($AF75,FormFields[[#Headers],[Relation]]),"relation",""),VLOOKUP(FormFields[[#This Row],[Rel]],RelationTable[[Display]:[RELID]],2,0))</f>
        <v/>
      </c>
      <c r="AG76" s="115" t="str">
        <f>IF(FormFields[[#This Row],[Rel1]]="",IF(EXACT($AG75,FormFields[[#Headers],[R1]]),"nest_relation1",""),VLOOKUP(FormFields[[#This Row],[Rel1]],RelationTable[[Display]:[RELID]],2,0))</f>
        <v/>
      </c>
      <c r="AH76" s="115" t="str">
        <f>IF(FormFields[[#This Row],[Rel2]]="",IF(EXACT($AH75,FormFields[[#Headers],[R2]]),"nest_relation2",""),VLOOKUP(FormFields[[#This Row],[Rel2]],RelationTable[[Display]:[RELID]],2,0))</f>
        <v/>
      </c>
      <c r="AI76" s="115" t="str">
        <f>IF(FormFields[[#This Row],[Rel3]]="",IF(EXACT($AI75,FormFields[[#Headers],[R3]]),"nest_relation3",""),VLOOKUP(FormFields[[#This Row],[Rel3]],RelationTable[[Display]:[RELID]],2,0))</f>
        <v/>
      </c>
      <c r="AJ76" s="95">
        <f>IF(OR(FormFields[[#This Row],[Option Type]]="",FormFields[[#This Row],[Option Type]]="type"),0,1)</f>
        <v>0</v>
      </c>
      <c r="AK76" s="95" t="str">
        <f>'Table Seed Map'!$A$13&amp;"-"&amp;COUNTIF($AJ$2:FormFields[[#This Row],[Exists FO]],1)</f>
        <v>Field Options-14</v>
      </c>
      <c r="AL76" s="95">
        <f>IF(FormFields[[#This Row],[Exists FO]]=0,$AL75,IF($AL75=0,IF(ISNUMBER(VLOOKUP('Table Seed Map'!$A$13,SeedMap[],9,0)),VLOOKUP('Table Seed Map'!$A$13,SeedMap[],9,0)+1,1),IFERROR($AL75+1,0)))</f>
        <v>14</v>
      </c>
      <c r="AM76" s="95">
        <f>FormFields[[#This Row],[NO4]]</f>
        <v>14</v>
      </c>
      <c r="AN76" s="101">
        <f>[ID]</f>
        <v>74</v>
      </c>
      <c r="AO76" s="102"/>
      <c r="AP76" s="102"/>
      <c r="AQ76" s="102"/>
      <c r="AR76" s="102"/>
      <c r="AS76" s="102"/>
      <c r="AT76" s="95">
        <f>IF(OR(FormFields[[#This Row],[Colspan]]="",FormFields[[#This Row],[Colspan]]="colspan"),0,1)</f>
        <v>1</v>
      </c>
      <c r="AU76" s="95" t="str">
        <f>'Table Seed Map'!$A$18&amp;"-"&amp;SUM($AT$2:FormFields[[#This Row],[Exists FL]])</f>
        <v>Form Layout-47</v>
      </c>
      <c r="AV76" s="95">
        <f>IF(FormFields[[#This Row],[Exists FL]]=0,IF(FormFields[[#This Row],[Form Name]]="","id",""),SUM($AT$3:FormFields[[#This Row],[Exists FL]],IF(VLOOKUP('Table Seed Map'!$A$18,SeedMap[],9,0),VLOOKUP('Table Seed Map'!$A$18,SeedMap[],9,0),0)))</f>
        <v>47</v>
      </c>
      <c r="AW76" s="95">
        <f>FormFields[[#This Row],[NO8]]</f>
        <v>47</v>
      </c>
      <c r="AX76" s="95">
        <f>[Form]</f>
        <v>15</v>
      </c>
      <c r="AY76" s="95">
        <f>[ID]</f>
        <v>74</v>
      </c>
      <c r="AZ76" s="103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ResourceRole/AddRoleResourceForm/role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144</v>
      </c>
      <c r="T77" s="57" t="s">
        <v>234</v>
      </c>
      <c r="U77" s="57" t="s">
        <v>1414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role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Options-15</v>
      </c>
      <c r="AL77" s="50">
        <f>IF(FormFields[[#This Row],[Exists FO]]=0,$AL76,IF($AL76=0,IF(ISNUMBER(VLOOKUP('Table Seed Map'!$A$13,SeedMap[],9,0)),VLOOKUP('Table Seed Map'!$A$13,SeedMap[],9,0)+1,1),IFERROR($AL76+1,0)))</f>
        <v>15</v>
      </c>
      <c r="AM77" s="50">
        <f>FormFields[[#This Row],[NO4]]</f>
        <v>15</v>
      </c>
      <c r="AN77" s="39">
        <f>[ID]</f>
        <v>75</v>
      </c>
      <c r="AO77" s="73" t="s">
        <v>671</v>
      </c>
      <c r="AP77" s="73"/>
      <c r="AQ77" s="73" t="s">
        <v>21</v>
      </c>
      <c r="AR77" s="73" t="s">
        <v>30</v>
      </c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Layout-48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48</v>
      </c>
      <c r="AW77" s="50">
        <f>FormFields[[#This Row],[NO8]]</f>
        <v>48</v>
      </c>
      <c r="AX77" s="50">
        <f>[Form]</f>
        <v>16</v>
      </c>
      <c r="AY77" s="50">
        <f>[ID]</f>
        <v>75</v>
      </c>
      <c r="AZ77" s="75">
        <v>12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ResourceRole/AddRoleResourceForm/resource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23</v>
      </c>
      <c r="T78" s="57" t="s">
        <v>234</v>
      </c>
      <c r="U78" s="57" t="s">
        <v>949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resource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Options-16</v>
      </c>
      <c r="AL78" s="50">
        <f>IF(FormFields[[#This Row],[Exists FO]]=0,$AL77,IF($AL77=0,IF(ISNUMBER(VLOOKUP('Table Seed Map'!$A$13,SeedMap[],9,0)),VLOOKUP('Table Seed Map'!$A$13,SeedMap[],9,0)+1,1),IFERROR($AL77+1,0)))</f>
        <v>16</v>
      </c>
      <c r="AM78" s="50">
        <f>FormFields[[#This Row],[NO4]]</f>
        <v>16</v>
      </c>
      <c r="AN78" s="39">
        <f>[ID]</f>
        <v>76</v>
      </c>
      <c r="AO78" s="73" t="s">
        <v>671</v>
      </c>
      <c r="AP78" s="73"/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Layout-49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49</v>
      </c>
      <c r="AW78" s="50">
        <f>FormFields[[#This Row],[NO8]]</f>
        <v>49</v>
      </c>
      <c r="AX78" s="50">
        <f>[Form]</f>
        <v>16</v>
      </c>
      <c r="AY78" s="50">
        <f>[ID]</f>
        <v>76</v>
      </c>
      <c r="AZ78" s="75">
        <v>12</v>
      </c>
    </row>
    <row r="79" spans="13:52">
      <c r="M79" s="51" t="str">
        <f>'Table Seed Map'!$A$11&amp;"-"&amp;(COUNTA($Q$1:FormFields[[#This Row],[ID]])-2)</f>
        <v>Form Fields-77</v>
      </c>
      <c r="N79" s="53" t="s">
        <v>1413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ResourceRole/AddRoleResourceForm/actions_availability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289</v>
      </c>
      <c r="T79" s="57" t="s">
        <v>234</v>
      </c>
      <c r="U79" s="57" t="s">
        <v>1415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actions_availability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1</v>
      </c>
      <c r="AK79" s="50" t="str">
        <f>'Table Seed Map'!$A$13&amp;"-"&amp;COUNTIF($AJ$2:FormFields[[#This Row],[Exists FO]],1)</f>
        <v>Field Options-17</v>
      </c>
      <c r="AL79" s="50">
        <f>IF(FormFields[[#This Row],[Exists FO]]=0,$AL78,IF($AL78=0,IF(ISNUMBER(VLOOKUP('Table Seed Map'!$A$13,SeedMap[],9,0)),VLOOKUP('Table Seed Map'!$A$13,SeedMap[],9,0)+1,1),IFERROR($AL78+1,0)))</f>
        <v>17</v>
      </c>
      <c r="AM79" s="50">
        <f>FormFields[[#This Row],[NO4]]</f>
        <v>17</v>
      </c>
      <c r="AN79" s="39">
        <f>[ID]</f>
        <v>77</v>
      </c>
      <c r="AO79" s="73" t="s">
        <v>1072</v>
      </c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Layout-50</v>
      </c>
      <c r="AV79" s="50">
        <f>IF(FormFields[[#This Row],[Exists FL]]=0,IF(FormFields[[#This Row],[Form Name]]="","id",""),SUM($AT$3:FormFields[[#This Row],[Exists FL]],IF(VLOOKUP('Table Seed Map'!$A$18,SeedMap[],9,0),VLOOKUP('Table Seed Map'!$A$18,SeedMap[],9,0),0)))</f>
        <v>50</v>
      </c>
      <c r="AW79" s="50">
        <f>FormFields[[#This Row],[NO8]]</f>
        <v>50</v>
      </c>
      <c r="AX79" s="50">
        <f>[Form]</f>
        <v>16</v>
      </c>
      <c r="AY79" s="50">
        <f>[ID]</f>
        <v>77</v>
      </c>
      <c r="AZ79" s="75">
        <v>4</v>
      </c>
    </row>
    <row r="80" spans="13:52">
      <c r="M80" s="51" t="str">
        <f>'Table Seed Map'!$A$11&amp;"-"&amp;(COUNTA($Q$1:FormFields[[#This Row],[ID]])-2)</f>
        <v>Form Fields-78</v>
      </c>
      <c r="N80" s="53" t="s">
        <v>1413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ResourceRole/AddRoleResourceForm/actions</v>
      </c>
      <c r="Q80" s="50">
        <f>FormFields[[#This Row],[No]]</f>
        <v>78</v>
      </c>
      <c r="R80" s="92">
        <f>VLOOKUP(FormFields[[#This Row],[Form Name]],ResourceForms[[FormName]:[No]],2,0)</f>
        <v>16</v>
      </c>
      <c r="S80" s="57" t="s">
        <v>287</v>
      </c>
      <c r="T80" s="57" t="s">
        <v>785</v>
      </c>
      <c r="U80" s="57" t="s">
        <v>1416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actions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1</v>
      </c>
      <c r="AK80" s="50" t="str">
        <f>'Table Seed Map'!$A$13&amp;"-"&amp;COUNTIF($AJ$2:FormFields[[#This Row],[Exists FO]],1)</f>
        <v>Field Options-18</v>
      </c>
      <c r="AL80" s="50">
        <f>IF(FormFields[[#This Row],[Exists FO]]=0,$AL79,IF($AL79=0,IF(ISNUMBER(VLOOKUP('Table Seed Map'!$A$13,SeedMap[],9,0)),VLOOKUP('Table Seed Map'!$A$13,SeedMap[],9,0)+1,1),IFERROR($AL79+1,0)))</f>
        <v>18</v>
      </c>
      <c r="AM80" s="50">
        <f>FormFields[[#This Row],[NO4]]</f>
        <v>18</v>
      </c>
      <c r="AN80" s="39">
        <f>[ID]</f>
        <v>78</v>
      </c>
      <c r="AO80" s="73" t="s">
        <v>277</v>
      </c>
      <c r="AP80" s="73">
        <v>3</v>
      </c>
      <c r="AQ80" s="73" t="s">
        <v>21</v>
      </c>
      <c r="AR80" s="73" t="s">
        <v>26</v>
      </c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Layout-51</v>
      </c>
      <c r="AV80" s="50">
        <f>IF(FormFields[[#This Row],[Exists FL]]=0,IF(FormFields[[#This Row],[Form Name]]="","id",""),SUM($AT$3:FormFields[[#This Row],[Exists FL]],IF(VLOOKUP('Table Seed Map'!$A$18,SeedMap[],9,0),VLOOKUP('Table Seed Map'!$A$18,SeedMap[],9,0),0)))</f>
        <v>51</v>
      </c>
      <c r="AW80" s="50">
        <f>FormFields[[#This Row],[NO8]]</f>
        <v>51</v>
      </c>
      <c r="AX80" s="50">
        <f>[Form]</f>
        <v>16</v>
      </c>
      <c r="AY80" s="50">
        <f>[ID]</f>
        <v>78</v>
      </c>
      <c r="AZ80" s="75">
        <v>8</v>
      </c>
    </row>
  </sheetData>
  <dataValidations count="11">
    <dataValidation type="list" allowBlank="1" showInputMessage="1" showErrorMessage="1" sqref="CQ2:CW2 EL2:EQ3 BV2:BV4 V2:Y80">
      <formula1>Relations</formula1>
    </dataValidation>
    <dataValidation type="list" allowBlank="1" showInputMessage="1" showErrorMessage="1" sqref="CF2 BT2:BU4 DW2:DW3 N2:N80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7"/>
  <sheetViews>
    <sheetView topLeftCell="B1" workbookViewId="0">
      <selection activeCell="AY23" sqref="AY23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1498</v>
      </c>
      <c r="J1" s="21" t="s">
        <v>942</v>
      </c>
      <c r="K1" s="87" t="s">
        <v>742</v>
      </c>
      <c r="M1" s="1" t="s">
        <v>879</v>
      </c>
      <c r="N1" s="1" t="s">
        <v>885</v>
      </c>
      <c r="O1" s="1" t="s">
        <v>881</v>
      </c>
      <c r="P1" s="1" t="s">
        <v>880</v>
      </c>
      <c r="Q1" s="1" t="s">
        <v>882</v>
      </c>
      <c r="R1" s="1" t="s">
        <v>883</v>
      </c>
      <c r="S1" s="1" t="s">
        <v>884</v>
      </c>
      <c r="T1" s="1" t="s">
        <v>891</v>
      </c>
      <c r="U1" s="1" t="s">
        <v>886</v>
      </c>
      <c r="V1" s="1" t="s">
        <v>889</v>
      </c>
      <c r="W1" s="1" t="s">
        <v>887</v>
      </c>
      <c r="X1" s="1" t="s">
        <v>892</v>
      </c>
      <c r="Y1" s="1" t="s">
        <v>888</v>
      </c>
      <c r="Z1" s="1" t="s">
        <v>890</v>
      </c>
      <c r="AA1" s="1" t="s">
        <v>245</v>
      </c>
      <c r="AB1" s="1" t="s">
        <v>735</v>
      </c>
      <c r="AC1" s="1" t="s">
        <v>736</v>
      </c>
      <c r="AD1" s="1" t="s">
        <v>737</v>
      </c>
      <c r="AF1" s="1" t="s">
        <v>807</v>
      </c>
      <c r="AG1" s="1" t="s">
        <v>897</v>
      </c>
      <c r="AH1" s="1" t="s">
        <v>239</v>
      </c>
      <c r="AI1" s="1" t="s">
        <v>850</v>
      </c>
      <c r="AJ1" s="1" t="s">
        <v>13</v>
      </c>
      <c r="AK1" s="1" t="s">
        <v>898</v>
      </c>
      <c r="AL1" s="1" t="s">
        <v>735</v>
      </c>
      <c r="AM1" s="1" t="s">
        <v>736</v>
      </c>
      <c r="AN1" s="1" t="s">
        <v>737</v>
      </c>
      <c r="AO1" s="1" t="s">
        <v>245</v>
      </c>
      <c r="AP1" s="1" t="s">
        <v>899</v>
      </c>
      <c r="AQ1" s="1" t="s">
        <v>900</v>
      </c>
      <c r="AR1" s="1" t="s">
        <v>901</v>
      </c>
      <c r="AT1" s="1" t="s">
        <v>807</v>
      </c>
      <c r="AU1" s="1" t="s">
        <v>904</v>
      </c>
      <c r="AV1" s="1" t="s">
        <v>239</v>
      </c>
      <c r="AW1" s="1" t="s">
        <v>850</v>
      </c>
      <c r="AX1" s="1" t="s">
        <v>244</v>
      </c>
      <c r="AY1" s="1" t="s">
        <v>13</v>
      </c>
      <c r="AZ1" s="1" t="s">
        <v>898</v>
      </c>
      <c r="BA1" s="1" t="s">
        <v>735</v>
      </c>
      <c r="BB1" s="1" t="s">
        <v>736</v>
      </c>
      <c r="BC1" s="1" t="s">
        <v>245</v>
      </c>
      <c r="BD1" s="1" t="s">
        <v>899</v>
      </c>
      <c r="BE1" s="1" t="s">
        <v>900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1496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440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440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 t="s">
        <v>26</v>
      </c>
      <c r="J3" s="14">
        <v>25</v>
      </c>
      <c r="K3" s="86">
        <f>[No]</f>
        <v>1</v>
      </c>
      <c r="M3" s="2" t="s">
        <v>893</v>
      </c>
      <c r="N3" s="9">
        <f>VLOOKUP(ListExtras[[#This Row],[List Name]],ResourceList[[ListDisplayName]:[No]],2,0)</f>
        <v>1</v>
      </c>
      <c r="O3" s="2"/>
      <c r="P3" s="2" t="s">
        <v>819</v>
      </c>
      <c r="Q3" s="2"/>
      <c r="R3" s="2"/>
      <c r="S3" s="2"/>
      <c r="T3" s="9" t="str">
        <f>'Table Seed Map'!$A$24&amp;"-"&amp;COUNT($W$1:ListExtras[[#This Row],[Scope ID]])</f>
        <v>List Scopes-0</v>
      </c>
      <c r="U3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16">
        <f>IF(ListExtras[[#This Row],[LID]]=0,"resource_list",ListExtras[[#This Row],[LID]])</f>
        <v>1</v>
      </c>
      <c r="W3" s="16" t="str">
        <f>IFERROR(VLOOKUP(ListExtras[[#This Row],[Scope Name]],ResourceScopes[[ScopesDisplayNames]:[No]],2,0),IF(ListExtras[[#This Row],[LID]]=0,"scope",""))</f>
        <v/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893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 t="s">
        <v>26</v>
      </c>
      <c r="J4" s="14">
        <v>100</v>
      </c>
      <c r="K4" s="86">
        <f>[No]</f>
        <v>2</v>
      </c>
      <c r="M4" s="2" t="s">
        <v>1083</v>
      </c>
      <c r="N4" s="7">
        <f>VLOOKUP(ListExtras[[#This Row],[List Name]],ResourceList[[ListDisplayName]:[No]],2,0)</f>
        <v>3</v>
      </c>
      <c r="O4" s="4"/>
      <c r="P4" s="4" t="s">
        <v>1088</v>
      </c>
      <c r="Q4" s="4"/>
      <c r="R4" s="4"/>
      <c r="S4" s="4"/>
      <c r="T4" s="7" t="str">
        <f>'Table Seed Map'!$A$24&amp;"-"&amp;COUNT($W$1:ListExtras[[#This Row],[Scope ID]])</f>
        <v>List Scopes-0</v>
      </c>
      <c r="U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17">
        <f>IF(ListExtras[[#This Row],[LID]]=0,"resource_list",ListExtras[[#This Row],[LID]])</f>
        <v>3</v>
      </c>
      <c r="W4" s="17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3</v>
      </c>
      <c r="AA4" s="17">
        <f>IFERROR(VLOOKUP(ListExtras[[#This Row],[Relation Name]],RelationTable[[Display]:[RELID]],2,0),IF(ListExtras[[#This Row],[LID]]=0,"relation",""))</f>
        <v>11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893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 t="s">
        <v>26</v>
      </c>
      <c r="J5" s="31">
        <v>100</v>
      </c>
      <c r="K5" s="108">
        <f>[No]</f>
        <v>3</v>
      </c>
      <c r="M5" s="2" t="s">
        <v>1083</v>
      </c>
      <c r="N5" s="7">
        <f>VLOOKUP(ListExtras[[#This Row],[List Name]],ResourceList[[ListDisplayName]:[No]],2,0)</f>
        <v>3</v>
      </c>
      <c r="O5" s="4"/>
      <c r="P5" s="4" t="s">
        <v>1041</v>
      </c>
      <c r="Q5" s="4"/>
      <c r="R5" s="4"/>
      <c r="S5" s="4"/>
      <c r="T5" s="7" t="str">
        <f>'Table Seed Map'!$A$24&amp;"-"&amp;COUNT($W$1:ListExtras[[#This Row],[Scope ID]])</f>
        <v>List Scopes-0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3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3</v>
      </c>
      <c r="AA5" s="17">
        <f>IFERROR(VLOOKUP(ListExtras[[#This Row],[Relation Name]],RelationTable[[Display]:[RELID]],2,0),IF(ListExtras[[#This Row],[LID]]=0,"relation",""))</f>
        <v>8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893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819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 t="s">
        <v>26</v>
      </c>
      <c r="J6" s="31">
        <v>100</v>
      </c>
      <c r="K6" s="108">
        <f>[No]</f>
        <v>4</v>
      </c>
      <c r="M6" s="2" t="s">
        <v>1085</v>
      </c>
      <c r="N6" s="7">
        <f>VLOOKUP(ListExtras[[#This Row],[List Name]],ResourceList[[ListDisplayName]:[No]],2,0)</f>
        <v>4</v>
      </c>
      <c r="O6" s="4"/>
      <c r="P6" s="4" t="s">
        <v>1089</v>
      </c>
      <c r="Q6" s="4"/>
      <c r="R6" s="4"/>
      <c r="S6" s="4"/>
      <c r="T6" s="7" t="str">
        <f>'Table Seed Map'!$A$24&amp;"-"&amp;COUNT($W$1:ListExtras[[#This Row],[Scope ID]])</f>
        <v>List Scopes-0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19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6" t="str">
        <f>'Table Seed Map'!$A$26&amp;"-"&amp;COUNTA($AV$1:ListLayout[[#This Row],[No]])-2</f>
        <v>List Layout-4</v>
      </c>
      <c r="AU6" s="2" t="s">
        <v>939</v>
      </c>
      <c r="AV6" s="16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6">
        <f>IFERROR(VLOOKUP(ListLayout[[#This Row],[List Name for Layout]],ResourceList[[ListDisplayName]:[No]],2,0),"resource_list")</f>
        <v>2</v>
      </c>
      <c r="AX6" s="16" t="s">
        <v>742</v>
      </c>
      <c r="AY6" s="14" t="s">
        <v>21</v>
      </c>
      <c r="AZ6" s="16" t="str">
        <f>IF(ListLayout[[#This Row],[List Name for Layout]]="","relation",IFERROR(VLOOKUP(ListLayout[[#This Row],[Relation]],RelationTable[[Display]:[RELID]],2,0),""))</f>
        <v/>
      </c>
      <c r="BA6" s="16" t="str">
        <f>IF(ListLayout[[#This Row],[List Name for Layout]]="","nest_relation1",IFERROR(VLOOKUP(ListLayout[[#This Row],[Relation 1]],RelationTable[[Display]:[RELID]],2,0),""))</f>
        <v/>
      </c>
      <c r="BB6" s="16" t="str">
        <f>IF(ListLayout[[#This Row],[List Name for Layout]]="","nest_relation2",IFERROR(VLOOKUP(ListLayout[[#This Row],[Relation 2]],RelationTable[[Display]:[RELID]],2,0),""))</f>
        <v/>
      </c>
      <c r="BC6" s="14"/>
      <c r="BD6" s="14"/>
      <c r="BE6" s="14"/>
    </row>
    <row r="7" spans="1:57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 t="s">
        <v>26</v>
      </c>
      <c r="J7" s="31">
        <v>100</v>
      </c>
      <c r="K7" s="108">
        <f>[No]</f>
        <v>5</v>
      </c>
      <c r="M7" s="2" t="s">
        <v>1084</v>
      </c>
      <c r="N7" s="7">
        <f>VLOOKUP(ListExtras[[#This Row],[List Name]],ResourceList[[ListDisplayName]:[No]],2,0)</f>
        <v>5</v>
      </c>
      <c r="O7" s="4"/>
      <c r="P7" s="4" t="s">
        <v>1091</v>
      </c>
      <c r="Q7" s="4"/>
      <c r="R7" s="4"/>
      <c r="S7" s="4"/>
      <c r="T7" s="7" t="str">
        <f>'Table Seed Map'!$A$24&amp;"-"&amp;COUNT($W$1:ListExtras[[#This Row],[Scope ID]])</f>
        <v>List Scopes-0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25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6" t="str">
        <f>'Table Seed Map'!$A$26&amp;"-"&amp;COUNTA($AV$1:ListLayout[[#This Row],[No]])-2</f>
        <v>List Layout-5</v>
      </c>
      <c r="AU7" s="2" t="s">
        <v>939</v>
      </c>
      <c r="AV7" s="16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6">
        <f>IFERROR(VLOOKUP(ListLayout[[#This Row],[List Name for Layout]],ResourceList[[ListDisplayName]:[No]],2,0),"resource_list")</f>
        <v>2</v>
      </c>
      <c r="AX7" s="16" t="s">
        <v>1</v>
      </c>
      <c r="AY7" s="14" t="s">
        <v>26</v>
      </c>
      <c r="AZ7" s="16" t="str">
        <f>IF(ListLayout[[#This Row],[List Name for Layout]]="","relation",IFERROR(VLOOKUP(ListLayout[[#This Row],[Relation]],RelationTable[[Display]:[RELID]],2,0),""))</f>
        <v/>
      </c>
      <c r="BA7" s="16" t="str">
        <f>IF(ListLayout[[#This Row],[List Name for Layout]]="","nest_relation1",IFERROR(VLOOKUP(ListLayout[[#This Row],[Relation 1]],RelationTable[[Display]:[RELID]],2,0),""))</f>
        <v/>
      </c>
      <c r="BB7" s="16" t="str">
        <f>IF(ListLayout[[#This Row],[List Name for Layout]]="","nest_relation2",IFERROR(VLOOKUP(ListLayout[[#This Row],[Relation 2]],RelationTable[[Display]:[RELID]],2,0),""))</f>
        <v/>
      </c>
      <c r="BC7" s="14"/>
      <c r="BD7" s="14"/>
      <c r="BE7" s="14"/>
    </row>
    <row r="8" spans="1:57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 t="s">
        <v>26</v>
      </c>
      <c r="J8" s="31">
        <v>100</v>
      </c>
      <c r="K8" s="108">
        <f>[No]</f>
        <v>6</v>
      </c>
      <c r="M8" s="2" t="s">
        <v>1092</v>
      </c>
      <c r="N8" s="7">
        <f>VLOOKUP(ListExtras[[#This Row],[List Name]],ResourceList[[ListDisplayName]:[No]],2,0)</f>
        <v>6</v>
      </c>
      <c r="O8" s="4"/>
      <c r="P8" s="4" t="s">
        <v>1093</v>
      </c>
      <c r="Q8" s="4"/>
      <c r="R8" s="4"/>
      <c r="S8" s="4"/>
      <c r="T8" s="7" t="str">
        <f>'Table Seed Map'!$A$24&amp;"-"&amp;COUNT($W$1:ListExtras[[#This Row],[Scope ID]])</f>
        <v>List Scopes-0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30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6" t="str">
        <f>'Table Seed Map'!$A$26&amp;"-"&amp;COUNTA($AV$1:ListLayout[[#This Row],[No]])-2</f>
        <v>List Layout-6</v>
      </c>
      <c r="AU8" s="2" t="s">
        <v>939</v>
      </c>
      <c r="AV8" s="16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6">
        <f>IFERROR(VLOOKUP(ListLayout[[#This Row],[List Name for Layout]],ResourceList[[ListDisplayName]:[No]],2,0),"resource_list")</f>
        <v>2</v>
      </c>
      <c r="AX8" s="16" t="s">
        <v>236</v>
      </c>
      <c r="AY8" s="14" t="s">
        <v>30</v>
      </c>
      <c r="AZ8" s="16" t="str">
        <f>IF(ListLayout[[#This Row],[List Name for Layout]]="","relation",IFERROR(VLOOKUP(ListLayout[[#This Row],[Relation]],RelationTable[[Display]:[RELID]],2,0),""))</f>
        <v/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/>
      <c r="BD8" s="14"/>
      <c r="BE8" s="14"/>
    </row>
    <row r="9" spans="1:57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 t="s">
        <v>230</v>
      </c>
      <c r="J9" s="31">
        <v>20</v>
      </c>
      <c r="K9" s="108">
        <f>[No]</f>
        <v>7</v>
      </c>
      <c r="M9" s="2" t="s">
        <v>1126</v>
      </c>
      <c r="N9" s="7">
        <f>VLOOKUP(ListExtras[[#This Row],[List Name]],ResourceList[[ListDisplayName]:[No]],2,0)</f>
        <v>7</v>
      </c>
      <c r="O9" s="4"/>
      <c r="P9" s="31" t="s">
        <v>1127</v>
      </c>
      <c r="Q9" s="4"/>
      <c r="R9" s="4"/>
      <c r="S9" s="4"/>
      <c r="T9" s="7" t="str">
        <f>'Table Seed Map'!$A$24&amp;"-"&amp;COUNT($W$1:ListExtras[[#This Row],[Scope ID]])</f>
        <v>List Scopes-0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42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7" t="str">
        <f>'Table Seed Map'!$A$26&amp;"-"&amp;COUNTA($AV$1:ListLayout[[#This Row],[No]])-2</f>
        <v>List Layout-7</v>
      </c>
      <c r="AU9" s="2" t="s">
        <v>1083</v>
      </c>
      <c r="AV9" s="17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7">
        <f>IFERROR(VLOOKUP(ListLayout[[#This Row],[List Name for Layout]],ResourceList[[ListDisplayName]:[No]],2,0),"resource_list")</f>
        <v>3</v>
      </c>
      <c r="AX9" s="17" t="s">
        <v>742</v>
      </c>
      <c r="AY9" s="31" t="s">
        <v>21</v>
      </c>
      <c r="AZ9" s="17" t="str">
        <f>IF(ListLayout[[#This Row],[List Name for Layout]]="","relation",IFERROR(VLOOKUP(ListLayout[[#This Row],[Relation]],RelationTable[[Display]:[RELID]],2,0),""))</f>
        <v/>
      </c>
      <c r="BA9" s="17" t="str">
        <f>IF(ListLayout[[#This Row],[List Name for Layout]]="","nest_relation1",IFERROR(VLOOKUP(ListLayout[[#This Row],[Relation 1]],RelationTable[[Display]:[RELID]],2,0),""))</f>
        <v/>
      </c>
      <c r="BB9" s="17" t="str">
        <f>IF(ListLayout[[#This Row],[List Name for Layout]]="","nest_relation2",IFERROR(VLOOKUP(ListLayout[[#This Row],[Relation 2]],RelationTable[[Display]:[RELID]],2,0),""))</f>
        <v/>
      </c>
      <c r="BC9" s="31"/>
      <c r="BD9" s="31"/>
      <c r="BE9" s="31"/>
    </row>
    <row r="10" spans="1:57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 t="s">
        <v>1500</v>
      </c>
      <c r="J10" s="31">
        <v>20</v>
      </c>
      <c r="K10" s="108">
        <f>[No]</f>
        <v>8</v>
      </c>
      <c r="M10" s="2" t="s">
        <v>1136</v>
      </c>
      <c r="N10" s="7">
        <f>VLOOKUP(ListExtras[[#This Row],[List Name]],ResourceList[[ListDisplayName]:[No]],2,0)</f>
        <v>8</v>
      </c>
      <c r="O10" s="4"/>
      <c r="P10" s="4" t="s">
        <v>1141</v>
      </c>
      <c r="Q10" s="31" t="s">
        <v>1127</v>
      </c>
      <c r="R10" s="4"/>
      <c r="S10" s="4"/>
      <c r="T10" s="7" t="str">
        <f>'Table Seed Map'!$A$24&amp;"-"&amp;COUNT($W$1:ListExtras[[#This Row],[Scope ID]])</f>
        <v>List Scopes-0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59</v>
      </c>
      <c r="AB10" s="17">
        <f>IFERROR(VLOOKUP(ListExtras[[#This Row],[R1 Name]],RelationTable[[Display]:[RELID]],2,0),IF(ListExtras[[#This Row],[LID]]=0,"nest_relation1",""))</f>
        <v>42</v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7" t="str">
        <f>'Table Seed Map'!$A$26&amp;"-"&amp;COUNTA($AV$1:ListLayout[[#This Row],[No]])-2</f>
        <v>List Layout-8</v>
      </c>
      <c r="AU10" s="2" t="s">
        <v>1083</v>
      </c>
      <c r="AV10" s="17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7">
        <f>IFERROR(VLOOKUP(ListLayout[[#This Row],[List Name for Layout]],ResourceList[[ListDisplayName]:[No]],2,0),"resource_list")</f>
        <v>3</v>
      </c>
      <c r="AX10" s="32" t="s">
        <v>204</v>
      </c>
      <c r="AY10" s="33" t="s">
        <v>26</v>
      </c>
      <c r="AZ10" s="17">
        <f>IF(ListLayout[[#This Row],[List Name for Layout]]="","relation",IFERROR(VLOOKUP(ListLayout[[#This Row],[Relation]],RelationTable[[Display]:[RELID]],2,0),""))</f>
        <v>11</v>
      </c>
      <c r="BA10" s="17" t="str">
        <f>IF(ListLayout[[#This Row],[List Name for Layout]]="","nest_relation1",IFERROR(VLOOKUP(ListLayout[[#This Row],[Relation 1]],RelationTable[[Display]:[RELID]],2,0),""))</f>
        <v/>
      </c>
      <c r="BB10" s="17" t="str">
        <f>IF(ListLayout[[#This Row],[List Name for Layout]]="","nest_relation2",IFERROR(VLOOKUP(ListLayout[[#This Row],[Relation 2]],RelationTable[[Display]:[RELID]],2,0),""))</f>
        <v/>
      </c>
      <c r="BC10" s="31" t="s">
        <v>1088</v>
      </c>
      <c r="BD10" s="31"/>
      <c r="BE10" s="31"/>
    </row>
    <row r="11" spans="1:57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 t="s">
        <v>1500</v>
      </c>
      <c r="J11" s="31">
        <v>5</v>
      </c>
      <c r="K11" s="108">
        <f>[No]</f>
        <v>9</v>
      </c>
      <c r="M11" s="2" t="s">
        <v>1153</v>
      </c>
      <c r="N11" s="7">
        <f>VLOOKUP(ListExtras[[#This Row],[List Name]],ResourceList[[ListDisplayName]:[No]],2,0)</f>
        <v>9</v>
      </c>
      <c r="O11" s="4"/>
      <c r="P11" s="4" t="s">
        <v>1154</v>
      </c>
      <c r="Q11" s="4"/>
      <c r="R11" s="4"/>
      <c r="S11" s="4"/>
      <c r="T11" s="7" t="str">
        <f>'Table Seed Map'!$A$24&amp;"-"&amp;COUNT($W$1:ListExtras[[#This Row],[Scope ID]])</f>
        <v>List Scopes-0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39</v>
      </c>
      <c r="AB11" s="17" t="str">
        <f>IFERROR(VLOOKUP(ListExtras[[#This Row],[R1 Name]],RelationTable[[Display]:[RELID]],2,0),IF(ListExtras[[#This Row],[LID]]=0,"nest_relation1",""))</f>
        <v/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7" t="str">
        <f>'Table Seed Map'!$A$26&amp;"-"&amp;COUNTA($AV$1:ListLayout[[#This Row],[No]])-2</f>
        <v>List Layout-9</v>
      </c>
      <c r="AU11" s="2" t="s">
        <v>1083</v>
      </c>
      <c r="AV11" s="17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7">
        <f>IFERROR(VLOOKUP(ListLayout[[#This Row],[List Name for Layout]],ResourceList[[ListDisplayName]:[No]],2,0),"resource_list")</f>
        <v>3</v>
      </c>
      <c r="AX11" s="17" t="s">
        <v>1</v>
      </c>
      <c r="AY11" s="31" t="s">
        <v>26</v>
      </c>
      <c r="AZ11" s="17" t="str">
        <f>IF(ListLayout[[#This Row],[List Name for Layout]]="","relation",IFERROR(VLOOKUP(ListLayout[[#This Row],[Relation]],RelationTable[[Display]:[RELID]],2,0),""))</f>
        <v/>
      </c>
      <c r="BA11" s="17" t="str">
        <f>IF(ListLayout[[#This Row],[List Name for Layout]]="","nest_relation1",IFERROR(VLOOKUP(ListLayout[[#This Row],[Relation 1]],RelationTable[[Display]:[RELID]],2,0),""))</f>
        <v/>
      </c>
      <c r="BB11" s="17" t="str">
        <f>IF(ListLayout[[#This Row],[List Name for Layout]]="","nest_relation2",IFERROR(VLOOKUP(ListLayout[[#This Row],[Relation 2]],RelationTable[[Display]:[RELID]],2,0),""))</f>
        <v/>
      </c>
      <c r="BC11" s="31"/>
      <c r="BD11" s="31"/>
      <c r="BE11" s="31"/>
    </row>
    <row r="12" spans="1:57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 t="s">
        <v>1499</v>
      </c>
      <c r="J12" s="31">
        <v>10</v>
      </c>
      <c r="K12" s="108">
        <f>[No]</f>
        <v>10</v>
      </c>
      <c r="M12" s="2" t="s">
        <v>1153</v>
      </c>
      <c r="N12" s="7">
        <f>VLOOKUP(ListExtras[[#This Row],[List Name]],ResourceList[[ListDisplayName]:[No]],2,0)</f>
        <v>9</v>
      </c>
      <c r="O12" s="4"/>
      <c r="P12" s="4" t="s">
        <v>1155</v>
      </c>
      <c r="Q12" s="4"/>
      <c r="R12" s="4"/>
      <c r="S12" s="4"/>
      <c r="T12" s="7" t="str">
        <f>'Table Seed Map'!$A$24&amp;"-"&amp;COUNT($W$1:ListExtras[[#This Row],[Scope ID]])</f>
        <v>List Scopes-0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9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9</v>
      </c>
      <c r="AA12" s="17">
        <f>IFERROR(VLOOKUP(ListExtras[[#This Row],[Relation Name]],RelationTable[[Display]:[RELID]],2,0),IF(ListExtras[[#This Row],[LID]]=0,"relation",""))</f>
        <v>40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1083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3</v>
      </c>
      <c r="AX12" s="17" t="s">
        <v>236</v>
      </c>
      <c r="AY12" s="31" t="s">
        <v>30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 t="s">
        <v>1499</v>
      </c>
      <c r="J13" s="31">
        <v>10</v>
      </c>
      <c r="K13" s="108">
        <f>[No]</f>
        <v>11</v>
      </c>
      <c r="M13" s="2" t="s">
        <v>1153</v>
      </c>
      <c r="N13" s="7">
        <f>VLOOKUP(ListExtras[[#This Row],[List Name]],ResourceList[[ListDisplayName]:[No]],2,0)</f>
        <v>9</v>
      </c>
      <c r="O13" s="4"/>
      <c r="P13" s="4" t="s">
        <v>1156</v>
      </c>
      <c r="Q13" s="4"/>
      <c r="R13" s="4"/>
      <c r="S13" s="4"/>
      <c r="T13" s="7" t="str">
        <f>'Table Seed Map'!$A$24&amp;"-"&amp;COUNT($W$1:ListExtras[[#This Row],[Scope ID]])</f>
        <v>List Scopes-0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9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9</v>
      </c>
      <c r="AA13" s="17">
        <f>IFERROR(VLOOKUP(ListExtras[[#This Row],[Relation Name]],RelationTable[[Display]:[RELID]],2,0),IF(ListExtras[[#This Row],[LID]]=0,"relation",""))</f>
        <v>60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1083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3</v>
      </c>
      <c r="AX13" s="17" t="s">
        <v>267</v>
      </c>
      <c r="AY13" s="31" t="s">
        <v>265</v>
      </c>
      <c r="AZ13" s="17" t="str">
        <f>IF(ListLayout[[#This Row],[List Name for Layout]]="","relation",IFERROR(VLOOKUP(ListLayout[[#This Row],[Relation]],RelationTable[[Display]:[RELID]],2,0),""))</f>
        <v/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/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 t="s">
        <v>1499</v>
      </c>
      <c r="J14" s="31">
        <v>20</v>
      </c>
      <c r="K14" s="108">
        <f>[No]</f>
        <v>12</v>
      </c>
      <c r="M14" s="2" t="s">
        <v>1180</v>
      </c>
      <c r="N14" s="7">
        <f>VLOOKUP(ListExtras[[#This Row],[List Name]],ResourceList[[ListDisplayName]:[No]],2,0)</f>
        <v>10</v>
      </c>
      <c r="O14" s="4"/>
      <c r="P14" s="4" t="s">
        <v>1181</v>
      </c>
      <c r="Q14" s="4"/>
      <c r="R14" s="4"/>
      <c r="S14" s="4"/>
      <c r="T14" s="7" t="str">
        <f>'Table Seed Map'!$A$24&amp;"-"&amp;COUNT($W$1:ListExtras[[#This Row],[Scope ID]])</f>
        <v>List Scopes-0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61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1083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3</v>
      </c>
      <c r="AX14" s="17" t="s">
        <v>14</v>
      </c>
      <c r="AY14" s="31" t="s">
        <v>48</v>
      </c>
      <c r="AZ14" s="17">
        <f>IF(ListLayout[[#This Row],[List Name for Layout]]="","relation",IFERROR(VLOOKUP(ListLayout[[#This Row],[Relation]],RelationTable[[Display]:[RELID]],2,0),""))</f>
        <v>8</v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 t="s">
        <v>1041</v>
      </c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 t="s">
        <v>1499</v>
      </c>
      <c r="J15" s="31">
        <v>20</v>
      </c>
      <c r="K15" s="108">
        <f>[No]</f>
        <v>13</v>
      </c>
      <c r="M15" s="2" t="s">
        <v>1180</v>
      </c>
      <c r="N15" s="7">
        <f>VLOOKUP(ListExtras[[#This Row],[List Name]],ResourceList[[ListDisplayName]:[No]],2,0)</f>
        <v>10</v>
      </c>
      <c r="O15" s="4"/>
      <c r="P15" s="4" t="s">
        <v>1182</v>
      </c>
      <c r="Q15" s="4"/>
      <c r="R15" s="4"/>
      <c r="S15" s="4"/>
      <c r="T15" s="7" t="str">
        <f>'Table Seed Map'!$A$24&amp;"-"&amp;COUNT($W$1:ListExtras[[#This Row],[Scope ID]])</f>
        <v>List Scopes-0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10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10</v>
      </c>
      <c r="AA15" s="17">
        <f>IFERROR(VLOOKUP(ListExtras[[#This Row],[Relation Name]],RelationTable[[Display]:[RELID]],2,0),IF(ListExtras[[#This Row],[LID]]=0,"relation",""))</f>
        <v>62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1085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742</v>
      </c>
      <c r="AY15" s="31" t="s">
        <v>21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 t="s">
        <v>1501</v>
      </c>
      <c r="J16" s="31">
        <v>20</v>
      </c>
      <c r="K16" s="108">
        <f>[No]</f>
        <v>14</v>
      </c>
      <c r="M16" s="2" t="s">
        <v>1180</v>
      </c>
      <c r="N16" s="7">
        <f>VLOOKUP(ListExtras[[#This Row],[List Name]],ResourceList[[ListDisplayName]:[No]],2,0)</f>
        <v>10</v>
      </c>
      <c r="O16" s="4"/>
      <c r="P16" s="4" t="s">
        <v>1183</v>
      </c>
      <c r="Q16" s="4"/>
      <c r="R16" s="4"/>
      <c r="S16" s="4"/>
      <c r="T16" s="7" t="str">
        <f>'Table Seed Map'!$A$24&amp;"-"&amp;COUNT($W$1:ListExtras[[#This Row],[Scope ID]])</f>
        <v>List Scopes-0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10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10</v>
      </c>
      <c r="AA16" s="17">
        <f>IFERROR(VLOOKUP(ListExtras[[#This Row],[Relation Name]],RelationTable[[Display]:[RELID]],2,0),IF(ListExtras[[#This Row],[LID]]=0,"relation",""))</f>
        <v>63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1085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204</v>
      </c>
      <c r="AY16" s="31" t="s">
        <v>26</v>
      </c>
      <c r="AZ16" s="17">
        <f>IF(ListLayout[[#This Row],[List Name for Layout]]="","relation",IFERROR(VLOOKUP(ListLayout[[#This Row],[Relation]],RelationTable[[Display]:[RELID]],2,0),""))</f>
        <v>19</v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 t="s">
        <v>1089</v>
      </c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 t="s">
        <v>1501</v>
      </c>
      <c r="J17" s="31">
        <v>20</v>
      </c>
      <c r="K17" s="108">
        <f>[No]</f>
        <v>15</v>
      </c>
      <c r="M17" s="2" t="s">
        <v>1184</v>
      </c>
      <c r="N17" s="7">
        <f>VLOOKUP(ListExtras[[#This Row],[List Name]],ResourceList[[ListDisplayName]:[No]],2,0)</f>
        <v>11</v>
      </c>
      <c r="O17" s="4"/>
      <c r="P17" s="4" t="s">
        <v>1190</v>
      </c>
      <c r="Q17" s="4"/>
      <c r="R17" s="4"/>
      <c r="S17" s="4"/>
      <c r="T17" s="7" t="str">
        <f>'Table Seed Map'!$A$24&amp;"-"&amp;COUNT($W$1:ListExtras[[#This Row],[Scope ID]])</f>
        <v>List Scopes-0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64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1085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</v>
      </c>
      <c r="AY17" s="31" t="s">
        <v>26</v>
      </c>
      <c r="AZ17" s="17" t="str">
        <f>IF(ListLayout[[#This Row],[List Name for Layout]]="","relation",IFERROR(VLOOKUP(ListLayout[[#This Row],[Relation]],RelationTable[[Display]:[RELID]],2,0),""))</f>
        <v/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/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 t="s">
        <v>1501</v>
      </c>
      <c r="J18" s="31">
        <v>20</v>
      </c>
      <c r="K18" s="108">
        <f>[No]</f>
        <v>16</v>
      </c>
      <c r="M18" s="2" t="s">
        <v>1184</v>
      </c>
      <c r="N18" s="7">
        <f>VLOOKUP(ListExtras[[#This Row],[List Name]],ResourceList[[ListDisplayName]:[No]],2,0)</f>
        <v>11</v>
      </c>
      <c r="O18" s="4"/>
      <c r="P18" s="4" t="s">
        <v>1191</v>
      </c>
      <c r="Q18" s="4"/>
      <c r="R18" s="4"/>
      <c r="S18" s="4"/>
      <c r="T18" s="7" t="str">
        <f>'Table Seed Map'!$A$24&amp;"-"&amp;COUNT($W$1:ListExtras[[#This Row],[Scope ID]])</f>
        <v>List Scopes-0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11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11</v>
      </c>
      <c r="AA18" s="17">
        <f>IFERROR(VLOOKUP(ListExtras[[#This Row],[Relation Name]],RelationTable[[Display]:[RELID]],2,0),IF(ListExtras[[#This Row],[LID]]=0,"relation",""))</f>
        <v>65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1085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4</v>
      </c>
      <c r="AX18" s="17" t="s">
        <v>236</v>
      </c>
      <c r="AY18" s="31" t="s">
        <v>30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 t="s">
        <v>1502</v>
      </c>
      <c r="J19" s="31">
        <v>20</v>
      </c>
      <c r="K19" s="108">
        <f>[No]</f>
        <v>17</v>
      </c>
      <c r="M19" s="2" t="s">
        <v>1192</v>
      </c>
      <c r="N19" s="7">
        <f>VLOOKUP(ListExtras[[#This Row],[List Name]],ResourceList[[ListDisplayName]:[No]],2,0)</f>
        <v>12</v>
      </c>
      <c r="O19" s="4"/>
      <c r="P19" s="4" t="s">
        <v>1195</v>
      </c>
      <c r="Q19" s="4"/>
      <c r="R19" s="4"/>
      <c r="S19" s="4"/>
      <c r="T19" s="7" t="str">
        <f>'Table Seed Map'!$A$24&amp;"-"&amp;COUNT($W$1:ListExtras[[#This Row],[Scope ID]])</f>
        <v>List Scopes-0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66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1084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742</v>
      </c>
      <c r="AY19" s="31" t="s">
        <v>21</v>
      </c>
      <c r="AZ19" s="17" t="str">
        <f>IF(ListLayout[[#This Row],[List Name for Layout]]="","relation",IFERROR(VLOOKUP(ListLayout[[#This Row],[Relation]],RelationTable[[Display]:[RELID]],2,0),""))</f>
        <v/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/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 t="s">
        <v>1503</v>
      </c>
      <c r="J20" s="31">
        <v>30</v>
      </c>
      <c r="K20" s="108">
        <f>[No]</f>
        <v>18</v>
      </c>
      <c r="M20" s="2" t="s">
        <v>1192</v>
      </c>
      <c r="N20" s="7">
        <f>VLOOKUP(ListExtras[[#This Row],[List Name]],ResourceList[[ListDisplayName]:[No]],2,0)</f>
        <v>12</v>
      </c>
      <c r="O20" s="4"/>
      <c r="P20" s="4" t="s">
        <v>1203</v>
      </c>
      <c r="Q20" s="4"/>
      <c r="R20" s="4"/>
      <c r="S20" s="4"/>
      <c r="T20" s="7" t="str">
        <f>'Table Seed Map'!$A$24&amp;"-"&amp;COUNT($W$1:ListExtras[[#This Row],[Scope ID]])</f>
        <v>List Scopes-0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12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12</v>
      </c>
      <c r="AA20" s="17">
        <f>IFERROR(VLOOKUP(ListExtras[[#This Row],[Relation Name]],RelationTable[[Display]:[RELID]],2,0),IF(ListExtras[[#This Row],[LID]]=0,"relation",""))</f>
        <v>67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1084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204</v>
      </c>
      <c r="AY20" s="31" t="s">
        <v>26</v>
      </c>
      <c r="AZ20" s="17">
        <f>IF(ListLayout[[#This Row],[List Name for Layout]]="","relation",IFERROR(VLOOKUP(ListLayout[[#This Row],[Relation]],RelationTable[[Display]:[RELID]],2,0),""))</f>
        <v>25</v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 t="s">
        <v>1091</v>
      </c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 t="s">
        <v>1503</v>
      </c>
      <c r="J21" s="31">
        <v>5</v>
      </c>
      <c r="K21" s="108">
        <f>[No]</f>
        <v>19</v>
      </c>
      <c r="M21" s="2" t="s">
        <v>1196</v>
      </c>
      <c r="N21" s="7">
        <f>VLOOKUP(ListExtras[[#This Row],[List Name]],ResourceList[[ListDisplayName]:[No]],2,0)</f>
        <v>13</v>
      </c>
      <c r="O21" s="4"/>
      <c r="P21" s="4" t="s">
        <v>1199</v>
      </c>
      <c r="Q21" s="4"/>
      <c r="R21" s="4"/>
      <c r="S21" s="4"/>
      <c r="T21" s="7" t="str">
        <f>'Table Seed Map'!$A$24&amp;"-"&amp;COUNT($W$1:ListExtras[[#This Row],[Scope ID]])</f>
        <v>List Scopes-0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68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1084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1</v>
      </c>
      <c r="AY21" s="31" t="s">
        <v>26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 t="s">
        <v>1503</v>
      </c>
      <c r="J22" s="31">
        <v>10</v>
      </c>
      <c r="K22" s="108">
        <f>[No]</f>
        <v>20</v>
      </c>
      <c r="M22" s="2" t="s">
        <v>1196</v>
      </c>
      <c r="N22" s="7">
        <f>VLOOKUP(ListExtras[[#This Row],[List Name]],ResourceList[[ListDisplayName]:[No]],2,0)</f>
        <v>13</v>
      </c>
      <c r="O22" s="4"/>
      <c r="P22" s="4" t="s">
        <v>1206</v>
      </c>
      <c r="Q22" s="4"/>
      <c r="R22" s="4"/>
      <c r="S22" s="4"/>
      <c r="T22" s="7" t="str">
        <f>'Table Seed Map'!$A$24&amp;"-"&amp;COUNT($W$1:ListExtras[[#This Row],[Scope ID]])</f>
        <v>List Scopes-0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13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13</v>
      </c>
      <c r="AA22" s="17">
        <f>IFERROR(VLOOKUP(ListExtras[[#This Row],[Relation Name]],RelationTable[[Display]:[RELID]],2,0),IF(ListExtras[[#This Row],[LID]]=0,"relation",""))</f>
        <v>69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1084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5</v>
      </c>
      <c r="AX22" s="17" t="s">
        <v>236</v>
      </c>
      <c r="AY22" s="31" t="s">
        <v>30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 t="s">
        <v>1503</v>
      </c>
      <c r="J23" s="31">
        <v>5</v>
      </c>
      <c r="K23" s="108">
        <f>[No]</f>
        <v>21</v>
      </c>
      <c r="M23" s="2" t="s">
        <v>1241</v>
      </c>
      <c r="N23" s="7">
        <f>VLOOKUP(ListExtras[[#This Row],[List Name]],ResourceList[[ListDisplayName]:[No]],2,0)</f>
        <v>14</v>
      </c>
      <c r="O23" s="4"/>
      <c r="P23" s="4" t="s">
        <v>1242</v>
      </c>
      <c r="Q23" s="4"/>
      <c r="R23" s="4"/>
      <c r="S23" s="4"/>
      <c r="T23" s="7" t="str">
        <f>'Table Seed Map'!$A$24&amp;"-"&amp;COUNT($W$1:ListExtras[[#This Row],[Scope ID]])</f>
        <v>List Scopes-0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70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1084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5</v>
      </c>
      <c r="AX23" s="17" t="s">
        <v>1505</v>
      </c>
      <c r="AY23" s="31" t="s">
        <v>1496</v>
      </c>
      <c r="AZ23" s="17" t="str">
        <f>IF(ListLayout[[#This Row],[List Name for Layout]]="","relation",IFERROR(VLOOKUP(ListLayout[[#This Row],[Relation]],RelationTable[[Display]:[RELID]],2,0),""))</f>
        <v/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/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 t="s">
        <v>1503</v>
      </c>
      <c r="J24" s="31">
        <v>5</v>
      </c>
      <c r="K24" s="108">
        <f>[No]</f>
        <v>22</v>
      </c>
      <c r="M24" s="2" t="s">
        <v>1241</v>
      </c>
      <c r="N24" s="7">
        <f>VLOOKUP(ListExtras[[#This Row],[List Name]],ResourceList[[ListDisplayName]:[No]],2,0)</f>
        <v>14</v>
      </c>
      <c r="O24" s="4"/>
      <c r="P24" s="4" t="s">
        <v>1243</v>
      </c>
      <c r="Q24" s="4"/>
      <c r="R24" s="4"/>
      <c r="S24" s="4"/>
      <c r="T24" s="7" t="str">
        <f>'Table Seed Map'!$A$24&amp;"-"&amp;COUNT($W$1:ListExtras[[#This Row],[Scope ID]])</f>
        <v>List Scopes-0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14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14</v>
      </c>
      <c r="AA24" s="17">
        <f>IFERROR(VLOOKUP(ListExtras[[#This Row],[Relation Name]],RelationTable[[Display]:[RELID]],2,0),IF(ListExtras[[#This Row],[LID]]=0,"relation",""))</f>
        <v>71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1084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5</v>
      </c>
      <c r="AX24" s="17" t="s">
        <v>1090</v>
      </c>
      <c r="AY24" s="31" t="s">
        <v>61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 t="s">
        <v>26</v>
      </c>
      <c r="J25" s="31">
        <v>20</v>
      </c>
      <c r="K25" s="108">
        <f>[No]</f>
        <v>23</v>
      </c>
      <c r="M25" s="2" t="s">
        <v>1241</v>
      </c>
      <c r="N25" s="7">
        <f>VLOOKUP(ListExtras[[#This Row],[List Name]],ResourceList[[ListDisplayName]:[No]],2,0)</f>
        <v>14</v>
      </c>
      <c r="O25" s="4"/>
      <c r="P25" s="4" t="s">
        <v>1244</v>
      </c>
      <c r="Q25" s="4"/>
      <c r="R25" s="4"/>
      <c r="S25" s="4"/>
      <c r="T25" s="7" t="str">
        <f>'Table Seed Map'!$A$24&amp;"-"&amp;COUNT($W$1:ListExtras[[#This Row],[Scope ID]])</f>
        <v>List Scopes-0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14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14</v>
      </c>
      <c r="AA25" s="17">
        <f>IFERROR(VLOOKUP(ListExtras[[#This Row],[Relation Name]],RelationTable[[Display]:[RELID]],2,0),IF(ListExtras[[#This Row],[LID]]=0,"relation",""))</f>
        <v>72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1092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742</v>
      </c>
      <c r="AY25" s="31" t="s">
        <v>21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 t="s">
        <v>26</v>
      </c>
      <c r="J26" s="31">
        <v>20</v>
      </c>
      <c r="K26" s="108">
        <f>[No]</f>
        <v>24</v>
      </c>
      <c r="M26" s="2" t="s">
        <v>1246</v>
      </c>
      <c r="N26" s="7">
        <f>VLOOKUP(ListExtras[[#This Row],[List Name]],ResourceList[[ListDisplayName]:[No]],2,0)</f>
        <v>15</v>
      </c>
      <c r="O26" s="4"/>
      <c r="P26" s="4" t="s">
        <v>1247</v>
      </c>
      <c r="Q26" s="4"/>
      <c r="R26" s="4"/>
      <c r="S26" s="4"/>
      <c r="T26" s="7" t="str">
        <f>'Table Seed Map'!$A$24&amp;"-"&amp;COUNT($W$1:ListExtras[[#This Row],[Scope ID]])</f>
        <v>List Scopes-0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73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1092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204</v>
      </c>
      <c r="AY26" s="31" t="s">
        <v>26</v>
      </c>
      <c r="AZ26" s="17">
        <f>IF(ListLayout[[#This Row],[List Name for Layout]]="","relation",IFERROR(VLOOKUP(ListLayout[[#This Row],[Relation]],RelationTable[[Display]:[RELID]],2,0),""))</f>
        <v>30</v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 t="s">
        <v>1093</v>
      </c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 t="s">
        <v>1504</v>
      </c>
      <c r="J27" s="31">
        <v>30</v>
      </c>
      <c r="K27" s="108">
        <f>[No]</f>
        <v>25</v>
      </c>
      <c r="M27" s="2" t="s">
        <v>1246</v>
      </c>
      <c r="N27" s="7">
        <f>VLOOKUP(ListExtras[[#This Row],[List Name]],ResourceList[[ListDisplayName]:[No]],2,0)</f>
        <v>15</v>
      </c>
      <c r="O27" s="4"/>
      <c r="P27" s="4" t="s">
        <v>1248</v>
      </c>
      <c r="Q27" s="4"/>
      <c r="R27" s="4"/>
      <c r="S27" s="4"/>
      <c r="T27" s="7" t="str">
        <f>'Table Seed Map'!$A$24&amp;"-"&amp;COUNT($W$1:ListExtras[[#This Row],[Scope ID]])</f>
        <v>List Scopes-0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15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15</v>
      </c>
      <c r="AA27" s="17">
        <f>IFERROR(VLOOKUP(ListExtras[[#This Row],[Relation Name]],RelationTable[[Display]:[RELID]],2,0),IF(ListExtras[[#This Row],[LID]]=0,"relation",""))</f>
        <v>74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1092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</v>
      </c>
      <c r="AY27" s="31" t="s">
        <v>26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M28" s="2" t="s">
        <v>1249</v>
      </c>
      <c r="N28" s="7">
        <f>VLOOKUP(ListExtras[[#This Row],[List Name]],ResourceList[[ListDisplayName]:[No]],2,0)</f>
        <v>16</v>
      </c>
      <c r="O28" s="4"/>
      <c r="P28" s="4" t="s">
        <v>1250</v>
      </c>
      <c r="Q28" s="4"/>
      <c r="R28" s="4"/>
      <c r="S28" s="4"/>
      <c r="T28" s="7" t="str">
        <f>'Table Seed Map'!$A$24&amp;"-"&amp;COUNT($W$1:ListExtras[[#This Row],[Scope ID]])</f>
        <v>List Scopes-0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75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1092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6</v>
      </c>
      <c r="AX28" s="17" t="s">
        <v>908</v>
      </c>
      <c r="AY28" s="31" t="s">
        <v>54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1379</v>
      </c>
      <c r="N29" s="7">
        <f>VLOOKUP(ListExtras[[#This Row],[List Name]],ResourceList[[ListDisplayName]:[No]],2,0)</f>
        <v>23</v>
      </c>
      <c r="O29" s="4"/>
      <c r="P29" s="4" t="s">
        <v>1383</v>
      </c>
      <c r="Q29" s="4"/>
      <c r="R29" s="4"/>
      <c r="S29" s="4"/>
      <c r="T29" s="7" t="str">
        <f>'Table Seed Map'!$A$24&amp;"-"&amp;COUNT($W$1:ListExtras[[#This Row],[Scope ID]])</f>
        <v>List Scopes-0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23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23</v>
      </c>
      <c r="AA29" s="17">
        <f>IFERROR(VLOOKUP(ListExtras[[#This Row],[Relation Name]],RelationTable[[Display]:[RELID]],2,0),IF(ListExtras[[#This Row],[LID]]=0,"relation",""))</f>
        <v>3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1126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275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42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1127</v>
      </c>
      <c r="BD29" s="31"/>
      <c r="BE29" s="31"/>
    </row>
    <row r="30" spans="1:57">
      <c r="M30" s="2" t="s">
        <v>1425</v>
      </c>
      <c r="N30" s="7">
        <f>VLOOKUP(ListExtras[[#This Row],[List Name]],ResourceList[[ListDisplayName]:[No]],2,0)</f>
        <v>25</v>
      </c>
      <c r="O30" s="4"/>
      <c r="P30" s="4" t="s">
        <v>1426</v>
      </c>
      <c r="Q30" s="4"/>
      <c r="R30" s="4"/>
      <c r="S30" s="4"/>
      <c r="T30" s="7" t="str">
        <f>'Table Seed Map'!$A$24&amp;"-"&amp;COUNT($W$1:ListExtras[[#This Row],[Scope ID]])</f>
        <v>List Scopes-0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25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25</v>
      </c>
      <c r="AA30" s="17">
        <f>IFERROR(VLOOKUP(ListExtras[[#This Row],[Relation Name]],RelationTable[[Display]:[RELID]],2,0),IF(ListExtras[[#This Row],[LID]]=0,"relation",""))</f>
        <v>13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1126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AT31" s="17" t="str">
        <f>'Table Seed Map'!$A$26&amp;"-"&amp;COUNTA($AV$1:ListLayout[[#This Row],[No]])-2</f>
        <v>List Layout-29</v>
      </c>
      <c r="AU31" s="2" t="s">
        <v>1126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14</v>
      </c>
      <c r="AY31" s="31" t="s">
        <v>48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1126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7</v>
      </c>
      <c r="AX32" s="17" t="s">
        <v>244</v>
      </c>
      <c r="AY32" s="31" t="s">
        <v>230</v>
      </c>
      <c r="AZ32" s="17" t="str">
        <f>IF(ListLayout[[#This Row],[List Name for Layout]]="","relation",IFERROR(VLOOKUP(ListLayout[[#This Row],[Relation]],RelationTable[[Display]:[RELID]],2,0),""))</f>
        <v/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/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1136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275</v>
      </c>
      <c r="AY33" s="31" t="s">
        <v>26</v>
      </c>
      <c r="AZ33" s="17">
        <f>IF(ListLayout[[#This Row],[List Name for Layout]]="","relation",IFERROR(VLOOKUP(ListLayout[[#This Row],[Relation]],RelationTable[[Display]:[RELID]],2,0),""))</f>
        <v>59</v>
      </c>
      <c r="BA33" s="17">
        <f>IF(ListLayout[[#This Row],[List Name for Layout]]="","nest_relation1",IFERROR(VLOOKUP(ListLayout[[#This Row],[Relation 1]],RelationTable[[Display]:[RELID]],2,0),""))</f>
        <v>42</v>
      </c>
      <c r="BB33" s="17" t="str">
        <f>IF(ListLayout[[#This Row],[List Name for Layout]]="","nest_relation2",IFERROR(VLOOKUP(ListLayout[[#This Row],[Relation 2]],RelationTable[[Display]:[RELID]],2,0),""))</f>
        <v/>
      </c>
      <c r="BC33" s="31" t="s">
        <v>1141</v>
      </c>
      <c r="BD33" s="31" t="s">
        <v>1127</v>
      </c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1136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13</v>
      </c>
      <c r="AY34" s="31" t="s">
        <v>26</v>
      </c>
      <c r="AZ34" s="17">
        <f>IF(ListLayout[[#This Row],[List Name for Layout]]="","relation",IFERROR(VLOOKUP(ListLayout[[#This Row],[Relation]],RelationTable[[Display]:[RELID]],2,0),""))</f>
        <v>59</v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 t="s">
        <v>1141</v>
      </c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1136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759</v>
      </c>
      <c r="AY35" s="31" t="s">
        <v>470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1153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511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39</v>
      </c>
      <c r="BA36" s="17" t="str">
        <f>IF(ListLayout[[#This Row],[List Name for Layout]]="","nest_relation1",IFERROR(VLOOKUP(ListLayout[[#This Row],[Relation 1]],RelationTable[[Display]:[RELID]],2,0),""))</f>
        <v/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1154</v>
      </c>
      <c r="BD36" s="31"/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1153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245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40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1155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1153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870</v>
      </c>
      <c r="AY38" s="31" t="s">
        <v>230</v>
      </c>
      <c r="AZ38" s="17">
        <f>IF(ListLayout[[#This Row],[List Name for Layout]]="","relation",IFERROR(VLOOKUP(ListLayout[[#This Row],[Relation]],RelationTable[[Display]:[RELID]],2,0),""))</f>
        <v>60</v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 t="s">
        <v>1156</v>
      </c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1153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9</v>
      </c>
      <c r="AX39" s="17" t="s">
        <v>1157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60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1156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1153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9</v>
      </c>
      <c r="AX40" s="17" t="s">
        <v>1158</v>
      </c>
      <c r="AY40" s="31" t="s">
        <v>48</v>
      </c>
      <c r="AZ40" s="17">
        <f>IF(ListLayout[[#This Row],[List Name for Layout]]="","relation",IFERROR(VLOOKUP(ListLayout[[#This Row],[Relation]],RelationTable[[Display]:[RELID]],2,0),""))</f>
        <v>60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1156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1180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277</v>
      </c>
      <c r="AY41" s="31" t="s">
        <v>26</v>
      </c>
      <c r="AZ41" s="17">
        <f>IF(ListLayout[[#This Row],[List Name for Layout]]="","relation",IFERROR(VLOOKUP(ListLayout[[#This Row],[Relation]],RelationTable[[Display]:[RELID]],2,0),""))</f>
        <v>61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1181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1180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245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62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1182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1180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1200</v>
      </c>
      <c r="AY43" s="31" t="s">
        <v>26</v>
      </c>
      <c r="AZ43" s="17">
        <f>IF(ListLayout[[#This Row],[List Name for Layout]]="","relation",IFERROR(VLOOKUP(ListLayout[[#This Row],[Relation]],RelationTable[[Display]:[RELID]],2,0),""))</f>
        <v>63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1183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1184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64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1190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1184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1189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65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1191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1192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12</v>
      </c>
      <c r="AX46" s="17" t="s">
        <v>277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66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1195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1192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244</v>
      </c>
      <c r="AY47" s="31" t="s">
        <v>230</v>
      </c>
      <c r="AZ47" s="17" t="str">
        <f>IF(ListLayout[[#This Row],[List Name for Layout]]="","relation",IFERROR(VLOOKUP(ListLayout[[#This Row],[Relation]],RelationTable[[Display]:[RELID]],2,0),""))</f>
        <v/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/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1192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13</v>
      </c>
      <c r="AY48" s="31" t="s">
        <v>440</v>
      </c>
      <c r="AZ48" s="17" t="str">
        <f>IF(ListLayout[[#This Row],[List Name for Layout]]="","relation",IFERROR(VLOOKUP(ListLayout[[#This Row],[Relation]],RelationTable[[Display]:[RELID]],2,0),""))</f>
        <v/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/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1192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12</v>
      </c>
      <c r="AX49" s="17" t="s">
        <v>245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67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1203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1196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277</v>
      </c>
      <c r="AY50" s="31" t="s">
        <v>26</v>
      </c>
      <c r="AZ50" s="17">
        <f>IF(ListLayout[[#This Row],[List Name for Layout]]="","relation",IFERROR(VLOOKUP(ListLayout[[#This Row],[Relation]],RelationTable[[Display]:[RELID]],2,0),""))</f>
        <v>68</v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 t="s">
        <v>1199</v>
      </c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1196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440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1196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69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1206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1241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301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70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1242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1241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245</v>
      </c>
      <c r="AY54" s="31" t="s">
        <v>26</v>
      </c>
      <c r="AZ54" s="17">
        <f>IF(ListLayout[[#This Row],[List Name for Layout]]="","relation",IFERROR(VLOOKUP(ListLayout[[#This Row],[Relation]],RelationTable[[Display]:[RELID]],2,0),""))</f>
        <v>71</v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 t="s">
        <v>1243</v>
      </c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1241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1251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72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1244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1246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73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1247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1246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1189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74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1248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1249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16</v>
      </c>
      <c r="AX58" s="17" t="s">
        <v>301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75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1250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1249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236</v>
      </c>
      <c r="AY59" s="31" t="s">
        <v>30</v>
      </c>
      <c r="AZ59" s="17" t="str">
        <f>IF(ListLayout[[#This Row],[List Name for Layout]]="","relation",IFERROR(VLOOKUP(ListLayout[[#This Row],[Relation]],RelationTable[[Display]:[RELID]],2,0),""))</f>
        <v/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/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1249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908</v>
      </c>
      <c r="AY60" s="31" t="s">
        <v>54</v>
      </c>
      <c r="AZ60" s="17" t="str">
        <f>IF(ListLayout[[#This Row],[List Name for Layout]]="","relation",IFERROR(VLOOKUP(ListLayout[[#This Row],[Relation]],RelationTable[[Display]:[RELID]],2,0),""))</f>
        <v/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/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1249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16</v>
      </c>
      <c r="AX61" s="17" t="s">
        <v>245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35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1252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1249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16</v>
      </c>
      <c r="AX62" s="17" t="s">
        <v>759</v>
      </c>
      <c r="AY62" s="31" t="s">
        <v>470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1293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1</v>
      </c>
      <c r="AY63" s="31" t="s">
        <v>26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1293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663</v>
      </c>
      <c r="AY64" s="31" t="s">
        <v>95</v>
      </c>
      <c r="AZ64" s="17" t="str">
        <f>IF(ListLayout[[#This Row],[List Name for Layout]]="","relation",IFERROR(VLOOKUP(ListLayout[[#This Row],[Relation]],RelationTable[[Display]:[RELID]],2,0),""))</f>
        <v/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/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1312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18</v>
      </c>
      <c r="AX65" s="17" t="s">
        <v>1</v>
      </c>
      <c r="AY65" s="31" t="s">
        <v>26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1312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663</v>
      </c>
      <c r="AY66" s="31" t="s">
        <v>95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1313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19</v>
      </c>
      <c r="AX67" s="17" t="s">
        <v>14</v>
      </c>
      <c r="AY67" s="31" t="s">
        <v>48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1313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274</v>
      </c>
      <c r="AY68" s="31" t="s">
        <v>200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1313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1315</v>
      </c>
      <c r="AY69" s="31" t="s">
        <v>356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1313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19</v>
      </c>
      <c r="AX70" s="17" t="s">
        <v>1316</v>
      </c>
      <c r="AY70" s="31" t="s">
        <v>358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1313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19</v>
      </c>
      <c r="AX71" s="17" t="s">
        <v>659</v>
      </c>
      <c r="AY71" s="31" t="s">
        <v>360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1317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660</v>
      </c>
      <c r="AY72" s="31" t="s">
        <v>128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1317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661</v>
      </c>
      <c r="AY73" s="31" t="s">
        <v>129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1317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1318</v>
      </c>
      <c r="AY74" s="31" t="s">
        <v>36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1317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20</v>
      </c>
      <c r="AX75" s="17" t="s">
        <v>1320</v>
      </c>
      <c r="AY75" s="31" t="s">
        <v>37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1317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20</v>
      </c>
      <c r="AX76" s="17" t="s">
        <v>1319</v>
      </c>
      <c r="AY76" s="31" t="s">
        <v>38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1321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1322</v>
      </c>
      <c r="AY77" s="31" t="s">
        <v>539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1321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1062</v>
      </c>
      <c r="AY78" s="31" t="s">
        <v>541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1321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750</v>
      </c>
      <c r="AY79" s="31" t="s">
        <v>543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1321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21</v>
      </c>
      <c r="AX80" s="17" t="s">
        <v>1323</v>
      </c>
      <c r="AY80" s="31" t="s">
        <v>547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1321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21</v>
      </c>
      <c r="AX81" s="17" t="s">
        <v>1314</v>
      </c>
      <c r="AY81" s="31" t="s">
        <v>35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1321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21</v>
      </c>
      <c r="AX82" s="17" t="s">
        <v>751</v>
      </c>
      <c r="AY82" s="31" t="s">
        <v>559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1321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21</v>
      </c>
      <c r="AX83" s="17" t="s">
        <v>1324</v>
      </c>
      <c r="AY83" s="31" t="s">
        <v>557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1325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1326</v>
      </c>
      <c r="AY84" s="31" t="s">
        <v>48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1325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1322</v>
      </c>
      <c r="AY85" s="31" t="s">
        <v>539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1325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753</v>
      </c>
      <c r="AY86" s="31" t="s">
        <v>641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1325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22</v>
      </c>
      <c r="AX87" s="17" t="s">
        <v>663</v>
      </c>
      <c r="AY87" s="31" t="s">
        <v>95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1325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22</v>
      </c>
      <c r="AX88" s="17" t="s">
        <v>664</v>
      </c>
      <c r="AY88" s="31" t="s">
        <v>657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1325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22</v>
      </c>
      <c r="AX89" s="17" t="s">
        <v>750</v>
      </c>
      <c r="AY89" s="31" t="s">
        <v>543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1379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1</v>
      </c>
      <c r="AY90" s="31" t="s">
        <v>26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1379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236</v>
      </c>
      <c r="AY91" s="31" t="s">
        <v>30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1379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181</v>
      </c>
      <c r="AY92" s="31" t="s">
        <v>30</v>
      </c>
      <c r="AZ92" s="17">
        <f>IF(ListLayout[[#This Row],[List Name for Layout]]="","relation",IFERROR(VLOOKUP(ListLayout[[#This Row],[Relation]],RelationTable[[Display]:[RELID]],2,0),""))</f>
        <v>3</v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 t="s">
        <v>1383</v>
      </c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1397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1397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1425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25</v>
      </c>
      <c r="AX95" s="17" t="s">
        <v>204</v>
      </c>
      <c r="AY95" s="31" t="s">
        <v>26</v>
      </c>
      <c r="AZ95" s="17">
        <f>IF(ListLayout[[#This Row],[List Name for Layout]]="","relation",IFERROR(VLOOKUP(ListLayout[[#This Row],[Relation]],RelationTable[[Display]:[RELID]],2,0),""))</f>
        <v>13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1426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1425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1427</v>
      </c>
      <c r="AY96" s="31" t="s">
        <v>289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1425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252</v>
      </c>
      <c r="AY97" s="31" t="s">
        <v>287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</sheetData>
  <dataValidations count="4">
    <dataValidation type="list" allowBlank="1" showInputMessage="1" showErrorMessage="1" sqref="AO2:AR2 P2:S30 BC2:BE97">
      <formula1>Relations</formula1>
    </dataValidation>
    <dataValidation type="list" allowBlank="1" showInputMessage="1" showErrorMessage="1" sqref="AG2 M2:M30 AU2:AU97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25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100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100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100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100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100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20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20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10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20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20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20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20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20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20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30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10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5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30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77</v>
      </c>
      <c r="M120" s="6" t="str">
        <f ca="1">IFERROR(VLOOKUP(IDNMaps[[#This Row],[Type]],RecordCount[],6,0)&amp;"-"&amp;IDNMaps[[#This Row],[Type Count]],"")</f>
        <v>Resource Relations-77</v>
      </c>
      <c r="N120" s="6" t="str">
        <f ca="1">IFERROR(VLOOKUP(IDNMaps[[#This Row],[Primary]],INDIRECT(VLOOKUP(IDNMaps[[#This Row],[Type]],RecordCount[],2,0)),VLOOKUP(IDNMaps[[#This Row],[Type]],RecordCount[],7,0),0),"")</f>
        <v>Resource/Defaults</v>
      </c>
      <c r="O120" s="6" t="str">
        <f ca="1">IF(IDNMaps[[#This Row],[Name]]="","","("&amp;IDNMaps[[#This Row],[Type]]&amp;") "&amp;IDNMaps[[#This Row],[Name]])</f>
        <v>(Relation) Resource/Defaults</v>
      </c>
      <c r="P120" s="6">
        <f ca="1">IFERROR(VLOOKUP(IDNMaps[[#This Row],[Primary]],INDIRECT(VLOOKUP(IDNMaps[[#This Row],[Type]],RecordCount[],2,0)),VLOOKUP(IDNMaps[[#This Row],[Type]],RecordCount[],8,0),0),"")</f>
        <v>77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78</v>
      </c>
      <c r="M121" s="6" t="str">
        <f ca="1">IFERROR(VLOOKUP(IDNMaps[[#This Row],[Type]],RecordCount[],6,0)&amp;"-"&amp;IDNMaps[[#This Row],[Type Count]],"")</f>
        <v>Resource Relations-78</v>
      </c>
      <c r="N121" s="6" t="str">
        <f ca="1">IFERROR(VLOOKUP(IDNMaps[[#This Row],[Primary]],INDIRECT(VLOOKUP(IDNMaps[[#This Row],[Type]],RecordCount[],2,0)),VLOOKUP(IDNMaps[[#This Row],[Type]],RecordCount[],7,0),0),"")</f>
        <v>ResourceDefault/Resource</v>
      </c>
      <c r="O121" s="6" t="str">
        <f ca="1">IF(IDNMaps[[#This Row],[Name]]="","","("&amp;IDNMaps[[#This Row],[Type]]&amp;") "&amp;IDNMaps[[#This Row],[Name]])</f>
        <v>(Relation) ResourceDefault/Resource</v>
      </c>
      <c r="P121" s="6">
        <f ca="1">IFERROR(VLOOKUP(IDNMaps[[#This Row],[Primary]],INDIRECT(VLOOKUP(IDNMaps[[#This Row],[Type]],RecordCount[],2,0)),VLOOKUP(IDNMaps[[#This Row],[Type]],RecordCount[],8,0),0),"")</f>
        <v>78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79</v>
      </c>
      <c r="M122" s="6" t="str">
        <f ca="1">IFERROR(VLOOKUP(IDNMaps[[#This Row],[Type]],RecordCount[],6,0)&amp;"-"&amp;IDNMaps[[#This Row],[Type Count]],"")</f>
        <v>Resource Relations-79</v>
      </c>
      <c r="N122" s="6" t="str">
        <f ca="1">IFERROR(VLOOKUP(IDNMaps[[#This Row],[Primary]],INDIRECT(VLOOKUP(IDNMaps[[#This Row],[Type]],RecordCount[],2,0)),VLOOKUP(IDNMaps[[#This Row],[Type]],RecordCount[],7,0),0),"")</f>
        <v>ResourceDefault/List</v>
      </c>
      <c r="O122" s="6" t="str">
        <f ca="1">IF(IDNMaps[[#This Row],[Name]]="","","("&amp;IDNMaps[[#This Row],[Type]]&amp;") "&amp;IDNMaps[[#This Row],[Name]])</f>
        <v>(Relation) ResourceDefault/List</v>
      </c>
      <c r="P122" s="6">
        <f ca="1">IFERROR(VLOOKUP(IDNMaps[[#This Row],[Primary]],INDIRECT(VLOOKUP(IDNMaps[[#This Row],[Type]],RecordCount[],2,0)),VLOOKUP(IDNMaps[[#This Row],[Type]],RecordCount[],8,0),0),"")</f>
        <v>79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80</v>
      </c>
      <c r="M123" s="6" t="str">
        <f ca="1">IFERROR(VLOOKUP(IDNMaps[[#This Row],[Type]],RecordCount[],6,0)&amp;"-"&amp;IDNMaps[[#This Row],[Type Count]],"")</f>
        <v>Resource Relations-80</v>
      </c>
      <c r="N123" s="6" t="str">
        <f ca="1">IFERROR(VLOOKUP(IDNMaps[[#This Row],[Primary]],INDIRECT(VLOOKUP(IDNMaps[[#This Row],[Type]],RecordCount[],2,0)),VLOOKUP(IDNMaps[[#This Row],[Type]],RecordCount[],7,0),0),"")</f>
        <v>ResourceDefault/Form</v>
      </c>
      <c r="O123" s="6" t="str">
        <f ca="1">IF(IDNMaps[[#This Row],[Name]]="","","("&amp;IDNMaps[[#This Row],[Type]]&amp;") "&amp;IDNMaps[[#This Row],[Name]])</f>
        <v>(Relation) ResourceDefault/Form</v>
      </c>
      <c r="P123" s="6">
        <f ca="1">IFERROR(VLOOKUP(IDNMaps[[#This Row],[Primary]],INDIRECT(VLOOKUP(IDNMaps[[#This Row],[Type]],RecordCount[],2,0)),VLOOKUP(IDNMaps[[#This Row],[Type]],RecordCount[],8,0),0),"")</f>
        <v>80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81</v>
      </c>
      <c r="M124" s="6" t="str">
        <f ca="1">IFERROR(VLOOKUP(IDNMaps[[#This Row],[Type]],RecordCount[],6,0)&amp;"-"&amp;IDNMaps[[#This Row],[Type Count]],"")</f>
        <v>Resource Relations-81</v>
      </c>
      <c r="N124" s="6" t="str">
        <f ca="1">IFERROR(VLOOKUP(IDNMaps[[#This Row],[Primary]],INDIRECT(VLOOKUP(IDNMaps[[#This Row],[Type]],RecordCount[],2,0)),VLOOKUP(IDNMaps[[#This Row],[Type]],RecordCount[],7,0),0),"")</f>
        <v>ResourceDefault/Data</v>
      </c>
      <c r="O124" s="6" t="str">
        <f ca="1">IF(IDNMaps[[#This Row],[Name]]="","","("&amp;IDNMaps[[#This Row],[Type]]&amp;") "&amp;IDNMaps[[#This Row],[Name]])</f>
        <v>(Relation) ResourceDefault/Data</v>
      </c>
      <c r="P124" s="6">
        <f ca="1">IFERROR(VLOOKUP(IDNMaps[[#This Row],[Primary]],INDIRECT(VLOOKUP(IDNMaps[[#This Row],[Type]],RecordCount[],2,0)),VLOOKUP(IDNMaps[[#This Row],[Type]],RecordCount[],8,0),0),"")</f>
        <v>81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82</v>
      </c>
      <c r="M125" s="6" t="str">
        <f ca="1">IFERROR(VLOOKUP(IDNMaps[[#This Row],[Type]],RecordCount[],6,0)&amp;"-"&amp;IDNMaps[[#This Row],[Type Count]],"")</f>
        <v>Resource Relations-82</v>
      </c>
      <c r="N125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5" s="6" t="str">
        <f ca="1">IF(IDNMaps[[#This Row],[Name]]="","","("&amp;IDNMaps[[#This Row],[Type]]&amp;") "&amp;IDNMaps[[#This Row],[Name]])</f>
        <v>(Relation) ResourceDefault/FormWithData</v>
      </c>
      <c r="P125" s="6">
        <f ca="1">IFERROR(VLOOKUP(IDNMaps[[#This Row],[Primary]],INDIRECT(VLOOKUP(IDNMaps[[#This Row],[Type]],RecordCount[],2,0)),VLOOKUP(IDNMaps[[#This Row],[Type]],RecordCount[],8,0),0),"")</f>
        <v>82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1495</v>
      </c>
      <c r="B186" s="4" t="s">
        <v>27</v>
      </c>
      <c r="C186" s="4" t="s">
        <v>1496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49" priority="12"/>
  </conditionalFormatting>
  <conditionalFormatting sqref="A57:A60">
    <cfRule type="duplicateValues" dxfId="448" priority="11"/>
  </conditionalFormatting>
  <conditionalFormatting sqref="A128:A129">
    <cfRule type="duplicateValues" dxfId="447" priority="10"/>
  </conditionalFormatting>
  <conditionalFormatting sqref="A128:A129">
    <cfRule type="duplicateValues" dxfId="446" priority="9"/>
  </conditionalFormatting>
  <conditionalFormatting sqref="A130:A131">
    <cfRule type="duplicateValues" dxfId="445" priority="8"/>
  </conditionalFormatting>
  <conditionalFormatting sqref="A152:A153">
    <cfRule type="duplicateValues" dxfId="444" priority="7"/>
  </conditionalFormatting>
  <conditionalFormatting sqref="A2:A186">
    <cfRule type="duplicateValues" dxfId="443" priority="37"/>
  </conditionalFormatting>
  <conditionalFormatting sqref="A180:A181">
    <cfRule type="duplicateValues" dxfId="442" priority="6"/>
  </conditionalFormatting>
  <conditionalFormatting sqref="A182:A183">
    <cfRule type="duplicateValues" dxfId="441" priority="5"/>
  </conditionalFormatting>
  <conditionalFormatting sqref="A182:A183">
    <cfRule type="duplicateValues" dxfId="440" priority="4"/>
  </conditionalFormatting>
  <conditionalFormatting sqref="A184:A185">
    <cfRule type="duplicateValues" dxfId="439" priority="3"/>
  </conditionalFormatting>
  <conditionalFormatting sqref="A184:A185">
    <cfRule type="duplicateValues" dxfId="438" priority="2"/>
  </conditionalFormatting>
  <conditionalFormatting sqref="A184:A185">
    <cfRule type="duplicateValues" dxfId="43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1495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704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451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453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454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455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456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457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704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458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459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460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461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462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704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704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1444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1446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1450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704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1445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1447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1449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1451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704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704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704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704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704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451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453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454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455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704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452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458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459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460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704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704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704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704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704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704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704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451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453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454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455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704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452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458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459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460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704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704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704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521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704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439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439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439</v>
      </c>
      <c r="B262" s="4" t="s">
        <v>440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439</v>
      </c>
      <c r="B263" s="4" t="s">
        <v>451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439</v>
      </c>
      <c r="B264" s="4" t="s">
        <v>453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439</v>
      </c>
      <c r="B265" s="4" t="s">
        <v>454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439</v>
      </c>
      <c r="B266" s="4" t="s">
        <v>704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439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439</v>
      </c>
      <c r="B268" s="4" t="s">
        <v>452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439</v>
      </c>
      <c r="B269" s="4" t="s">
        <v>458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439</v>
      </c>
      <c r="B270" s="4" t="s">
        <v>459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446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446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446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446</v>
      </c>
      <c r="B274" s="4" t="s">
        <v>704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446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446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468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468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468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468</v>
      </c>
      <c r="B280" s="4" t="s">
        <v>476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468</v>
      </c>
      <c r="B281" s="4" t="s">
        <v>704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468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468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477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477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477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477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477</v>
      </c>
      <c r="B288" s="4" t="s">
        <v>451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477</v>
      </c>
      <c r="B289" s="4" t="s">
        <v>476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477</v>
      </c>
      <c r="B290" s="4" t="s">
        <v>704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477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477</v>
      </c>
      <c r="B292" s="4" t="s">
        <v>452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478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478</v>
      </c>
      <c r="B294" s="4" t="s">
        <v>479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478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478</v>
      </c>
      <c r="B296" s="4" t="s">
        <v>481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478</v>
      </c>
      <c r="B297" s="4" t="s">
        <v>451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478</v>
      </c>
      <c r="B298" s="4" t="s">
        <v>704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478</v>
      </c>
      <c r="B299" s="4" t="s">
        <v>482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478</v>
      </c>
      <c r="B300" s="4" t="s">
        <v>452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506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506</v>
      </c>
      <c r="B303" s="4" t="s">
        <v>506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506</v>
      </c>
      <c r="B304" s="4" t="s">
        <v>451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506</v>
      </c>
      <c r="B305" s="4" t="s">
        <v>525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506</v>
      </c>
      <c r="B306" s="4" t="s">
        <v>704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506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506</v>
      </c>
      <c r="B308" s="4" t="s">
        <v>507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506</v>
      </c>
      <c r="B309" s="4" t="s">
        <v>452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506</v>
      </c>
      <c r="B310" s="4" t="s">
        <v>527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530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530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530</v>
      </c>
      <c r="B313" s="4" t="s">
        <v>440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530</v>
      </c>
      <c r="B314" s="4" t="s">
        <v>451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530</v>
      </c>
      <c r="B315" s="4" t="s">
        <v>453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530</v>
      </c>
      <c r="B316" s="4" t="s">
        <v>454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530</v>
      </c>
      <c r="B317" s="4" t="s">
        <v>455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530</v>
      </c>
      <c r="B318" s="4" t="s">
        <v>704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530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530</v>
      </c>
      <c r="B320" s="4" t="s">
        <v>452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530</v>
      </c>
      <c r="B321" s="4" t="s">
        <v>458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530</v>
      </c>
      <c r="B322" s="4" t="s">
        <v>459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530</v>
      </c>
      <c r="B323" s="4" t="s">
        <v>460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537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537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537</v>
      </c>
      <c r="B326" s="4" t="s">
        <v>538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537</v>
      </c>
      <c r="B327" s="4" t="s">
        <v>540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537</v>
      </c>
      <c r="B328" s="4" t="s">
        <v>542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537</v>
      </c>
      <c r="B329" s="4" t="s">
        <v>546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537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537</v>
      </c>
      <c r="B331" s="4" t="s">
        <v>558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537</v>
      </c>
      <c r="B332" s="4" t="s">
        <v>556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537</v>
      </c>
      <c r="B333" s="4" t="s">
        <v>704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537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560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560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560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560</v>
      </c>
      <c r="B338" s="4" t="s">
        <v>632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560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560</v>
      </c>
      <c r="B340" s="4" t="s">
        <v>561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560</v>
      </c>
      <c r="B341" s="4" t="s">
        <v>565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560</v>
      </c>
      <c r="B342" s="5" t="s">
        <v>566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560</v>
      </c>
      <c r="B343" s="5" t="s">
        <v>626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560</v>
      </c>
      <c r="B344" s="5" t="s">
        <v>627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560</v>
      </c>
      <c r="B345" s="5" t="s">
        <v>629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560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560</v>
      </c>
      <c r="B347" s="4" t="s">
        <v>704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560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560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582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582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582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582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582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582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582</v>
      </c>
      <c r="B356" s="4" t="s">
        <v>704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582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583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583</v>
      </c>
      <c r="B359" s="4" t="s">
        <v>582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583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583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583</v>
      </c>
      <c r="B362" s="4" t="s">
        <v>585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583</v>
      </c>
      <c r="B363" s="4" t="s">
        <v>704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583</v>
      </c>
      <c r="B364" s="4" t="s">
        <v>587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589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589</v>
      </c>
      <c r="B366" s="4" t="s">
        <v>584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589</v>
      </c>
      <c r="B367" s="4" t="s">
        <v>592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589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589</v>
      </c>
      <c r="B369" s="4" t="s">
        <v>594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589</v>
      </c>
      <c r="B370" s="4" t="s">
        <v>595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589</v>
      </c>
      <c r="B371" s="4" t="s">
        <v>596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589</v>
      </c>
      <c r="B372" s="4" t="s">
        <v>704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589</v>
      </c>
      <c r="B373" s="4" t="s">
        <v>590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636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636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636</v>
      </c>
      <c r="B376" s="4" t="s">
        <v>637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636</v>
      </c>
      <c r="B377" s="4" t="s">
        <v>538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636</v>
      </c>
      <c r="B378" s="4" t="s">
        <v>640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636</v>
      </c>
      <c r="B379" s="4" t="s">
        <v>644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636</v>
      </c>
      <c r="B380" s="5" t="s">
        <v>645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636</v>
      </c>
      <c r="B381" s="4" t="s">
        <v>542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636</v>
      </c>
      <c r="B382" s="4" t="s">
        <v>646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636</v>
      </c>
      <c r="B383" s="4" t="s">
        <v>704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636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684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684</v>
      </c>
      <c r="B386" s="5" t="s">
        <v>687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684</v>
      </c>
      <c r="B387" s="5" t="s">
        <v>688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684</v>
      </c>
      <c r="B388" s="5" t="s">
        <v>690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684</v>
      </c>
      <c r="B389" s="5" t="s">
        <v>691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684</v>
      </c>
      <c r="B390" s="5" t="s">
        <v>693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684</v>
      </c>
      <c r="B391" s="5" t="s">
        <v>694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684</v>
      </c>
      <c r="B392" s="5" t="s">
        <v>695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684</v>
      </c>
      <c r="B393" s="5" t="s">
        <v>697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684</v>
      </c>
      <c r="B394" s="5" t="s">
        <v>700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684</v>
      </c>
      <c r="B395" s="4" t="s">
        <v>704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1433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1433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1433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1433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1433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1433</v>
      </c>
      <c r="B401" s="4" t="s">
        <v>451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1433</v>
      </c>
      <c r="B402" s="4" t="s">
        <v>453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1433</v>
      </c>
      <c r="B403" s="4" t="s">
        <v>454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1433</v>
      </c>
      <c r="B404" s="4" t="s">
        <v>455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1433</v>
      </c>
      <c r="B405" s="4" t="s">
        <v>456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1433</v>
      </c>
      <c r="B406" s="4" t="s">
        <v>457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1433</v>
      </c>
      <c r="B407" s="4" t="s">
        <v>704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1433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1433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1433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1433</v>
      </c>
      <c r="B411" s="4" t="s">
        <v>452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1433</v>
      </c>
      <c r="B412" s="4" t="s">
        <v>458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1433</v>
      </c>
      <c r="B413" s="4" t="s">
        <v>459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1433</v>
      </c>
      <c r="B414" s="4" t="s">
        <v>460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1433</v>
      </c>
      <c r="B415" s="4" t="s">
        <v>461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1433</v>
      </c>
      <c r="B416" s="4" t="s">
        <v>462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0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4" t="s">
        <v>603</v>
      </c>
      <c r="B38" s="4" t="s">
        <v>560</v>
      </c>
      <c r="C38" s="2" t="str">
        <f>VLOOKUP([Table Name],Tables[],4,0)</f>
        <v>Milestone\Appframe\Model</v>
      </c>
      <c r="D38" s="2" t="str">
        <f>VLOOKUP([Table Name],Tables[],5,0)</f>
        <v>ResourceMetric</v>
      </c>
      <c r="E38" s="1" t="s">
        <v>343</v>
      </c>
      <c r="F38" s="1" t="s">
        <v>804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1" t="s">
        <v>611</v>
      </c>
      <c r="B39" s="5" t="s">
        <v>582</v>
      </c>
      <c r="C39" s="4" t="str">
        <f>VLOOKUP([Table Name],Tables[],4,0)</f>
        <v>Milestone\Appframe\Model</v>
      </c>
      <c r="D39" s="4" t="str">
        <f>VLOOKUP([Table Name],Tables[],5,0)</f>
        <v>ResourceDashboard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601</v>
      </c>
      <c r="B40" s="5" t="s">
        <v>583</v>
      </c>
      <c r="C40" s="4" t="str">
        <f>VLOOKUP([Table Name],Tables[],4,0)</f>
        <v>Milestone\Appframe\Model</v>
      </c>
      <c r="D40" s="4" t="str">
        <f>VLOOKUP([Table Name],Tables[],5,0)</f>
        <v>ResourceDashboardSection</v>
      </c>
      <c r="E40" s="1" t="s">
        <v>343</v>
      </c>
      <c r="F40" s="1" t="s">
        <v>804</v>
      </c>
      <c r="G40" s="11">
        <v>2</v>
      </c>
      <c r="H40" s="7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602</v>
      </c>
      <c r="B41" s="5" t="s">
        <v>589</v>
      </c>
      <c r="C41" s="4" t="str">
        <f>VLOOKUP([Table Name],Tables[],4,0)</f>
        <v>Milestone\Appframe\Model</v>
      </c>
      <c r="D41" s="4" t="str">
        <f>VLOOKUP([Table Name],Tables[],5,0)</f>
        <v>ResourceDashboardSectionItem</v>
      </c>
      <c r="E41" s="1" t="s">
        <v>343</v>
      </c>
      <c r="F41" s="1" t="s">
        <v>804</v>
      </c>
      <c r="G41" s="11">
        <v>2</v>
      </c>
      <c r="H41" s="7" t="str">
        <f t="shared" ref="H41" si="3">"truncate"</f>
        <v>truncate</v>
      </c>
      <c r="I41" s="34"/>
      <c r="J41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1">
      <formula1>TableNames</formula1>
    </dataValidation>
    <dataValidation type="list" allowBlank="1" showInputMessage="1" showErrorMessage="1" sqref="H2:H4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81" workbookViewId="0">
      <selection activeCell="H92" sqref="H92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347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\Milestone\Appframe\Model\ResourceRelation::truncate()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RelationTable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[[Primary]:[Relate Id]]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6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</v>
      </c>
      <c r="E5" s="26" t="str">
        <f t="shared" ca="1" si="1"/>
        <v>name</v>
      </c>
      <c r="F5" s="26" t="str">
        <f t="shared" ca="1" si="1"/>
        <v>description</v>
      </c>
      <c r="G5" s="26" t="str">
        <f t="shared" ca="1" si="1"/>
        <v>method</v>
      </c>
      <c r="H5" s="26" t="str">
        <f t="shared" ca="1" si="1"/>
        <v>type</v>
      </c>
      <c r="I5" s="26" t="str">
        <f t="shared" ca="1" si="1"/>
        <v>relate_resource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\Milestone\Appframe\Model\ResourceRelation::truncate()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'1', </v>
      </c>
      <c r="E9" s="82" t="str">
        <f t="shared" ca="1" si="2"/>
        <v xml:space="preserve">'name' =&gt; 'User Groups', </v>
      </c>
      <c r="F9" s="82" t="str">
        <f t="shared" ca="1" si="2"/>
        <v xml:space="preserve">'description' =&gt; 'Which groups this user belongs to', </v>
      </c>
      <c r="G9" s="82" t="str">
        <f t="shared" ca="1" si="2"/>
        <v xml:space="preserve">'method' =&gt; 'Groups', </v>
      </c>
      <c r="H9" s="82" t="str">
        <f t="shared" ca="1" si="2"/>
        <v xml:space="preserve">'type' =&gt; 'belongsToMany', </v>
      </c>
      <c r="I9" s="82" t="str">
        <f t="shared" ca="1" si="2"/>
        <v xml:space="preserve">'relate_resource' =&gt; '2', </v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'resource' =&gt; '2', </v>
      </c>
      <c r="E10" s="82" t="str">
        <f t="shared" ca="1" si="2"/>
        <v xml:space="preserve">'name' =&gt; 'Group Users', </v>
      </c>
      <c r="F10" s="82" t="str">
        <f t="shared" ca="1" si="2"/>
        <v xml:space="preserve">'description' =&gt; 'List of users belongs to this group', </v>
      </c>
      <c r="G10" s="82" t="str">
        <f t="shared" ca="1" si="2"/>
        <v xml:space="preserve">'method' =&gt; 'Users', </v>
      </c>
      <c r="H10" s="82" t="str">
        <f t="shared" ca="1" si="2"/>
        <v xml:space="preserve">'type' =&gt; 'belongsToMany', </v>
      </c>
      <c r="I10" s="82" t="str">
        <f t="shared" ca="1" si="2"/>
        <v xml:space="preserve">'relate_resource' =&gt; '1', </v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'resource' =&gt; '2', </v>
      </c>
      <c r="E11" s="82" t="str">
        <f t="shared" ca="1" si="2"/>
        <v xml:space="preserve">'name' =&gt; 'Group Roles', </v>
      </c>
      <c r="F11" s="82" t="str">
        <f t="shared" ca="1" si="2"/>
        <v xml:space="preserve">'description' =&gt; 'Roles assigneed to this group', </v>
      </c>
      <c r="G11" s="82" t="str">
        <f t="shared" ca="1" si="2"/>
        <v xml:space="preserve">'method' =&gt; 'Roles', </v>
      </c>
      <c r="H11" s="82" t="str">
        <f t="shared" ca="1" si="2"/>
        <v xml:space="preserve">'type' =&gt; 'belongsToMany', </v>
      </c>
      <c r="I11" s="82" t="str">
        <f t="shared" ca="1" si="2"/>
        <v xml:space="preserve">'relate_resource' =&gt; '3', </v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'resource' =&gt; '3', </v>
      </c>
      <c r="E12" s="82" t="str">
        <f t="shared" ca="1" si="2"/>
        <v xml:space="preserve">'name' =&gt; 'Role Groups', </v>
      </c>
      <c r="F12" s="82" t="str">
        <f t="shared" ca="1" si="2"/>
        <v xml:space="preserve">'description' =&gt; 'Details of groups this role assigned to', </v>
      </c>
      <c r="G12" s="82" t="str">
        <f t="shared" ca="1" si="2"/>
        <v xml:space="preserve">'method' =&gt; 'Groups', </v>
      </c>
      <c r="H12" s="82" t="str">
        <f t="shared" ca="1" si="2"/>
        <v xml:space="preserve">'type' =&gt; 'belongsToMany', </v>
      </c>
      <c r="I12" s="82" t="str">
        <f t="shared" ca="1" si="2"/>
        <v xml:space="preserve">'relate_resource' =&gt; '2', </v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'resource' =&gt; '3', </v>
      </c>
      <c r="E13" s="82" t="str">
        <f t="shared" ca="1" si="2"/>
        <v xml:space="preserve">'name' =&gt; 'Role Resource', </v>
      </c>
      <c r="F13" s="82" t="str">
        <f t="shared" ca="1" si="2"/>
        <v xml:space="preserve">'description' =&gt; 'Resources assigned to a role', </v>
      </c>
      <c r="G13" s="82" t="str">
        <f t="shared" ca="1" si="2"/>
        <v xml:space="preserve">'method' =&gt; 'Resources', </v>
      </c>
      <c r="H13" s="82" t="str">
        <f t="shared" ca="1" si="2"/>
        <v xml:space="preserve">'type' =&gt; 'hasMany', </v>
      </c>
      <c r="I13" s="82" t="str">
        <f t="shared" ca="1" si="2"/>
        <v xml:space="preserve">'relate_resource' =&gt; '5', </v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'resource' =&gt; '4', </v>
      </c>
      <c r="E14" s="82" t="str">
        <f t="shared" ca="1" si="2"/>
        <v xml:space="preserve">'name' =&gt; 'Resource Roles', </v>
      </c>
      <c r="F14" s="82" t="str">
        <f t="shared" ca="1" si="2"/>
        <v xml:space="preserve">'description' =&gt; 'The details of roles who have access to this resource', </v>
      </c>
      <c r="G14" s="82" t="str">
        <f t="shared" ca="1" si="2"/>
        <v xml:space="preserve">'method' =&gt; 'Roles', </v>
      </c>
      <c r="H14" s="82" t="str">
        <f t="shared" ca="1" si="2"/>
        <v xml:space="preserve">'type' =&gt; 'belongsToMany', </v>
      </c>
      <c r="I14" s="82" t="str">
        <f t="shared" ca="1" si="2"/>
        <v xml:space="preserve">'relate_resource' =&gt; '3', </v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'resource' =&gt; '4', </v>
      </c>
      <c r="E15" s="82" t="str">
        <f t="shared" ca="1" si="2"/>
        <v xml:space="preserve">'name' =&gt; 'Resource Actions', </v>
      </c>
      <c r="F15" s="82" t="str">
        <f t="shared" ca="1" si="2"/>
        <v xml:space="preserve">'description' =&gt; 'Get actions available for the resource', </v>
      </c>
      <c r="G15" s="82" t="str">
        <f t="shared" ca="1" si="2"/>
        <v xml:space="preserve">'method' =&gt; 'Actions', </v>
      </c>
      <c r="H15" s="82" t="str">
        <f t="shared" ca="1" si="2"/>
        <v xml:space="preserve">'type' =&gt; 'hasMany', </v>
      </c>
      <c r="I15" s="82" t="str">
        <f t="shared" ca="1" si="2"/>
        <v xml:space="preserve">'relate_resource' =&gt; '30', </v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'resource' =&gt; '30', </v>
      </c>
      <c r="E16" s="82" t="str">
        <f t="shared" ca="1" si="2"/>
        <v xml:space="preserve">'name' =&gt; 'Resource Action Methods', </v>
      </c>
      <c r="F16" s="82" t="str">
        <f t="shared" ca="1" si="2"/>
        <v xml:space="preserve">'description' =&gt; 'Handler details of an action', </v>
      </c>
      <c r="G16" s="82" t="str">
        <f t="shared" ca="1" si="2"/>
        <v xml:space="preserve">'method' =&gt; 'Method', </v>
      </c>
      <c r="H16" s="82" t="str">
        <f t="shared" ca="1" si="2"/>
        <v xml:space="preserve">'type' =&gt; 'hasOne', </v>
      </c>
      <c r="I16" s="82" t="str">
        <f t="shared" ca="1" si="2"/>
        <v xml:space="preserve">'relate_resource' =&gt; '31', </v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'resource' =&gt; '30', </v>
      </c>
      <c r="E17" s="82" t="str">
        <f t="shared" ca="1" si="2"/>
        <v xml:space="preserve">'name' =&gt; 'Resource Action Lists', </v>
      </c>
      <c r="F17" s="82" t="str">
        <f t="shared" ca="1" si="2"/>
        <v xml:space="preserve">'description' =&gt; 'Lists where action available', </v>
      </c>
      <c r="G17" s="82" t="str">
        <f t="shared" ca="1" si="2"/>
        <v xml:space="preserve">'method' =&gt; 'Lists', </v>
      </c>
      <c r="H17" s="82" t="str">
        <f t="shared" ca="1" si="2"/>
        <v xml:space="preserve">'type' =&gt; 'hasMany', </v>
      </c>
      <c r="I17" s="82" t="str">
        <f t="shared" ca="1" si="2"/>
        <v xml:space="preserve">'relate_resource' =&gt; '33', </v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'resource' =&gt; '30', </v>
      </c>
      <c r="E18" s="82" t="str">
        <f t="shared" ca="1" si="2"/>
        <v xml:space="preserve">'name' =&gt; 'Resource Action Data', </v>
      </c>
      <c r="F18" s="82" t="str">
        <f t="shared" ca="1" si="2"/>
        <v xml:space="preserve">'description' =&gt; 'Resource data where action available', </v>
      </c>
      <c r="G18" s="82" t="str">
        <f t="shared" ca="1" si="2"/>
        <v xml:space="preserve">'method' =&gt; 'Data', </v>
      </c>
      <c r="H18" s="82" t="str">
        <f t="shared" ca="1" si="2"/>
        <v xml:space="preserve">'type' =&gt; 'hasMany', </v>
      </c>
      <c r="I18" s="82" t="str">
        <f t="shared" ca="1" si="2"/>
        <v xml:space="preserve">'relate_resource' =&gt; '34', </v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'resource' =&gt; '30', </v>
      </c>
      <c r="E19" s="82" t="str">
        <f t="shared" ca="1" si="2"/>
        <v xml:space="preserve">'name' =&gt; 'Resource Action Resource', </v>
      </c>
      <c r="F19" s="82" t="str">
        <f t="shared" ca="1" si="2"/>
        <v xml:space="preserve">'description' =&gt; 'Resoure details of a action', </v>
      </c>
      <c r="G19" s="82" t="str">
        <f t="shared" ca="1" si="2"/>
        <v xml:space="preserve">'method' =&gt; 'Resource', </v>
      </c>
      <c r="H19" s="82" t="str">
        <f t="shared" ca="1" si="2"/>
        <v xml:space="preserve">'type' =&gt; 'belongsTo', </v>
      </c>
      <c r="I19" s="82" t="str">
        <f t="shared" ca="1" si="2"/>
        <v xml:space="preserve">'relate_resource' =&gt; '4', </v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'resource' =&gt; '40', </v>
      </c>
      <c r="E20" s="82" t="str">
        <f t="shared" ca="1" si="2"/>
        <v xml:space="preserve">'name' =&gt; 'Organisation Contacts', </v>
      </c>
      <c r="F20" s="82" t="str">
        <f t="shared" ca="1" si="2"/>
        <v xml:space="preserve">'description' =&gt; 'Contact details of organisation', </v>
      </c>
      <c r="G20" s="82" t="str">
        <f t="shared" ca="1" si="2"/>
        <v xml:space="preserve">'method' =&gt; 'Contacts', </v>
      </c>
      <c r="H20" s="82" t="str">
        <f t="shared" ca="1" si="2"/>
        <v xml:space="preserve">'type' =&gt; 'hasMany', </v>
      </c>
      <c r="I20" s="82" t="str">
        <f t="shared" ca="1" si="2"/>
        <v xml:space="preserve">'relate_resource' =&gt; '41', </v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'resource' =&gt; '5', </v>
      </c>
      <c r="E21" s="82" t="str">
        <f t="shared" ca="1" si="2"/>
        <v xml:space="preserve">'name' =&gt; 'Resource Details', </v>
      </c>
      <c r="F21" s="82" t="str">
        <f t="shared" ca="1" si="2"/>
        <v xml:space="preserve">'description' =&gt; 'Resource details', </v>
      </c>
      <c r="G21" s="82" t="str">
        <f t="shared" ca="1" si="2"/>
        <v xml:space="preserve">'method' =&gt; 'Resource', </v>
      </c>
      <c r="H21" s="82" t="str">
        <f t="shared" ca="1" si="2"/>
        <v xml:space="preserve">'type' =&gt; 'belongsTo', </v>
      </c>
      <c r="I21" s="82" t="str">
        <f t="shared" ca="1" si="2"/>
        <v xml:space="preserve">'relate_resource' =&gt; '4', </v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'resource' =&gt; '4', </v>
      </c>
      <c r="E22" s="82" t="str">
        <f t="shared" ca="1" si="2"/>
        <v xml:space="preserve">'name' =&gt; 'Resource Forms', </v>
      </c>
      <c r="F22" s="82" t="str">
        <f t="shared" ca="1" si="2"/>
        <v xml:space="preserve">'description' =&gt; 'Forms available for a resource', </v>
      </c>
      <c r="G22" s="82" t="str">
        <f t="shared" ca="1" si="2"/>
        <v xml:space="preserve">'method' =&gt; 'Forms', </v>
      </c>
      <c r="H22" s="82" t="str">
        <f t="shared" ca="1" si="2"/>
        <v xml:space="preserve">'type' =&gt; 'hasMany', </v>
      </c>
      <c r="I22" s="82" t="str">
        <f t="shared" ca="1" si="2"/>
        <v xml:space="preserve">'relate_resource' =&gt; '8', </v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'resource' =&gt; '8', </v>
      </c>
      <c r="E23" s="82" t="str">
        <f t="shared" ca="1" si="2"/>
        <v xml:space="preserve">'name' =&gt; 'Form Fields', </v>
      </c>
      <c r="F23" s="82" t="str">
        <f t="shared" ca="1" si="2"/>
        <v xml:space="preserve">'description' =&gt; 'Fields associated with a form', </v>
      </c>
      <c r="G23" s="82" t="str">
        <f t="shared" ca="1" si="2"/>
        <v xml:space="preserve">'method' =&gt; 'Fields', </v>
      </c>
      <c r="H23" s="82" t="str">
        <f t="shared" ca="1" si="2"/>
        <v xml:space="preserve">'type' =&gt; 'hasMany', </v>
      </c>
      <c r="I23" s="82" t="str">
        <f t="shared" ca="1" si="2"/>
        <v xml:space="preserve">'relate_resource' =&gt; '9', </v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'resource' =&gt; '9', </v>
      </c>
      <c r="E24" s="82" t="str">
        <f t="shared" ca="1" si="2"/>
        <v xml:space="preserve">'name' =&gt; 'Field Attributes', </v>
      </c>
      <c r="F24" s="82" t="str">
        <f t="shared" ca="1" si="2"/>
        <v xml:space="preserve">'description' =&gt; 'Attributes of Field', </v>
      </c>
      <c r="G24" s="82" t="str">
        <f t="shared" ca="1" si="2"/>
        <v xml:space="preserve">'method' =&gt; 'Attributes', </v>
      </c>
      <c r="H24" s="82" t="str">
        <f t="shared" ca="1" si="2"/>
        <v xml:space="preserve">'type' =&gt; 'hasMany', </v>
      </c>
      <c r="I24" s="82" t="str">
        <f t="shared" ca="1" si="2"/>
        <v xml:space="preserve">'relate_resource' =&gt; '11', </v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'resource' =&gt; '9', </v>
      </c>
      <c r="E25" s="82" t="str">
        <f t="shared" ca="1" si="4"/>
        <v xml:space="preserve">'name' =&gt; 'Field Options', </v>
      </c>
      <c r="F25" s="82" t="str">
        <f t="shared" ca="1" si="4"/>
        <v xml:space="preserve">'description' =&gt; 'Options of Field', </v>
      </c>
      <c r="G25" s="82" t="str">
        <f t="shared" ca="1" si="4"/>
        <v xml:space="preserve">'method' =&gt; 'Options', </v>
      </c>
      <c r="H25" s="82" t="str">
        <f t="shared" ca="1" si="4"/>
        <v xml:space="preserve">'type' =&gt; 'hasMany', </v>
      </c>
      <c r="I25" s="82" t="str">
        <f t="shared" ca="1" si="4"/>
        <v xml:space="preserve">'relate_resource' =&gt; '12', </v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'resource' =&gt; '9', </v>
      </c>
      <c r="E26" s="82" t="str">
        <f t="shared" ca="1" si="4"/>
        <v xml:space="preserve">'name' =&gt; 'Field Validations', </v>
      </c>
      <c r="F26" s="82" t="str">
        <f t="shared" ca="1" si="4"/>
        <v xml:space="preserve">'description' =&gt; 'Validation details of field', </v>
      </c>
      <c r="G26" s="82" t="str">
        <f t="shared" ca="1" si="4"/>
        <v xml:space="preserve">'method' =&gt; 'Validations', </v>
      </c>
      <c r="H26" s="82" t="str">
        <f t="shared" ca="1" si="4"/>
        <v xml:space="preserve">'type' =&gt; 'hasMany', </v>
      </c>
      <c r="I26" s="82" t="str">
        <f t="shared" ca="1" si="4"/>
        <v xml:space="preserve">'relate_resource' =&gt; '13', </v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'resource' =&gt; '8', </v>
      </c>
      <c r="E27" s="82" t="str">
        <f t="shared" ca="1" si="4"/>
        <v xml:space="preserve">'name' =&gt; 'From Resource', </v>
      </c>
      <c r="F27" s="82" t="str">
        <f t="shared" ca="1" si="4"/>
        <v xml:space="preserve">'description' =&gt; 'Resource this form belongs to', </v>
      </c>
      <c r="G27" s="82" t="str">
        <f t="shared" ca="1" si="4"/>
        <v xml:space="preserve">'method' =&gt; 'Resource', </v>
      </c>
      <c r="H27" s="82" t="str">
        <f t="shared" ca="1" si="4"/>
        <v xml:space="preserve">'type' =&gt; 'belongsTo', </v>
      </c>
      <c r="I27" s="82" t="str">
        <f t="shared" ca="1" si="4"/>
        <v xml:space="preserve">'relate_resource' =&gt; '4', </v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'resource' =&gt; '8', </v>
      </c>
      <c r="E28" s="82" t="str">
        <f t="shared" ca="1" si="4"/>
        <v xml:space="preserve">'name' =&gt; 'Form Defaults', </v>
      </c>
      <c r="F28" s="82" t="str">
        <f t="shared" ca="1" si="4"/>
        <v xml:space="preserve">'description' =&gt; 'Predefined values for a form', </v>
      </c>
      <c r="G28" s="82" t="str">
        <f t="shared" ca="1" si="4"/>
        <v xml:space="preserve">'method' =&gt; 'Defaults', </v>
      </c>
      <c r="H28" s="82" t="str">
        <f t="shared" ca="1" si="4"/>
        <v xml:space="preserve">'type' =&gt; 'hasMany', </v>
      </c>
      <c r="I28" s="82" t="str">
        <f t="shared" ca="1" si="4"/>
        <v xml:space="preserve">'relate_resource' =&gt; '19', </v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'resource' =&gt; '9', </v>
      </c>
      <c r="E29" s="82" t="str">
        <f t="shared" ca="1" si="4"/>
        <v xml:space="preserve">'name' =&gt; 'Field Data', </v>
      </c>
      <c r="F29" s="82" t="str">
        <f t="shared" ca="1" si="4"/>
        <v xml:space="preserve">'description' =&gt; 'Fields Database binding details', </v>
      </c>
      <c r="G29" s="82" t="str">
        <f t="shared" ca="1" si="4"/>
        <v xml:space="preserve">'method' =&gt; 'Data', </v>
      </c>
      <c r="H29" s="82" t="str">
        <f t="shared" ca="1" si="4"/>
        <v xml:space="preserve">'type' =&gt; 'hasOne', </v>
      </c>
      <c r="I29" s="82" t="str">
        <f t="shared" ca="1" si="4"/>
        <v xml:space="preserve">'relate_resource' =&gt; '10', </v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'resource' =&gt; '4', </v>
      </c>
      <c r="E30" s="82" t="str">
        <f t="shared" ca="1" si="4"/>
        <v xml:space="preserve">'name' =&gt; 'Resource Relations', </v>
      </c>
      <c r="F30" s="82" t="str">
        <f t="shared" ca="1" si="4"/>
        <v xml:space="preserve">'description' =&gt; 'Relation of  a resource to another resource', </v>
      </c>
      <c r="G30" s="82" t="str">
        <f t="shared" ca="1" si="4"/>
        <v xml:space="preserve">'method' =&gt; 'Relations', </v>
      </c>
      <c r="H30" s="82" t="str">
        <f t="shared" ca="1" si="4"/>
        <v xml:space="preserve">'type' =&gt; 'hasMany', </v>
      </c>
      <c r="I30" s="82" t="str">
        <f t="shared" ca="1" si="4"/>
        <v xml:space="preserve">'relate_resource' =&gt; '6', </v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'resource' =&gt; '10', </v>
      </c>
      <c r="E31" s="82" t="str">
        <f t="shared" ca="1" si="4"/>
        <v xml:space="preserve">'name' =&gt; 'Bind Data Relation', </v>
      </c>
      <c r="F31" s="82" t="str">
        <f t="shared" ca="1" si="4"/>
        <v xml:space="preserve">'description' =&gt; 'Relation to which the data to be bind', </v>
      </c>
      <c r="G31" s="82" t="str">
        <f t="shared" ca="1" si="4"/>
        <v xml:space="preserve">'method' =&gt; 'Relation', </v>
      </c>
      <c r="H31" s="82" t="str">
        <f t="shared" ca="1" si="4"/>
        <v xml:space="preserve">'type' =&gt; 'belongsTo', </v>
      </c>
      <c r="I31" s="82" t="str">
        <f t="shared" ca="1" si="4"/>
        <v xml:space="preserve">'relate_resource' =&gt; '6', </v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'resource' =&gt; '19', </v>
      </c>
      <c r="E32" s="82" t="str">
        <f t="shared" ca="1" si="4"/>
        <v xml:space="preserve">'name' =&gt; 'Default Data Resource', </v>
      </c>
      <c r="F32" s="82" t="str">
        <f t="shared" ca="1" si="4"/>
        <v xml:space="preserve">'description' =&gt; 'Resource to which the forms predefined data to be bind', </v>
      </c>
      <c r="G32" s="82" t="str">
        <f t="shared" ca="1" si="4"/>
        <v xml:space="preserve">'method' =&gt; 'Relation', </v>
      </c>
      <c r="H32" s="82" t="str">
        <f t="shared" ca="1" si="4"/>
        <v xml:space="preserve">'type' =&gt; 'belongsTo', </v>
      </c>
      <c r="I32" s="82" t="str">
        <f t="shared" ca="1" si="4"/>
        <v xml:space="preserve">'relate_resource' =&gt; '4', </v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'resource' =&gt; '20', </v>
      </c>
      <c r="E33" s="82" t="str">
        <f t="shared" ca="1" si="4"/>
        <v xml:space="preserve">'name' =&gt; 'Resource Details', </v>
      </c>
      <c r="F33" s="82" t="str">
        <f t="shared" ca="1" si="4"/>
        <v xml:space="preserve">'description' =&gt; 'Resource details of a list', </v>
      </c>
      <c r="G33" s="82" t="str">
        <f t="shared" ca="1" si="4"/>
        <v xml:space="preserve">'method' =&gt; 'Resource', </v>
      </c>
      <c r="H33" s="82" t="str">
        <f t="shared" ca="1" si="4"/>
        <v xml:space="preserve">'type' =&gt; 'belongsTo', </v>
      </c>
      <c r="I33" s="82" t="str">
        <f t="shared" ca="1" si="4"/>
        <v xml:space="preserve">'relate_resource' =&gt; '4', </v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'resource' =&gt; '20', </v>
      </c>
      <c r="E34" s="82" t="str">
        <f t="shared" ca="1" si="4"/>
        <v xml:space="preserve">'name' =&gt; 'List Relations', </v>
      </c>
      <c r="F34" s="82" t="str">
        <f t="shared" ca="1" si="4"/>
        <v xml:space="preserve">'description' =&gt; 'Relations to be loaded on accessing list', </v>
      </c>
      <c r="G34" s="82" t="str">
        <f t="shared" ca="1" si="4"/>
        <v xml:space="preserve">'method' =&gt; 'Relations', </v>
      </c>
      <c r="H34" s="82" t="str">
        <f t="shared" ca="1" si="4"/>
        <v xml:space="preserve">'type' =&gt; 'hasMany', </v>
      </c>
      <c r="I34" s="82" t="str">
        <f t="shared" ca="1" si="4"/>
        <v xml:space="preserve">'relate_resource' =&gt; '21', </v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'resource' =&gt; '4', </v>
      </c>
      <c r="E35" s="82" t="str">
        <f t="shared" ca="1" si="4"/>
        <v xml:space="preserve">'name' =&gt; 'Resource Scopes', </v>
      </c>
      <c r="F35" s="82" t="str">
        <f t="shared" ca="1" si="4"/>
        <v xml:space="preserve">'description' =&gt; 'Scopes available on a Resource', </v>
      </c>
      <c r="G35" s="82" t="str">
        <f t="shared" ca="1" si="4"/>
        <v xml:space="preserve">'method' =&gt; 'Scopes', </v>
      </c>
      <c r="H35" s="82" t="str">
        <f t="shared" ca="1" si="4"/>
        <v xml:space="preserve">'type' =&gt; 'hasMany', </v>
      </c>
      <c r="I35" s="82" t="str">
        <f t="shared" ca="1" si="4"/>
        <v xml:space="preserve">'relate_resource' =&gt; '7', </v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'resource' =&gt; '20', </v>
      </c>
      <c r="E36" s="82" t="str">
        <f t="shared" ca="1" si="4"/>
        <v xml:space="preserve">'name' =&gt; 'List Scopes', </v>
      </c>
      <c r="F36" s="82" t="str">
        <f t="shared" ca="1" si="4"/>
        <v xml:space="preserve">'description' =&gt; 'Scopes by which a list to be filtered', </v>
      </c>
      <c r="G36" s="82" t="str">
        <f t="shared" ca="1" si="4"/>
        <v xml:space="preserve">'method' =&gt; 'Scopes', </v>
      </c>
      <c r="H36" s="82" t="str">
        <f t="shared" ca="1" si="4"/>
        <v xml:space="preserve">'type' =&gt; 'belongsToMany', </v>
      </c>
      <c r="I36" s="82" t="str">
        <f t="shared" ca="1" si="4"/>
        <v xml:space="preserve">'relate_resource' =&gt; '7', </v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'resource' =&gt; '25', </v>
      </c>
      <c r="E37" s="82" t="str">
        <f t="shared" ca="1" si="4"/>
        <v xml:space="preserve">'name' =&gt; 'Data Relation', </v>
      </c>
      <c r="F37" s="82" t="str">
        <f t="shared" ca="1" si="4"/>
        <v xml:space="preserve">'description' =&gt; 'Relations to be loaded on a data view', </v>
      </c>
      <c r="G37" s="82" t="str">
        <f t="shared" ca="1" si="4"/>
        <v xml:space="preserve">'method' =&gt; 'Relations', </v>
      </c>
      <c r="H37" s="82" t="str">
        <f t="shared" ca="1" si="4"/>
        <v xml:space="preserve">'type' =&gt; 'hasMany', </v>
      </c>
      <c r="I37" s="82" t="str">
        <f t="shared" ca="1" si="4"/>
        <v xml:space="preserve">'relate_resource' =&gt; '26', </v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'resource' =&gt; '25', </v>
      </c>
      <c r="E38" s="82" t="str">
        <f t="shared" ca="1" si="4"/>
        <v xml:space="preserve">'name' =&gt; 'Resource Details', </v>
      </c>
      <c r="F38" s="82" t="str">
        <f t="shared" ca="1" si="4"/>
        <v xml:space="preserve">'description' =&gt; 'Details of resource of a record', </v>
      </c>
      <c r="G38" s="82" t="str">
        <f t="shared" ca="1" si="4"/>
        <v xml:space="preserve">'method' =&gt; 'Resource', </v>
      </c>
      <c r="H38" s="82" t="str">
        <f t="shared" ca="1" si="4"/>
        <v xml:space="preserve">'type' =&gt; 'belongsTo', </v>
      </c>
      <c r="I38" s="82" t="str">
        <f t="shared" ca="1" si="4"/>
        <v xml:space="preserve">'relate_resource' =&gt; '4', </v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-&gt;create([</v>
      </c>
      <c r="C39" s="82" t="str">
        <f t="shared" ca="1" si="4"/>
        <v xml:space="preserve">'id' =&gt; '31', </v>
      </c>
      <c r="D39" s="82" t="str">
        <f t="shared" ca="1" si="4"/>
        <v xml:space="preserve">'resource' =&gt; '20', </v>
      </c>
      <c r="E39" s="82" t="str">
        <f t="shared" ca="1" si="4"/>
        <v xml:space="preserve">'name' =&gt; 'List Layout', </v>
      </c>
      <c r="F39" s="82" t="str">
        <f t="shared" ca="1" si="4"/>
        <v xml:space="preserve">'description' =&gt; 'Layout of a list', </v>
      </c>
      <c r="G39" s="82" t="str">
        <f t="shared" ca="1" si="4"/>
        <v xml:space="preserve">'method' =&gt; 'Layout', </v>
      </c>
      <c r="H39" s="82" t="str">
        <f t="shared" ca="1" si="4"/>
        <v xml:space="preserve">'type' =&gt; 'hasMany', </v>
      </c>
      <c r="I39" s="82" t="str">
        <f t="shared" ca="1" si="4"/>
        <v xml:space="preserve">'relate_resource' =&gt; '23', </v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>])</v>
      </c>
    </row>
    <row r="40" spans="1:18">
      <c r="A40" s="22">
        <v>32</v>
      </c>
      <c r="B40" s="23" t="str">
        <f t="shared" ca="1" si="3"/>
        <v>-&gt;create([</v>
      </c>
      <c r="C40" s="82" t="str">
        <f t="shared" ca="1" si="4"/>
        <v xml:space="preserve">'id' =&gt; '32', </v>
      </c>
      <c r="D40" s="82" t="str">
        <f t="shared" ca="1" si="4"/>
        <v xml:space="preserve">'resource' =&gt; '6', </v>
      </c>
      <c r="E40" s="82" t="str">
        <f t="shared" ca="1" si="4"/>
        <v xml:space="preserve">'name' =&gt; 'Nested Relation', </v>
      </c>
      <c r="F40" s="82" t="str">
        <f t="shared" ca="1" si="4"/>
        <v xml:space="preserve">'description' =&gt; 'Nested Relation', </v>
      </c>
      <c r="G40" s="82" t="str">
        <f t="shared" ca="1" si="4"/>
        <v xml:space="preserve">'method' =&gt; 'Nest', </v>
      </c>
      <c r="H40" s="82" t="str">
        <f t="shared" ca="1" si="4"/>
        <v xml:space="preserve">'type' =&gt; 'hasMany', </v>
      </c>
      <c r="I40" s="82" t="str">
        <f t="shared" ca="1" si="4"/>
        <v xml:space="preserve">'relate_resource' =&gt; '6', </v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>])</v>
      </c>
    </row>
    <row r="41" spans="1:18">
      <c r="A41" s="22">
        <v>33</v>
      </c>
      <c r="B41" s="23" t="str">
        <f t="shared" ca="1" si="3"/>
        <v>-&gt;create([</v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'33', </v>
      </c>
      <c r="D41" s="82" t="str">
        <f t="shared" ca="1" si="6"/>
        <v xml:space="preserve">'resource' =&gt; '6', </v>
      </c>
      <c r="E41" s="82" t="str">
        <f t="shared" ca="1" si="6"/>
        <v xml:space="preserve">'name' =&gt; 'Related Resource', </v>
      </c>
      <c r="F41" s="82" t="str">
        <f t="shared" ca="1" si="6"/>
        <v xml:space="preserve">'description' =&gt; 'Related Resource Details', </v>
      </c>
      <c r="G41" s="82" t="str">
        <f t="shared" ca="1" si="6"/>
        <v xml:space="preserve">'method' =&gt; 'Relation', </v>
      </c>
      <c r="H41" s="82" t="str">
        <f t="shared" ca="1" si="6"/>
        <v xml:space="preserve">'type' =&gt; 'belongsTo', </v>
      </c>
      <c r="I41" s="82" t="str">
        <f t="shared" ca="1" si="6"/>
        <v xml:space="preserve">'relate_resource' =&gt; '4', </v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>])</v>
      </c>
    </row>
    <row r="42" spans="1:18">
      <c r="A42" s="22">
        <v>34</v>
      </c>
      <c r="B42" s="23" t="str">
        <f t="shared" ca="1" si="3"/>
        <v>-&gt;create([</v>
      </c>
      <c r="C42" s="82" t="str">
        <f t="shared" ca="1" si="6"/>
        <v xml:space="preserve">'id' =&gt; '34', </v>
      </c>
      <c r="D42" s="82" t="str">
        <f t="shared" ca="1" si="6"/>
        <v xml:space="preserve">'resource' =&gt; '25', </v>
      </c>
      <c r="E42" s="82" t="str">
        <f t="shared" ca="1" si="6"/>
        <v xml:space="preserve">'name' =&gt; 'Data View Section', </v>
      </c>
      <c r="F42" s="82" t="str">
        <f t="shared" ca="1" si="6"/>
        <v xml:space="preserve">'description' =&gt; 'Section details of data view', </v>
      </c>
      <c r="G42" s="82" t="str">
        <f t="shared" ca="1" si="6"/>
        <v xml:space="preserve">'method' =&gt; 'Sections', </v>
      </c>
      <c r="H42" s="82" t="str">
        <f t="shared" ca="1" si="6"/>
        <v xml:space="preserve">'type' =&gt; 'hasMany', </v>
      </c>
      <c r="I42" s="82" t="str">
        <f t="shared" ca="1" si="6"/>
        <v xml:space="preserve">'relate_resource' =&gt; '28', </v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>])</v>
      </c>
    </row>
    <row r="43" spans="1:18">
      <c r="A43" s="22">
        <v>35</v>
      </c>
      <c r="B43" s="23" t="str">
        <f t="shared" ca="1" si="3"/>
        <v>-&gt;create([</v>
      </c>
      <c r="C43" s="82" t="str">
        <f t="shared" ca="1" si="6"/>
        <v xml:space="preserve">'id' =&gt; '35', </v>
      </c>
      <c r="D43" s="82" t="str">
        <f t="shared" ca="1" si="6"/>
        <v xml:space="preserve">'resource' =&gt; '28', </v>
      </c>
      <c r="E43" s="82" t="str">
        <f t="shared" ca="1" si="6"/>
        <v xml:space="preserve">'name' =&gt; 'Data Relation', </v>
      </c>
      <c r="F43" s="82" t="str">
        <f t="shared" ca="1" si="6"/>
        <v xml:space="preserve">'description' =&gt; 'View relation of a data', </v>
      </c>
      <c r="G43" s="82" t="str">
        <f t="shared" ca="1" si="6"/>
        <v xml:space="preserve">'method' =&gt; 'Relation', </v>
      </c>
      <c r="H43" s="82" t="str">
        <f t="shared" ca="1" si="6"/>
        <v xml:space="preserve">'type' =&gt; 'belongsTo', </v>
      </c>
      <c r="I43" s="82" t="str">
        <f t="shared" ca="1" si="6"/>
        <v xml:space="preserve">'relate_resource' =&gt; '6', </v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>])</v>
      </c>
    </row>
    <row r="44" spans="1:18">
      <c r="A44" s="22">
        <v>36</v>
      </c>
      <c r="B44" s="23" t="str">
        <f t="shared" ca="1" si="3"/>
        <v>-&gt;create([</v>
      </c>
      <c r="C44" s="82" t="str">
        <f t="shared" ca="1" si="6"/>
        <v xml:space="preserve">'id' =&gt; '36', </v>
      </c>
      <c r="D44" s="82" t="str">
        <f t="shared" ca="1" si="6"/>
        <v xml:space="preserve">'resource' =&gt; '29', </v>
      </c>
      <c r="E44" s="82" t="str">
        <f t="shared" ca="1" si="6"/>
        <v xml:space="preserve">'name' =&gt; 'Data item relation', </v>
      </c>
      <c r="F44" s="82" t="str">
        <f t="shared" ca="1" si="6"/>
        <v xml:space="preserve">'description' =&gt; 'View relation of a data item', </v>
      </c>
      <c r="G44" s="82" t="str">
        <f t="shared" ca="1" si="6"/>
        <v xml:space="preserve">'method' =&gt; 'Relation', </v>
      </c>
      <c r="H44" s="82" t="str">
        <f t="shared" ca="1" si="6"/>
        <v xml:space="preserve">'type' =&gt; 'belongsTo', </v>
      </c>
      <c r="I44" s="82" t="str">
        <f t="shared" ca="1" si="6"/>
        <v xml:space="preserve">'relate_resource' =&gt; '6', </v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>])</v>
      </c>
    </row>
    <row r="45" spans="1:18">
      <c r="A45" s="22">
        <v>37</v>
      </c>
      <c r="B45" s="23" t="str">
        <f t="shared" ca="1" si="3"/>
        <v>-&gt;create([</v>
      </c>
      <c r="C45" s="82" t="str">
        <f t="shared" ca="1" si="6"/>
        <v xml:space="preserve">'id' =&gt; '37', </v>
      </c>
      <c r="D45" s="82" t="str">
        <f t="shared" ca="1" si="6"/>
        <v xml:space="preserve">'resource' =&gt; '6', </v>
      </c>
      <c r="E45" s="82" t="str">
        <f t="shared" ca="1" si="6"/>
        <v xml:space="preserve">'name' =&gt; 'Owner Relation', </v>
      </c>
      <c r="F45" s="82" t="str">
        <f t="shared" ca="1" si="6"/>
        <v xml:space="preserve">'description' =&gt; 'View the owner resource', </v>
      </c>
      <c r="G45" s="82" t="str">
        <f t="shared" ca="1" si="6"/>
        <v xml:space="preserve">'method' =&gt; 'Owner', </v>
      </c>
      <c r="H45" s="82" t="str">
        <f t="shared" ca="1" si="6"/>
        <v xml:space="preserve">'type' =&gt; 'belongsTo', </v>
      </c>
      <c r="I45" s="82" t="str">
        <f t="shared" ca="1" si="6"/>
        <v xml:space="preserve">'relate_resource' =&gt; '4', </v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>])</v>
      </c>
    </row>
    <row r="46" spans="1:18">
      <c r="A46" s="22">
        <v>38</v>
      </c>
      <c r="B46" s="23" t="str">
        <f t="shared" ca="1" si="3"/>
        <v>-&gt;create([</v>
      </c>
      <c r="C46" s="82" t="str">
        <f t="shared" ca="1" si="6"/>
        <v xml:space="preserve">'id' =&gt; '38', </v>
      </c>
      <c r="D46" s="82" t="str">
        <f t="shared" ca="1" si="6"/>
        <v xml:space="preserve">'resource' =&gt; '8', </v>
      </c>
      <c r="E46" s="82" t="str">
        <f t="shared" ca="1" si="6"/>
        <v xml:space="preserve">'name' =&gt; 'Collections', </v>
      </c>
      <c r="F46" s="82" t="str">
        <f t="shared" ca="1" si="6"/>
        <v xml:space="preserve">'description' =&gt; 'Collection/Detail form', </v>
      </c>
      <c r="G46" s="82" t="str">
        <f t="shared" ca="1" si="6"/>
        <v xml:space="preserve">'method' =&gt; 'Collections', </v>
      </c>
      <c r="H46" s="82" t="str">
        <f t="shared" ca="1" si="6"/>
        <v xml:space="preserve">'type' =&gt; 'hasMany', </v>
      </c>
      <c r="I46" s="82" t="str">
        <f t="shared" ca="1" si="6"/>
        <v xml:space="preserve">'relate_resource' =&gt; '17', </v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>])</v>
      </c>
    </row>
    <row r="47" spans="1:18">
      <c r="A47" s="22">
        <v>39</v>
      </c>
      <c r="B47" s="23" t="str">
        <f t="shared" ca="1" si="3"/>
        <v>-&gt;create([</v>
      </c>
      <c r="C47" s="82" t="str">
        <f t="shared" ca="1" si="6"/>
        <v xml:space="preserve">'id' =&gt; '39', </v>
      </c>
      <c r="D47" s="82" t="str">
        <f t="shared" ca="1" si="6"/>
        <v xml:space="preserve">'resource' =&gt; '17', </v>
      </c>
      <c r="E47" s="82" t="str">
        <f t="shared" ca="1" si="6"/>
        <v xml:space="preserve">'name' =&gt; 'Collection Form', </v>
      </c>
      <c r="F47" s="82" t="str">
        <f t="shared" ca="1" si="6"/>
        <v xml:space="preserve">'description' =&gt; 'Collection Form', </v>
      </c>
      <c r="G47" s="82" t="str">
        <f t="shared" ca="1" si="6"/>
        <v xml:space="preserve">'method' =&gt; 'Form', </v>
      </c>
      <c r="H47" s="82" t="str">
        <f t="shared" ca="1" si="6"/>
        <v xml:space="preserve">'type' =&gt; 'belongsTo', </v>
      </c>
      <c r="I47" s="82" t="str">
        <f t="shared" ca="1" si="6"/>
        <v xml:space="preserve">'relate_resource' =&gt; '8', </v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>])</v>
      </c>
    </row>
    <row r="48" spans="1:18">
      <c r="A48" s="22">
        <v>40</v>
      </c>
      <c r="B48" s="23" t="str">
        <f t="shared" ca="1" si="3"/>
        <v>-&gt;create([</v>
      </c>
      <c r="C48" s="82" t="str">
        <f t="shared" ca="1" si="6"/>
        <v xml:space="preserve">'id' =&gt; '40', </v>
      </c>
      <c r="D48" s="82" t="str">
        <f t="shared" ca="1" si="6"/>
        <v xml:space="preserve">'resource' =&gt; '17', </v>
      </c>
      <c r="E48" s="82" t="str">
        <f t="shared" ca="1" si="6"/>
        <v xml:space="preserve">'name' =&gt; 'Relation', </v>
      </c>
      <c r="F48" s="82" t="str">
        <f t="shared" ca="1" si="6"/>
        <v xml:space="preserve">'description' =&gt; 'Details of Relation', </v>
      </c>
      <c r="G48" s="82" t="str">
        <f t="shared" ca="1" si="6"/>
        <v xml:space="preserve">'method' =&gt; 'Relation', </v>
      </c>
      <c r="H48" s="82" t="str">
        <f t="shared" ca="1" si="6"/>
        <v xml:space="preserve">'type' =&gt; 'belongsTo', </v>
      </c>
      <c r="I48" s="82" t="str">
        <f t="shared" ca="1" si="6"/>
        <v xml:space="preserve">'relate_resource' =&gt; '6', </v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>])</v>
      </c>
    </row>
    <row r="49" spans="1:18">
      <c r="A49" s="22">
        <v>41</v>
      </c>
      <c r="B49" s="23" t="str">
        <f t="shared" ca="1" si="3"/>
        <v>-&gt;create([</v>
      </c>
      <c r="C49" s="82" t="str">
        <f t="shared" ca="1" si="6"/>
        <v xml:space="preserve">'id' =&gt; '41', </v>
      </c>
      <c r="D49" s="82" t="str">
        <f t="shared" ca="1" si="6"/>
        <v xml:space="preserve">'resource' =&gt; '12', </v>
      </c>
      <c r="E49" s="82" t="str">
        <f t="shared" ca="1" si="6"/>
        <v xml:space="preserve">'name' =&gt; 'Field', </v>
      </c>
      <c r="F49" s="82" t="str">
        <f t="shared" ca="1" si="6"/>
        <v xml:space="preserve">'description' =&gt; 'Field details', </v>
      </c>
      <c r="G49" s="82" t="str">
        <f t="shared" ca="1" si="6"/>
        <v xml:space="preserve">'method' =&gt; 'Field', </v>
      </c>
      <c r="H49" s="82" t="str">
        <f t="shared" ca="1" si="6"/>
        <v xml:space="preserve">'type' =&gt; 'belongsTo', </v>
      </c>
      <c r="I49" s="82" t="str">
        <f t="shared" ca="1" si="6"/>
        <v xml:space="preserve">'relate_resource' =&gt; '9', </v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>])</v>
      </c>
    </row>
    <row r="50" spans="1:18">
      <c r="A50" s="22">
        <v>42</v>
      </c>
      <c r="B50" s="23" t="str">
        <f t="shared" ca="1" si="3"/>
        <v>-&gt;create([</v>
      </c>
      <c r="C50" s="82" t="str">
        <f t="shared" ca="1" si="6"/>
        <v xml:space="preserve">'id' =&gt; '42', </v>
      </c>
      <c r="D50" s="82" t="str">
        <f t="shared" ca="1" si="6"/>
        <v xml:space="preserve">'resource' =&gt; '9', </v>
      </c>
      <c r="E50" s="82" t="str">
        <f t="shared" ca="1" si="6"/>
        <v xml:space="preserve">'name' =&gt; 'Form', </v>
      </c>
      <c r="F50" s="82" t="str">
        <f t="shared" ca="1" si="6"/>
        <v xml:space="preserve">'description' =&gt; 'Form details', </v>
      </c>
      <c r="G50" s="82" t="str">
        <f t="shared" ca="1" si="6"/>
        <v xml:space="preserve">'method' =&gt; 'Form', </v>
      </c>
      <c r="H50" s="82" t="str">
        <f t="shared" ca="1" si="6"/>
        <v xml:space="preserve">'type' =&gt; 'belongsTo', </v>
      </c>
      <c r="I50" s="82" t="str">
        <f t="shared" ca="1" si="6"/>
        <v xml:space="preserve">'relate_resource' =&gt; '8', </v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>])</v>
      </c>
    </row>
    <row r="51" spans="1:18">
      <c r="A51" s="22">
        <v>43</v>
      </c>
      <c r="B51" s="23" t="str">
        <f t="shared" ca="1" si="3"/>
        <v>-&gt;create([</v>
      </c>
      <c r="C51" s="82" t="str">
        <f t="shared" ca="1" si="6"/>
        <v xml:space="preserve">'id' =&gt; '43', </v>
      </c>
      <c r="D51" s="82" t="str">
        <f t="shared" ca="1" si="6"/>
        <v xml:space="preserve">'resource' =&gt; '20', </v>
      </c>
      <c r="E51" s="82" t="str">
        <f t="shared" ca="1" si="6"/>
        <v xml:space="preserve">'name' =&gt; 'List Search', </v>
      </c>
      <c r="F51" s="82" t="str">
        <f t="shared" ca="1" si="6"/>
        <v xml:space="preserve">'description' =&gt; 'Search fields for a list', </v>
      </c>
      <c r="G51" s="82" t="str">
        <f t="shared" ca="1" si="6"/>
        <v xml:space="preserve">'method' =&gt; 'Search', </v>
      </c>
      <c r="H51" s="82" t="str">
        <f t="shared" ca="1" si="6"/>
        <v xml:space="preserve">'type' =&gt; 'hasMany', </v>
      </c>
      <c r="I51" s="82" t="str">
        <f t="shared" ca="1" si="6"/>
        <v xml:space="preserve">'relate_resource' =&gt; '24', </v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>])</v>
      </c>
    </row>
    <row r="52" spans="1:18">
      <c r="A52" s="22">
        <v>44</v>
      </c>
      <c r="B52" s="23" t="str">
        <f t="shared" ca="1" si="3"/>
        <v>-&gt;create([</v>
      </c>
      <c r="C52" s="82" t="str">
        <f t="shared" ca="1" si="6"/>
        <v xml:space="preserve">'id' =&gt; '44', </v>
      </c>
      <c r="D52" s="82" t="str">
        <f t="shared" ca="1" si="6"/>
        <v xml:space="preserve">'resource' =&gt; '9', </v>
      </c>
      <c r="E52" s="82" t="str">
        <f t="shared" ca="1" si="6"/>
        <v xml:space="preserve">'name' =&gt; 'Depending Fields', </v>
      </c>
      <c r="F52" s="82" t="str">
        <f t="shared" ca="1" si="6"/>
        <v xml:space="preserve">'description' =&gt; 'Dependent fields', </v>
      </c>
      <c r="G52" s="82" t="str">
        <f t="shared" ca="1" si="6"/>
        <v xml:space="preserve">'method' =&gt; 'Depends', </v>
      </c>
      <c r="H52" s="82" t="str">
        <f t="shared" ca="1" si="6"/>
        <v xml:space="preserve">'type' =&gt; 'hasMany', </v>
      </c>
      <c r="I52" s="82" t="str">
        <f t="shared" ca="1" si="6"/>
        <v xml:space="preserve">'relate_resource' =&gt; '14', </v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>])</v>
      </c>
    </row>
    <row r="53" spans="1:18">
      <c r="A53" s="22">
        <v>45</v>
      </c>
      <c r="B53" s="23" t="str">
        <f t="shared" ca="1" si="3"/>
        <v>-&gt;create([</v>
      </c>
      <c r="C53" s="82" t="str">
        <f t="shared" ca="1" si="6"/>
        <v xml:space="preserve">'id' =&gt; '45', </v>
      </c>
      <c r="D53" s="82" t="str">
        <f t="shared" ca="1" si="6"/>
        <v xml:space="preserve">'resource' =&gt; '4', </v>
      </c>
      <c r="E53" s="82" t="str">
        <f t="shared" ca="1" si="6"/>
        <v xml:space="preserve">'name' =&gt; 'Resource Dashboards', </v>
      </c>
      <c r="F53" s="82" t="str">
        <f t="shared" ca="1" si="6"/>
        <v xml:space="preserve">'description' =&gt; 'Dashboards of a Resource', </v>
      </c>
      <c r="G53" s="82" t="str">
        <f t="shared" ca="1" si="6"/>
        <v xml:space="preserve">'method' =&gt; 'Dashboards', </v>
      </c>
      <c r="H53" s="82" t="str">
        <f t="shared" ca="1" si="6"/>
        <v xml:space="preserve">'type' =&gt; 'hasMany', </v>
      </c>
      <c r="I53" s="82" t="str">
        <f t="shared" ca="1" si="6"/>
        <v xml:space="preserve">'relate_resource' =&gt; '37', </v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>])</v>
      </c>
    </row>
    <row r="54" spans="1:18">
      <c r="A54" s="22">
        <v>46</v>
      </c>
      <c r="B54" s="23" t="str">
        <f t="shared" ca="1" si="3"/>
        <v>-&gt;create([</v>
      </c>
      <c r="C54" s="82" t="str">
        <f t="shared" ca="1" si="6"/>
        <v xml:space="preserve">'id' =&gt; '46', </v>
      </c>
      <c r="D54" s="82" t="str">
        <f t="shared" ca="1" si="6"/>
        <v xml:space="preserve">'resource' =&gt; '37', </v>
      </c>
      <c r="E54" s="82" t="str">
        <f t="shared" ca="1" si="6"/>
        <v xml:space="preserve">'name' =&gt; 'Dashboard Sections', </v>
      </c>
      <c r="F54" s="82" t="str">
        <f t="shared" ca="1" si="6"/>
        <v xml:space="preserve">'description' =&gt; 'Sections of a dashboard', </v>
      </c>
      <c r="G54" s="82" t="str">
        <f t="shared" ca="1" si="6"/>
        <v xml:space="preserve">'method' =&gt; 'Sections', </v>
      </c>
      <c r="H54" s="82" t="str">
        <f t="shared" ca="1" si="6"/>
        <v xml:space="preserve">'type' =&gt; 'hasMany', </v>
      </c>
      <c r="I54" s="82" t="str">
        <f t="shared" ca="1" si="6"/>
        <v xml:space="preserve">'relate_resource' =&gt; '38', </v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>])</v>
      </c>
    </row>
    <row r="55" spans="1:18">
      <c r="A55" s="22">
        <v>47</v>
      </c>
      <c r="B55" s="23" t="str">
        <f t="shared" ca="1" si="3"/>
        <v>-&gt;create([</v>
      </c>
      <c r="C55" s="82" t="str">
        <f t="shared" ca="1" si="6"/>
        <v xml:space="preserve">'id' =&gt; '47', </v>
      </c>
      <c r="D55" s="82" t="str">
        <f t="shared" ca="1" si="6"/>
        <v xml:space="preserve">'resource' =&gt; '38', </v>
      </c>
      <c r="E55" s="82" t="str">
        <f t="shared" ca="1" si="6"/>
        <v xml:space="preserve">'name' =&gt; 'Dashboard Section Items', </v>
      </c>
      <c r="F55" s="82" t="str">
        <f t="shared" ca="1" si="6"/>
        <v xml:space="preserve">'description' =&gt; 'Items of a dashboard section', </v>
      </c>
      <c r="G55" s="82" t="str">
        <f t="shared" ca="1" si="6"/>
        <v xml:space="preserve">'method' =&gt; 'Items', </v>
      </c>
      <c r="H55" s="82" t="str">
        <f t="shared" ca="1" si="6"/>
        <v xml:space="preserve">'type' =&gt; 'hasMany', </v>
      </c>
      <c r="I55" s="82" t="str">
        <f t="shared" ca="1" si="6"/>
        <v xml:space="preserve">'relate_resource' =&gt; '39', </v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>])</v>
      </c>
    </row>
    <row r="56" spans="1:18">
      <c r="A56" s="22">
        <v>48</v>
      </c>
      <c r="B56" s="23" t="str">
        <f t="shared" ca="1" si="3"/>
        <v>-&gt;create([</v>
      </c>
      <c r="C56" s="82" t="str">
        <f t="shared" ca="1" si="6"/>
        <v xml:space="preserve">'id' =&gt; '48', </v>
      </c>
      <c r="D56" s="82" t="str">
        <f t="shared" ca="1" si="6"/>
        <v xml:space="preserve">'resource' =&gt; '37', </v>
      </c>
      <c r="E56" s="82" t="str">
        <f t="shared" ca="1" si="6"/>
        <v xml:space="preserve">'name' =&gt; 'Dashboard Resource', </v>
      </c>
      <c r="F56" s="82" t="str">
        <f t="shared" ca="1" si="6"/>
        <v xml:space="preserve">'description' =&gt; 'Resource details of a dashboard', </v>
      </c>
      <c r="G56" s="82" t="str">
        <f t="shared" ca="1" si="6"/>
        <v xml:space="preserve">'method' =&gt; 'Resource', </v>
      </c>
      <c r="H56" s="82" t="str">
        <f t="shared" ca="1" si="6"/>
        <v xml:space="preserve">'type' =&gt; 'belongsTo', </v>
      </c>
      <c r="I56" s="82" t="str">
        <f t="shared" ca="1" si="6"/>
        <v xml:space="preserve">'relate_resource' =&gt; '4', </v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>])</v>
      </c>
    </row>
    <row r="57" spans="1:18">
      <c r="A57" s="22">
        <v>49</v>
      </c>
      <c r="B57" s="23" t="str">
        <f t="shared" ca="1" si="3"/>
        <v>-&gt;create([</v>
      </c>
      <c r="C57" s="82" t="str">
        <f t="shared" ca="1" si="6"/>
        <v xml:space="preserve">'id' =&gt; '49', </v>
      </c>
      <c r="D57" s="82" t="str">
        <f t="shared" ca="1" si="6"/>
        <v xml:space="preserve">'resource' =&gt; '9', </v>
      </c>
      <c r="E57" s="82" t="str">
        <f t="shared" ca="1" si="6"/>
        <v xml:space="preserve">'name' =&gt; 'Field Dynamics', </v>
      </c>
      <c r="F57" s="82" t="str">
        <f t="shared" ca="1" si="6"/>
        <v xml:space="preserve">'description' =&gt; 'Dynamic field details', </v>
      </c>
      <c r="G57" s="82" t="str">
        <f t="shared" ca="1" si="6"/>
        <v xml:space="preserve">'method' =&gt; 'Dynamics', </v>
      </c>
      <c r="H57" s="82" t="str">
        <f t="shared" ca="1" si="6"/>
        <v xml:space="preserve">'type' =&gt; 'belongsTo', </v>
      </c>
      <c r="I57" s="82" t="str">
        <f t="shared" ca="1" si="6"/>
        <v xml:space="preserve">'relate_resource' =&gt; '15', </v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>])</v>
      </c>
    </row>
    <row r="58" spans="1:18">
      <c r="A58" s="22">
        <v>50</v>
      </c>
      <c r="B58" s="23" t="str">
        <f t="shared" ca="1" si="3"/>
        <v>-&gt;create([</v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'50', </v>
      </c>
      <c r="D58" s="82" t="str">
        <f t="shared" ca="1" si="7"/>
        <v xml:space="preserve">'resource' =&gt; '25', </v>
      </c>
      <c r="E58" s="82" t="str">
        <f t="shared" ca="1" si="7"/>
        <v xml:space="preserve">'name' =&gt; 'Resource Data Scopes', </v>
      </c>
      <c r="F58" s="82" t="str">
        <f t="shared" ca="1" si="7"/>
        <v xml:space="preserve">'description' =&gt; 'Scopes applied on a data view', </v>
      </c>
      <c r="G58" s="82" t="str">
        <f t="shared" ca="1" si="7"/>
        <v xml:space="preserve">'method' =&gt; 'Scopes', </v>
      </c>
      <c r="H58" s="82" t="str">
        <f t="shared" ca="1" si="7"/>
        <v xml:space="preserve">'type' =&gt; 'belongsToMany', </v>
      </c>
      <c r="I58" s="82" t="str">
        <f t="shared" ca="1" si="7"/>
        <v xml:space="preserve">'relate_resource' =&gt; '7', </v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>])</v>
      </c>
    </row>
    <row r="59" spans="1:18">
      <c r="A59" s="22">
        <v>51</v>
      </c>
      <c r="B59" s="23" t="str">
        <f t="shared" ca="1" si="3"/>
        <v>-&gt;create([</v>
      </c>
      <c r="C59" s="82" t="str">
        <f t="shared" ca="1" si="7"/>
        <v xml:space="preserve">'id' =&gt; '51', </v>
      </c>
      <c r="D59" s="82" t="str">
        <f t="shared" ca="1" si="7"/>
        <v xml:space="preserve">'resource' =&gt; '20', </v>
      </c>
      <c r="E59" s="82" t="str">
        <f t="shared" ca="1" si="7"/>
        <v xml:space="preserve">'name' =&gt; 'List Actions', </v>
      </c>
      <c r="F59" s="82" t="str">
        <f t="shared" ca="1" si="7"/>
        <v xml:space="preserve">'description' =&gt; 'Actions available for a list', </v>
      </c>
      <c r="G59" s="82" t="str">
        <f t="shared" ca="1" si="7"/>
        <v xml:space="preserve">'method' =&gt; 'Actions', </v>
      </c>
      <c r="H59" s="82" t="str">
        <f t="shared" ca="1" si="7"/>
        <v xml:space="preserve">'type' =&gt; 'belongsToMany', </v>
      </c>
      <c r="I59" s="82" t="str">
        <f t="shared" ca="1" si="7"/>
        <v xml:space="preserve">'relate_resource' =&gt; '30', </v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>])</v>
      </c>
    </row>
    <row r="60" spans="1:18">
      <c r="A60" s="22">
        <v>52</v>
      </c>
      <c r="B60" s="23" t="str">
        <f t="shared" ca="1" si="3"/>
        <v>-&gt;create([</v>
      </c>
      <c r="C60" s="82" t="str">
        <f t="shared" ca="1" si="7"/>
        <v xml:space="preserve">'id' =&gt; '52', </v>
      </c>
      <c r="D60" s="82" t="str">
        <f t="shared" ca="1" si="7"/>
        <v xml:space="preserve">'resource' =&gt; '25', </v>
      </c>
      <c r="E60" s="82" t="str">
        <f t="shared" ca="1" si="7"/>
        <v xml:space="preserve">'name' =&gt; 'Data Actions', </v>
      </c>
      <c r="F60" s="82" t="str">
        <f t="shared" ca="1" si="7"/>
        <v xml:space="preserve">'description' =&gt; 'Actions available for a data view', </v>
      </c>
      <c r="G60" s="82" t="str">
        <f t="shared" ca="1" si="7"/>
        <v xml:space="preserve">'method' =&gt; 'Actions', </v>
      </c>
      <c r="H60" s="82" t="str">
        <f t="shared" ca="1" si="7"/>
        <v xml:space="preserve">'type' =&gt; 'belongsToMany', </v>
      </c>
      <c r="I60" s="82" t="str">
        <f t="shared" ca="1" si="7"/>
        <v xml:space="preserve">'relate_resource' =&gt; '30', </v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>])</v>
      </c>
    </row>
    <row r="61" spans="1:18">
      <c r="A61" s="22">
        <v>53</v>
      </c>
      <c r="B61" s="23" t="str">
        <f t="shared" ca="1" si="3"/>
        <v>-&gt;create([</v>
      </c>
      <c r="C61" s="82" t="str">
        <f t="shared" ca="1" si="7"/>
        <v xml:space="preserve">'id' =&gt; '53', </v>
      </c>
      <c r="D61" s="82" t="str">
        <f t="shared" ca="1" si="7"/>
        <v xml:space="preserve">'resource' =&gt; '14', </v>
      </c>
      <c r="E61" s="82" t="str">
        <f t="shared" ca="1" si="7"/>
        <v xml:space="preserve">'name' =&gt; 'Dependent Field', </v>
      </c>
      <c r="F61" s="82" t="str">
        <f t="shared" ca="1" si="7"/>
        <v xml:space="preserve">'description' =&gt; 'Details of field to which this dependent record belongs to', </v>
      </c>
      <c r="G61" s="82" t="str">
        <f t="shared" ca="1" si="7"/>
        <v xml:space="preserve">'method' =&gt; 'Field', </v>
      </c>
      <c r="H61" s="82" t="str">
        <f t="shared" ca="1" si="7"/>
        <v xml:space="preserve">'type' =&gt; 'belongsTo', </v>
      </c>
      <c r="I61" s="82" t="str">
        <f t="shared" ca="1" si="7"/>
        <v xml:space="preserve">'relate_resource' =&gt; '9', </v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>])</v>
      </c>
    </row>
    <row r="62" spans="1:18">
      <c r="A62" s="22">
        <v>54</v>
      </c>
      <c r="B62" s="23" t="str">
        <f t="shared" ca="1" si="3"/>
        <v>-&gt;create([</v>
      </c>
      <c r="C62" s="82" t="str">
        <f t="shared" ca="1" si="7"/>
        <v xml:space="preserve">'id' =&gt; '54', </v>
      </c>
      <c r="D62" s="82" t="str">
        <f t="shared" ca="1" si="7"/>
        <v xml:space="preserve">'resource' =&gt; '4', </v>
      </c>
      <c r="E62" s="82" t="str">
        <f t="shared" ca="1" si="7"/>
        <v xml:space="preserve">'name' =&gt; 'Resource Lists', </v>
      </c>
      <c r="F62" s="82" t="str">
        <f t="shared" ca="1" si="7"/>
        <v xml:space="preserve">'description' =&gt; 'Lists available for a Resources', </v>
      </c>
      <c r="G62" s="82" t="str">
        <f t="shared" ca="1" si="7"/>
        <v xml:space="preserve">'method' =&gt; 'Lists', </v>
      </c>
      <c r="H62" s="82" t="str">
        <f t="shared" ca="1" si="7"/>
        <v xml:space="preserve">'type' =&gt; 'hasMany', </v>
      </c>
      <c r="I62" s="82" t="str">
        <f t="shared" ca="1" si="7"/>
        <v xml:space="preserve">'relate_resource' =&gt; '20', </v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>])</v>
      </c>
    </row>
    <row r="63" spans="1:18">
      <c r="A63" s="22">
        <v>55</v>
      </c>
      <c r="B63" s="23" t="str">
        <f t="shared" ca="1" si="3"/>
        <v>-&gt;create([</v>
      </c>
      <c r="C63" s="82" t="str">
        <f t="shared" ca="1" si="7"/>
        <v xml:space="preserve">'id' =&gt; '55', </v>
      </c>
      <c r="D63" s="82" t="str">
        <f t="shared" ca="1" si="7"/>
        <v xml:space="preserve">'resource' =&gt; '4', </v>
      </c>
      <c r="E63" s="82" t="str">
        <f t="shared" ca="1" si="7"/>
        <v xml:space="preserve">'name' =&gt; 'Resource Data', </v>
      </c>
      <c r="F63" s="82" t="str">
        <f t="shared" ca="1" si="7"/>
        <v xml:space="preserve">'description' =&gt; 'Data details avaliable for a Resource', </v>
      </c>
      <c r="G63" s="82" t="str">
        <f t="shared" ca="1" si="7"/>
        <v xml:space="preserve">'method' =&gt; 'Data', </v>
      </c>
      <c r="H63" s="82" t="str">
        <f t="shared" ca="1" si="7"/>
        <v xml:space="preserve">'type' =&gt; 'hasMany', </v>
      </c>
      <c r="I63" s="82" t="str">
        <f t="shared" ca="1" si="7"/>
        <v xml:space="preserve">'relate_resource' =&gt; '25', </v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>])</v>
      </c>
    </row>
    <row r="64" spans="1:18">
      <c r="A64" s="22">
        <v>56</v>
      </c>
      <c r="B64" s="23" t="str">
        <f t="shared" ca="1" si="3"/>
        <v>-&gt;create([</v>
      </c>
      <c r="C64" s="82" t="str">
        <f t="shared" ca="1" si="7"/>
        <v xml:space="preserve">'id' =&gt; '56', </v>
      </c>
      <c r="D64" s="82" t="str">
        <f t="shared" ca="1" si="7"/>
        <v xml:space="preserve">'resource' =&gt; '8', </v>
      </c>
      <c r="E64" s="82" t="str">
        <f t="shared" ca="1" si="7"/>
        <v xml:space="preserve">'name' =&gt; 'Form Layout', </v>
      </c>
      <c r="F64" s="82" t="str">
        <f t="shared" ca="1" si="7"/>
        <v xml:space="preserve">'description' =&gt; 'Layout details of a form', </v>
      </c>
      <c r="G64" s="82" t="str">
        <f t="shared" ca="1" si="7"/>
        <v xml:space="preserve">'method' =&gt; 'Layout', </v>
      </c>
      <c r="H64" s="82" t="str">
        <f t="shared" ca="1" si="7"/>
        <v xml:space="preserve">'type' =&gt; 'hasMany', </v>
      </c>
      <c r="I64" s="82" t="str">
        <f t="shared" ca="1" si="7"/>
        <v xml:space="preserve">'relate_resource' =&gt; '16', </v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>])</v>
      </c>
    </row>
    <row r="65" spans="1:18">
      <c r="A65" s="22">
        <v>57</v>
      </c>
      <c r="B65" s="23" t="str">
        <f t="shared" ca="1" si="3"/>
        <v>-&gt;create([</v>
      </c>
      <c r="C65" s="82" t="str">
        <f t="shared" ca="1" si="7"/>
        <v xml:space="preserve">'id' =&gt; '57', </v>
      </c>
      <c r="D65" s="82" t="str">
        <f t="shared" ca="1" si="7"/>
        <v xml:space="preserve">'resource' =&gt; '28', </v>
      </c>
      <c r="E65" s="82" t="str">
        <f t="shared" ca="1" si="7"/>
        <v xml:space="preserve">'name' =&gt; 'Section Items', </v>
      </c>
      <c r="F65" s="82" t="str">
        <f t="shared" ca="1" si="7"/>
        <v xml:space="preserve">'description' =&gt; 'Items of a data section', </v>
      </c>
      <c r="G65" s="82" t="str">
        <f t="shared" ca="1" si="7"/>
        <v xml:space="preserve">'method' =&gt; 'Items', </v>
      </c>
      <c r="H65" s="82" t="str">
        <f t="shared" ca="1" si="7"/>
        <v xml:space="preserve">'type' =&gt; 'hasMany', </v>
      </c>
      <c r="I65" s="82" t="str">
        <f t="shared" ca="1" si="7"/>
        <v xml:space="preserve">'relate_resource' =&gt; '29', </v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>])</v>
      </c>
    </row>
    <row r="66" spans="1:18">
      <c r="A66" s="22">
        <v>58</v>
      </c>
      <c r="B66" s="23" t="str">
        <f t="shared" ca="1" si="3"/>
        <v>-&gt;create([</v>
      </c>
      <c r="C66" s="82" t="str">
        <f t="shared" ca="1" si="7"/>
        <v xml:space="preserve">'id' =&gt; '58', </v>
      </c>
      <c r="D66" s="82" t="str">
        <f t="shared" ca="1" si="7"/>
        <v xml:space="preserve">'resource' =&gt; '16', </v>
      </c>
      <c r="E66" s="82" t="str">
        <f t="shared" ca="1" si="7"/>
        <v xml:space="preserve">'name' =&gt; 'Layout Form', </v>
      </c>
      <c r="F66" s="82" t="str">
        <f t="shared" ca="1" si="7"/>
        <v xml:space="preserve">'description' =&gt; 'Form details of a layout', </v>
      </c>
      <c r="G66" s="82" t="str">
        <f t="shared" ca="1" si="7"/>
        <v xml:space="preserve">'method' =&gt; 'Form', </v>
      </c>
      <c r="H66" s="82" t="str">
        <f t="shared" ca="1" si="7"/>
        <v xml:space="preserve">'type' =&gt; 'belongsTo', </v>
      </c>
      <c r="I66" s="82" t="str">
        <f t="shared" ca="1" si="7"/>
        <v xml:space="preserve">'relate_resource' =&gt; '8', </v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>])</v>
      </c>
    </row>
    <row r="67" spans="1:18">
      <c r="A67" s="22">
        <v>59</v>
      </c>
      <c r="B67" s="23" t="str">
        <f t="shared" ca="1" si="3"/>
        <v>-&gt;create([</v>
      </c>
      <c r="C67" s="82" t="str">
        <f t="shared" ca="1" si="7"/>
        <v xml:space="preserve">'id' =&gt; '59', </v>
      </c>
      <c r="D67" s="82" t="str">
        <f t="shared" ca="1" si="7"/>
        <v xml:space="preserve">'resource' =&gt; '16', </v>
      </c>
      <c r="E67" s="82" t="str">
        <f t="shared" ca="1" si="7"/>
        <v xml:space="preserve">'name' =&gt; 'Layout Field', </v>
      </c>
      <c r="F67" s="82" t="str">
        <f t="shared" ca="1" si="7"/>
        <v xml:space="preserve">'description' =&gt; 'Field details of  a layout', </v>
      </c>
      <c r="G67" s="82" t="str">
        <f t="shared" ca="1" si="7"/>
        <v xml:space="preserve">'method' =&gt; 'Field', </v>
      </c>
      <c r="H67" s="82" t="str">
        <f t="shared" ca="1" si="7"/>
        <v xml:space="preserve">'type' =&gt; 'belongsTo', </v>
      </c>
      <c r="I67" s="82" t="str">
        <f t="shared" ca="1" si="7"/>
        <v xml:space="preserve">'relate_resource' =&gt; '9', </v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>])</v>
      </c>
    </row>
    <row r="68" spans="1:18">
      <c r="A68" s="22">
        <v>60</v>
      </c>
      <c r="B68" s="23" t="str">
        <f t="shared" ca="1" si="3"/>
        <v>-&gt;create([</v>
      </c>
      <c r="C68" s="82" t="str">
        <f t="shared" ca="1" si="7"/>
        <v xml:space="preserve">'id' =&gt; '60', </v>
      </c>
      <c r="D68" s="82" t="str">
        <f t="shared" ca="1" si="7"/>
        <v xml:space="preserve">'resource' =&gt; '17', </v>
      </c>
      <c r="E68" s="82" t="str">
        <f t="shared" ca="1" si="7"/>
        <v xml:space="preserve">'name' =&gt; 'Collection Foreign Field', </v>
      </c>
      <c r="F68" s="82" t="str">
        <f t="shared" ca="1" si="7"/>
        <v xml:space="preserve">'description' =&gt; 'Foreign field details of a from collection', </v>
      </c>
      <c r="G68" s="82" t="str">
        <f t="shared" ca="1" si="7"/>
        <v xml:space="preserve">'method' =&gt; 'Field', </v>
      </c>
      <c r="H68" s="82" t="str">
        <f t="shared" ca="1" si="7"/>
        <v xml:space="preserve">'type' =&gt; 'belongsTo', </v>
      </c>
      <c r="I68" s="82" t="str">
        <f t="shared" ca="1" si="7"/>
        <v xml:space="preserve">'relate_resource' =&gt; '9', </v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>])</v>
      </c>
    </row>
    <row r="69" spans="1:18">
      <c r="A69" s="22">
        <v>61</v>
      </c>
      <c r="B69" s="23" t="str">
        <f t="shared" ca="1" si="3"/>
        <v>-&gt;create([</v>
      </c>
      <c r="C69" s="82" t="str">
        <f t="shared" ca="1" si="7"/>
        <v xml:space="preserve">'id' =&gt; '61', </v>
      </c>
      <c r="D69" s="82" t="str">
        <f t="shared" ca="1" si="7"/>
        <v xml:space="preserve">'resource' =&gt; '21', </v>
      </c>
      <c r="E69" s="82" t="str">
        <f t="shared" ca="1" si="7"/>
        <v xml:space="preserve">'name' =&gt; 'List Relation to List', </v>
      </c>
      <c r="F69" s="82" t="str">
        <f t="shared" ca="1" si="7"/>
        <v xml:space="preserve">'description' =&gt; 'List details of a list relation', </v>
      </c>
      <c r="G69" s="82" t="str">
        <f t="shared" ca="1" si="7"/>
        <v xml:space="preserve">'method' =&gt; 'List', </v>
      </c>
      <c r="H69" s="82" t="str">
        <f t="shared" ca="1" si="7"/>
        <v xml:space="preserve">'type' =&gt; 'belongsTo', </v>
      </c>
      <c r="I69" s="82" t="str">
        <f t="shared" ca="1" si="7"/>
        <v xml:space="preserve">'relate_resource' =&gt; '20', </v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>])</v>
      </c>
    </row>
    <row r="70" spans="1:18">
      <c r="A70" s="22">
        <v>62</v>
      </c>
      <c r="B70" s="23" t="str">
        <f t="shared" ca="1" si="3"/>
        <v>-&gt;create([</v>
      </c>
      <c r="C70" s="82" t="str">
        <f t="shared" ca="1" si="7"/>
        <v xml:space="preserve">'id' =&gt; '62', </v>
      </c>
      <c r="D70" s="82" t="str">
        <f t="shared" ca="1" si="7"/>
        <v xml:space="preserve">'resource' =&gt; '21', </v>
      </c>
      <c r="E70" s="82" t="str">
        <f t="shared" ca="1" si="7"/>
        <v xml:space="preserve">'name' =&gt; 'List Relation to Relation', </v>
      </c>
      <c r="F70" s="82" t="str">
        <f t="shared" ca="1" si="7"/>
        <v xml:space="preserve">'description' =&gt; 'Relation details of a list relation', </v>
      </c>
      <c r="G70" s="82" t="str">
        <f t="shared" ca="1" si="7"/>
        <v xml:space="preserve">'method' =&gt; 'Relation', </v>
      </c>
      <c r="H70" s="82" t="str">
        <f t="shared" ca="1" si="7"/>
        <v xml:space="preserve">'type' =&gt; 'belongsTo', </v>
      </c>
      <c r="I70" s="82" t="str">
        <f t="shared" ca="1" si="7"/>
        <v xml:space="preserve">'relate_resource' =&gt; '6', </v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>])</v>
      </c>
    </row>
    <row r="71" spans="1:18">
      <c r="A71" s="22">
        <v>63</v>
      </c>
      <c r="B71" s="23" t="str">
        <f t="shared" ca="1" si="3"/>
        <v>-&gt;create([</v>
      </c>
      <c r="C71" s="82" t="str">
        <f t="shared" ca="1" si="7"/>
        <v xml:space="preserve">'id' =&gt; '63', </v>
      </c>
      <c r="D71" s="82" t="str">
        <f t="shared" ca="1" si="7"/>
        <v xml:space="preserve">'resource' =&gt; '21', </v>
      </c>
      <c r="E71" s="82" t="str">
        <f t="shared" ca="1" si="7"/>
        <v xml:space="preserve">'name' =&gt; 'List Relation to Nest Relation', </v>
      </c>
      <c r="F71" s="82" t="str">
        <f t="shared" ca="1" si="7"/>
        <v xml:space="preserve">'description' =&gt; 'Level 1 deep relation of a list relation', </v>
      </c>
      <c r="G71" s="82" t="str">
        <f t="shared" ca="1" si="7"/>
        <v xml:space="preserve">'method' =&gt; 'NRelation', </v>
      </c>
      <c r="H71" s="82" t="str">
        <f t="shared" ca="1" si="7"/>
        <v xml:space="preserve">'type' =&gt; 'belongsTo', </v>
      </c>
      <c r="I71" s="82" t="str">
        <f t="shared" ca="1" si="7"/>
        <v xml:space="preserve">'relate_resource' =&gt; '6', </v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>])</v>
      </c>
    </row>
    <row r="72" spans="1:18">
      <c r="A72" s="22">
        <v>64</v>
      </c>
      <c r="B72" s="23" t="str">
        <f t="shared" ca="1" si="3"/>
        <v>-&gt;create([</v>
      </c>
      <c r="C72" s="82" t="str">
        <f t="shared" ca="1" si="7"/>
        <v xml:space="preserve">'id' =&gt; '64', </v>
      </c>
      <c r="D72" s="82" t="str">
        <f t="shared" ca="1" si="7"/>
        <v xml:space="preserve">'resource' =&gt; '22', </v>
      </c>
      <c r="E72" s="82" t="str">
        <f t="shared" ca="1" si="7"/>
        <v xml:space="preserve">'name' =&gt; 'List Scope to List', </v>
      </c>
      <c r="F72" s="82" t="str">
        <f t="shared" ca="1" si="7"/>
        <v xml:space="preserve">'description' =&gt; 'List details of a list scope', </v>
      </c>
      <c r="G72" s="82" t="str">
        <f t="shared" ca="1" si="7"/>
        <v xml:space="preserve">'method' =&gt; 'List', </v>
      </c>
      <c r="H72" s="82" t="str">
        <f t="shared" ca="1" si="7"/>
        <v xml:space="preserve">'type' =&gt; 'belongsTo', </v>
      </c>
      <c r="I72" s="82" t="str">
        <f t="shared" ca="1" si="7"/>
        <v xml:space="preserve">'relate_resource' =&gt; '20', </v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>])</v>
      </c>
    </row>
    <row r="73" spans="1:18">
      <c r="A73" s="22">
        <v>65</v>
      </c>
      <c r="B73" s="23" t="str">
        <f t="shared" ca="1" si="3"/>
        <v>-&gt;create([</v>
      </c>
      <c r="C73" s="82" t="str">
        <f t="shared" ca="1" si="7"/>
        <v xml:space="preserve">'id' =&gt; '65', </v>
      </c>
      <c r="D73" s="82" t="str">
        <f t="shared" ca="1" si="7"/>
        <v xml:space="preserve">'resource' =&gt; '22', </v>
      </c>
      <c r="E73" s="82" t="str">
        <f t="shared" ca="1" si="7"/>
        <v xml:space="preserve">'name' =&gt; 'List Scope to Scope', </v>
      </c>
      <c r="F73" s="82" t="str">
        <f t="shared" ca="1" si="7"/>
        <v xml:space="preserve">'description' =&gt; 'Scope details of a list scope', </v>
      </c>
      <c r="G73" s="82" t="str">
        <f t="shared" ca="1" si="7"/>
        <v xml:space="preserve">'method' =&gt; 'Scope', </v>
      </c>
      <c r="H73" s="82" t="str">
        <f t="shared" ca="1" si="7"/>
        <v xml:space="preserve">'type' =&gt; 'belongsTo', </v>
      </c>
      <c r="I73" s="82" t="str">
        <f t="shared" ca="1" si="7"/>
        <v xml:space="preserve">'relate_resource' =&gt; '7', </v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>])</v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>-&gt;create([</v>
      </c>
      <c r="C74" s="82" t="str">
        <f t="shared" ca="1" si="7"/>
        <v xml:space="preserve">'id' =&gt; '66', </v>
      </c>
      <c r="D74" s="82" t="str">
        <f t="shared" ca="1" si="7"/>
        <v xml:space="preserve">'resource' =&gt; '23', </v>
      </c>
      <c r="E74" s="82" t="str">
        <f t="shared" ca="1" si="7"/>
        <v xml:space="preserve">'name' =&gt; 'List Layout to List', </v>
      </c>
      <c r="F74" s="82" t="str">
        <f t="shared" ca="1" si="7"/>
        <v xml:space="preserve">'description' =&gt; 'List details of a list layout', </v>
      </c>
      <c r="G74" s="82" t="str">
        <f t="shared" ca="1" si="7"/>
        <v xml:space="preserve">'method' =&gt; 'List', </v>
      </c>
      <c r="H74" s="82" t="str">
        <f t="shared" ca="1" si="7"/>
        <v xml:space="preserve">'type' =&gt; 'belongsTo', </v>
      </c>
      <c r="I74" s="82" t="str">
        <f t="shared" ca="1" si="7"/>
        <v xml:space="preserve">'relate_resource' =&gt; '20', </v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>])</v>
      </c>
    </row>
    <row r="75" spans="1:18">
      <c r="A75" s="22">
        <v>67</v>
      </c>
      <c r="B75" s="23" t="str">
        <f t="shared" ca="1" si="8"/>
        <v>-&gt;create([</v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'67', </v>
      </c>
      <c r="D75" s="82" t="str">
        <f t="shared" ca="1" si="10"/>
        <v xml:space="preserve">'resource' =&gt; '23', </v>
      </c>
      <c r="E75" s="82" t="str">
        <f t="shared" ca="1" si="10"/>
        <v xml:space="preserve">'name' =&gt; 'List Layout to Relation', </v>
      </c>
      <c r="F75" s="82" t="str">
        <f t="shared" ca="1" si="10"/>
        <v xml:space="preserve">'description' =&gt; 'Relation details of a list layout', </v>
      </c>
      <c r="G75" s="82" t="str">
        <f t="shared" ca="1" si="10"/>
        <v xml:space="preserve">'method' =&gt; 'Relation', </v>
      </c>
      <c r="H75" s="82" t="str">
        <f t="shared" ca="1" si="10"/>
        <v xml:space="preserve">'type' =&gt; 'belongsTo', </v>
      </c>
      <c r="I75" s="82" t="str">
        <f t="shared" ca="1" si="10"/>
        <v xml:space="preserve">'relate_resource' =&gt; '6', </v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>])</v>
      </c>
    </row>
    <row r="76" spans="1:18">
      <c r="A76" s="22">
        <v>68</v>
      </c>
      <c r="B76" s="23" t="str">
        <f t="shared" ca="1" si="8"/>
        <v>-&gt;create([</v>
      </c>
      <c r="C76" s="82" t="str">
        <f t="shared" ca="1" si="10"/>
        <v xml:space="preserve">'id' =&gt; '68', </v>
      </c>
      <c r="D76" s="82" t="str">
        <f t="shared" ca="1" si="10"/>
        <v xml:space="preserve">'resource' =&gt; '24', </v>
      </c>
      <c r="E76" s="82" t="str">
        <f t="shared" ca="1" si="10"/>
        <v xml:space="preserve">'name' =&gt; 'List search  to List', </v>
      </c>
      <c r="F76" s="82" t="str">
        <f t="shared" ca="1" si="10"/>
        <v xml:space="preserve">'description' =&gt; 'List details of a list search', </v>
      </c>
      <c r="G76" s="82" t="str">
        <f t="shared" ca="1" si="10"/>
        <v xml:space="preserve">'method' =&gt; 'List', </v>
      </c>
      <c r="H76" s="82" t="str">
        <f t="shared" ca="1" si="10"/>
        <v xml:space="preserve">'type' =&gt; 'belongsTo', </v>
      </c>
      <c r="I76" s="82" t="str">
        <f t="shared" ca="1" si="10"/>
        <v xml:space="preserve">'relate_resource' =&gt; '20', </v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>])</v>
      </c>
    </row>
    <row r="77" spans="1:18">
      <c r="A77" s="22">
        <v>69</v>
      </c>
      <c r="B77" s="23" t="str">
        <f t="shared" ca="1" si="8"/>
        <v>-&gt;create([</v>
      </c>
      <c r="C77" s="82" t="str">
        <f t="shared" ca="1" si="10"/>
        <v xml:space="preserve">'id' =&gt; '69', </v>
      </c>
      <c r="D77" s="82" t="str">
        <f t="shared" ca="1" si="10"/>
        <v xml:space="preserve">'resource' =&gt; '24', </v>
      </c>
      <c r="E77" s="82" t="str">
        <f t="shared" ca="1" si="10"/>
        <v xml:space="preserve">'name' =&gt; 'List search  to Relation', </v>
      </c>
      <c r="F77" s="82" t="str">
        <f t="shared" ca="1" si="10"/>
        <v xml:space="preserve">'description' =&gt; 'Relation details of a list seach', </v>
      </c>
      <c r="G77" s="82" t="str">
        <f t="shared" ca="1" si="10"/>
        <v xml:space="preserve">'method' =&gt; 'Relation', </v>
      </c>
      <c r="H77" s="82" t="str">
        <f t="shared" ca="1" si="10"/>
        <v xml:space="preserve">'type' =&gt; 'belongsTo', </v>
      </c>
      <c r="I77" s="82" t="str">
        <f t="shared" ca="1" si="10"/>
        <v xml:space="preserve">'relate_resource' =&gt; '6', </v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>])</v>
      </c>
    </row>
    <row r="78" spans="1:18">
      <c r="A78" s="22">
        <v>70</v>
      </c>
      <c r="B78" s="23" t="str">
        <f t="shared" ca="1" si="8"/>
        <v>-&gt;create([</v>
      </c>
      <c r="C78" s="82" t="str">
        <f t="shared" ca="1" si="10"/>
        <v xml:space="preserve">'id' =&gt; '70', </v>
      </c>
      <c r="D78" s="82" t="str">
        <f t="shared" ca="1" si="10"/>
        <v xml:space="preserve">'resource' =&gt; '26', </v>
      </c>
      <c r="E78" s="82" t="str">
        <f t="shared" ca="1" si="10"/>
        <v xml:space="preserve">'name' =&gt; 'Data relation to Data', </v>
      </c>
      <c r="F78" s="82" t="str">
        <f t="shared" ca="1" si="10"/>
        <v xml:space="preserve">'description' =&gt; 'Data details of a data relation', </v>
      </c>
      <c r="G78" s="82" t="str">
        <f t="shared" ca="1" si="10"/>
        <v xml:space="preserve">'method' =&gt; 'Data', </v>
      </c>
      <c r="H78" s="82" t="str">
        <f t="shared" ca="1" si="10"/>
        <v xml:space="preserve">'type' =&gt; 'belongsTo', </v>
      </c>
      <c r="I78" s="82" t="str">
        <f t="shared" ca="1" si="10"/>
        <v xml:space="preserve">'relate_resource' =&gt; '25', </v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>])</v>
      </c>
    </row>
    <row r="79" spans="1:18">
      <c r="A79" s="22">
        <v>71</v>
      </c>
      <c r="B79" s="23" t="str">
        <f t="shared" ca="1" si="8"/>
        <v>-&gt;create([</v>
      </c>
      <c r="C79" s="82" t="str">
        <f t="shared" ca="1" si="10"/>
        <v xml:space="preserve">'id' =&gt; '71', </v>
      </c>
      <c r="D79" s="82" t="str">
        <f t="shared" ca="1" si="10"/>
        <v xml:space="preserve">'resource' =&gt; '26', </v>
      </c>
      <c r="E79" s="82" t="str">
        <f t="shared" ca="1" si="10"/>
        <v xml:space="preserve">'name' =&gt; 'Data relation to Relation', </v>
      </c>
      <c r="F79" s="82" t="str">
        <f t="shared" ca="1" si="10"/>
        <v xml:space="preserve">'description' =&gt; 'Relation details of a data relation', </v>
      </c>
      <c r="G79" s="82" t="str">
        <f t="shared" ca="1" si="10"/>
        <v xml:space="preserve">'method' =&gt; 'Relation', </v>
      </c>
      <c r="H79" s="82" t="str">
        <f t="shared" ca="1" si="10"/>
        <v xml:space="preserve">'type' =&gt; 'belongsTo', </v>
      </c>
      <c r="I79" s="82" t="str">
        <f t="shared" ca="1" si="10"/>
        <v xml:space="preserve">'relate_resource' =&gt; '6', </v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>])</v>
      </c>
    </row>
    <row r="80" spans="1:18">
      <c r="A80" s="22">
        <v>72</v>
      </c>
      <c r="B80" s="23" t="str">
        <f t="shared" ca="1" si="8"/>
        <v>-&gt;create([</v>
      </c>
      <c r="C80" s="82" t="str">
        <f t="shared" ca="1" si="10"/>
        <v xml:space="preserve">'id' =&gt; '72', </v>
      </c>
      <c r="D80" s="82" t="str">
        <f t="shared" ca="1" si="10"/>
        <v xml:space="preserve">'resource' =&gt; '26', </v>
      </c>
      <c r="E80" s="82" t="str">
        <f t="shared" ca="1" si="10"/>
        <v xml:space="preserve">'name' =&gt; 'Data relation to Deep Relation', </v>
      </c>
      <c r="F80" s="82" t="str">
        <f t="shared" ca="1" si="10"/>
        <v xml:space="preserve">'description' =&gt; 'Level 1 Deep Relation details of a data relation', </v>
      </c>
      <c r="G80" s="82" t="str">
        <f t="shared" ca="1" si="10"/>
        <v xml:space="preserve">'method' =&gt; 'NRelation', </v>
      </c>
      <c r="H80" s="82" t="str">
        <f t="shared" ca="1" si="10"/>
        <v xml:space="preserve">'type' =&gt; 'belongsTo', </v>
      </c>
      <c r="I80" s="82" t="str">
        <f t="shared" ca="1" si="10"/>
        <v xml:space="preserve">'relate_resource' =&gt; '6', </v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>])</v>
      </c>
    </row>
    <row r="81" spans="1:18">
      <c r="A81" s="22">
        <v>73</v>
      </c>
      <c r="B81" s="23" t="str">
        <f t="shared" ca="1" si="8"/>
        <v>-&gt;create([</v>
      </c>
      <c r="C81" s="82" t="str">
        <f t="shared" ca="1" si="10"/>
        <v xml:space="preserve">'id' =&gt; '73', </v>
      </c>
      <c r="D81" s="82" t="str">
        <f t="shared" ca="1" si="10"/>
        <v xml:space="preserve">'resource' =&gt; '27', </v>
      </c>
      <c r="E81" s="82" t="str">
        <f t="shared" ca="1" si="10"/>
        <v xml:space="preserve">'name' =&gt; 'Data scope to Data', </v>
      </c>
      <c r="F81" s="82" t="str">
        <f t="shared" ca="1" si="10"/>
        <v xml:space="preserve">'description' =&gt; 'Data details of a data scope', </v>
      </c>
      <c r="G81" s="82" t="str">
        <f t="shared" ca="1" si="10"/>
        <v xml:space="preserve">'method' =&gt; 'Data', </v>
      </c>
      <c r="H81" s="82" t="str">
        <f t="shared" ca="1" si="10"/>
        <v xml:space="preserve">'type' =&gt; 'belongsTo', </v>
      </c>
      <c r="I81" s="82" t="str">
        <f t="shared" ca="1" si="10"/>
        <v xml:space="preserve">'relate_resource' =&gt; '25', </v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>])</v>
      </c>
    </row>
    <row r="82" spans="1:18">
      <c r="A82" s="22">
        <v>74</v>
      </c>
      <c r="B82" s="23" t="str">
        <f t="shared" ca="1" si="8"/>
        <v>-&gt;create([</v>
      </c>
      <c r="C82" s="82" t="str">
        <f t="shared" ca="1" si="10"/>
        <v xml:space="preserve">'id' =&gt; '74', </v>
      </c>
      <c r="D82" s="82" t="str">
        <f t="shared" ca="1" si="10"/>
        <v xml:space="preserve">'resource' =&gt; '27', </v>
      </c>
      <c r="E82" s="82" t="str">
        <f t="shared" ca="1" si="10"/>
        <v xml:space="preserve">'name' =&gt; 'Data scope to Scope', </v>
      </c>
      <c r="F82" s="82" t="str">
        <f t="shared" ca="1" si="10"/>
        <v xml:space="preserve">'description' =&gt; 'Scope details of a data scope', </v>
      </c>
      <c r="G82" s="82" t="str">
        <f t="shared" ca="1" si="10"/>
        <v xml:space="preserve">'method' =&gt; 'Scope', </v>
      </c>
      <c r="H82" s="82" t="str">
        <f t="shared" ca="1" si="10"/>
        <v xml:space="preserve">'type' =&gt; 'belongsTo', </v>
      </c>
      <c r="I82" s="82" t="str">
        <f t="shared" ca="1" si="10"/>
        <v xml:space="preserve">'relate_resource' =&gt; '7', </v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>])</v>
      </c>
    </row>
    <row r="83" spans="1:18">
      <c r="A83" s="22">
        <v>75</v>
      </c>
      <c r="B83" s="23" t="str">
        <f t="shared" ca="1" si="8"/>
        <v>-&gt;create([</v>
      </c>
      <c r="C83" s="82" t="str">
        <f t="shared" ca="1" si="10"/>
        <v xml:space="preserve">'id' =&gt; '75', </v>
      </c>
      <c r="D83" s="82" t="str">
        <f t="shared" ca="1" si="10"/>
        <v xml:space="preserve">'resource' =&gt; '28', </v>
      </c>
      <c r="E83" s="82" t="str">
        <f t="shared" ca="1" si="10"/>
        <v xml:space="preserve">'name' =&gt; 'Data section to Data', </v>
      </c>
      <c r="F83" s="82" t="str">
        <f t="shared" ca="1" si="10"/>
        <v xml:space="preserve">'description' =&gt; 'Data details of a data view section', </v>
      </c>
      <c r="G83" s="82" t="str">
        <f t="shared" ca="1" si="10"/>
        <v xml:space="preserve">'method' =&gt; 'Data', </v>
      </c>
      <c r="H83" s="82" t="str">
        <f t="shared" ca="1" si="10"/>
        <v xml:space="preserve">'type' =&gt; 'belongsTo', </v>
      </c>
      <c r="I83" s="82" t="str">
        <f t="shared" ca="1" si="10"/>
        <v xml:space="preserve">'relate_resource' =&gt; '25', </v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>])</v>
      </c>
    </row>
    <row r="84" spans="1:18">
      <c r="A84" s="22">
        <v>76</v>
      </c>
      <c r="B84" s="23" t="str">
        <f t="shared" ca="1" si="8"/>
        <v>-&gt;create([</v>
      </c>
      <c r="C84" s="82" t="str">
        <f t="shared" ca="1" si="10"/>
        <v xml:space="preserve">'id' =&gt; '76', </v>
      </c>
      <c r="D84" s="82" t="str">
        <f t="shared" ca="1" si="10"/>
        <v xml:space="preserve">'resource' =&gt; '30', </v>
      </c>
      <c r="E84" s="82" t="str">
        <f t="shared" ca="1" si="10"/>
        <v xml:space="preserve">'name' =&gt; 'Action Attributes', </v>
      </c>
      <c r="F84" s="82" t="str">
        <f t="shared" ca="1" si="10"/>
        <v xml:space="preserve">'description' =&gt; 'Attributes of a action', </v>
      </c>
      <c r="G84" s="82" t="str">
        <f t="shared" ca="1" si="10"/>
        <v xml:space="preserve">'method' =&gt; 'Attrs', </v>
      </c>
      <c r="H84" s="82" t="str">
        <f t="shared" ca="1" si="10"/>
        <v xml:space="preserve">'type' =&gt; 'hasMany', </v>
      </c>
      <c r="I84" s="82" t="str">
        <f t="shared" ca="1" si="10"/>
        <v xml:space="preserve">'relate_resource' =&gt; '32', </v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>])</v>
      </c>
    </row>
    <row r="85" spans="1:18">
      <c r="A85" s="22">
        <v>77</v>
      </c>
      <c r="B85" s="23" t="str">
        <f t="shared" ca="1" si="8"/>
        <v>-&gt;create([</v>
      </c>
      <c r="C85" s="82" t="str">
        <f t="shared" ca="1" si="10"/>
        <v xml:space="preserve">'id' =&gt; '77', </v>
      </c>
      <c r="D85" s="82" t="str">
        <f t="shared" ca="1" si="10"/>
        <v xml:space="preserve">'resource' =&gt; '4', </v>
      </c>
      <c r="E85" s="82" t="str">
        <f t="shared" ca="1" si="10"/>
        <v xml:space="preserve">'name' =&gt; 'Resource Defaults', </v>
      </c>
      <c r="F85" s="82" t="str">
        <f t="shared" ca="1" si="10"/>
        <v xml:space="preserve">'description' =&gt; 'Default action of a resource', </v>
      </c>
      <c r="G85" s="82" t="str">
        <f t="shared" ca="1" si="10"/>
        <v xml:space="preserve">'method' =&gt; 'Defaults', </v>
      </c>
      <c r="H85" s="82" t="str">
        <f t="shared" ca="1" si="10"/>
        <v xml:space="preserve">'type' =&gt; 'hasOne', </v>
      </c>
      <c r="I85" s="82" t="str">
        <f t="shared" ca="1" si="10"/>
        <v xml:space="preserve">'relate_resource' =&gt; '35', </v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>])</v>
      </c>
    </row>
    <row r="86" spans="1:18">
      <c r="A86" s="22">
        <v>78</v>
      </c>
      <c r="B86" s="23" t="str">
        <f t="shared" ca="1" si="8"/>
        <v>-&gt;create([</v>
      </c>
      <c r="C86" s="82" t="str">
        <f t="shared" ca="1" si="10"/>
        <v xml:space="preserve">'id' =&gt; '78', </v>
      </c>
      <c r="D86" s="82" t="str">
        <f t="shared" ca="1" si="10"/>
        <v xml:space="preserve">'resource' =&gt; '35', </v>
      </c>
      <c r="E86" s="82" t="str">
        <f t="shared" ca="1" si="10"/>
        <v xml:space="preserve">'name' =&gt; 'Defaults Resource', </v>
      </c>
      <c r="F86" s="82" t="str">
        <f t="shared" ca="1" si="10"/>
        <v xml:space="preserve">'description' =&gt; 'Resource details of a default record', </v>
      </c>
      <c r="G86" s="82" t="str">
        <f t="shared" ca="1" si="10"/>
        <v xml:space="preserve">'method' =&gt; 'Resource', </v>
      </c>
      <c r="H86" s="82" t="str">
        <f t="shared" ca="1" si="10"/>
        <v xml:space="preserve">'type' =&gt; 'belongsTo', </v>
      </c>
      <c r="I86" s="82" t="str">
        <f t="shared" ca="1" si="10"/>
        <v xml:space="preserve">'relate_resource' =&gt; '4', </v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>])</v>
      </c>
    </row>
    <row r="87" spans="1:18">
      <c r="A87" s="22">
        <v>79</v>
      </c>
      <c r="B87" s="23" t="str">
        <f t="shared" ca="1" si="8"/>
        <v>-&gt;create([</v>
      </c>
      <c r="C87" s="82" t="str">
        <f t="shared" ca="1" si="10"/>
        <v xml:space="preserve">'id' =&gt; '79', </v>
      </c>
      <c r="D87" s="82" t="str">
        <f t="shared" ca="1" si="10"/>
        <v xml:space="preserve">'resource' =&gt; '35', </v>
      </c>
      <c r="E87" s="82" t="str">
        <f t="shared" ca="1" si="10"/>
        <v xml:space="preserve">'name' =&gt; 'Defaults List Action', </v>
      </c>
      <c r="F87" s="82" t="str">
        <f t="shared" ca="1" si="10"/>
        <v xml:space="preserve">'description' =&gt; 'List action details of a default record', </v>
      </c>
      <c r="G87" s="82" t="str">
        <f t="shared" ca="1" si="10"/>
        <v xml:space="preserve">'method' =&gt; 'List', </v>
      </c>
      <c r="H87" s="82" t="str">
        <f t="shared" ca="1" si="10"/>
        <v xml:space="preserve">'type' =&gt; 'belongsTo', </v>
      </c>
      <c r="I87" s="82" t="str">
        <f t="shared" ca="1" si="10"/>
        <v xml:space="preserve">'relate_resource' =&gt; '30', </v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>])</v>
      </c>
    </row>
    <row r="88" spans="1:18">
      <c r="A88" s="22">
        <v>80</v>
      </c>
      <c r="B88" s="23" t="str">
        <f t="shared" ca="1" si="8"/>
        <v>-&gt;create([</v>
      </c>
      <c r="C88" s="82" t="str">
        <f t="shared" ca="1" si="10"/>
        <v xml:space="preserve">'id' =&gt; '80', </v>
      </c>
      <c r="D88" s="82" t="str">
        <f t="shared" ca="1" si="10"/>
        <v xml:space="preserve">'resource' =&gt; '35', </v>
      </c>
      <c r="E88" s="82" t="str">
        <f t="shared" ca="1" si="10"/>
        <v xml:space="preserve">'name' =&gt; 'Defaults Form Action', </v>
      </c>
      <c r="F88" s="82" t="str">
        <f t="shared" ca="1" si="10"/>
        <v xml:space="preserve">'description' =&gt; 'Create form action details of a default record', </v>
      </c>
      <c r="G88" s="82" t="str">
        <f t="shared" ca="1" si="10"/>
        <v xml:space="preserve">'method' =&gt; 'Form', </v>
      </c>
      <c r="H88" s="82" t="str">
        <f t="shared" ca="1" si="10"/>
        <v xml:space="preserve">'type' =&gt; 'belongsTo', </v>
      </c>
      <c r="I88" s="82" t="str">
        <f t="shared" ca="1" si="10"/>
        <v xml:space="preserve">'relate_resource' =&gt; '30', </v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>])</v>
      </c>
    </row>
    <row r="89" spans="1:18">
      <c r="A89" s="22">
        <v>81</v>
      </c>
      <c r="B89" s="23" t="str">
        <f t="shared" ca="1" si="8"/>
        <v>-&gt;create([</v>
      </c>
      <c r="C89" s="82" t="str">
        <f t="shared" ca="1" si="10"/>
        <v xml:space="preserve">'id' =&gt; '81', </v>
      </c>
      <c r="D89" s="82" t="str">
        <f t="shared" ca="1" si="10"/>
        <v xml:space="preserve">'resource' =&gt; '35', </v>
      </c>
      <c r="E89" s="82" t="str">
        <f t="shared" ca="1" si="10"/>
        <v xml:space="preserve">'name' =&gt; 'Defaults Data Action', </v>
      </c>
      <c r="F89" s="82" t="str">
        <f t="shared" ca="1" si="10"/>
        <v xml:space="preserve">'description' =&gt; 'Read data action details of a default record', </v>
      </c>
      <c r="G89" s="82" t="str">
        <f t="shared" ca="1" si="10"/>
        <v xml:space="preserve">'method' =&gt; 'Data', </v>
      </c>
      <c r="H89" s="82" t="str">
        <f t="shared" ca="1" si="10"/>
        <v xml:space="preserve">'type' =&gt; 'belongsTo', </v>
      </c>
      <c r="I89" s="82" t="str">
        <f t="shared" ca="1" si="10"/>
        <v xml:space="preserve">'relate_resource' =&gt; '30', </v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>])</v>
      </c>
    </row>
    <row r="90" spans="1:18">
      <c r="A90" s="22">
        <v>82</v>
      </c>
      <c r="B90" s="23" t="str">
        <f t="shared" ca="1" si="8"/>
        <v>-&gt;create([</v>
      </c>
      <c r="C90" s="82" t="str">
        <f t="shared" ca="1" si="10"/>
        <v xml:space="preserve">'id' =&gt; '82', </v>
      </c>
      <c r="D90" s="82" t="str">
        <f t="shared" ca="1" si="10"/>
        <v xml:space="preserve">'resource' =&gt; '35', </v>
      </c>
      <c r="E90" s="82" t="str">
        <f t="shared" ca="1" si="10"/>
        <v xml:space="preserve">'name' =&gt; 'Defaults Form With Data Action', </v>
      </c>
      <c r="F90" s="82" t="str">
        <f t="shared" ca="1" si="10"/>
        <v xml:space="preserve">'description' =&gt; 'Update record action details of a default record', </v>
      </c>
      <c r="G90" s="82" t="str">
        <f t="shared" ca="1" si="10"/>
        <v xml:space="preserve">'method' =&gt; 'FormWithData', </v>
      </c>
      <c r="H90" s="82" t="str">
        <f t="shared" ca="1" si="10"/>
        <v xml:space="preserve">'type' =&gt; 'belongsTo', </v>
      </c>
      <c r="I90" s="82" t="str">
        <f t="shared" ca="1" si="10"/>
        <v xml:space="preserve">'relate_resource' =&gt; '30', </v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>])</v>
      </c>
    </row>
    <row r="91" spans="1:18">
      <c r="A91" s="22">
        <v>83</v>
      </c>
      <c r="B91" s="23" t="str">
        <f t="shared" ca="1" si="8"/>
        <v>;</v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>\DB::statement('set foreign_key_checks = ' . $_);</v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3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72" workbookViewId="0">
      <selection activeCell="L81" sqref="L81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  <row r="79" spans="1:14">
      <c r="A79" s="112" t="str">
        <f>Page&amp;"-"&amp;(COUNTA($E$1:RelationTable[[#This Row],[Resource]])-1)</f>
        <v>Resource Relations-77</v>
      </c>
      <c r="B79" s="108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718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1506</v>
      </c>
      <c r="J79" s="17" t="s">
        <v>1507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3">
        <f>[RELID]</f>
        <v>77</v>
      </c>
    </row>
    <row r="80" spans="1:14">
      <c r="A80" s="112" t="str">
        <f>Page&amp;"-"&amp;(COUNTA($E$1:RelationTable[[#This Row],[Resource]])-1)</f>
        <v>Resource Relations-78</v>
      </c>
      <c r="B80" s="108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718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1508</v>
      </c>
      <c r="J80" s="17" t="s">
        <v>1513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3">
        <f>[RELID]</f>
        <v>78</v>
      </c>
    </row>
    <row r="81" spans="1:14">
      <c r="A81" s="112" t="str">
        <f>Page&amp;"-"&amp;(COUNTA($E$1:RelationTable[[#This Row],[Resource]])-1)</f>
        <v>Resource Relations-79</v>
      </c>
      <c r="B81" s="108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718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1509</v>
      </c>
      <c r="J81" s="17" t="s">
        <v>1514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3">
        <f>[RELID]</f>
        <v>79</v>
      </c>
    </row>
    <row r="82" spans="1:14">
      <c r="A82" s="112" t="str">
        <f>Page&amp;"-"&amp;(COUNTA($E$1:RelationTable[[#This Row],[Resource]])-1)</f>
        <v>Resource Relations-80</v>
      </c>
      <c r="B82" s="108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718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1510</v>
      </c>
      <c r="J82" s="17" t="s">
        <v>1515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3">
        <f>[RELID]</f>
        <v>80</v>
      </c>
    </row>
    <row r="83" spans="1:14">
      <c r="A83" s="112" t="str">
        <f>Page&amp;"-"&amp;(COUNTA($E$1:RelationTable[[#This Row],[Resource]])-1)</f>
        <v>Resource Relations-81</v>
      </c>
      <c r="B83" s="108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718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1511</v>
      </c>
      <c r="J83" s="17" t="s">
        <v>1516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3">
        <f>[RELID]</f>
        <v>81</v>
      </c>
    </row>
    <row r="84" spans="1:14">
      <c r="A84" s="112" t="str">
        <f>Page&amp;"-"&amp;(COUNTA($E$1:RelationTable[[#This Row],[Resource]])-1)</f>
        <v>Resource Relations-82</v>
      </c>
      <c r="B84" s="108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718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1512</v>
      </c>
      <c r="J84" s="17" t="s">
        <v>1517</v>
      </c>
      <c r="K84" s="17" t="s">
        <v>498</v>
      </c>
      <c r="L84" s="17" t="s">
        <v>309</v>
      </c>
      <c r="M84" s="44">
        <f>VLOOKUP([Relate Resource],CHOOSE({1,2},ResourceTable[Name],ResourceTable[No]),2,0)</f>
        <v>30</v>
      </c>
      <c r="N84" s="113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25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100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100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100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100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100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100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100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100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100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20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20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5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10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20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20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20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20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20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100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20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100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100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30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5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10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5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5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100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20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20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20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20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30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2019-01-28T05:18:55Z</dcterms:modified>
</cp:coreProperties>
</file>