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3"/>
  </bookViews>
  <sheets>
    <sheet name="Framework Tables" sheetId="1" r:id="rId1"/>
    <sheet name="Fields" sheetId="2" r:id="rId2"/>
    <sheet name="Table Fields" sheetId="3" r:id="rId3"/>
    <sheet name="Table Data" sheetId="24" r:id="rId4"/>
    <sheet name="Table Seed Map" sheetId="21" state="hidden" r:id="rId5"/>
    <sheet name="Helper-Resources" sheetId="14" state="hidden" r:id="rId6"/>
    <sheet name="Helper-Relation" sheetId="19" r:id="rId7"/>
    <sheet name="Seed Statement" sheetId="25" r:id="rId8"/>
    <sheet name="Helper-ResourceForm" sheetId="9" state="hidden" r:id="rId9"/>
    <sheet name="Helper-ResourceFormField" sheetId="8" state="hidden" r:id="rId10"/>
    <sheet name="Helper-ResourceAction" sheetId="13" state="hidden" r:id="rId11"/>
    <sheet name="Migration Renamer" sheetId="26" state="hidden" r:id="rId12"/>
  </sheets>
  <definedNames>
    <definedName name="ActualTableNames" localSheetId="7">Tables[Table]</definedName>
    <definedName name="ActualTableNames">Tables[Table]</definedName>
    <definedName name="AvailableFieldNames" localSheetId="7">Columns[Name]</definedName>
    <definedName name="AvailableFieldNames">Columns[Name]</definedName>
    <definedName name="AvailableFields" localSheetId="7">Columns[Column]</definedName>
    <definedName name="AvailableFields">Columns[Column]</definedName>
    <definedName name="AvailableSeeders" localSheetId="7">SeedMap[Name]</definedName>
    <definedName name="AvailableSeeders">SeedMap[Name]</definedName>
    <definedName name="Resources" localSheetId="7">ResourceTable[Name]</definedName>
    <definedName name="Resources">ResourceTable[Name]</definedName>
    <definedName name="TableNames" localSheetId="7">Tables[Name]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C785" i="24"/>
  <c r="A785" s="1"/>
  <c r="C784"/>
  <c r="A784" s="1"/>
  <c r="C783"/>
  <c r="A783" s="1"/>
  <c r="C782"/>
  <c r="A782" s="1"/>
  <c r="A55" i="19"/>
  <c r="D55"/>
  <c r="I55"/>
  <c r="C781" i="24"/>
  <c r="A781" s="1"/>
  <c r="C780"/>
  <c r="A780" s="1"/>
  <c r="C779"/>
  <c r="A779" s="1"/>
  <c r="G2" i="26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A2"/>
  <c r="D2" s="1"/>
  <c r="E2" s="1"/>
  <c r="A3" l="1"/>
  <c r="A4" s="1"/>
  <c r="F2"/>
  <c r="A5"/>
  <c r="D4"/>
  <c r="D3"/>
  <c r="C778" i="24"/>
  <c r="A778" s="1"/>
  <c r="C777"/>
  <c r="A777" s="1"/>
  <c r="C776"/>
  <c r="A776" s="1"/>
  <c r="C775"/>
  <c r="A775" s="1"/>
  <c r="C774"/>
  <c r="A774" s="1"/>
  <c r="C773"/>
  <c r="A773" s="1"/>
  <c r="C772"/>
  <c r="A772" s="1"/>
  <c r="C771"/>
  <c r="A771" s="1"/>
  <c r="C770"/>
  <c r="A770" s="1"/>
  <c r="C769"/>
  <c r="A769" s="1"/>
  <c r="C768"/>
  <c r="A768" s="1"/>
  <c r="C767"/>
  <c r="A767" s="1"/>
  <c r="C766"/>
  <c r="A766" s="1"/>
  <c r="C765"/>
  <c r="A765" s="1"/>
  <c r="C764"/>
  <c r="A764" s="1"/>
  <c r="C763"/>
  <c r="A763" s="1"/>
  <c r="C762"/>
  <c r="A762" s="1"/>
  <c r="C761"/>
  <c r="A761" s="1"/>
  <c r="C760"/>
  <c r="A760" s="1"/>
  <c r="C759"/>
  <c r="A759" s="1"/>
  <c r="C758"/>
  <c r="A758" s="1"/>
  <c r="C757"/>
  <c r="A757" s="1"/>
  <c r="C756"/>
  <c r="A756" s="1"/>
  <c r="C755"/>
  <c r="A755" s="1"/>
  <c r="C754"/>
  <c r="A754" s="1"/>
  <c r="C753"/>
  <c r="A753" s="1"/>
  <c r="C752"/>
  <c r="A752" s="1"/>
  <c r="C751"/>
  <c r="A751" s="1"/>
  <c r="C750"/>
  <c r="A750" s="1"/>
  <c r="E3" i="26" l="1"/>
  <c r="F3"/>
  <c r="F4"/>
  <c r="E4"/>
  <c r="A6"/>
  <c r="D5"/>
  <c r="C749" i="24"/>
  <c r="A749" s="1"/>
  <c r="C736"/>
  <c r="A736" s="1"/>
  <c r="C737"/>
  <c r="A737" s="1"/>
  <c r="C738"/>
  <c r="A738" s="1"/>
  <c r="C739"/>
  <c r="A739" s="1"/>
  <c r="C740"/>
  <c r="A740" s="1"/>
  <c r="C741"/>
  <c r="A741" s="1"/>
  <c r="C742"/>
  <c r="A742" s="1"/>
  <c r="C743"/>
  <c r="A743" s="1"/>
  <c r="C744"/>
  <c r="A744" s="1"/>
  <c r="C745"/>
  <c r="A745" s="1"/>
  <c r="C746"/>
  <c r="A746" s="1"/>
  <c r="C747"/>
  <c r="A747" s="1"/>
  <c r="C748"/>
  <c r="A748" s="1"/>
  <c r="C735"/>
  <c r="A735" s="1"/>
  <c r="C734"/>
  <c r="A734" s="1"/>
  <c r="C733"/>
  <c r="A733" s="1"/>
  <c r="C732"/>
  <c r="A732" s="1"/>
  <c r="C731"/>
  <c r="A731" s="1"/>
  <c r="C730"/>
  <c r="A730" s="1"/>
  <c r="C729"/>
  <c r="A729" s="1"/>
  <c r="C728"/>
  <c r="A728" s="1"/>
  <c r="C727"/>
  <c r="A727" s="1"/>
  <c r="C726"/>
  <c r="A726" s="1"/>
  <c r="C725"/>
  <c r="A725" s="1"/>
  <c r="C724"/>
  <c r="A724" s="1"/>
  <c r="C723"/>
  <c r="A723" s="1"/>
  <c r="C722"/>
  <c r="A722" s="1"/>
  <c r="C721"/>
  <c r="A721" s="1"/>
  <c r="C720"/>
  <c r="A720" s="1"/>
  <c r="C719"/>
  <c r="A719" s="1"/>
  <c r="C718"/>
  <c r="A718" s="1"/>
  <c r="C717"/>
  <c r="A717" s="1"/>
  <c r="C716"/>
  <c r="A716" s="1"/>
  <c r="C715"/>
  <c r="A715" s="1"/>
  <c r="C714"/>
  <c r="A714" s="1"/>
  <c r="C713"/>
  <c r="A713" s="1"/>
  <c r="C712"/>
  <c r="A712" s="1"/>
  <c r="C711"/>
  <c r="A711" s="1"/>
  <c r="C710"/>
  <c r="A710" s="1"/>
  <c r="C709"/>
  <c r="A709" s="1"/>
  <c r="C708"/>
  <c r="A708" s="1"/>
  <c r="C707"/>
  <c r="A707" s="1"/>
  <c r="C706"/>
  <c r="A706" s="1"/>
  <c r="C705"/>
  <c r="A705" s="1"/>
  <c r="C704"/>
  <c r="A704" s="1"/>
  <c r="C703"/>
  <c r="A703" s="1"/>
  <c r="C679"/>
  <c r="A679" s="1"/>
  <c r="C680"/>
  <c r="A680" s="1"/>
  <c r="C681"/>
  <c r="A681" s="1"/>
  <c r="C682"/>
  <c r="A682" s="1"/>
  <c r="C683"/>
  <c r="A683" s="1"/>
  <c r="C684"/>
  <c r="A684" s="1"/>
  <c r="C685"/>
  <c r="A685" s="1"/>
  <c r="C686"/>
  <c r="A686" s="1"/>
  <c r="C687"/>
  <c r="A687" s="1"/>
  <c r="C688"/>
  <c r="A688" s="1"/>
  <c r="C689"/>
  <c r="A689" s="1"/>
  <c r="C690"/>
  <c r="A690" s="1"/>
  <c r="C691"/>
  <c r="A691" s="1"/>
  <c r="C692"/>
  <c r="A692" s="1"/>
  <c r="C693"/>
  <c r="A693" s="1"/>
  <c r="C694"/>
  <c r="A694" s="1"/>
  <c r="C695"/>
  <c r="A695" s="1"/>
  <c r="C696"/>
  <c r="A696" s="1"/>
  <c r="C697"/>
  <c r="A697" s="1"/>
  <c r="C698"/>
  <c r="A698" s="1"/>
  <c r="C699"/>
  <c r="A699" s="1"/>
  <c r="C700"/>
  <c r="A700" s="1"/>
  <c r="C701"/>
  <c r="A701" s="1"/>
  <c r="C702"/>
  <c r="A702" s="1"/>
  <c r="C656"/>
  <c r="A656" s="1"/>
  <c r="C657"/>
  <c r="A657" s="1"/>
  <c r="C658"/>
  <c r="A658" s="1"/>
  <c r="C659"/>
  <c r="A659" s="1"/>
  <c r="C660"/>
  <c r="A660" s="1"/>
  <c r="C661"/>
  <c r="A661" s="1"/>
  <c r="C662"/>
  <c r="A662" s="1"/>
  <c r="C663"/>
  <c r="A663" s="1"/>
  <c r="C664"/>
  <c r="A664" s="1"/>
  <c r="C665"/>
  <c r="A665" s="1"/>
  <c r="C666"/>
  <c r="A666" s="1"/>
  <c r="C667"/>
  <c r="A667" s="1"/>
  <c r="C668"/>
  <c r="A668" s="1"/>
  <c r="C669"/>
  <c r="A669" s="1"/>
  <c r="C670"/>
  <c r="A670" s="1"/>
  <c r="C671"/>
  <c r="A671" s="1"/>
  <c r="C672"/>
  <c r="A672" s="1"/>
  <c r="C673"/>
  <c r="A673" s="1"/>
  <c r="C674"/>
  <c r="A674" s="1"/>
  <c r="C675"/>
  <c r="A675" s="1"/>
  <c r="C676"/>
  <c r="A676" s="1"/>
  <c r="C677"/>
  <c r="A677" s="1"/>
  <c r="C678"/>
  <c r="A678" s="1"/>
  <c r="C655"/>
  <c r="A655" s="1"/>
  <c r="C642"/>
  <c r="A642" s="1"/>
  <c r="C643"/>
  <c r="A643" s="1"/>
  <c r="C644"/>
  <c r="A644" s="1"/>
  <c r="C645"/>
  <c r="A645" s="1"/>
  <c r="C646"/>
  <c r="A646" s="1"/>
  <c r="C647"/>
  <c r="A647" s="1"/>
  <c r="C648"/>
  <c r="A648" s="1"/>
  <c r="C649"/>
  <c r="A649" s="1"/>
  <c r="C650"/>
  <c r="A650" s="1"/>
  <c r="C651"/>
  <c r="A651" s="1"/>
  <c r="C652"/>
  <c r="A652" s="1"/>
  <c r="C653"/>
  <c r="A653" s="1"/>
  <c r="C654"/>
  <c r="A654" s="1"/>
  <c r="C641"/>
  <c r="A641" s="1"/>
  <c r="C634"/>
  <c r="A634" s="1"/>
  <c r="C635"/>
  <c r="A635" s="1"/>
  <c r="C636"/>
  <c r="A636" s="1"/>
  <c r="C637"/>
  <c r="A637" s="1"/>
  <c r="C638"/>
  <c r="A638" s="1"/>
  <c r="C639"/>
  <c r="A639" s="1"/>
  <c r="C640"/>
  <c r="A640" s="1"/>
  <c r="C629"/>
  <c r="A629" s="1"/>
  <c r="C630"/>
  <c r="A630" s="1"/>
  <c r="C631"/>
  <c r="A631" s="1"/>
  <c r="C632"/>
  <c r="A632" s="1"/>
  <c r="C633"/>
  <c r="A633" s="1"/>
  <c r="C628"/>
  <c r="A628" s="1"/>
  <c r="C627"/>
  <c r="A627" s="1"/>
  <c r="C626"/>
  <c r="A626" s="1"/>
  <c r="C625"/>
  <c r="A625" s="1"/>
  <c r="C623"/>
  <c r="A623" s="1"/>
  <c r="C624"/>
  <c r="A624" s="1"/>
  <c r="A54" i="19"/>
  <c r="D54"/>
  <c r="I54"/>
  <c r="A53"/>
  <c r="D53"/>
  <c r="I53"/>
  <c r="A52"/>
  <c r="D52"/>
  <c r="I52"/>
  <c r="C622" i="24"/>
  <c r="A622" s="1"/>
  <c r="C485"/>
  <c r="A485" s="1"/>
  <c r="C486"/>
  <c r="A486" s="1"/>
  <c r="C487"/>
  <c r="A487" s="1"/>
  <c r="C488"/>
  <c r="A488" s="1"/>
  <c r="C489"/>
  <c r="A489" s="1"/>
  <c r="C490"/>
  <c r="A490" s="1"/>
  <c r="C491"/>
  <c r="A491" s="1"/>
  <c r="C492"/>
  <c r="A492" s="1"/>
  <c r="C493"/>
  <c r="A493" s="1"/>
  <c r="C494"/>
  <c r="A494" s="1"/>
  <c r="C495"/>
  <c r="A495" s="1"/>
  <c r="C496"/>
  <c r="A496" s="1"/>
  <c r="C497"/>
  <c r="A497" s="1"/>
  <c r="C498"/>
  <c r="A498" s="1"/>
  <c r="C499"/>
  <c r="A499" s="1"/>
  <c r="C500"/>
  <c r="A500" s="1"/>
  <c r="C501"/>
  <c r="A501" s="1"/>
  <c r="C502"/>
  <c r="A502" s="1"/>
  <c r="C503"/>
  <c r="A503" s="1"/>
  <c r="C504"/>
  <c r="A504" s="1"/>
  <c r="C505"/>
  <c r="A505" s="1"/>
  <c r="C506"/>
  <c r="A506" s="1"/>
  <c r="C507"/>
  <c r="A507" s="1"/>
  <c r="C508"/>
  <c r="A508" s="1"/>
  <c r="C509"/>
  <c r="A509" s="1"/>
  <c r="C510"/>
  <c r="A510" s="1"/>
  <c r="C511"/>
  <c r="A511" s="1"/>
  <c r="C512"/>
  <c r="A512" s="1"/>
  <c r="C513"/>
  <c r="A513" s="1"/>
  <c r="C514"/>
  <c r="A514" s="1"/>
  <c r="C515"/>
  <c r="A515" s="1"/>
  <c r="C516"/>
  <c r="A516" s="1"/>
  <c r="C517"/>
  <c r="A517" s="1"/>
  <c r="C518"/>
  <c r="A518" s="1"/>
  <c r="C519"/>
  <c r="A519" s="1"/>
  <c r="C520"/>
  <c r="A520" s="1"/>
  <c r="C521"/>
  <c r="A521" s="1"/>
  <c r="C522"/>
  <c r="A522" s="1"/>
  <c r="C523"/>
  <c r="A523" s="1"/>
  <c r="C524"/>
  <c r="A524" s="1"/>
  <c r="C525"/>
  <c r="A525" s="1"/>
  <c r="C526"/>
  <c r="A526" s="1"/>
  <c r="C527"/>
  <c r="A527" s="1"/>
  <c r="C528"/>
  <c r="A528" s="1"/>
  <c r="C529"/>
  <c r="A529" s="1"/>
  <c r="C530"/>
  <c r="A530" s="1"/>
  <c r="C531"/>
  <c r="A531" s="1"/>
  <c r="C532"/>
  <c r="A532" s="1"/>
  <c r="C533"/>
  <c r="A533" s="1"/>
  <c r="C534"/>
  <c r="A534" s="1"/>
  <c r="C535"/>
  <c r="A535" s="1"/>
  <c r="C536"/>
  <c r="A536" s="1"/>
  <c r="C537"/>
  <c r="A537" s="1"/>
  <c r="C538"/>
  <c r="A538" s="1"/>
  <c r="C539"/>
  <c r="A539" s="1"/>
  <c r="C540"/>
  <c r="A540" s="1"/>
  <c r="C541"/>
  <c r="A541" s="1"/>
  <c r="C542"/>
  <c r="A542" s="1"/>
  <c r="C543"/>
  <c r="A543" s="1"/>
  <c r="C544"/>
  <c r="A544" s="1"/>
  <c r="C545"/>
  <c r="A545" s="1"/>
  <c r="C546"/>
  <c r="A546" s="1"/>
  <c r="C547"/>
  <c r="A547" s="1"/>
  <c r="C548"/>
  <c r="A548" s="1"/>
  <c r="C549"/>
  <c r="A549" s="1"/>
  <c r="C550"/>
  <c r="A550" s="1"/>
  <c r="C551"/>
  <c r="A551" s="1"/>
  <c r="C552"/>
  <c r="A552" s="1"/>
  <c r="C553"/>
  <c r="A553" s="1"/>
  <c r="C554"/>
  <c r="A554" s="1"/>
  <c r="C555"/>
  <c r="A555" s="1"/>
  <c r="C556"/>
  <c r="A556" s="1"/>
  <c r="C557"/>
  <c r="A557" s="1"/>
  <c r="C558"/>
  <c r="A558" s="1"/>
  <c r="C559"/>
  <c r="A559" s="1"/>
  <c r="C560"/>
  <c r="A560" s="1"/>
  <c r="C561"/>
  <c r="A561" s="1"/>
  <c r="C562"/>
  <c r="A562" s="1"/>
  <c r="C563"/>
  <c r="A563" s="1"/>
  <c r="C564"/>
  <c r="A564" s="1"/>
  <c r="C565"/>
  <c r="A565" s="1"/>
  <c r="C566"/>
  <c r="A566" s="1"/>
  <c r="C567"/>
  <c r="A567" s="1"/>
  <c r="C568"/>
  <c r="A568" s="1"/>
  <c r="C569"/>
  <c r="A569" s="1"/>
  <c r="C570"/>
  <c r="A570" s="1"/>
  <c r="C571"/>
  <c r="A571" s="1"/>
  <c r="C572"/>
  <c r="A572" s="1"/>
  <c r="C573"/>
  <c r="A573" s="1"/>
  <c r="C574"/>
  <c r="A574" s="1"/>
  <c r="C575"/>
  <c r="A575" s="1"/>
  <c r="C576"/>
  <c r="A576" s="1"/>
  <c r="C577"/>
  <c r="A577" s="1"/>
  <c r="C578"/>
  <c r="A578" s="1"/>
  <c r="C579"/>
  <c r="A579" s="1"/>
  <c r="C580"/>
  <c r="A580" s="1"/>
  <c r="C581"/>
  <c r="A581" s="1"/>
  <c r="C582"/>
  <c r="A582" s="1"/>
  <c r="C583"/>
  <c r="A583" s="1"/>
  <c r="C584"/>
  <c r="A584" s="1"/>
  <c r="C585"/>
  <c r="A585" s="1"/>
  <c r="C586"/>
  <c r="A586" s="1"/>
  <c r="C587"/>
  <c r="A587" s="1"/>
  <c r="C588"/>
  <c r="A588" s="1"/>
  <c r="C589"/>
  <c r="A589" s="1"/>
  <c r="C590"/>
  <c r="A590" s="1"/>
  <c r="C591"/>
  <c r="A591" s="1"/>
  <c r="C592"/>
  <c r="A592" s="1"/>
  <c r="C593"/>
  <c r="A593" s="1"/>
  <c r="C594"/>
  <c r="A594" s="1"/>
  <c r="C595"/>
  <c r="A595" s="1"/>
  <c r="C596"/>
  <c r="A596" s="1"/>
  <c r="C597"/>
  <c r="A597" s="1"/>
  <c r="C598"/>
  <c r="A598" s="1"/>
  <c r="C599"/>
  <c r="A599" s="1"/>
  <c r="C600"/>
  <c r="A600" s="1"/>
  <c r="C601"/>
  <c r="A601" s="1"/>
  <c r="C602"/>
  <c r="A602" s="1"/>
  <c r="C603"/>
  <c r="A603" s="1"/>
  <c r="C604"/>
  <c r="A604" s="1"/>
  <c r="C605"/>
  <c r="A605" s="1"/>
  <c r="C606"/>
  <c r="A606" s="1"/>
  <c r="C607"/>
  <c r="A607" s="1"/>
  <c r="C608"/>
  <c r="A608" s="1"/>
  <c r="C609"/>
  <c r="A609" s="1"/>
  <c r="C610"/>
  <c r="A610" s="1"/>
  <c r="C611"/>
  <c r="A611" s="1"/>
  <c r="C612"/>
  <c r="A612" s="1"/>
  <c r="C613"/>
  <c r="A613" s="1"/>
  <c r="C614"/>
  <c r="A614" s="1"/>
  <c r="C615"/>
  <c r="A615" s="1"/>
  <c r="C616"/>
  <c r="A616" s="1"/>
  <c r="C617"/>
  <c r="A617" s="1"/>
  <c r="C618"/>
  <c r="A618" s="1"/>
  <c r="C619"/>
  <c r="A619" s="1"/>
  <c r="C620"/>
  <c r="A620" s="1"/>
  <c r="C621"/>
  <c r="A621" s="1"/>
  <c r="E5" i="26" l="1"/>
  <c r="F5" s="1"/>
  <c r="A7"/>
  <c r="D6"/>
  <c r="C384" i="24"/>
  <c r="A384" s="1"/>
  <c r="C385"/>
  <c r="A385" s="1"/>
  <c r="C386"/>
  <c r="A386" s="1"/>
  <c r="C387"/>
  <c r="C388"/>
  <c r="A388" s="1"/>
  <c r="C389"/>
  <c r="A389" s="1"/>
  <c r="C390"/>
  <c r="A390" s="1"/>
  <c r="C391"/>
  <c r="A391" s="1"/>
  <c r="C392"/>
  <c r="A392" s="1"/>
  <c r="C393"/>
  <c r="A393" s="1"/>
  <c r="C394"/>
  <c r="A394" s="1"/>
  <c r="C395"/>
  <c r="C396"/>
  <c r="A396" s="1"/>
  <c r="C397"/>
  <c r="A397" s="1"/>
  <c r="C398"/>
  <c r="A398" s="1"/>
  <c r="C399"/>
  <c r="A399" s="1"/>
  <c r="C400"/>
  <c r="A400" s="1"/>
  <c r="C401"/>
  <c r="A401" s="1"/>
  <c r="C402"/>
  <c r="C403"/>
  <c r="A403" s="1"/>
  <c r="C404"/>
  <c r="A404" s="1"/>
  <c r="C405"/>
  <c r="A405" s="1"/>
  <c r="C406"/>
  <c r="A406" s="1"/>
  <c r="C407"/>
  <c r="A407" s="1"/>
  <c r="C408"/>
  <c r="A408" s="1"/>
  <c r="C409"/>
  <c r="A409" s="1"/>
  <c r="C410"/>
  <c r="A410" s="1"/>
  <c r="C411"/>
  <c r="A411" s="1"/>
  <c r="C412"/>
  <c r="A412" s="1"/>
  <c r="C413"/>
  <c r="A413" s="1"/>
  <c r="C414"/>
  <c r="A414" s="1"/>
  <c r="C415"/>
  <c r="A415" s="1"/>
  <c r="C416"/>
  <c r="A416" s="1"/>
  <c r="C417"/>
  <c r="A417" s="1"/>
  <c r="C418"/>
  <c r="A418" s="1"/>
  <c r="C419"/>
  <c r="A419" s="1"/>
  <c r="C420"/>
  <c r="A420" s="1"/>
  <c r="C421"/>
  <c r="A421" s="1"/>
  <c r="C422"/>
  <c r="A422" s="1"/>
  <c r="C423"/>
  <c r="A423" s="1"/>
  <c r="C424"/>
  <c r="A424" s="1"/>
  <c r="C425"/>
  <c r="A425" s="1"/>
  <c r="C426"/>
  <c r="A426" s="1"/>
  <c r="C427"/>
  <c r="A427" s="1"/>
  <c r="C428"/>
  <c r="A428" s="1"/>
  <c r="C429"/>
  <c r="A429" s="1"/>
  <c r="C430"/>
  <c r="A430" s="1"/>
  <c r="C431"/>
  <c r="A431" s="1"/>
  <c r="C432"/>
  <c r="A432" s="1"/>
  <c r="C433"/>
  <c r="A433" s="1"/>
  <c r="C434"/>
  <c r="A434" s="1"/>
  <c r="C435"/>
  <c r="A435" s="1"/>
  <c r="C436"/>
  <c r="A436" s="1"/>
  <c r="C437"/>
  <c r="A437" s="1"/>
  <c r="C438"/>
  <c r="A438" s="1"/>
  <c r="C439"/>
  <c r="A439" s="1"/>
  <c r="C440"/>
  <c r="A440" s="1"/>
  <c r="C441"/>
  <c r="A441" s="1"/>
  <c r="C442"/>
  <c r="A442" s="1"/>
  <c r="C443"/>
  <c r="A443" s="1"/>
  <c r="C444"/>
  <c r="A444" s="1"/>
  <c r="C445"/>
  <c r="A445" s="1"/>
  <c r="C446"/>
  <c r="A446" s="1"/>
  <c r="C447"/>
  <c r="A447" s="1"/>
  <c r="C448"/>
  <c r="A448" s="1"/>
  <c r="C449"/>
  <c r="A449" s="1"/>
  <c r="C450"/>
  <c r="A450" s="1"/>
  <c r="C451"/>
  <c r="A451" s="1"/>
  <c r="C452"/>
  <c r="A452" s="1"/>
  <c r="C453"/>
  <c r="A453" s="1"/>
  <c r="C454"/>
  <c r="A454" s="1"/>
  <c r="C455"/>
  <c r="A455" s="1"/>
  <c r="C456"/>
  <c r="A456" s="1"/>
  <c r="C457"/>
  <c r="A457" s="1"/>
  <c r="C458"/>
  <c r="A458" s="1"/>
  <c r="C459"/>
  <c r="A459" s="1"/>
  <c r="C460"/>
  <c r="A460" s="1"/>
  <c r="C461"/>
  <c r="A461" s="1"/>
  <c r="C462"/>
  <c r="A462" s="1"/>
  <c r="C463"/>
  <c r="A463" s="1"/>
  <c r="C464"/>
  <c r="A464" s="1"/>
  <c r="C465"/>
  <c r="A465" s="1"/>
  <c r="C466"/>
  <c r="A466" s="1"/>
  <c r="C467"/>
  <c r="A467" s="1"/>
  <c r="C468"/>
  <c r="A468" s="1"/>
  <c r="C469"/>
  <c r="A469" s="1"/>
  <c r="C470"/>
  <c r="A470" s="1"/>
  <c r="C471"/>
  <c r="A471" s="1"/>
  <c r="C472"/>
  <c r="A472" s="1"/>
  <c r="C473"/>
  <c r="A473" s="1"/>
  <c r="C474"/>
  <c r="A474" s="1"/>
  <c r="C475"/>
  <c r="A475" s="1"/>
  <c r="C476"/>
  <c r="A476" s="1"/>
  <c r="C477"/>
  <c r="A477" s="1"/>
  <c r="C478"/>
  <c r="A478" s="1"/>
  <c r="C479"/>
  <c r="A479" s="1"/>
  <c r="C480"/>
  <c r="A480" s="1"/>
  <c r="C481"/>
  <c r="A481" s="1"/>
  <c r="C482"/>
  <c r="A482" s="1"/>
  <c r="C483"/>
  <c r="A483" s="1"/>
  <c r="C484"/>
  <c r="A484" s="1"/>
  <c r="A402"/>
  <c r="A395"/>
  <c r="A387"/>
  <c r="C349"/>
  <c r="A349" s="1"/>
  <c r="C350"/>
  <c r="A350" s="1"/>
  <c r="C351"/>
  <c r="A351" s="1"/>
  <c r="C352"/>
  <c r="A352" s="1"/>
  <c r="C353"/>
  <c r="A353" s="1"/>
  <c r="C354"/>
  <c r="A354" s="1"/>
  <c r="C355"/>
  <c r="A355" s="1"/>
  <c r="C356"/>
  <c r="A356" s="1"/>
  <c r="C357"/>
  <c r="A357" s="1"/>
  <c r="C358"/>
  <c r="A358" s="1"/>
  <c r="C359"/>
  <c r="A359" s="1"/>
  <c r="C360"/>
  <c r="A360" s="1"/>
  <c r="C361"/>
  <c r="A361" s="1"/>
  <c r="C362"/>
  <c r="A362" s="1"/>
  <c r="C363"/>
  <c r="A363" s="1"/>
  <c r="C364"/>
  <c r="A364" s="1"/>
  <c r="C365"/>
  <c r="A365" s="1"/>
  <c r="C366"/>
  <c r="A366" s="1"/>
  <c r="C367"/>
  <c r="A367" s="1"/>
  <c r="C368"/>
  <c r="A368" s="1"/>
  <c r="C369"/>
  <c r="A369" s="1"/>
  <c r="C370"/>
  <c r="A370" s="1"/>
  <c r="C371"/>
  <c r="A371" s="1"/>
  <c r="C372"/>
  <c r="A372" s="1"/>
  <c r="C373"/>
  <c r="A373" s="1"/>
  <c r="C374"/>
  <c r="A374" s="1"/>
  <c r="C375"/>
  <c r="A375" s="1"/>
  <c r="C376"/>
  <c r="A376" s="1"/>
  <c r="C377"/>
  <c r="A377" s="1"/>
  <c r="C378"/>
  <c r="A378" s="1"/>
  <c r="C379"/>
  <c r="A379" s="1"/>
  <c r="C380"/>
  <c r="A380" s="1"/>
  <c r="C381"/>
  <c r="A381" s="1"/>
  <c r="C382"/>
  <c r="A382" s="1"/>
  <c r="C383"/>
  <c r="A383" s="1"/>
  <c r="C348"/>
  <c r="A348" s="1"/>
  <c r="C333"/>
  <c r="A333" s="1"/>
  <c r="C334"/>
  <c r="A334" s="1"/>
  <c r="C335"/>
  <c r="A335" s="1"/>
  <c r="C336"/>
  <c r="A336" s="1"/>
  <c r="C337"/>
  <c r="A337" s="1"/>
  <c r="C338"/>
  <c r="A338" s="1"/>
  <c r="C339"/>
  <c r="A339" s="1"/>
  <c r="C340"/>
  <c r="A340" s="1"/>
  <c r="C341"/>
  <c r="A341" s="1"/>
  <c r="C342"/>
  <c r="A342" s="1"/>
  <c r="C343"/>
  <c r="A343" s="1"/>
  <c r="C344"/>
  <c r="A344" s="1"/>
  <c r="C345"/>
  <c r="A345" s="1"/>
  <c r="C346"/>
  <c r="A346" s="1"/>
  <c r="C347"/>
  <c r="A347" s="1"/>
  <c r="C332"/>
  <c r="A332" s="1"/>
  <c r="C331"/>
  <c r="A331" s="1"/>
  <c r="C330"/>
  <c r="A330" s="1"/>
  <c r="C329"/>
  <c r="A329" s="1"/>
  <c r="C328"/>
  <c r="A328" s="1"/>
  <c r="C327"/>
  <c r="A327" s="1"/>
  <c r="C326"/>
  <c r="A326" s="1"/>
  <c r="C325"/>
  <c r="A325" s="1"/>
  <c r="C324"/>
  <c r="A324" s="1"/>
  <c r="E38" i="14"/>
  <c r="G38"/>
  <c r="E37" i="21"/>
  <c r="C323" i="24"/>
  <c r="A323" s="1"/>
  <c r="C384" i="3"/>
  <c r="D384"/>
  <c r="E384"/>
  <c r="F384"/>
  <c r="G384"/>
  <c r="H384"/>
  <c r="I384"/>
  <c r="J384"/>
  <c r="C383"/>
  <c r="D383"/>
  <c r="E383"/>
  <c r="F383"/>
  <c r="G383"/>
  <c r="H383"/>
  <c r="I383"/>
  <c r="J383"/>
  <c r="C382"/>
  <c r="D382"/>
  <c r="E382"/>
  <c r="F382"/>
  <c r="G382"/>
  <c r="H382"/>
  <c r="I382"/>
  <c r="J382"/>
  <c r="C381"/>
  <c r="D381"/>
  <c r="E381"/>
  <c r="F381"/>
  <c r="G381"/>
  <c r="H381"/>
  <c r="I381"/>
  <c r="J381"/>
  <c r="C380"/>
  <c r="D380"/>
  <c r="E380"/>
  <c r="F380"/>
  <c r="G380"/>
  <c r="H380"/>
  <c r="I380"/>
  <c r="J380"/>
  <c r="C379"/>
  <c r="D379"/>
  <c r="E379"/>
  <c r="F379"/>
  <c r="G379"/>
  <c r="H379"/>
  <c r="I379"/>
  <c r="J379"/>
  <c r="C378"/>
  <c r="D378"/>
  <c r="E378"/>
  <c r="F378"/>
  <c r="G378"/>
  <c r="H378"/>
  <c r="I378"/>
  <c r="J378"/>
  <c r="C377"/>
  <c r="D377"/>
  <c r="E377"/>
  <c r="F377"/>
  <c r="G377"/>
  <c r="H377"/>
  <c r="I377"/>
  <c r="J377"/>
  <c r="C376"/>
  <c r="D376"/>
  <c r="E376"/>
  <c r="F376"/>
  <c r="G376"/>
  <c r="H376"/>
  <c r="I376"/>
  <c r="J376"/>
  <c r="C375"/>
  <c r="D375"/>
  <c r="E375"/>
  <c r="F375"/>
  <c r="G375"/>
  <c r="H375"/>
  <c r="I375"/>
  <c r="J375"/>
  <c r="C374"/>
  <c r="D374"/>
  <c r="E374"/>
  <c r="F374"/>
  <c r="G374"/>
  <c r="H374"/>
  <c r="I374"/>
  <c r="J374"/>
  <c r="B35" i="1"/>
  <c r="H35" s="1"/>
  <c r="C35"/>
  <c r="E35" s="1"/>
  <c r="D37" i="21" s="1"/>
  <c r="D35" i="1"/>
  <c r="C37" i="21" s="1"/>
  <c r="C338" i="3"/>
  <c r="D338"/>
  <c r="E338"/>
  <c r="F338"/>
  <c r="G338"/>
  <c r="H338"/>
  <c r="I338"/>
  <c r="J338"/>
  <c r="C319" i="24"/>
  <c r="A319" s="1"/>
  <c r="C320"/>
  <c r="A320" s="1"/>
  <c r="C321"/>
  <c r="A321" s="1"/>
  <c r="C322"/>
  <c r="A322" s="1"/>
  <c r="C315"/>
  <c r="A315" s="1"/>
  <c r="C316"/>
  <c r="A316" s="1"/>
  <c r="C317"/>
  <c r="A317" s="1"/>
  <c r="C318"/>
  <c r="A318" s="1"/>
  <c r="E34" i="14"/>
  <c r="E35"/>
  <c r="E36"/>
  <c r="E37"/>
  <c r="G34"/>
  <c r="G35"/>
  <c r="G36"/>
  <c r="G37"/>
  <c r="E33" i="21"/>
  <c r="E34"/>
  <c r="E35"/>
  <c r="E36"/>
  <c r="C311" i="24"/>
  <c r="A311" s="1"/>
  <c r="C312"/>
  <c r="A312" s="1"/>
  <c r="C313"/>
  <c r="A313" s="1"/>
  <c r="C314"/>
  <c r="A314" s="1"/>
  <c r="C373" i="3"/>
  <c r="D373"/>
  <c r="E373"/>
  <c r="F373"/>
  <c r="G373"/>
  <c r="H373"/>
  <c r="I373"/>
  <c r="J373"/>
  <c r="C372"/>
  <c r="D372"/>
  <c r="E372"/>
  <c r="F372"/>
  <c r="G372"/>
  <c r="H372"/>
  <c r="I372"/>
  <c r="J372"/>
  <c r="C371"/>
  <c r="D371"/>
  <c r="E371"/>
  <c r="F371"/>
  <c r="G371"/>
  <c r="H371"/>
  <c r="I371"/>
  <c r="J371"/>
  <c r="C370"/>
  <c r="D370"/>
  <c r="E370"/>
  <c r="F370"/>
  <c r="G370"/>
  <c r="H370"/>
  <c r="I370"/>
  <c r="J370"/>
  <c r="C369"/>
  <c r="D369"/>
  <c r="E369"/>
  <c r="F369"/>
  <c r="G369"/>
  <c r="H369"/>
  <c r="I369"/>
  <c r="J369"/>
  <c r="C368"/>
  <c r="D368"/>
  <c r="E368"/>
  <c r="F368"/>
  <c r="G368"/>
  <c r="H368"/>
  <c r="I368"/>
  <c r="J368"/>
  <c r="C367"/>
  <c r="D367"/>
  <c r="E367"/>
  <c r="F367"/>
  <c r="G367"/>
  <c r="H367"/>
  <c r="I367"/>
  <c r="J367"/>
  <c r="C366"/>
  <c r="D366"/>
  <c r="E366"/>
  <c r="F366"/>
  <c r="G366"/>
  <c r="H366"/>
  <c r="I366"/>
  <c r="J366"/>
  <c r="C365"/>
  <c r="D365"/>
  <c r="E365"/>
  <c r="F365"/>
  <c r="G365"/>
  <c r="H365"/>
  <c r="I365"/>
  <c r="J365"/>
  <c r="B40" i="1"/>
  <c r="C40"/>
  <c r="E40" s="1"/>
  <c r="D35" i="21" s="1"/>
  <c r="D40" i="1"/>
  <c r="C35" i="21" s="1"/>
  <c r="F40" i="1"/>
  <c r="H40"/>
  <c r="C364" i="3"/>
  <c r="D364"/>
  <c r="E364"/>
  <c r="F364"/>
  <c r="G364"/>
  <c r="H364"/>
  <c r="I364"/>
  <c r="J364"/>
  <c r="C363"/>
  <c r="D363"/>
  <c r="E363"/>
  <c r="F363"/>
  <c r="G363"/>
  <c r="H363"/>
  <c r="I363"/>
  <c r="J363"/>
  <c r="C359"/>
  <c r="D359"/>
  <c r="E359"/>
  <c r="F359"/>
  <c r="G359"/>
  <c r="H359"/>
  <c r="I359"/>
  <c r="J359"/>
  <c r="C362"/>
  <c r="D362"/>
  <c r="E362"/>
  <c r="F362"/>
  <c r="G362"/>
  <c r="H362"/>
  <c r="I362"/>
  <c r="J362"/>
  <c r="C361"/>
  <c r="D361"/>
  <c r="E361"/>
  <c r="F361"/>
  <c r="G361"/>
  <c r="H361"/>
  <c r="I361"/>
  <c r="J361"/>
  <c r="C360"/>
  <c r="D360"/>
  <c r="E360"/>
  <c r="F360"/>
  <c r="G360"/>
  <c r="H360"/>
  <c r="I360"/>
  <c r="J360"/>
  <c r="C358"/>
  <c r="D358"/>
  <c r="E358"/>
  <c r="F358"/>
  <c r="G358"/>
  <c r="H358"/>
  <c r="I358"/>
  <c r="J358"/>
  <c r="B39" i="1"/>
  <c r="F39" s="1"/>
  <c r="C39"/>
  <c r="E39" s="1"/>
  <c r="D34" i="21" s="1"/>
  <c r="D39" i="1"/>
  <c r="C34" i="21" s="1"/>
  <c r="C357" i="3"/>
  <c r="D357"/>
  <c r="E357"/>
  <c r="F357"/>
  <c r="G357"/>
  <c r="H357"/>
  <c r="I357"/>
  <c r="J357"/>
  <c r="C356"/>
  <c r="D356"/>
  <c r="E356"/>
  <c r="F356"/>
  <c r="G356"/>
  <c r="H356"/>
  <c r="I356"/>
  <c r="J356"/>
  <c r="C355"/>
  <c r="D355"/>
  <c r="E355"/>
  <c r="F355"/>
  <c r="G355"/>
  <c r="H355"/>
  <c r="I355"/>
  <c r="J355"/>
  <c r="C354"/>
  <c r="D354"/>
  <c r="E354"/>
  <c r="F354"/>
  <c r="G354"/>
  <c r="H354"/>
  <c r="I354"/>
  <c r="J354"/>
  <c r="C353"/>
  <c r="D353"/>
  <c r="E353"/>
  <c r="F353"/>
  <c r="G353"/>
  <c r="H353"/>
  <c r="I353"/>
  <c r="J353"/>
  <c r="C352"/>
  <c r="D352"/>
  <c r="E352"/>
  <c r="F352"/>
  <c r="G352"/>
  <c r="H352"/>
  <c r="I352"/>
  <c r="J352"/>
  <c r="C351"/>
  <c r="D351"/>
  <c r="E351"/>
  <c r="F351"/>
  <c r="G351"/>
  <c r="H351"/>
  <c r="I351"/>
  <c r="J351"/>
  <c r="C350"/>
  <c r="D350"/>
  <c r="E350"/>
  <c r="F350"/>
  <c r="G350"/>
  <c r="H350"/>
  <c r="I350"/>
  <c r="J350"/>
  <c r="B38" i="1"/>
  <c r="F38" s="1"/>
  <c r="C38"/>
  <c r="E38" s="1"/>
  <c r="D33" i="21" s="1"/>
  <c r="D38" i="1"/>
  <c r="C33" i="21" s="1"/>
  <c r="C346" i="3"/>
  <c r="D346"/>
  <c r="E346"/>
  <c r="F346"/>
  <c r="G346"/>
  <c r="H346"/>
  <c r="I346"/>
  <c r="J346"/>
  <c r="C349"/>
  <c r="D349"/>
  <c r="E349"/>
  <c r="F349"/>
  <c r="G349"/>
  <c r="H349"/>
  <c r="I349"/>
  <c r="J349"/>
  <c r="C348"/>
  <c r="D348"/>
  <c r="E348"/>
  <c r="F348"/>
  <c r="G348"/>
  <c r="H348"/>
  <c r="I348"/>
  <c r="J348"/>
  <c r="C347"/>
  <c r="D347"/>
  <c r="E347"/>
  <c r="F347"/>
  <c r="G347"/>
  <c r="H347"/>
  <c r="I347"/>
  <c r="J347"/>
  <c r="C342"/>
  <c r="C343"/>
  <c r="C344"/>
  <c r="C345"/>
  <c r="D342"/>
  <c r="D343"/>
  <c r="D344"/>
  <c r="D345"/>
  <c r="E342"/>
  <c r="E343"/>
  <c r="E344"/>
  <c r="E345"/>
  <c r="F342"/>
  <c r="F343"/>
  <c r="F344"/>
  <c r="F345"/>
  <c r="G342"/>
  <c r="G343"/>
  <c r="G344"/>
  <c r="G345"/>
  <c r="H342"/>
  <c r="H343"/>
  <c r="H344"/>
  <c r="H345"/>
  <c r="I342"/>
  <c r="I343"/>
  <c r="I344"/>
  <c r="I345"/>
  <c r="J342"/>
  <c r="J343"/>
  <c r="J344"/>
  <c r="J345"/>
  <c r="C341"/>
  <c r="D341"/>
  <c r="E341"/>
  <c r="F341"/>
  <c r="G341"/>
  <c r="H341"/>
  <c r="I341"/>
  <c r="J341"/>
  <c r="C340"/>
  <c r="D340"/>
  <c r="E340"/>
  <c r="F340"/>
  <c r="G340"/>
  <c r="H340"/>
  <c r="I340"/>
  <c r="J340"/>
  <c r="C339"/>
  <c r="D339"/>
  <c r="E339"/>
  <c r="F339"/>
  <c r="G339"/>
  <c r="H339"/>
  <c r="I339"/>
  <c r="J339"/>
  <c r="C337"/>
  <c r="D337"/>
  <c r="E337"/>
  <c r="F337"/>
  <c r="G337"/>
  <c r="H337"/>
  <c r="I337"/>
  <c r="J337"/>
  <c r="C336"/>
  <c r="D336"/>
  <c r="E336"/>
  <c r="F336"/>
  <c r="G336"/>
  <c r="H336"/>
  <c r="I336"/>
  <c r="J336"/>
  <c r="C335"/>
  <c r="D335"/>
  <c r="E335"/>
  <c r="F335"/>
  <c r="G335"/>
  <c r="H335"/>
  <c r="I335"/>
  <c r="J335"/>
  <c r="B41" i="1"/>
  <c r="H41" s="1"/>
  <c r="C41"/>
  <c r="E41" s="1"/>
  <c r="I41" s="1"/>
  <c r="D41"/>
  <c r="C36" i="21" s="1"/>
  <c r="C331" i="3"/>
  <c r="D331"/>
  <c r="E331"/>
  <c r="F331"/>
  <c r="G331"/>
  <c r="H331"/>
  <c r="I331"/>
  <c r="J331"/>
  <c r="C332"/>
  <c r="D332"/>
  <c r="E332"/>
  <c r="F332"/>
  <c r="G332"/>
  <c r="H332"/>
  <c r="I332"/>
  <c r="J332"/>
  <c r="C310" i="24"/>
  <c r="A310" s="1"/>
  <c r="C309"/>
  <c r="A309" s="1"/>
  <c r="E33" i="14"/>
  <c r="G33"/>
  <c r="E32" i="21"/>
  <c r="C308" i="24"/>
  <c r="A308" s="1"/>
  <c r="C334" i="3"/>
  <c r="D334"/>
  <c r="E334"/>
  <c r="F334"/>
  <c r="G334"/>
  <c r="H334"/>
  <c r="I334"/>
  <c r="J334"/>
  <c r="C333"/>
  <c r="D333"/>
  <c r="E333"/>
  <c r="F333"/>
  <c r="G333"/>
  <c r="H333"/>
  <c r="I333"/>
  <c r="J333"/>
  <c r="C330"/>
  <c r="D330"/>
  <c r="E330"/>
  <c r="F330"/>
  <c r="G330"/>
  <c r="H330"/>
  <c r="I330"/>
  <c r="J330"/>
  <c r="C329"/>
  <c r="D329"/>
  <c r="E329"/>
  <c r="F329"/>
  <c r="G329"/>
  <c r="H329"/>
  <c r="I329"/>
  <c r="J329"/>
  <c r="C328"/>
  <c r="D328"/>
  <c r="E328"/>
  <c r="F328"/>
  <c r="G328"/>
  <c r="H328"/>
  <c r="I328"/>
  <c r="J328"/>
  <c r="C327"/>
  <c r="D327"/>
  <c r="E327"/>
  <c r="F327"/>
  <c r="G327"/>
  <c r="H327"/>
  <c r="I327"/>
  <c r="J327"/>
  <c r="C326"/>
  <c r="D326"/>
  <c r="E326"/>
  <c r="F326"/>
  <c r="G326"/>
  <c r="H326"/>
  <c r="I326"/>
  <c r="J326"/>
  <c r="C325"/>
  <c r="D325"/>
  <c r="E325"/>
  <c r="F325"/>
  <c r="G325"/>
  <c r="H325"/>
  <c r="I325"/>
  <c r="J325"/>
  <c r="C324"/>
  <c r="D324"/>
  <c r="E324"/>
  <c r="F324"/>
  <c r="G324"/>
  <c r="H324"/>
  <c r="I324"/>
  <c r="J324"/>
  <c r="B34" i="1"/>
  <c r="H34" s="1"/>
  <c r="C34"/>
  <c r="E34" s="1"/>
  <c r="D32" i="21" s="1"/>
  <c r="D34" i="1"/>
  <c r="C32" i="21" s="1"/>
  <c r="C307" i="24"/>
  <c r="A307" s="1"/>
  <c r="C306"/>
  <c r="A306" s="1"/>
  <c r="E32" i="14"/>
  <c r="G32"/>
  <c r="E31" i="21"/>
  <c r="C305" i="24"/>
  <c r="A305" s="1"/>
  <c r="C323" i="3"/>
  <c r="D323"/>
  <c r="E323"/>
  <c r="F323"/>
  <c r="G323"/>
  <c r="H323"/>
  <c r="I323"/>
  <c r="J323"/>
  <c r="C322"/>
  <c r="D322"/>
  <c r="E322"/>
  <c r="F322"/>
  <c r="G322"/>
  <c r="H322"/>
  <c r="I322"/>
  <c r="J322"/>
  <c r="C321"/>
  <c r="D321"/>
  <c r="E321"/>
  <c r="F321"/>
  <c r="G321"/>
  <c r="H321"/>
  <c r="I321"/>
  <c r="J321"/>
  <c r="C320"/>
  <c r="D320"/>
  <c r="E320"/>
  <c r="F320"/>
  <c r="G320"/>
  <c r="H320"/>
  <c r="I320"/>
  <c r="J320"/>
  <c r="C319"/>
  <c r="D319"/>
  <c r="E319"/>
  <c r="F319"/>
  <c r="G319"/>
  <c r="H319"/>
  <c r="I319"/>
  <c r="J319"/>
  <c r="C318"/>
  <c r="D318"/>
  <c r="E318"/>
  <c r="F318"/>
  <c r="G318"/>
  <c r="H318"/>
  <c r="I318"/>
  <c r="J318"/>
  <c r="C317"/>
  <c r="D317"/>
  <c r="E317"/>
  <c r="F317"/>
  <c r="G317"/>
  <c r="H317"/>
  <c r="I317"/>
  <c r="J317"/>
  <c r="C316"/>
  <c r="D316"/>
  <c r="E316"/>
  <c r="F316"/>
  <c r="G316"/>
  <c r="H316"/>
  <c r="I316"/>
  <c r="J316"/>
  <c r="C315"/>
  <c r="D315"/>
  <c r="E315"/>
  <c r="F315"/>
  <c r="G315"/>
  <c r="H315"/>
  <c r="I315"/>
  <c r="J315"/>
  <c r="C314"/>
  <c r="D314"/>
  <c r="E314"/>
  <c r="F314"/>
  <c r="G314"/>
  <c r="H314"/>
  <c r="I314"/>
  <c r="J314"/>
  <c r="C313"/>
  <c r="D313"/>
  <c r="E313"/>
  <c r="F313"/>
  <c r="G313"/>
  <c r="H313"/>
  <c r="I313"/>
  <c r="J313"/>
  <c r="C312"/>
  <c r="D312"/>
  <c r="E312"/>
  <c r="F312"/>
  <c r="G312"/>
  <c r="H312"/>
  <c r="I312"/>
  <c r="J312"/>
  <c r="C311"/>
  <c r="D311"/>
  <c r="E311"/>
  <c r="F311"/>
  <c r="G311"/>
  <c r="H311"/>
  <c r="I311"/>
  <c r="J311"/>
  <c r="B19" i="1"/>
  <c r="H19" s="1"/>
  <c r="C19"/>
  <c r="E19" s="1"/>
  <c r="D31" i="21" s="1"/>
  <c r="D19" i="1"/>
  <c r="C31" i="21" s="1"/>
  <c r="C283" i="24"/>
  <c r="A283" s="1"/>
  <c r="C284"/>
  <c r="A284" s="1"/>
  <c r="C285"/>
  <c r="A285" s="1"/>
  <c r="C286"/>
  <c r="A286" s="1"/>
  <c r="C287"/>
  <c r="A287" s="1"/>
  <c r="C288"/>
  <c r="A288" s="1"/>
  <c r="C289"/>
  <c r="A289" s="1"/>
  <c r="C290"/>
  <c r="A290" s="1"/>
  <c r="C291"/>
  <c r="A291" s="1"/>
  <c r="C292"/>
  <c r="A292" s="1"/>
  <c r="C293"/>
  <c r="A293" s="1"/>
  <c r="C294"/>
  <c r="A294" s="1"/>
  <c r="C295"/>
  <c r="A295" s="1"/>
  <c r="C296"/>
  <c r="A296" s="1"/>
  <c r="C297"/>
  <c r="A297" s="1"/>
  <c r="C298"/>
  <c r="A298" s="1"/>
  <c r="C299"/>
  <c r="A299" s="1"/>
  <c r="C300"/>
  <c r="A300" s="1"/>
  <c r="C301"/>
  <c r="A301" s="1"/>
  <c r="C302"/>
  <c r="A302" s="1"/>
  <c r="C303"/>
  <c r="A303" s="1"/>
  <c r="C304"/>
  <c r="A304" s="1"/>
  <c r="C282"/>
  <c r="A282" s="1"/>
  <c r="E30" i="21"/>
  <c r="C281" i="24"/>
  <c r="A281" s="1"/>
  <c r="C280"/>
  <c r="A280" s="1"/>
  <c r="C310" i="3"/>
  <c r="D310"/>
  <c r="E310"/>
  <c r="F310"/>
  <c r="G310"/>
  <c r="H310"/>
  <c r="I310"/>
  <c r="J310"/>
  <c r="C305"/>
  <c r="D305"/>
  <c r="E305"/>
  <c r="F305"/>
  <c r="G305"/>
  <c r="H305"/>
  <c r="I305"/>
  <c r="J305"/>
  <c r="C279" i="24"/>
  <c r="A279" s="1"/>
  <c r="E29" i="21"/>
  <c r="C278" i="24"/>
  <c r="A278" s="1"/>
  <c r="E28" i="21"/>
  <c r="C276" i="24"/>
  <c r="A276" s="1"/>
  <c r="C277"/>
  <c r="A277" s="1"/>
  <c r="C275"/>
  <c r="A275" s="1"/>
  <c r="E27" i="21"/>
  <c r="C274" i="24"/>
  <c r="A274" s="1"/>
  <c r="C273"/>
  <c r="A273" s="1"/>
  <c r="C272"/>
  <c r="A272" s="1"/>
  <c r="E31" i="14"/>
  <c r="G31"/>
  <c r="C309" i="3"/>
  <c r="D309"/>
  <c r="E309"/>
  <c r="F309"/>
  <c r="G309"/>
  <c r="H309"/>
  <c r="I309"/>
  <c r="J309"/>
  <c r="C308"/>
  <c r="D308"/>
  <c r="E308"/>
  <c r="F308"/>
  <c r="G308"/>
  <c r="H308"/>
  <c r="I308"/>
  <c r="J308"/>
  <c r="C307"/>
  <c r="D307"/>
  <c r="E307"/>
  <c r="F307"/>
  <c r="G307"/>
  <c r="H307"/>
  <c r="I307"/>
  <c r="J307"/>
  <c r="C306"/>
  <c r="D306"/>
  <c r="E306"/>
  <c r="F306"/>
  <c r="G306"/>
  <c r="H306"/>
  <c r="I306"/>
  <c r="J306"/>
  <c r="C304"/>
  <c r="D304"/>
  <c r="E304"/>
  <c r="F304"/>
  <c r="G304"/>
  <c r="H304"/>
  <c r="I304"/>
  <c r="J304"/>
  <c r="C303"/>
  <c r="D303"/>
  <c r="E303"/>
  <c r="F303"/>
  <c r="G303"/>
  <c r="H303"/>
  <c r="I303"/>
  <c r="J303"/>
  <c r="C302"/>
  <c r="D302"/>
  <c r="E302"/>
  <c r="F302"/>
  <c r="G302"/>
  <c r="H302"/>
  <c r="I302"/>
  <c r="J302"/>
  <c r="C301"/>
  <c r="D301"/>
  <c r="E301"/>
  <c r="F301"/>
  <c r="G301"/>
  <c r="H301"/>
  <c r="I301"/>
  <c r="J301"/>
  <c r="B37" i="1"/>
  <c r="H37" s="1"/>
  <c r="C37"/>
  <c r="E37" s="1"/>
  <c r="D27" i="21" s="1"/>
  <c r="D37" i="1"/>
  <c r="C27" i="21" s="1"/>
  <c r="C252" i="3"/>
  <c r="D252"/>
  <c r="E252"/>
  <c r="F252"/>
  <c r="G252"/>
  <c r="H252"/>
  <c r="I252"/>
  <c r="J252"/>
  <c r="C256"/>
  <c r="D256"/>
  <c r="E256"/>
  <c r="F256"/>
  <c r="G256"/>
  <c r="H256"/>
  <c r="I256"/>
  <c r="J256"/>
  <c r="C271" i="24"/>
  <c r="A271" s="1"/>
  <c r="E26" i="21"/>
  <c r="C270" i="24"/>
  <c r="A270" s="1"/>
  <c r="E25" i="21"/>
  <c r="C269" i="24"/>
  <c r="A269" s="1"/>
  <c r="C268"/>
  <c r="A268" s="1"/>
  <c r="C267"/>
  <c r="A267" s="1"/>
  <c r="C266"/>
  <c r="A266" s="1"/>
  <c r="C265"/>
  <c r="A265" s="1"/>
  <c r="C264"/>
  <c r="A264" s="1"/>
  <c r="C263"/>
  <c r="A263" s="1"/>
  <c r="C262"/>
  <c r="A262" s="1"/>
  <c r="C261"/>
  <c r="A261" s="1"/>
  <c r="C260"/>
  <c r="A260" s="1"/>
  <c r="C259"/>
  <c r="A259" s="1"/>
  <c r="C258"/>
  <c r="A258" s="1"/>
  <c r="C257"/>
  <c r="A257" s="1"/>
  <c r="C256"/>
  <c r="A256" s="1"/>
  <c r="C255"/>
  <c r="A255" s="1"/>
  <c r="C254"/>
  <c r="A254" s="1"/>
  <c r="C253"/>
  <c r="A253" s="1"/>
  <c r="C252"/>
  <c r="A252" s="1"/>
  <c r="C251"/>
  <c r="A251" s="1"/>
  <c r="C250"/>
  <c r="A250" s="1"/>
  <c r="C249"/>
  <c r="A249" s="1"/>
  <c r="C248"/>
  <c r="A248" s="1"/>
  <c r="C247"/>
  <c r="A247" s="1"/>
  <c r="C246"/>
  <c r="A246" s="1"/>
  <c r="C245"/>
  <c r="A245" s="1"/>
  <c r="C244"/>
  <c r="A244" s="1"/>
  <c r="C243"/>
  <c r="A243" s="1"/>
  <c r="C242"/>
  <c r="A242" s="1"/>
  <c r="C241"/>
  <c r="A241" s="1"/>
  <c r="C240"/>
  <c r="A240" s="1"/>
  <c r="C239"/>
  <c r="A239" s="1"/>
  <c r="C238"/>
  <c r="A238" s="1"/>
  <c r="C237"/>
  <c r="A237" s="1"/>
  <c r="C236"/>
  <c r="A236" s="1"/>
  <c r="C235"/>
  <c r="A235" s="1"/>
  <c r="C234"/>
  <c r="A234" s="1"/>
  <c r="C233"/>
  <c r="A233" s="1"/>
  <c r="C232"/>
  <c r="A232" s="1"/>
  <c r="E24" i="21"/>
  <c r="E23"/>
  <c r="C230" i="24"/>
  <c r="A230" s="1"/>
  <c r="C231"/>
  <c r="A231" s="1"/>
  <c r="C229"/>
  <c r="A229" s="1"/>
  <c r="C228"/>
  <c r="A228" s="1"/>
  <c r="E30" i="14"/>
  <c r="G30"/>
  <c r="C227" i="24"/>
  <c r="A227" s="1"/>
  <c r="C226"/>
  <c r="A226" s="1"/>
  <c r="E29" i="14"/>
  <c r="G29"/>
  <c r="C300" i="3"/>
  <c r="D300"/>
  <c r="E300"/>
  <c r="F300"/>
  <c r="G300"/>
  <c r="H300"/>
  <c r="I300"/>
  <c r="J300"/>
  <c r="C299"/>
  <c r="D299"/>
  <c r="E299"/>
  <c r="F299"/>
  <c r="G299"/>
  <c r="H299"/>
  <c r="I299"/>
  <c r="J299"/>
  <c r="C298"/>
  <c r="D298"/>
  <c r="E298"/>
  <c r="F298"/>
  <c r="G298"/>
  <c r="H298"/>
  <c r="I298"/>
  <c r="J298"/>
  <c r="C297"/>
  <c r="D297"/>
  <c r="E297"/>
  <c r="F297"/>
  <c r="G297"/>
  <c r="H297"/>
  <c r="I297"/>
  <c r="J297"/>
  <c r="C296"/>
  <c r="D296"/>
  <c r="E296"/>
  <c r="F296"/>
  <c r="G296"/>
  <c r="H296"/>
  <c r="I296"/>
  <c r="J296"/>
  <c r="C295"/>
  <c r="D295"/>
  <c r="E295"/>
  <c r="F295"/>
  <c r="G295"/>
  <c r="H295"/>
  <c r="I295"/>
  <c r="J295"/>
  <c r="C294"/>
  <c r="D294"/>
  <c r="E294"/>
  <c r="F294"/>
  <c r="G294"/>
  <c r="H294"/>
  <c r="I294"/>
  <c r="J294"/>
  <c r="C293"/>
  <c r="D293"/>
  <c r="E293"/>
  <c r="F293"/>
  <c r="G293"/>
  <c r="H293"/>
  <c r="I293"/>
  <c r="J293"/>
  <c r="B14" i="1"/>
  <c r="H14" s="1"/>
  <c r="C14"/>
  <c r="E14" s="1"/>
  <c r="D24" i="21" s="1"/>
  <c r="D14" i="1"/>
  <c r="C24" i="21" s="1"/>
  <c r="C292" i="3"/>
  <c r="D292"/>
  <c r="E292"/>
  <c r="F292"/>
  <c r="G292"/>
  <c r="H292"/>
  <c r="I292"/>
  <c r="J292"/>
  <c r="C291"/>
  <c r="D291"/>
  <c r="E291"/>
  <c r="F291"/>
  <c r="G291"/>
  <c r="H291"/>
  <c r="I291"/>
  <c r="J291"/>
  <c r="C290"/>
  <c r="D290"/>
  <c r="E290"/>
  <c r="F290"/>
  <c r="G290"/>
  <c r="H290"/>
  <c r="I290"/>
  <c r="J290"/>
  <c r="C289"/>
  <c r="D289"/>
  <c r="E289"/>
  <c r="F289"/>
  <c r="G289"/>
  <c r="H289"/>
  <c r="I289"/>
  <c r="J289"/>
  <c r="C288"/>
  <c r="D288"/>
  <c r="E288"/>
  <c r="F288"/>
  <c r="G288"/>
  <c r="H288"/>
  <c r="I288"/>
  <c r="J288"/>
  <c r="C287"/>
  <c r="D287"/>
  <c r="E287"/>
  <c r="F287"/>
  <c r="G287"/>
  <c r="H287"/>
  <c r="I287"/>
  <c r="J287"/>
  <c r="C286"/>
  <c r="D286"/>
  <c r="E286"/>
  <c r="F286"/>
  <c r="G286"/>
  <c r="H286"/>
  <c r="I286"/>
  <c r="J286"/>
  <c r="C285"/>
  <c r="D285"/>
  <c r="E285"/>
  <c r="F285"/>
  <c r="G285"/>
  <c r="H285"/>
  <c r="I285"/>
  <c r="J285"/>
  <c r="C284"/>
  <c r="D284"/>
  <c r="E284"/>
  <c r="F284"/>
  <c r="G284"/>
  <c r="H284"/>
  <c r="I284"/>
  <c r="J284"/>
  <c r="B13" i="1"/>
  <c r="H13" s="1"/>
  <c r="C13"/>
  <c r="E13" s="1"/>
  <c r="D23" i="21" s="1"/>
  <c r="D13" i="1"/>
  <c r="C23" i="21" s="1"/>
  <c r="C225" i="24"/>
  <c r="A225" s="1"/>
  <c r="C224"/>
  <c r="A224" s="1"/>
  <c r="C223"/>
  <c r="A223" s="1"/>
  <c r="C222"/>
  <c r="A222" s="1"/>
  <c r="C221"/>
  <c r="A221" s="1"/>
  <c r="C220"/>
  <c r="A220" s="1"/>
  <c r="C219"/>
  <c r="A219" s="1"/>
  <c r="E22" i="21"/>
  <c r="C218" i="24"/>
  <c r="A218" s="1"/>
  <c r="C217"/>
  <c r="A217" s="1"/>
  <c r="E28" i="14"/>
  <c r="G28"/>
  <c r="C283" i="3"/>
  <c r="D283"/>
  <c r="E283"/>
  <c r="F283"/>
  <c r="G283"/>
  <c r="H283"/>
  <c r="I283"/>
  <c r="J283"/>
  <c r="C282"/>
  <c r="D282"/>
  <c r="E282"/>
  <c r="F282"/>
  <c r="G282"/>
  <c r="H282"/>
  <c r="I282"/>
  <c r="J282"/>
  <c r="C281"/>
  <c r="D281"/>
  <c r="E281"/>
  <c r="F281"/>
  <c r="G281"/>
  <c r="H281"/>
  <c r="I281"/>
  <c r="J281"/>
  <c r="C280"/>
  <c r="D280"/>
  <c r="E280"/>
  <c r="F280"/>
  <c r="G280"/>
  <c r="H280"/>
  <c r="I280"/>
  <c r="J280"/>
  <c r="C279"/>
  <c r="D279"/>
  <c r="E279"/>
  <c r="F279"/>
  <c r="G279"/>
  <c r="H279"/>
  <c r="I279"/>
  <c r="J279"/>
  <c r="C278"/>
  <c r="D278"/>
  <c r="E278"/>
  <c r="F278"/>
  <c r="G278"/>
  <c r="H278"/>
  <c r="I278"/>
  <c r="J278"/>
  <c r="C277"/>
  <c r="D277"/>
  <c r="E277"/>
  <c r="F277"/>
  <c r="G277"/>
  <c r="H277"/>
  <c r="I277"/>
  <c r="J277"/>
  <c r="B36" i="1"/>
  <c r="H36" s="1"/>
  <c r="C36"/>
  <c r="E36" s="1"/>
  <c r="D22" i="21" s="1"/>
  <c r="D36" i="1"/>
  <c r="C22" i="21" s="1"/>
  <c r="E6" i="26" l="1"/>
  <c r="F6" s="1"/>
  <c r="A8"/>
  <c r="D7"/>
  <c r="K384" i="3"/>
  <c r="K383"/>
  <c r="K382"/>
  <c r="K380"/>
  <c r="K381"/>
  <c r="K379"/>
  <c r="K378"/>
  <c r="K377"/>
  <c r="K376"/>
  <c r="K375"/>
  <c r="K374"/>
  <c r="I35" i="1"/>
  <c r="G35"/>
  <c r="J35"/>
  <c r="D36" i="21"/>
  <c r="F35" i="1"/>
  <c r="K338" i="3"/>
  <c r="K370"/>
  <c r="K373"/>
  <c r="K372"/>
  <c r="K371"/>
  <c r="K369"/>
  <c r="K368"/>
  <c r="K367"/>
  <c r="K366"/>
  <c r="K365"/>
  <c r="K364"/>
  <c r="I40" i="1"/>
  <c r="G40"/>
  <c r="J40"/>
  <c r="H38"/>
  <c r="K363" i="3"/>
  <c r="K362"/>
  <c r="K359"/>
  <c r="K361"/>
  <c r="K360"/>
  <c r="K356"/>
  <c r="K358"/>
  <c r="K354"/>
  <c r="K357"/>
  <c r="H39" i="1"/>
  <c r="G39"/>
  <c r="I39"/>
  <c r="J39"/>
  <c r="K355" i="3"/>
  <c r="K353"/>
  <c r="K352"/>
  <c r="K351"/>
  <c r="K350"/>
  <c r="K346"/>
  <c r="K349"/>
  <c r="G38" i="1"/>
  <c r="J38"/>
  <c r="I38"/>
  <c r="K348" i="3"/>
  <c r="K347"/>
  <c r="K342"/>
  <c r="K343"/>
  <c r="K345"/>
  <c r="K344"/>
  <c r="K341"/>
  <c r="K340"/>
  <c r="K339"/>
  <c r="K337"/>
  <c r="K336"/>
  <c r="K335"/>
  <c r="J41" i="1"/>
  <c r="F41"/>
  <c r="G41"/>
  <c r="K331" i="3"/>
  <c r="K332"/>
  <c r="K334"/>
  <c r="K333"/>
  <c r="K330"/>
  <c r="K329"/>
  <c r="K328"/>
  <c r="K327"/>
  <c r="K326"/>
  <c r="K325"/>
  <c r="K324"/>
  <c r="K323"/>
  <c r="I34" i="1"/>
  <c r="G34"/>
  <c r="J34"/>
  <c r="F34"/>
  <c r="K322" i="3"/>
  <c r="K321"/>
  <c r="K320"/>
  <c r="K317"/>
  <c r="K319"/>
  <c r="K318"/>
  <c r="K316"/>
  <c r="K314"/>
  <c r="K315"/>
  <c r="K312"/>
  <c r="K313"/>
  <c r="K311"/>
  <c r="I19" i="1"/>
  <c r="J19"/>
  <c r="G19"/>
  <c r="F19"/>
  <c r="K310" i="3"/>
  <c r="K305"/>
  <c r="K309"/>
  <c r="K308"/>
  <c r="K306"/>
  <c r="K307"/>
  <c r="K304"/>
  <c r="K303"/>
  <c r="K302"/>
  <c r="K301"/>
  <c r="I37" i="1"/>
  <c r="G37"/>
  <c r="J37"/>
  <c r="F37"/>
  <c r="K252" i="3"/>
  <c r="K256"/>
  <c r="K300"/>
  <c r="K299"/>
  <c r="K298"/>
  <c r="K297"/>
  <c r="K296"/>
  <c r="K295"/>
  <c r="K294"/>
  <c r="K293"/>
  <c r="K292"/>
  <c r="F14" i="1"/>
  <c r="G14"/>
  <c r="J14"/>
  <c r="I14"/>
  <c r="K291" i="3"/>
  <c r="K290"/>
  <c r="K289"/>
  <c r="K288"/>
  <c r="K287"/>
  <c r="K286"/>
  <c r="K285"/>
  <c r="K284"/>
  <c r="I13" i="1"/>
  <c r="G13"/>
  <c r="J13"/>
  <c r="F13"/>
  <c r="K282" i="3"/>
  <c r="K283"/>
  <c r="K281"/>
  <c r="K280"/>
  <c r="K279"/>
  <c r="K278"/>
  <c r="K277"/>
  <c r="I36" i="1"/>
  <c r="J36"/>
  <c r="G36"/>
  <c r="F36"/>
  <c r="C216" i="24"/>
  <c r="A216" s="1"/>
  <c r="C215"/>
  <c r="A215" s="1"/>
  <c r="C214"/>
  <c r="A214" s="1"/>
  <c r="E27" i="14"/>
  <c r="G27"/>
  <c r="C271" i="3"/>
  <c r="C272"/>
  <c r="C273"/>
  <c r="C274"/>
  <c r="C275"/>
  <c r="C276"/>
  <c r="D271"/>
  <c r="D272"/>
  <c r="D273"/>
  <c r="D274"/>
  <c r="D275"/>
  <c r="D276"/>
  <c r="E271"/>
  <c r="E272"/>
  <c r="E273"/>
  <c r="E274"/>
  <c r="E275"/>
  <c r="E276"/>
  <c r="F271"/>
  <c r="F272"/>
  <c r="F273"/>
  <c r="F274"/>
  <c r="F275"/>
  <c r="F276"/>
  <c r="G271"/>
  <c r="G272"/>
  <c r="G273"/>
  <c r="G274"/>
  <c r="G275"/>
  <c r="G276"/>
  <c r="H271"/>
  <c r="H272"/>
  <c r="H273"/>
  <c r="H274"/>
  <c r="H275"/>
  <c r="H276"/>
  <c r="I271"/>
  <c r="I272"/>
  <c r="I273"/>
  <c r="I274"/>
  <c r="I275"/>
  <c r="I276"/>
  <c r="J271"/>
  <c r="J272"/>
  <c r="J273"/>
  <c r="J274"/>
  <c r="J275"/>
  <c r="J276"/>
  <c r="B12" i="1"/>
  <c r="F12" s="1"/>
  <c r="C12"/>
  <c r="E12" s="1"/>
  <c r="D30" i="21" s="1"/>
  <c r="D12" i="1"/>
  <c r="C30" i="21" s="1"/>
  <c r="C213" i="24"/>
  <c r="A213" s="1"/>
  <c r="C212"/>
  <c r="A212" s="1"/>
  <c r="E2" i="14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G26"/>
  <c r="C211" i="24"/>
  <c r="A211" s="1"/>
  <c r="C210"/>
  <c r="A210" s="1"/>
  <c r="C209"/>
  <c r="A209" s="1"/>
  <c r="C208"/>
  <c r="A208" s="1"/>
  <c r="C207"/>
  <c r="A207" s="1"/>
  <c r="E21" i="21"/>
  <c r="C270" i="3"/>
  <c r="D270"/>
  <c r="E270"/>
  <c r="F270"/>
  <c r="G270"/>
  <c r="H270"/>
  <c r="I270"/>
  <c r="J270"/>
  <c r="C269"/>
  <c r="D269"/>
  <c r="E269"/>
  <c r="F269"/>
  <c r="G269"/>
  <c r="H269"/>
  <c r="I269"/>
  <c r="J269"/>
  <c r="C268"/>
  <c r="D268"/>
  <c r="E268"/>
  <c r="F268"/>
  <c r="G268"/>
  <c r="H268"/>
  <c r="I268"/>
  <c r="J268"/>
  <c r="C267"/>
  <c r="D267"/>
  <c r="E267"/>
  <c r="F267"/>
  <c r="G267"/>
  <c r="H267"/>
  <c r="I267"/>
  <c r="J267"/>
  <c r="C266"/>
  <c r="D266"/>
  <c r="E266"/>
  <c r="F266"/>
  <c r="G266"/>
  <c r="H266"/>
  <c r="I266"/>
  <c r="J266"/>
  <c r="C265"/>
  <c r="D265"/>
  <c r="E265"/>
  <c r="F265"/>
  <c r="G265"/>
  <c r="H265"/>
  <c r="I265"/>
  <c r="J265"/>
  <c r="C264"/>
  <c r="D264"/>
  <c r="E264"/>
  <c r="F264"/>
  <c r="G264"/>
  <c r="H264"/>
  <c r="I264"/>
  <c r="J264"/>
  <c r="C263"/>
  <c r="D263"/>
  <c r="E263"/>
  <c r="F263"/>
  <c r="G263"/>
  <c r="H263"/>
  <c r="I263"/>
  <c r="J263"/>
  <c r="C262"/>
  <c r="D262"/>
  <c r="E262"/>
  <c r="F262"/>
  <c r="G262"/>
  <c r="H262"/>
  <c r="I262"/>
  <c r="J262"/>
  <c r="C261"/>
  <c r="D261"/>
  <c r="E261"/>
  <c r="F261"/>
  <c r="G261"/>
  <c r="H261"/>
  <c r="I261"/>
  <c r="J261"/>
  <c r="C260"/>
  <c r="D260"/>
  <c r="E260"/>
  <c r="F260"/>
  <c r="G260"/>
  <c r="H260"/>
  <c r="I260"/>
  <c r="J260"/>
  <c r="C259"/>
  <c r="D259"/>
  <c r="E259"/>
  <c r="F259"/>
  <c r="G259"/>
  <c r="H259"/>
  <c r="I259"/>
  <c r="J259"/>
  <c r="B18" i="1"/>
  <c r="H18" s="1"/>
  <c r="C18"/>
  <c r="E18" s="1"/>
  <c r="D21" i="21" s="1"/>
  <c r="D18" i="1"/>
  <c r="C21" i="21" s="1"/>
  <c r="D2" i="1"/>
  <c r="C28" i="21" s="1"/>
  <c r="D3" i="1"/>
  <c r="D4"/>
  <c r="D5"/>
  <c r="D6"/>
  <c r="D7"/>
  <c r="D8"/>
  <c r="D9"/>
  <c r="D10"/>
  <c r="C20" i="21" s="1"/>
  <c r="D11" i="1"/>
  <c r="D15"/>
  <c r="D16"/>
  <c r="C26" i="21" s="1"/>
  <c r="D17" i="1"/>
  <c r="D20"/>
  <c r="D21"/>
  <c r="C18" i="21" s="1"/>
  <c r="D22" i="1"/>
  <c r="D23"/>
  <c r="D24"/>
  <c r="D25"/>
  <c r="D26"/>
  <c r="C19" i="21" s="1"/>
  <c r="D27" i="1"/>
  <c r="C25" i="21" s="1"/>
  <c r="D28" i="1"/>
  <c r="D29"/>
  <c r="D30"/>
  <c r="D31"/>
  <c r="D32"/>
  <c r="C17" i="21" s="1"/>
  <c r="D33" i="1"/>
  <c r="C29" i="21" s="1"/>
  <c r="D42" i="1"/>
  <c r="D43"/>
  <c r="C206" i="24"/>
  <c r="A206" s="1"/>
  <c r="C205"/>
  <c r="A205" s="1"/>
  <c r="C204"/>
  <c r="A204" s="1"/>
  <c r="C203"/>
  <c r="A203" s="1"/>
  <c r="C202"/>
  <c r="A202" s="1"/>
  <c r="C201"/>
  <c r="A201" s="1"/>
  <c r="E20" i="21"/>
  <c r="C200" i="24"/>
  <c r="A200" s="1"/>
  <c r="C199"/>
  <c r="A199" s="1"/>
  <c r="E19" i="21"/>
  <c r="C198" i="24"/>
  <c r="A198" s="1"/>
  <c r="C197"/>
  <c r="A197" s="1"/>
  <c r="C196"/>
  <c r="A196" s="1"/>
  <c r="C195"/>
  <c r="A195" s="1"/>
  <c r="C193"/>
  <c r="A193" s="1"/>
  <c r="C194"/>
  <c r="A194" s="1"/>
  <c r="G25" i="14"/>
  <c r="G24"/>
  <c r="C190" i="24"/>
  <c r="A190" s="1"/>
  <c r="C191"/>
  <c r="A191" s="1"/>
  <c r="C192"/>
  <c r="A192" s="1"/>
  <c r="C187"/>
  <c r="A187" s="1"/>
  <c r="C188"/>
  <c r="A188" s="1"/>
  <c r="C189"/>
  <c r="A189" s="1"/>
  <c r="G23" i="14"/>
  <c r="G22"/>
  <c r="G21"/>
  <c r="C185" i="24"/>
  <c r="A185" s="1"/>
  <c r="C186"/>
  <c r="A186" s="1"/>
  <c r="G20" i="14"/>
  <c r="C184" i="24"/>
  <c r="A184" s="1"/>
  <c r="C183"/>
  <c r="A183" s="1"/>
  <c r="C182"/>
  <c r="A182" s="1"/>
  <c r="C181"/>
  <c r="A181" s="1"/>
  <c r="C180"/>
  <c r="A180" s="1"/>
  <c r="C179"/>
  <c r="A179" s="1"/>
  <c r="C178"/>
  <c r="A178" s="1"/>
  <c r="C177"/>
  <c r="A177" s="1"/>
  <c r="H7" i="8"/>
  <c r="C175" i="24"/>
  <c r="A175" s="1"/>
  <c r="C176"/>
  <c r="A176" s="1"/>
  <c r="C174"/>
  <c r="A174" s="1"/>
  <c r="C173"/>
  <c r="A173" s="1"/>
  <c r="C172"/>
  <c r="A172" s="1"/>
  <c r="G19" i="14"/>
  <c r="C171" i="24"/>
  <c r="A171" s="1"/>
  <c r="E18" i="21"/>
  <c r="C170" i="24"/>
  <c r="A170" s="1"/>
  <c r="C169"/>
  <c r="A169" s="1"/>
  <c r="C221" i="3"/>
  <c r="D221"/>
  <c r="E221"/>
  <c r="F221"/>
  <c r="G221"/>
  <c r="H221"/>
  <c r="I221"/>
  <c r="J221"/>
  <c r="C211"/>
  <c r="D211"/>
  <c r="E211"/>
  <c r="F211"/>
  <c r="G211"/>
  <c r="H211"/>
  <c r="I211"/>
  <c r="J211"/>
  <c r="C168" i="24"/>
  <c r="A168" s="1"/>
  <c r="C167"/>
  <c r="A167" s="1"/>
  <c r="G18" i="14"/>
  <c r="C166" i="24"/>
  <c r="A166" s="1"/>
  <c r="E2" i="21"/>
  <c r="E3"/>
  <c r="E4"/>
  <c r="E5"/>
  <c r="E6"/>
  <c r="E7"/>
  <c r="E8"/>
  <c r="E9"/>
  <c r="E10"/>
  <c r="E11"/>
  <c r="E12"/>
  <c r="E13"/>
  <c r="E14"/>
  <c r="E15"/>
  <c r="E16"/>
  <c r="E17"/>
  <c r="C165" i="24"/>
  <c r="A165" s="1"/>
  <c r="C164"/>
  <c r="A164" s="1"/>
  <c r="C163"/>
  <c r="A163" s="1"/>
  <c r="C162"/>
  <c r="A162" s="1"/>
  <c r="C161"/>
  <c r="A161" s="1"/>
  <c r="C160"/>
  <c r="A160" s="1"/>
  <c r="C159"/>
  <c r="A159" s="1"/>
  <c r="C158"/>
  <c r="A158" s="1"/>
  <c r="C157"/>
  <c r="A157" s="1"/>
  <c r="C156"/>
  <c r="A156" s="1"/>
  <c r="C155"/>
  <c r="A155" s="1"/>
  <c r="G17" i="14"/>
  <c r="C154" i="24"/>
  <c r="A154" s="1"/>
  <c r="C153"/>
  <c r="A153" s="1"/>
  <c r="G16" i="14"/>
  <c r="C258" i="3"/>
  <c r="D258"/>
  <c r="E258"/>
  <c r="F258"/>
  <c r="G258"/>
  <c r="H258"/>
  <c r="I258"/>
  <c r="J258"/>
  <c r="C257"/>
  <c r="D257"/>
  <c r="E257"/>
  <c r="F257"/>
  <c r="G257"/>
  <c r="H257"/>
  <c r="I257"/>
  <c r="J257"/>
  <c r="C255"/>
  <c r="D255"/>
  <c r="E255"/>
  <c r="F255"/>
  <c r="G255"/>
  <c r="H255"/>
  <c r="I255"/>
  <c r="J255"/>
  <c r="C254"/>
  <c r="D254"/>
  <c r="E254"/>
  <c r="F254"/>
  <c r="G254"/>
  <c r="H254"/>
  <c r="I254"/>
  <c r="J254"/>
  <c r="C253"/>
  <c r="D253"/>
  <c r="E253"/>
  <c r="F253"/>
  <c r="G253"/>
  <c r="H253"/>
  <c r="I253"/>
  <c r="J253"/>
  <c r="C251"/>
  <c r="D251"/>
  <c r="E251"/>
  <c r="F251"/>
  <c r="G251"/>
  <c r="H251"/>
  <c r="I251"/>
  <c r="J251"/>
  <c r="C250"/>
  <c r="D250"/>
  <c r="E250"/>
  <c r="F250"/>
  <c r="G250"/>
  <c r="H250"/>
  <c r="I250"/>
  <c r="J250"/>
  <c r="B33" i="1"/>
  <c r="H33" s="1"/>
  <c r="C33"/>
  <c r="E33" s="1"/>
  <c r="D29" i="21" s="1"/>
  <c r="C152" i="24"/>
  <c r="A152" s="1"/>
  <c r="C151"/>
  <c r="A151" s="1"/>
  <c r="G15" i="14"/>
  <c r="C150" i="24"/>
  <c r="A150" s="1"/>
  <c r="C3"/>
  <c r="A3" s="1"/>
  <c r="C4"/>
  <c r="A4" s="1"/>
  <c r="C5"/>
  <c r="A5" s="1"/>
  <c r="C6"/>
  <c r="A6" s="1"/>
  <c r="C7"/>
  <c r="A7" s="1"/>
  <c r="C8"/>
  <c r="A8" s="1"/>
  <c r="C9"/>
  <c r="A9" s="1"/>
  <c r="C10"/>
  <c r="A10" s="1"/>
  <c r="C11"/>
  <c r="A11" s="1"/>
  <c r="C12"/>
  <c r="A12" s="1"/>
  <c r="C13"/>
  <c r="A13" s="1"/>
  <c r="C14"/>
  <c r="A14" s="1"/>
  <c r="C15"/>
  <c r="A15" s="1"/>
  <c r="C16"/>
  <c r="A16" s="1"/>
  <c r="C17"/>
  <c r="A17" s="1"/>
  <c r="C18"/>
  <c r="A18" s="1"/>
  <c r="C19"/>
  <c r="A19" s="1"/>
  <c r="C20"/>
  <c r="A20" s="1"/>
  <c r="C21"/>
  <c r="A21" s="1"/>
  <c r="C22"/>
  <c r="A22" s="1"/>
  <c r="C23"/>
  <c r="A23" s="1"/>
  <c r="C24"/>
  <c r="A24" s="1"/>
  <c r="C25"/>
  <c r="A25" s="1"/>
  <c r="C26"/>
  <c r="A26" s="1"/>
  <c r="C27"/>
  <c r="A27" s="1"/>
  <c r="C28"/>
  <c r="A28" s="1"/>
  <c r="C29"/>
  <c r="A29" s="1"/>
  <c r="C30"/>
  <c r="A30" s="1"/>
  <c r="C31"/>
  <c r="A31" s="1"/>
  <c r="C32"/>
  <c r="A32" s="1"/>
  <c r="C33"/>
  <c r="A33" s="1"/>
  <c r="C34"/>
  <c r="A34" s="1"/>
  <c r="C35"/>
  <c r="A35" s="1"/>
  <c r="C36"/>
  <c r="A36" s="1"/>
  <c r="C37"/>
  <c r="A37" s="1"/>
  <c r="C38"/>
  <c r="A38" s="1"/>
  <c r="C39"/>
  <c r="A39" s="1"/>
  <c r="C40"/>
  <c r="A40" s="1"/>
  <c r="C41"/>
  <c r="A41" s="1"/>
  <c r="C42"/>
  <c r="A42" s="1"/>
  <c r="C43"/>
  <c r="A43" s="1"/>
  <c r="C44"/>
  <c r="A44" s="1"/>
  <c r="C45"/>
  <c r="A45" s="1"/>
  <c r="C46"/>
  <c r="A46" s="1"/>
  <c r="C47"/>
  <c r="A47" s="1"/>
  <c r="C48"/>
  <c r="A48" s="1"/>
  <c r="C49"/>
  <c r="A49" s="1"/>
  <c r="C50"/>
  <c r="A50" s="1"/>
  <c r="C51"/>
  <c r="A51" s="1"/>
  <c r="C52"/>
  <c r="A52" s="1"/>
  <c r="C53"/>
  <c r="A53" s="1"/>
  <c r="C54"/>
  <c r="A54" s="1"/>
  <c r="C55"/>
  <c r="A55" s="1"/>
  <c r="C56"/>
  <c r="A56" s="1"/>
  <c r="C57"/>
  <c r="A57" s="1"/>
  <c r="C58"/>
  <c r="A58" s="1"/>
  <c r="C59"/>
  <c r="A59" s="1"/>
  <c r="C60"/>
  <c r="A60" s="1"/>
  <c r="C61"/>
  <c r="A61" s="1"/>
  <c r="C62"/>
  <c r="A62" s="1"/>
  <c r="C63"/>
  <c r="A63" s="1"/>
  <c r="C64"/>
  <c r="A64" s="1"/>
  <c r="C65"/>
  <c r="A65" s="1"/>
  <c r="C66"/>
  <c r="A66" s="1"/>
  <c r="C67"/>
  <c r="A67" s="1"/>
  <c r="C68"/>
  <c r="A68" s="1"/>
  <c r="C69"/>
  <c r="A69" s="1"/>
  <c r="C70"/>
  <c r="A70" s="1"/>
  <c r="C71"/>
  <c r="A71" s="1"/>
  <c r="C72"/>
  <c r="A72" s="1"/>
  <c r="C73"/>
  <c r="A73" s="1"/>
  <c r="C74"/>
  <c r="A74" s="1"/>
  <c r="C75"/>
  <c r="A75" s="1"/>
  <c r="C76"/>
  <c r="A76" s="1"/>
  <c r="C77"/>
  <c r="A77" s="1"/>
  <c r="C78"/>
  <c r="A78" s="1"/>
  <c r="C79"/>
  <c r="A79" s="1"/>
  <c r="C80"/>
  <c r="A80" s="1"/>
  <c r="C81"/>
  <c r="A81" s="1"/>
  <c r="C82"/>
  <c r="A82" s="1"/>
  <c r="C83"/>
  <c r="A83" s="1"/>
  <c r="C84"/>
  <c r="A84" s="1"/>
  <c r="C85"/>
  <c r="A85" s="1"/>
  <c r="C86"/>
  <c r="A86" s="1"/>
  <c r="C87"/>
  <c r="A87" s="1"/>
  <c r="C88"/>
  <c r="A88" s="1"/>
  <c r="C89"/>
  <c r="A89" s="1"/>
  <c r="C90"/>
  <c r="A90" s="1"/>
  <c r="C91"/>
  <c r="A91" s="1"/>
  <c r="C92"/>
  <c r="A92" s="1"/>
  <c r="C93"/>
  <c r="A93" s="1"/>
  <c r="C94"/>
  <c r="A94" s="1"/>
  <c r="C95"/>
  <c r="A95" s="1"/>
  <c r="C96"/>
  <c r="A96" s="1"/>
  <c r="C97"/>
  <c r="A97" s="1"/>
  <c r="C98"/>
  <c r="A98" s="1"/>
  <c r="C99"/>
  <c r="A99" s="1"/>
  <c r="C100"/>
  <c r="A100" s="1"/>
  <c r="C101"/>
  <c r="A101" s="1"/>
  <c r="C102"/>
  <c r="A102" s="1"/>
  <c r="C103"/>
  <c r="A103" s="1"/>
  <c r="C104"/>
  <c r="A104" s="1"/>
  <c r="C105"/>
  <c r="A105" s="1"/>
  <c r="C106"/>
  <c r="A106" s="1"/>
  <c r="C107"/>
  <c r="A107" s="1"/>
  <c r="C108"/>
  <c r="A108" s="1"/>
  <c r="C109"/>
  <c r="A109" s="1"/>
  <c r="C110"/>
  <c r="A110" s="1"/>
  <c r="C111"/>
  <c r="A111" s="1"/>
  <c r="C112"/>
  <c r="A112" s="1"/>
  <c r="C113"/>
  <c r="A113" s="1"/>
  <c r="C114"/>
  <c r="A114" s="1"/>
  <c r="C115"/>
  <c r="A115" s="1"/>
  <c r="C116"/>
  <c r="A116" s="1"/>
  <c r="C117"/>
  <c r="A117" s="1"/>
  <c r="C118"/>
  <c r="A118" s="1"/>
  <c r="C119"/>
  <c r="A119" s="1"/>
  <c r="C120"/>
  <c r="A120" s="1"/>
  <c r="C121"/>
  <c r="A121" s="1"/>
  <c r="C122"/>
  <c r="A122" s="1"/>
  <c r="C123"/>
  <c r="A123" s="1"/>
  <c r="C124"/>
  <c r="A124" s="1"/>
  <c r="C125"/>
  <c r="A125" s="1"/>
  <c r="C126"/>
  <c r="A126" s="1"/>
  <c r="C127"/>
  <c r="A127" s="1"/>
  <c r="C128"/>
  <c r="A128" s="1"/>
  <c r="C129"/>
  <c r="A129" s="1"/>
  <c r="C130"/>
  <c r="A130" s="1"/>
  <c r="C131"/>
  <c r="A131" s="1"/>
  <c r="C132"/>
  <c r="A132" s="1"/>
  <c r="C133"/>
  <c r="A133" s="1"/>
  <c r="C134"/>
  <c r="A134" s="1"/>
  <c r="C135"/>
  <c r="A135" s="1"/>
  <c r="C136"/>
  <c r="A136" s="1"/>
  <c r="C137"/>
  <c r="A137" s="1"/>
  <c r="C138"/>
  <c r="A138" s="1"/>
  <c r="C139"/>
  <c r="A139" s="1"/>
  <c r="C140"/>
  <c r="A140" s="1"/>
  <c r="C141"/>
  <c r="A141" s="1"/>
  <c r="C142"/>
  <c r="A142" s="1"/>
  <c r="C143"/>
  <c r="A143" s="1"/>
  <c r="C144"/>
  <c r="A144" s="1"/>
  <c r="C145"/>
  <c r="A145" s="1"/>
  <c r="C146"/>
  <c r="A146" s="1"/>
  <c r="C147"/>
  <c r="A147" s="1"/>
  <c r="C148"/>
  <c r="A148" s="1"/>
  <c r="C149"/>
  <c r="A149" s="1"/>
  <c r="T4" i="25"/>
  <c r="S4"/>
  <c r="B7"/>
  <c r="B6"/>
  <c r="S3"/>
  <c r="S2"/>
  <c r="S1"/>
  <c r="C2" i="24"/>
  <c r="A2" s="1"/>
  <c r="E7" i="26" l="1"/>
  <c r="F7" s="1"/>
  <c r="A9"/>
  <c r="D8"/>
  <c r="H12" i="1"/>
  <c r="K271" i="3"/>
  <c r="K274"/>
  <c r="K276"/>
  <c r="K275"/>
  <c r="K273"/>
  <c r="K272"/>
  <c r="I12" i="1"/>
  <c r="G12"/>
  <c r="J12"/>
  <c r="K270" i="3"/>
  <c r="K269"/>
  <c r="K268"/>
  <c r="K267"/>
  <c r="K266"/>
  <c r="K265"/>
  <c r="K264"/>
  <c r="K263"/>
  <c r="K262"/>
  <c r="K261"/>
  <c r="K260"/>
  <c r="K259"/>
  <c r="I18" i="1"/>
  <c r="G18"/>
  <c r="J18"/>
  <c r="F18"/>
  <c r="K221" i="3"/>
  <c r="K211"/>
  <c r="K258"/>
  <c r="K257"/>
  <c r="K255"/>
  <c r="K254"/>
  <c r="K253"/>
  <c r="K251"/>
  <c r="K250"/>
  <c r="I33" i="1"/>
  <c r="G33"/>
  <c r="J33"/>
  <c r="F33"/>
  <c r="J5" i="25"/>
  <c r="H5"/>
  <c r="K5"/>
  <c r="C5"/>
  <c r="Q5"/>
  <c r="L5"/>
  <c r="D5"/>
  <c r="M5"/>
  <c r="E5"/>
  <c r="N5"/>
  <c r="F5"/>
  <c r="O5"/>
  <c r="G5"/>
  <c r="P5"/>
  <c r="I5"/>
  <c r="A2" i="19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G14" i="14"/>
  <c r="G13"/>
  <c r="G12"/>
  <c r="G11"/>
  <c r="G10"/>
  <c r="C6" i="21"/>
  <c r="C28" i="1"/>
  <c r="E28" s="1"/>
  <c r="D6" i="21" s="1"/>
  <c r="B28" i="1"/>
  <c r="F28" s="1"/>
  <c r="C245" i="3"/>
  <c r="C246"/>
  <c r="D245"/>
  <c r="D246"/>
  <c r="E245"/>
  <c r="E246"/>
  <c r="F245"/>
  <c r="F246"/>
  <c r="G245"/>
  <c r="G246"/>
  <c r="H245"/>
  <c r="H246"/>
  <c r="I245"/>
  <c r="I246"/>
  <c r="J245"/>
  <c r="J246"/>
  <c r="G9" i="14"/>
  <c r="C37" i="3"/>
  <c r="D37"/>
  <c r="E37"/>
  <c r="F37"/>
  <c r="G37"/>
  <c r="H37"/>
  <c r="I37"/>
  <c r="J37"/>
  <c r="C62"/>
  <c r="D62"/>
  <c r="E62"/>
  <c r="F62"/>
  <c r="G62"/>
  <c r="H62"/>
  <c r="I62"/>
  <c r="J62"/>
  <c r="H2" i="1"/>
  <c r="F2"/>
  <c r="B3"/>
  <c r="H3" s="1"/>
  <c r="B4"/>
  <c r="H4" s="1"/>
  <c r="B5"/>
  <c r="H5" s="1"/>
  <c r="B6"/>
  <c r="F6" s="1"/>
  <c r="B7"/>
  <c r="H7" s="1"/>
  <c r="B8"/>
  <c r="F8" s="1"/>
  <c r="B9"/>
  <c r="F9" s="1"/>
  <c r="B10"/>
  <c r="H10" s="1"/>
  <c r="B11"/>
  <c r="H11" s="1"/>
  <c r="B15"/>
  <c r="H15" s="1"/>
  <c r="B16"/>
  <c r="F16" s="1"/>
  <c r="B17"/>
  <c r="H17" s="1"/>
  <c r="B20"/>
  <c r="H20" s="1"/>
  <c r="B21"/>
  <c r="F21" s="1"/>
  <c r="B22"/>
  <c r="F22" s="1"/>
  <c r="B23"/>
  <c r="H23" s="1"/>
  <c r="B24"/>
  <c r="H24" s="1"/>
  <c r="B25"/>
  <c r="H25" s="1"/>
  <c r="B26"/>
  <c r="F26" s="1"/>
  <c r="B27"/>
  <c r="H27" s="1"/>
  <c r="B29"/>
  <c r="H29" s="1"/>
  <c r="B30"/>
  <c r="F30" s="1"/>
  <c r="B31"/>
  <c r="F31" s="1"/>
  <c r="B32"/>
  <c r="H32" s="1"/>
  <c r="B42"/>
  <c r="H42" s="1"/>
  <c r="B43"/>
  <c r="H43" s="1"/>
  <c r="G2" i="14"/>
  <c r="G3"/>
  <c r="G4"/>
  <c r="G5"/>
  <c r="G6"/>
  <c r="G7"/>
  <c r="G8"/>
  <c r="A2"/>
  <c r="A2" i="13"/>
  <c r="A3" s="1"/>
  <c r="A4" s="1"/>
  <c r="A5" s="1"/>
  <c r="A6" s="1"/>
  <c r="A7" s="1"/>
  <c r="A8" s="1"/>
  <c r="A9" s="1"/>
  <c r="C113" i="3"/>
  <c r="D113"/>
  <c r="E113"/>
  <c r="F113"/>
  <c r="G113"/>
  <c r="H113"/>
  <c r="I113"/>
  <c r="J113"/>
  <c r="C2" i="1"/>
  <c r="E2" s="1"/>
  <c r="D28" i="21" s="1"/>
  <c r="C2"/>
  <c r="C3"/>
  <c r="C4"/>
  <c r="C5"/>
  <c r="C8"/>
  <c r="C7"/>
  <c r="C9"/>
  <c r="C10"/>
  <c r="C11"/>
  <c r="C14"/>
  <c r="C15"/>
  <c r="C12"/>
  <c r="C16"/>
  <c r="C13"/>
  <c r="H4" i="8"/>
  <c r="H2"/>
  <c r="H3"/>
  <c r="H5"/>
  <c r="H6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A2"/>
  <c r="A3" s="1"/>
  <c r="A4" s="1"/>
  <c r="A5" s="1"/>
  <c r="A6" s="1"/>
  <c r="C2"/>
  <c r="C3"/>
  <c r="A2" i="9"/>
  <c r="C142" i="3"/>
  <c r="D142"/>
  <c r="E142"/>
  <c r="F142"/>
  <c r="G142"/>
  <c r="H142"/>
  <c r="I142"/>
  <c r="J142"/>
  <c r="C129"/>
  <c r="D129"/>
  <c r="E129"/>
  <c r="F129"/>
  <c r="G129"/>
  <c r="H129"/>
  <c r="I129"/>
  <c r="J129"/>
  <c r="C234"/>
  <c r="D234"/>
  <c r="E234"/>
  <c r="F234"/>
  <c r="G234"/>
  <c r="H234"/>
  <c r="I234"/>
  <c r="J234"/>
  <c r="C4" i="1"/>
  <c r="E4" s="1"/>
  <c r="G4" s="1"/>
  <c r="C5"/>
  <c r="E5" s="1"/>
  <c r="C6"/>
  <c r="E6" s="1"/>
  <c r="C3"/>
  <c r="E3" s="1"/>
  <c r="C249" i="3"/>
  <c r="D249"/>
  <c r="E249"/>
  <c r="F249"/>
  <c r="G249"/>
  <c r="H249"/>
  <c r="I249"/>
  <c r="J249"/>
  <c r="C248"/>
  <c r="D248"/>
  <c r="E248"/>
  <c r="F248"/>
  <c r="G248"/>
  <c r="H248"/>
  <c r="I248"/>
  <c r="J248"/>
  <c r="C247"/>
  <c r="D247"/>
  <c r="E247"/>
  <c r="F247"/>
  <c r="G247"/>
  <c r="H247"/>
  <c r="I247"/>
  <c r="J247"/>
  <c r="C244"/>
  <c r="D244"/>
  <c r="E244"/>
  <c r="F244"/>
  <c r="G244"/>
  <c r="H244"/>
  <c r="I244"/>
  <c r="J244"/>
  <c r="C243"/>
  <c r="D243"/>
  <c r="E243"/>
  <c r="F243"/>
  <c r="G243"/>
  <c r="H243"/>
  <c r="I243"/>
  <c r="J243"/>
  <c r="C242"/>
  <c r="D242"/>
  <c r="E242"/>
  <c r="F242"/>
  <c r="G242"/>
  <c r="H242"/>
  <c r="I242"/>
  <c r="J242"/>
  <c r="C241"/>
  <c r="D241"/>
  <c r="E241"/>
  <c r="F241"/>
  <c r="G241"/>
  <c r="H241"/>
  <c r="I241"/>
  <c r="J241"/>
  <c r="C240"/>
  <c r="D240"/>
  <c r="E240"/>
  <c r="F240"/>
  <c r="G240"/>
  <c r="H240"/>
  <c r="I240"/>
  <c r="J240"/>
  <c r="C239"/>
  <c r="D239"/>
  <c r="E239"/>
  <c r="F239"/>
  <c r="G239"/>
  <c r="H239"/>
  <c r="I239"/>
  <c r="J239"/>
  <c r="C238"/>
  <c r="D238"/>
  <c r="E238"/>
  <c r="F238"/>
  <c r="G238"/>
  <c r="H238"/>
  <c r="I238"/>
  <c r="J238"/>
  <c r="C237"/>
  <c r="D237"/>
  <c r="E237"/>
  <c r="F237"/>
  <c r="G237"/>
  <c r="H237"/>
  <c r="I237"/>
  <c r="J237"/>
  <c r="C236"/>
  <c r="D236"/>
  <c r="E236"/>
  <c r="F236"/>
  <c r="G236"/>
  <c r="H236"/>
  <c r="I236"/>
  <c r="J236"/>
  <c r="C235"/>
  <c r="D235"/>
  <c r="E235"/>
  <c r="F235"/>
  <c r="G235"/>
  <c r="H235"/>
  <c r="I235"/>
  <c r="J235"/>
  <c r="C233"/>
  <c r="D233"/>
  <c r="E233"/>
  <c r="F233"/>
  <c r="G233"/>
  <c r="H233"/>
  <c r="I233"/>
  <c r="J233"/>
  <c r="C232"/>
  <c r="D232"/>
  <c r="E232"/>
  <c r="F232"/>
  <c r="G232"/>
  <c r="H232"/>
  <c r="I232"/>
  <c r="J232"/>
  <c r="C231"/>
  <c r="D231"/>
  <c r="E231"/>
  <c r="F231"/>
  <c r="G231"/>
  <c r="H231"/>
  <c r="I231"/>
  <c r="J231"/>
  <c r="C230"/>
  <c r="D230"/>
  <c r="E230"/>
  <c r="F230"/>
  <c r="G230"/>
  <c r="H230"/>
  <c r="I230"/>
  <c r="J230"/>
  <c r="C229"/>
  <c r="D229"/>
  <c r="E229"/>
  <c r="F229"/>
  <c r="G229"/>
  <c r="H229"/>
  <c r="I229"/>
  <c r="J229"/>
  <c r="C228"/>
  <c r="D228"/>
  <c r="E228"/>
  <c r="F228"/>
  <c r="G228"/>
  <c r="H228"/>
  <c r="I228"/>
  <c r="J228"/>
  <c r="C43" i="1"/>
  <c r="E43" s="1"/>
  <c r="C227" i="3"/>
  <c r="D227"/>
  <c r="E227"/>
  <c r="F227"/>
  <c r="G227"/>
  <c r="H227"/>
  <c r="I227"/>
  <c r="J227"/>
  <c r="C226"/>
  <c r="D226"/>
  <c r="E226"/>
  <c r="F226"/>
  <c r="G226"/>
  <c r="H226"/>
  <c r="I226"/>
  <c r="J226"/>
  <c r="C42" i="1"/>
  <c r="E42" s="1"/>
  <c r="G42" s="1"/>
  <c r="C7"/>
  <c r="E7" s="1"/>
  <c r="C8"/>
  <c r="E8" s="1"/>
  <c r="C9"/>
  <c r="E9" s="1"/>
  <c r="C10"/>
  <c r="E10" s="1"/>
  <c r="C11"/>
  <c r="E11" s="1"/>
  <c r="G11" s="1"/>
  <c r="C15"/>
  <c r="E15" s="1"/>
  <c r="C16"/>
  <c r="E16" s="1"/>
  <c r="C17"/>
  <c r="E17" s="1"/>
  <c r="C20"/>
  <c r="E20" s="1"/>
  <c r="D11" i="21" s="1"/>
  <c r="C21" i="1"/>
  <c r="E21" s="1"/>
  <c r="C22"/>
  <c r="E22" s="1"/>
  <c r="G22" s="1"/>
  <c r="C23"/>
  <c r="E23" s="1"/>
  <c r="C24"/>
  <c r="E24" s="1"/>
  <c r="G24" s="1"/>
  <c r="C25"/>
  <c r="E25" s="1"/>
  <c r="C26"/>
  <c r="E26" s="1"/>
  <c r="C27"/>
  <c r="E27" s="1"/>
  <c r="C29"/>
  <c r="E29" s="1"/>
  <c r="D12" i="21" s="1"/>
  <c r="C30" i="1"/>
  <c r="E30" s="1"/>
  <c r="C31"/>
  <c r="E31" s="1"/>
  <c r="D13" i="21" s="1"/>
  <c r="C32" i="1"/>
  <c r="E32" s="1"/>
  <c r="C222" i="3"/>
  <c r="C223"/>
  <c r="C224"/>
  <c r="C225"/>
  <c r="D222"/>
  <c r="D223"/>
  <c r="D224"/>
  <c r="D225"/>
  <c r="E222"/>
  <c r="E223"/>
  <c r="E224"/>
  <c r="E225"/>
  <c r="F222"/>
  <c r="F223"/>
  <c r="F224"/>
  <c r="F225"/>
  <c r="G222"/>
  <c r="G223"/>
  <c r="G224"/>
  <c r="G225"/>
  <c r="H222"/>
  <c r="H223"/>
  <c r="H224"/>
  <c r="H225"/>
  <c r="I222"/>
  <c r="I223"/>
  <c r="I224"/>
  <c r="I225"/>
  <c r="J222"/>
  <c r="J223"/>
  <c r="J224"/>
  <c r="J225"/>
  <c r="C220"/>
  <c r="D220"/>
  <c r="E220"/>
  <c r="F220"/>
  <c r="G220"/>
  <c r="H220"/>
  <c r="I220"/>
  <c r="J220"/>
  <c r="C219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15"/>
  <c r="D215"/>
  <c r="E215"/>
  <c r="F215"/>
  <c r="G215"/>
  <c r="H215"/>
  <c r="I215"/>
  <c r="J215"/>
  <c r="C214"/>
  <c r="D214"/>
  <c r="E214"/>
  <c r="F214"/>
  <c r="G214"/>
  <c r="H214"/>
  <c r="I214"/>
  <c r="J214"/>
  <c r="C213"/>
  <c r="D213"/>
  <c r="E213"/>
  <c r="F213"/>
  <c r="G213"/>
  <c r="H213"/>
  <c r="I213"/>
  <c r="J213"/>
  <c r="C212"/>
  <c r="D212"/>
  <c r="E212"/>
  <c r="F212"/>
  <c r="G212"/>
  <c r="H212"/>
  <c r="I212"/>
  <c r="J212"/>
  <c r="C210"/>
  <c r="D210"/>
  <c r="E210"/>
  <c r="F210"/>
  <c r="G210"/>
  <c r="H210"/>
  <c r="I210"/>
  <c r="J210"/>
  <c r="C209"/>
  <c r="D209"/>
  <c r="E209"/>
  <c r="F209"/>
  <c r="G209"/>
  <c r="H209"/>
  <c r="I209"/>
  <c r="J209"/>
  <c r="C208"/>
  <c r="D208"/>
  <c r="E208"/>
  <c r="F208"/>
  <c r="G208"/>
  <c r="H208"/>
  <c r="I208"/>
  <c r="J208"/>
  <c r="C207"/>
  <c r="D207"/>
  <c r="E207"/>
  <c r="F207"/>
  <c r="G207"/>
  <c r="H207"/>
  <c r="I207"/>
  <c r="J207"/>
  <c r="C206"/>
  <c r="D206"/>
  <c r="E206"/>
  <c r="F206"/>
  <c r="G206"/>
  <c r="H206"/>
  <c r="I206"/>
  <c r="J206"/>
  <c r="C205"/>
  <c r="D205"/>
  <c r="E205"/>
  <c r="F205"/>
  <c r="G205"/>
  <c r="H205"/>
  <c r="I205"/>
  <c r="J205"/>
  <c r="C204"/>
  <c r="D204"/>
  <c r="E204"/>
  <c r="F204"/>
  <c r="G204"/>
  <c r="H204"/>
  <c r="I204"/>
  <c r="J204"/>
  <c r="C203"/>
  <c r="D203"/>
  <c r="E203"/>
  <c r="F203"/>
  <c r="G203"/>
  <c r="H203"/>
  <c r="I203"/>
  <c r="J203"/>
  <c r="C202"/>
  <c r="D202"/>
  <c r="E202"/>
  <c r="F202"/>
  <c r="G202"/>
  <c r="H202"/>
  <c r="I202"/>
  <c r="J202"/>
  <c r="C201"/>
  <c r="D201"/>
  <c r="E201"/>
  <c r="F201"/>
  <c r="G201"/>
  <c r="H201"/>
  <c r="I201"/>
  <c r="J201"/>
  <c r="C200"/>
  <c r="D200"/>
  <c r="E200"/>
  <c r="F200"/>
  <c r="G200"/>
  <c r="H200"/>
  <c r="I200"/>
  <c r="J200"/>
  <c r="C199"/>
  <c r="D199"/>
  <c r="E199"/>
  <c r="F199"/>
  <c r="G199"/>
  <c r="H199"/>
  <c r="I199"/>
  <c r="J199"/>
  <c r="C198"/>
  <c r="D198"/>
  <c r="E198"/>
  <c r="F198"/>
  <c r="G198"/>
  <c r="H198"/>
  <c r="I198"/>
  <c r="J198"/>
  <c r="C197"/>
  <c r="D197"/>
  <c r="E197"/>
  <c r="F197"/>
  <c r="G197"/>
  <c r="H197"/>
  <c r="I197"/>
  <c r="J197"/>
  <c r="C196"/>
  <c r="D196"/>
  <c r="E196"/>
  <c r="F196"/>
  <c r="G196"/>
  <c r="H196"/>
  <c r="I196"/>
  <c r="J196"/>
  <c r="C195"/>
  <c r="D195"/>
  <c r="E195"/>
  <c r="F195"/>
  <c r="G195"/>
  <c r="H195"/>
  <c r="I195"/>
  <c r="J195"/>
  <c r="C194"/>
  <c r="D194"/>
  <c r="E194"/>
  <c r="F194"/>
  <c r="G194"/>
  <c r="H194"/>
  <c r="I194"/>
  <c r="J194"/>
  <c r="C193"/>
  <c r="D193"/>
  <c r="E193"/>
  <c r="F193"/>
  <c r="G193"/>
  <c r="H193"/>
  <c r="I193"/>
  <c r="J193"/>
  <c r="C192"/>
  <c r="D192"/>
  <c r="E192"/>
  <c r="F192"/>
  <c r="G192"/>
  <c r="H192"/>
  <c r="I192"/>
  <c r="J192"/>
  <c r="C191"/>
  <c r="D191"/>
  <c r="E191"/>
  <c r="F191"/>
  <c r="G191"/>
  <c r="H191"/>
  <c r="I191"/>
  <c r="J191"/>
  <c r="C190"/>
  <c r="D190"/>
  <c r="E190"/>
  <c r="F190"/>
  <c r="G190"/>
  <c r="H190"/>
  <c r="I190"/>
  <c r="J190"/>
  <c r="C189"/>
  <c r="D189"/>
  <c r="E189"/>
  <c r="F189"/>
  <c r="G189"/>
  <c r="H189"/>
  <c r="I189"/>
  <c r="J189"/>
  <c r="C188"/>
  <c r="D188"/>
  <c r="E188"/>
  <c r="F188"/>
  <c r="G188"/>
  <c r="H188"/>
  <c r="I188"/>
  <c r="J188"/>
  <c r="C187"/>
  <c r="D187"/>
  <c r="E187"/>
  <c r="F187"/>
  <c r="G187"/>
  <c r="H187"/>
  <c r="I187"/>
  <c r="J187"/>
  <c r="C186"/>
  <c r="D186"/>
  <c r="E186"/>
  <c r="F186"/>
  <c r="G186"/>
  <c r="H186"/>
  <c r="I186"/>
  <c r="J186"/>
  <c r="C185"/>
  <c r="D185"/>
  <c r="E185"/>
  <c r="F185"/>
  <c r="G185"/>
  <c r="H185"/>
  <c r="I185"/>
  <c r="J185"/>
  <c r="C184"/>
  <c r="D184"/>
  <c r="E184"/>
  <c r="F184"/>
  <c r="G184"/>
  <c r="H184"/>
  <c r="I184"/>
  <c r="J184"/>
  <c r="C183"/>
  <c r="D183"/>
  <c r="E183"/>
  <c r="F183"/>
  <c r="G183"/>
  <c r="H183"/>
  <c r="I183"/>
  <c r="J183"/>
  <c r="C182"/>
  <c r="D182"/>
  <c r="E182"/>
  <c r="F182"/>
  <c r="G182"/>
  <c r="H182"/>
  <c r="I182"/>
  <c r="J182"/>
  <c r="C179"/>
  <c r="D179"/>
  <c r="E179"/>
  <c r="F179"/>
  <c r="G179"/>
  <c r="H179"/>
  <c r="I179"/>
  <c r="J179"/>
  <c r="C181"/>
  <c r="D181"/>
  <c r="E181"/>
  <c r="F181"/>
  <c r="G181"/>
  <c r="H181"/>
  <c r="I181"/>
  <c r="J181"/>
  <c r="C180"/>
  <c r="D180"/>
  <c r="E180"/>
  <c r="F180"/>
  <c r="G180"/>
  <c r="H180"/>
  <c r="I180"/>
  <c r="J180"/>
  <c r="C178"/>
  <c r="D178"/>
  <c r="E178"/>
  <c r="F178"/>
  <c r="G178"/>
  <c r="H178"/>
  <c r="I178"/>
  <c r="J178"/>
  <c r="C177"/>
  <c r="D177"/>
  <c r="E177"/>
  <c r="F177"/>
  <c r="G177"/>
  <c r="H177"/>
  <c r="I177"/>
  <c r="J177"/>
  <c r="C176"/>
  <c r="D176"/>
  <c r="E176"/>
  <c r="F176"/>
  <c r="G176"/>
  <c r="H176"/>
  <c r="I176"/>
  <c r="J176"/>
  <c r="C175"/>
  <c r="D175"/>
  <c r="E175"/>
  <c r="F175"/>
  <c r="G175"/>
  <c r="H175"/>
  <c r="I175"/>
  <c r="J175"/>
  <c r="C174"/>
  <c r="D174"/>
  <c r="E174"/>
  <c r="F174"/>
  <c r="G174"/>
  <c r="H174"/>
  <c r="I174"/>
  <c r="J174"/>
  <c r="C173"/>
  <c r="D173"/>
  <c r="E173"/>
  <c r="F173"/>
  <c r="G173"/>
  <c r="H173"/>
  <c r="I173"/>
  <c r="J173"/>
  <c r="C172"/>
  <c r="D172"/>
  <c r="E172"/>
  <c r="F172"/>
  <c r="G172"/>
  <c r="H172"/>
  <c r="I172"/>
  <c r="J172"/>
  <c r="C171"/>
  <c r="D171"/>
  <c r="E171"/>
  <c r="F171"/>
  <c r="G171"/>
  <c r="H171"/>
  <c r="I171"/>
  <c r="J171"/>
  <c r="C170"/>
  <c r="D170"/>
  <c r="E170"/>
  <c r="F170"/>
  <c r="G170"/>
  <c r="H170"/>
  <c r="I170"/>
  <c r="J170"/>
  <c r="C169"/>
  <c r="D169"/>
  <c r="E169"/>
  <c r="F169"/>
  <c r="G169"/>
  <c r="H169"/>
  <c r="I169"/>
  <c r="J169"/>
  <c r="C168"/>
  <c r="D168"/>
  <c r="E168"/>
  <c r="F168"/>
  <c r="G168"/>
  <c r="H168"/>
  <c r="I168"/>
  <c r="J168"/>
  <c r="C167"/>
  <c r="D167"/>
  <c r="E167"/>
  <c r="F167"/>
  <c r="G167"/>
  <c r="H167"/>
  <c r="I167"/>
  <c r="J167"/>
  <c r="C166"/>
  <c r="D166"/>
  <c r="E166"/>
  <c r="F166"/>
  <c r="G166"/>
  <c r="H166"/>
  <c r="I166"/>
  <c r="J166"/>
  <c r="C165"/>
  <c r="D165"/>
  <c r="E165"/>
  <c r="F165"/>
  <c r="G165"/>
  <c r="H165"/>
  <c r="I165"/>
  <c r="J165"/>
  <c r="C164"/>
  <c r="D164"/>
  <c r="E164"/>
  <c r="F164"/>
  <c r="G164"/>
  <c r="H164"/>
  <c r="I164"/>
  <c r="J164"/>
  <c r="C163"/>
  <c r="D163"/>
  <c r="E163"/>
  <c r="F163"/>
  <c r="G163"/>
  <c r="H163"/>
  <c r="I163"/>
  <c r="J163"/>
  <c r="C162"/>
  <c r="D162"/>
  <c r="E162"/>
  <c r="F162"/>
  <c r="G162"/>
  <c r="H162"/>
  <c r="I162"/>
  <c r="J162"/>
  <c r="C161"/>
  <c r="D161"/>
  <c r="E161"/>
  <c r="F161"/>
  <c r="G161"/>
  <c r="H161"/>
  <c r="I161"/>
  <c r="J161"/>
  <c r="C160"/>
  <c r="D160"/>
  <c r="E160"/>
  <c r="F160"/>
  <c r="G160"/>
  <c r="H160"/>
  <c r="I160"/>
  <c r="J160"/>
  <c r="C159"/>
  <c r="D159"/>
  <c r="E159"/>
  <c r="F159"/>
  <c r="G159"/>
  <c r="H159"/>
  <c r="I159"/>
  <c r="J159"/>
  <c r="C158"/>
  <c r="D158"/>
  <c r="E158"/>
  <c r="F158"/>
  <c r="G158"/>
  <c r="H158"/>
  <c r="I158"/>
  <c r="J158"/>
  <c r="C157"/>
  <c r="D157"/>
  <c r="E157"/>
  <c r="F157"/>
  <c r="G157"/>
  <c r="H157"/>
  <c r="I157"/>
  <c r="J157"/>
  <c r="C156"/>
  <c r="D156"/>
  <c r="E156"/>
  <c r="F156"/>
  <c r="G156"/>
  <c r="H156"/>
  <c r="I156"/>
  <c r="J156"/>
  <c r="C155"/>
  <c r="D155"/>
  <c r="E155"/>
  <c r="F155"/>
  <c r="G155"/>
  <c r="H155"/>
  <c r="I155"/>
  <c r="J155"/>
  <c r="C154"/>
  <c r="D154"/>
  <c r="E154"/>
  <c r="F154"/>
  <c r="G154"/>
  <c r="H154"/>
  <c r="I154"/>
  <c r="J154"/>
  <c r="C153"/>
  <c r="D153"/>
  <c r="E153"/>
  <c r="F153"/>
  <c r="G153"/>
  <c r="H153"/>
  <c r="I153"/>
  <c r="J153"/>
  <c r="C152"/>
  <c r="D152"/>
  <c r="E152"/>
  <c r="F152"/>
  <c r="G152"/>
  <c r="H152"/>
  <c r="I152"/>
  <c r="J152"/>
  <c r="C151"/>
  <c r="D151"/>
  <c r="E151"/>
  <c r="F151"/>
  <c r="G151"/>
  <c r="H151"/>
  <c r="I151"/>
  <c r="J151"/>
  <c r="C150"/>
  <c r="D150"/>
  <c r="E150"/>
  <c r="F150"/>
  <c r="G150"/>
  <c r="H150"/>
  <c r="I150"/>
  <c r="J150"/>
  <c r="C149"/>
  <c r="D149"/>
  <c r="E149"/>
  <c r="F149"/>
  <c r="G149"/>
  <c r="H149"/>
  <c r="I149"/>
  <c r="J149"/>
  <c r="C148"/>
  <c r="D148"/>
  <c r="E148"/>
  <c r="F148"/>
  <c r="G148"/>
  <c r="H148"/>
  <c r="I148"/>
  <c r="J148"/>
  <c r="C147"/>
  <c r="D147"/>
  <c r="E147"/>
  <c r="F147"/>
  <c r="G147"/>
  <c r="H147"/>
  <c r="I147"/>
  <c r="J147"/>
  <c r="C146"/>
  <c r="D146"/>
  <c r="E146"/>
  <c r="F146"/>
  <c r="G146"/>
  <c r="H146"/>
  <c r="I146"/>
  <c r="J146"/>
  <c r="C145"/>
  <c r="D145"/>
  <c r="E145"/>
  <c r="F145"/>
  <c r="G145"/>
  <c r="H145"/>
  <c r="I145"/>
  <c r="J145"/>
  <c r="C144"/>
  <c r="D144"/>
  <c r="E144"/>
  <c r="F144"/>
  <c r="G144"/>
  <c r="H144"/>
  <c r="I144"/>
  <c r="J144"/>
  <c r="C143"/>
  <c r="D143"/>
  <c r="E143"/>
  <c r="F143"/>
  <c r="G143"/>
  <c r="H143"/>
  <c r="I143"/>
  <c r="J143"/>
  <c r="C141"/>
  <c r="D141"/>
  <c r="E141"/>
  <c r="F141"/>
  <c r="G141"/>
  <c r="H141"/>
  <c r="I141"/>
  <c r="J141"/>
  <c r="C140"/>
  <c r="D140"/>
  <c r="E140"/>
  <c r="F140"/>
  <c r="G140"/>
  <c r="H140"/>
  <c r="I140"/>
  <c r="J140"/>
  <c r="C136"/>
  <c r="D136"/>
  <c r="E136"/>
  <c r="F136"/>
  <c r="G136"/>
  <c r="H136"/>
  <c r="I136"/>
  <c r="J136"/>
  <c r="C125"/>
  <c r="D125"/>
  <c r="E125"/>
  <c r="F125"/>
  <c r="G125"/>
  <c r="H125"/>
  <c r="I125"/>
  <c r="J125"/>
  <c r="C139"/>
  <c r="D139"/>
  <c r="E139"/>
  <c r="F139"/>
  <c r="G139"/>
  <c r="H139"/>
  <c r="I139"/>
  <c r="J139"/>
  <c r="C138"/>
  <c r="D138"/>
  <c r="E138"/>
  <c r="F138"/>
  <c r="G138"/>
  <c r="H138"/>
  <c r="I138"/>
  <c r="J138"/>
  <c r="C137"/>
  <c r="D137"/>
  <c r="E137"/>
  <c r="F137"/>
  <c r="G137"/>
  <c r="H137"/>
  <c r="I137"/>
  <c r="J137"/>
  <c r="C135"/>
  <c r="D135"/>
  <c r="E135"/>
  <c r="F135"/>
  <c r="G135"/>
  <c r="H135"/>
  <c r="I135"/>
  <c r="J135"/>
  <c r="C134"/>
  <c r="D134"/>
  <c r="E134"/>
  <c r="F134"/>
  <c r="G134"/>
  <c r="H134"/>
  <c r="I134"/>
  <c r="J134"/>
  <c r="C133"/>
  <c r="D133"/>
  <c r="E133"/>
  <c r="F133"/>
  <c r="G133"/>
  <c r="H133"/>
  <c r="I133"/>
  <c r="J133"/>
  <c r="C132"/>
  <c r="D132"/>
  <c r="E132"/>
  <c r="F132"/>
  <c r="G132"/>
  <c r="H132"/>
  <c r="I132"/>
  <c r="J132"/>
  <c r="C131"/>
  <c r="D131"/>
  <c r="E131"/>
  <c r="F131"/>
  <c r="G131"/>
  <c r="H131"/>
  <c r="I131"/>
  <c r="J131"/>
  <c r="C130"/>
  <c r="D130"/>
  <c r="E130"/>
  <c r="F130"/>
  <c r="G130"/>
  <c r="H130"/>
  <c r="I130"/>
  <c r="J130"/>
  <c r="C128"/>
  <c r="D128"/>
  <c r="E128"/>
  <c r="F128"/>
  <c r="G128"/>
  <c r="H128"/>
  <c r="I128"/>
  <c r="J128"/>
  <c r="C127"/>
  <c r="D127"/>
  <c r="E127"/>
  <c r="F127"/>
  <c r="G127"/>
  <c r="H127"/>
  <c r="I127"/>
  <c r="J127"/>
  <c r="C126"/>
  <c r="D126"/>
  <c r="E126"/>
  <c r="F126"/>
  <c r="G126"/>
  <c r="H126"/>
  <c r="I126"/>
  <c r="J126"/>
  <c r="C122"/>
  <c r="D122"/>
  <c r="E122"/>
  <c r="F122"/>
  <c r="G122"/>
  <c r="H122"/>
  <c r="I122"/>
  <c r="J122"/>
  <c r="C124"/>
  <c r="D124"/>
  <c r="E124"/>
  <c r="F124"/>
  <c r="G124"/>
  <c r="H124"/>
  <c r="I124"/>
  <c r="J124"/>
  <c r="C123"/>
  <c r="D123"/>
  <c r="E123"/>
  <c r="F123"/>
  <c r="G123"/>
  <c r="H123"/>
  <c r="I123"/>
  <c r="J123"/>
  <c r="C121"/>
  <c r="D121"/>
  <c r="E121"/>
  <c r="F121"/>
  <c r="G121"/>
  <c r="H121"/>
  <c r="I121"/>
  <c r="J121"/>
  <c r="C120"/>
  <c r="D120"/>
  <c r="E120"/>
  <c r="F120"/>
  <c r="G120"/>
  <c r="H120"/>
  <c r="I120"/>
  <c r="J120"/>
  <c r="C119"/>
  <c r="D119"/>
  <c r="E119"/>
  <c r="F119"/>
  <c r="G119"/>
  <c r="H119"/>
  <c r="I119"/>
  <c r="J119"/>
  <c r="C118"/>
  <c r="D118"/>
  <c r="E118"/>
  <c r="F118"/>
  <c r="G118"/>
  <c r="H118"/>
  <c r="I118"/>
  <c r="J118"/>
  <c r="C117"/>
  <c r="D117"/>
  <c r="E117"/>
  <c r="F117"/>
  <c r="G117"/>
  <c r="H117"/>
  <c r="I117"/>
  <c r="J117"/>
  <c r="C116"/>
  <c r="D116"/>
  <c r="E116"/>
  <c r="F116"/>
  <c r="G116"/>
  <c r="H116"/>
  <c r="I116"/>
  <c r="J116"/>
  <c r="C115"/>
  <c r="D115"/>
  <c r="E115"/>
  <c r="F115"/>
  <c r="G115"/>
  <c r="H115"/>
  <c r="I115"/>
  <c r="J115"/>
  <c r="C114"/>
  <c r="D114"/>
  <c r="E114"/>
  <c r="F114"/>
  <c r="G114"/>
  <c r="H114"/>
  <c r="I114"/>
  <c r="J114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79"/>
  <c r="C80"/>
  <c r="D79"/>
  <c r="D80"/>
  <c r="E79"/>
  <c r="E80"/>
  <c r="F79"/>
  <c r="F80"/>
  <c r="G79"/>
  <c r="G80"/>
  <c r="H79"/>
  <c r="H80"/>
  <c r="I79"/>
  <c r="I80"/>
  <c r="J79"/>
  <c r="J80"/>
  <c r="C74"/>
  <c r="C75"/>
  <c r="C76"/>
  <c r="C77"/>
  <c r="C78"/>
  <c r="D74"/>
  <c r="D75"/>
  <c r="D76"/>
  <c r="D77"/>
  <c r="D78"/>
  <c r="E74"/>
  <c r="E75"/>
  <c r="E76"/>
  <c r="E77"/>
  <c r="E78"/>
  <c r="F74"/>
  <c r="F75"/>
  <c r="F76"/>
  <c r="F77"/>
  <c r="F78"/>
  <c r="G74"/>
  <c r="G75"/>
  <c r="G76"/>
  <c r="G77"/>
  <c r="G78"/>
  <c r="H74"/>
  <c r="H75"/>
  <c r="H76"/>
  <c r="H77"/>
  <c r="H78"/>
  <c r="I74"/>
  <c r="I75"/>
  <c r="I76"/>
  <c r="I77"/>
  <c r="I78"/>
  <c r="J74"/>
  <c r="J75"/>
  <c r="J76"/>
  <c r="J77"/>
  <c r="J78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66"/>
  <c r="D66"/>
  <c r="E66"/>
  <c r="F66"/>
  <c r="G66"/>
  <c r="H66"/>
  <c r="I66"/>
  <c r="J66"/>
  <c r="C69"/>
  <c r="C70"/>
  <c r="C71"/>
  <c r="C72"/>
  <c r="C73"/>
  <c r="D69"/>
  <c r="D70"/>
  <c r="D71"/>
  <c r="D72"/>
  <c r="D73"/>
  <c r="E69"/>
  <c r="E70"/>
  <c r="E71"/>
  <c r="E72"/>
  <c r="E73"/>
  <c r="F69"/>
  <c r="F70"/>
  <c r="F71"/>
  <c r="F72"/>
  <c r="F73"/>
  <c r="G69"/>
  <c r="G70"/>
  <c r="G71"/>
  <c r="G72"/>
  <c r="G73"/>
  <c r="H69"/>
  <c r="H70"/>
  <c r="H71"/>
  <c r="H72"/>
  <c r="H73"/>
  <c r="I69"/>
  <c r="I70"/>
  <c r="I71"/>
  <c r="I72"/>
  <c r="I73"/>
  <c r="J69"/>
  <c r="J70"/>
  <c r="J71"/>
  <c r="J72"/>
  <c r="J73"/>
  <c r="C68"/>
  <c r="D68"/>
  <c r="E68"/>
  <c r="F68"/>
  <c r="G68"/>
  <c r="H68"/>
  <c r="I68"/>
  <c r="J68"/>
  <c r="C67"/>
  <c r="D67"/>
  <c r="E67"/>
  <c r="F67"/>
  <c r="G67"/>
  <c r="H67"/>
  <c r="I67"/>
  <c r="J67"/>
  <c r="C49"/>
  <c r="D49"/>
  <c r="E49"/>
  <c r="F49"/>
  <c r="G49"/>
  <c r="H49"/>
  <c r="I49"/>
  <c r="J49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7"/>
  <c r="D57"/>
  <c r="E57"/>
  <c r="F57"/>
  <c r="G57"/>
  <c r="H57"/>
  <c r="I57"/>
  <c r="J57"/>
  <c r="C56"/>
  <c r="D56"/>
  <c r="E56"/>
  <c r="F56"/>
  <c r="G56"/>
  <c r="H56"/>
  <c r="I56"/>
  <c r="J56"/>
  <c r="C48"/>
  <c r="D48"/>
  <c r="E48"/>
  <c r="F48"/>
  <c r="G48"/>
  <c r="H48"/>
  <c r="I48"/>
  <c r="J48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47"/>
  <c r="D47"/>
  <c r="E47"/>
  <c r="F47"/>
  <c r="G47"/>
  <c r="H47"/>
  <c r="I47"/>
  <c r="J47"/>
  <c r="C46"/>
  <c r="D46"/>
  <c r="E46"/>
  <c r="F46"/>
  <c r="G46"/>
  <c r="H46"/>
  <c r="I46"/>
  <c r="J46"/>
  <c r="C45"/>
  <c r="D45"/>
  <c r="E45"/>
  <c r="F45"/>
  <c r="G45"/>
  <c r="H45"/>
  <c r="I45"/>
  <c r="J45"/>
  <c r="C44"/>
  <c r="D44"/>
  <c r="E44"/>
  <c r="F44"/>
  <c r="G44"/>
  <c r="H44"/>
  <c r="I44"/>
  <c r="J44"/>
  <c r="C43"/>
  <c r="D43"/>
  <c r="E43"/>
  <c r="F43"/>
  <c r="G43"/>
  <c r="H43"/>
  <c r="I43"/>
  <c r="J43"/>
  <c r="C42"/>
  <c r="D42"/>
  <c r="E42"/>
  <c r="F42"/>
  <c r="G42"/>
  <c r="H42"/>
  <c r="I42"/>
  <c r="J42"/>
  <c r="C41"/>
  <c r="D41"/>
  <c r="E41"/>
  <c r="F41"/>
  <c r="G41"/>
  <c r="H41"/>
  <c r="I41"/>
  <c r="J41"/>
  <c r="C40"/>
  <c r="D40"/>
  <c r="E40"/>
  <c r="F40"/>
  <c r="G40"/>
  <c r="H40"/>
  <c r="I40"/>
  <c r="J40"/>
  <c r="C39"/>
  <c r="D39"/>
  <c r="E39"/>
  <c r="F39"/>
  <c r="G39"/>
  <c r="H39"/>
  <c r="I39"/>
  <c r="J39"/>
  <c r="C38"/>
  <c r="D38"/>
  <c r="E38"/>
  <c r="F38"/>
  <c r="G38"/>
  <c r="H38"/>
  <c r="I38"/>
  <c r="J38"/>
  <c r="C36"/>
  <c r="D36"/>
  <c r="E36"/>
  <c r="F36"/>
  <c r="G36"/>
  <c r="H36"/>
  <c r="I36"/>
  <c r="J36"/>
  <c r="C35"/>
  <c r="D35"/>
  <c r="E35"/>
  <c r="F35"/>
  <c r="G35"/>
  <c r="H35"/>
  <c r="I35"/>
  <c r="J35"/>
  <c r="C34"/>
  <c r="D34"/>
  <c r="E34"/>
  <c r="F34"/>
  <c r="G34"/>
  <c r="H34"/>
  <c r="I34"/>
  <c r="J34"/>
  <c r="C33"/>
  <c r="D33"/>
  <c r="E33"/>
  <c r="F33"/>
  <c r="G33"/>
  <c r="H33"/>
  <c r="I33"/>
  <c r="J33"/>
  <c r="C32"/>
  <c r="D32"/>
  <c r="E32"/>
  <c r="F32"/>
  <c r="G32"/>
  <c r="H32"/>
  <c r="I32"/>
  <c r="J32"/>
  <c r="C31"/>
  <c r="D31"/>
  <c r="E31"/>
  <c r="F31"/>
  <c r="G31"/>
  <c r="H31"/>
  <c r="I31"/>
  <c r="J31"/>
  <c r="C30"/>
  <c r="D30"/>
  <c r="E30"/>
  <c r="F30"/>
  <c r="G30"/>
  <c r="H30"/>
  <c r="I30"/>
  <c r="J30"/>
  <c r="C29"/>
  <c r="D29"/>
  <c r="E29"/>
  <c r="F29"/>
  <c r="G29"/>
  <c r="H29"/>
  <c r="I29"/>
  <c r="J29"/>
  <c r="C28"/>
  <c r="D28"/>
  <c r="E28"/>
  <c r="F28"/>
  <c r="G28"/>
  <c r="H28"/>
  <c r="I28"/>
  <c r="J28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3"/>
  <c r="D13"/>
  <c r="E13"/>
  <c r="F13"/>
  <c r="G13"/>
  <c r="H13"/>
  <c r="I13"/>
  <c r="J13"/>
  <c r="C12"/>
  <c r="D12"/>
  <c r="E12"/>
  <c r="F12"/>
  <c r="G12"/>
  <c r="H12"/>
  <c r="I12"/>
  <c r="J12"/>
  <c r="E2"/>
  <c r="E3"/>
  <c r="E4"/>
  <c r="E5"/>
  <c r="E6"/>
  <c r="E7"/>
  <c r="E8"/>
  <c r="E9"/>
  <c r="E10"/>
  <c r="E11"/>
  <c r="C11"/>
  <c r="D11"/>
  <c r="F11"/>
  <c r="G11"/>
  <c r="H11"/>
  <c r="I11"/>
  <c r="J11"/>
  <c r="C10"/>
  <c r="D10"/>
  <c r="F10"/>
  <c r="G10"/>
  <c r="H10"/>
  <c r="I10"/>
  <c r="J10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C3"/>
  <c r="D3"/>
  <c r="F3"/>
  <c r="G3"/>
  <c r="H3"/>
  <c r="I3"/>
  <c r="J3"/>
  <c r="J2"/>
  <c r="I2"/>
  <c r="H2"/>
  <c r="G2"/>
  <c r="F2"/>
  <c r="D2"/>
  <c r="C2"/>
  <c r="E8" i="26" l="1"/>
  <c r="F8" s="1"/>
  <c r="A10"/>
  <c r="D9"/>
  <c r="C9" i="9"/>
  <c r="G16" i="1"/>
  <c r="D26" i="21"/>
  <c r="G27" i="1"/>
  <c r="D25" i="21"/>
  <c r="I3" i="19"/>
  <c r="I7"/>
  <c r="D2"/>
  <c r="C9" i="13"/>
  <c r="I19" i="19"/>
  <c r="C8" i="13"/>
  <c r="A3" i="14"/>
  <c r="A4" s="1"/>
  <c r="A5" s="1"/>
  <c r="C7" i="9" s="1"/>
  <c r="C2" i="13"/>
  <c r="C5"/>
  <c r="C3"/>
  <c r="A3" i="9"/>
  <c r="C6" i="8" s="1"/>
  <c r="C6" i="13"/>
  <c r="C4" i="9"/>
  <c r="C3"/>
  <c r="C7" i="13"/>
  <c r="C4" i="8"/>
  <c r="H6" i="1"/>
  <c r="C2" i="9"/>
  <c r="C4" i="13"/>
  <c r="G26" i="1"/>
  <c r="D19" i="21"/>
  <c r="F23" i="1"/>
  <c r="G10"/>
  <c r="D20" i="21"/>
  <c r="G32" i="1"/>
  <c r="D17" i="21"/>
  <c r="G21" i="1"/>
  <c r="D18" i="21"/>
  <c r="A7" i="8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7" i="1"/>
  <c r="D10" i="21"/>
  <c r="G30" i="1"/>
  <c r="D16" i="21"/>
  <c r="G8" i="1"/>
  <c r="D8" i="21"/>
  <c r="F32" i="1"/>
  <c r="G7"/>
  <c r="D5" i="21"/>
  <c r="G9" i="1"/>
  <c r="D7" i="21"/>
  <c r="G6" i="1"/>
  <c r="D4" i="21"/>
  <c r="G25" i="1"/>
  <c r="D15" i="21"/>
  <c r="G15" i="1"/>
  <c r="D9" i="21"/>
  <c r="G3" i="1"/>
  <c r="D2" i="21"/>
  <c r="H26" i="1"/>
  <c r="G23"/>
  <c r="D14" i="21"/>
  <c r="G5" i="1"/>
  <c r="D3" i="21"/>
  <c r="F3" i="1"/>
  <c r="F15"/>
  <c r="H30"/>
  <c r="F24"/>
  <c r="F42"/>
  <c r="F5"/>
  <c r="H8"/>
  <c r="F25"/>
  <c r="F4"/>
  <c r="F43"/>
  <c r="F10"/>
  <c r="H16"/>
  <c r="F11"/>
  <c r="H21"/>
  <c r="G28"/>
  <c r="I28"/>
  <c r="J28"/>
  <c r="H28"/>
  <c r="H31"/>
  <c r="H22"/>
  <c r="H9"/>
  <c r="F27"/>
  <c r="F17"/>
  <c r="F7"/>
  <c r="F29"/>
  <c r="F20"/>
  <c r="K245" i="3"/>
  <c r="K246"/>
  <c r="K37"/>
  <c r="K62"/>
  <c r="K113"/>
  <c r="G31" i="1"/>
  <c r="J2"/>
  <c r="I2"/>
  <c r="G2"/>
  <c r="G43"/>
  <c r="G29"/>
  <c r="G20"/>
  <c r="J26"/>
  <c r="I30"/>
  <c r="I8"/>
  <c r="K142" i="3"/>
  <c r="K129"/>
  <c r="K234"/>
  <c r="I6" i="1"/>
  <c r="J6"/>
  <c r="I4"/>
  <c r="J4"/>
  <c r="J5"/>
  <c r="I5"/>
  <c r="J3"/>
  <c r="I3"/>
  <c r="K249" i="3"/>
  <c r="K248"/>
  <c r="K247"/>
  <c r="K244"/>
  <c r="K243"/>
  <c r="K242"/>
  <c r="I42" i="1"/>
  <c r="I20"/>
  <c r="I29"/>
  <c r="I7"/>
  <c r="I21"/>
  <c r="K241" i="3"/>
  <c r="K240"/>
  <c r="I31" i="1"/>
  <c r="J31"/>
  <c r="J22"/>
  <c r="I22"/>
  <c r="J9"/>
  <c r="I9"/>
  <c r="J32"/>
  <c r="I32"/>
  <c r="J23"/>
  <c r="I23"/>
  <c r="J10"/>
  <c r="I10"/>
  <c r="I43"/>
  <c r="J43"/>
  <c r="I24"/>
  <c r="J24"/>
  <c r="J11"/>
  <c r="I11"/>
  <c r="J25"/>
  <c r="I25"/>
  <c r="I15"/>
  <c r="J15"/>
  <c r="I26"/>
  <c r="I16"/>
  <c r="J42"/>
  <c r="J29"/>
  <c r="J20"/>
  <c r="J7"/>
  <c r="J16"/>
  <c r="J17"/>
  <c r="I27"/>
  <c r="I17"/>
  <c r="J30"/>
  <c r="J21"/>
  <c r="J8"/>
  <c r="J27"/>
  <c r="K238" i="3"/>
  <c r="K239"/>
  <c r="K237"/>
  <c r="K236"/>
  <c r="K235"/>
  <c r="K232"/>
  <c r="K233"/>
  <c r="K231"/>
  <c r="K229"/>
  <c r="K230"/>
  <c r="K228"/>
  <c r="K227"/>
  <c r="K226"/>
  <c r="K224"/>
  <c r="K222"/>
  <c r="K223"/>
  <c r="K225"/>
  <c r="K220"/>
  <c r="K219"/>
  <c r="K218"/>
  <c r="K217"/>
  <c r="K216"/>
  <c r="K215"/>
  <c r="K214"/>
  <c r="K213"/>
  <c r="K212"/>
  <c r="K210"/>
  <c r="K209"/>
  <c r="K208"/>
  <c r="K207"/>
  <c r="K206"/>
  <c r="K205"/>
  <c r="K204"/>
  <c r="K203"/>
  <c r="K202"/>
  <c r="K201"/>
  <c r="K200"/>
  <c r="K199"/>
  <c r="K198"/>
  <c r="K197"/>
  <c r="K195"/>
  <c r="K196"/>
  <c r="K194"/>
  <c r="K193"/>
  <c r="K192"/>
  <c r="K191"/>
  <c r="K190"/>
  <c r="K189"/>
  <c r="K188"/>
  <c r="K187"/>
  <c r="K186"/>
  <c r="K185"/>
  <c r="K184"/>
  <c r="K183"/>
  <c r="K182"/>
  <c r="K179"/>
  <c r="K181"/>
  <c r="K180"/>
  <c r="K178"/>
  <c r="K177"/>
  <c r="K176"/>
  <c r="K174"/>
  <c r="K175"/>
  <c r="K173"/>
  <c r="K172"/>
  <c r="K169"/>
  <c r="K170"/>
  <c r="K171"/>
  <c r="K168"/>
  <c r="K166"/>
  <c r="K167"/>
  <c r="K165"/>
  <c r="K164"/>
  <c r="K163"/>
  <c r="K162"/>
  <c r="K160"/>
  <c r="K161"/>
  <c r="K159"/>
  <c r="K158"/>
  <c r="K157"/>
  <c r="K156"/>
  <c r="K154"/>
  <c r="K155"/>
  <c r="K153"/>
  <c r="K152"/>
  <c r="K151"/>
  <c r="K150"/>
  <c r="K149"/>
  <c r="K148"/>
  <c r="K147"/>
  <c r="K146"/>
  <c r="K145"/>
  <c r="K144"/>
  <c r="K143"/>
  <c r="K141"/>
  <c r="K140"/>
  <c r="K136"/>
  <c r="K125"/>
  <c r="K139"/>
  <c r="K135"/>
  <c r="K138"/>
  <c r="K137"/>
  <c r="K134"/>
  <c r="K133"/>
  <c r="K132"/>
  <c r="K131"/>
  <c r="K130"/>
  <c r="K128"/>
  <c r="K127"/>
  <c r="K126"/>
  <c r="K122"/>
  <c r="K124"/>
  <c r="K123"/>
  <c r="K121"/>
  <c r="K120"/>
  <c r="K119"/>
  <c r="K118"/>
  <c r="K117"/>
  <c r="K116"/>
  <c r="K115"/>
  <c r="K114"/>
  <c r="K112"/>
  <c r="K111"/>
  <c r="K110"/>
  <c r="K109"/>
  <c r="K108"/>
  <c r="K107"/>
  <c r="K106"/>
  <c r="K105"/>
  <c r="K104"/>
  <c r="K102"/>
  <c r="K103"/>
  <c r="K101"/>
  <c r="K100"/>
  <c r="K99"/>
  <c r="K98"/>
  <c r="K97"/>
  <c r="K96"/>
  <c r="K95"/>
  <c r="K94"/>
  <c r="K93"/>
  <c r="K92"/>
  <c r="K91"/>
  <c r="K90"/>
  <c r="K89"/>
  <c r="K88"/>
  <c r="K87"/>
  <c r="K86"/>
  <c r="K80"/>
  <c r="K79"/>
  <c r="K74"/>
  <c r="K78"/>
  <c r="K77"/>
  <c r="K76"/>
  <c r="K75"/>
  <c r="K85"/>
  <c r="K84"/>
  <c r="K83"/>
  <c r="K82"/>
  <c r="K81"/>
  <c r="K69"/>
  <c r="K66"/>
  <c r="K72"/>
  <c r="K73"/>
  <c r="K70"/>
  <c r="K71"/>
  <c r="K68"/>
  <c r="K67"/>
  <c r="K49"/>
  <c r="K65"/>
  <c r="K64"/>
  <c r="K63"/>
  <c r="K61"/>
  <c r="K60"/>
  <c r="K59"/>
  <c r="K58"/>
  <c r="K57"/>
  <c r="K56"/>
  <c r="K48"/>
  <c r="K55"/>
  <c r="K54"/>
  <c r="K53"/>
  <c r="K52"/>
  <c r="K51"/>
  <c r="K50"/>
  <c r="K47"/>
  <c r="K46"/>
  <c r="K45"/>
  <c r="K44"/>
  <c r="K42"/>
  <c r="K43"/>
  <c r="K41"/>
  <c r="K40"/>
  <c r="K39"/>
  <c r="K38"/>
  <c r="K36"/>
  <c r="K34"/>
  <c r="K35"/>
  <c r="K33"/>
  <c r="K32"/>
  <c r="K31"/>
  <c r="K30"/>
  <c r="K29"/>
  <c r="K28"/>
  <c r="K27"/>
  <c r="K26"/>
  <c r="K25"/>
  <c r="K24"/>
  <c r="K23"/>
  <c r="K22"/>
  <c r="K20"/>
  <c r="K21"/>
  <c r="K19"/>
  <c r="K18"/>
  <c r="K17"/>
  <c r="K16"/>
  <c r="K15"/>
  <c r="K14"/>
  <c r="K13"/>
  <c r="K12"/>
  <c r="K11"/>
  <c r="K10"/>
  <c r="K9"/>
  <c r="K8"/>
  <c r="K7"/>
  <c r="K6"/>
  <c r="K5"/>
  <c r="K4"/>
  <c r="K3"/>
  <c r="K2"/>
  <c r="E9" i="26" l="1"/>
  <c r="F9" s="1"/>
  <c r="A11"/>
  <c r="D10"/>
  <c r="C5" i="9"/>
  <c r="I50" i="19"/>
  <c r="C5" i="8"/>
  <c r="I39" i="19"/>
  <c r="C7" i="8"/>
  <c r="D47" i="19"/>
  <c r="A6" i="14"/>
  <c r="D4" i="19"/>
  <c r="I4"/>
  <c r="D14"/>
  <c r="C6" i="9"/>
  <c r="I30" i="19"/>
  <c r="I24"/>
  <c r="D27"/>
  <c r="I5"/>
  <c r="A4" i="9"/>
  <c r="D5" i="19"/>
  <c r="D3"/>
  <c r="I33"/>
  <c r="D6"/>
  <c r="I13"/>
  <c r="D8"/>
  <c r="D7"/>
  <c r="D22"/>
  <c r="I25"/>
  <c r="I2"/>
  <c r="E1" i="25"/>
  <c r="B8" s="1"/>
  <c r="B9"/>
  <c r="E10" i="26" l="1"/>
  <c r="F10" s="1"/>
  <c r="A12"/>
  <c r="D11"/>
  <c r="A7" i="14"/>
  <c r="C8" i="9"/>
  <c r="D12" i="19"/>
  <c r="A5" i="9"/>
  <c r="C9" i="8"/>
  <c r="C10"/>
  <c r="C8"/>
  <c r="C11"/>
  <c r="L9" i="25"/>
  <c r="M9"/>
  <c r="P9"/>
  <c r="O9"/>
  <c r="R9"/>
  <c r="Q9"/>
  <c r="N9"/>
  <c r="K9"/>
  <c r="I9"/>
  <c r="J9"/>
  <c r="F9"/>
  <c r="E9"/>
  <c r="D9"/>
  <c r="B10"/>
  <c r="H9"/>
  <c r="C9"/>
  <c r="G9"/>
  <c r="E11" i="26" l="1"/>
  <c r="F11" s="1"/>
  <c r="A13"/>
  <c r="D12"/>
  <c r="A8" i="14"/>
  <c r="I12" i="19"/>
  <c r="A6" i="9"/>
  <c r="C12" i="8"/>
  <c r="Q10" i="25"/>
  <c r="O10"/>
  <c r="M10"/>
  <c r="P10"/>
  <c r="L10"/>
  <c r="R10"/>
  <c r="N10"/>
  <c r="K10"/>
  <c r="I10"/>
  <c r="J10"/>
  <c r="D10"/>
  <c r="F10"/>
  <c r="B11"/>
  <c r="C10"/>
  <c r="H10"/>
  <c r="G10"/>
  <c r="E10"/>
  <c r="E12" i="26" l="1"/>
  <c r="F12"/>
  <c r="A14"/>
  <c r="D13"/>
  <c r="A9" i="14"/>
  <c r="I8" i="19"/>
  <c r="D11"/>
  <c r="D10"/>
  <c r="D9"/>
  <c r="A7" i="9"/>
  <c r="C15" i="8"/>
  <c r="C14"/>
  <c r="C13"/>
  <c r="O11" i="25"/>
  <c r="K11"/>
  <c r="N11"/>
  <c r="P11"/>
  <c r="Q11"/>
  <c r="L11"/>
  <c r="R11"/>
  <c r="M11"/>
  <c r="I11"/>
  <c r="J11"/>
  <c r="C11"/>
  <c r="G11"/>
  <c r="B12"/>
  <c r="H11"/>
  <c r="F11"/>
  <c r="E11"/>
  <c r="D11"/>
  <c r="E13" i="26" l="1"/>
  <c r="F13" s="1"/>
  <c r="A15"/>
  <c r="D14"/>
  <c r="A10" i="14"/>
  <c r="I9" i="19"/>
  <c r="C30" i="8"/>
  <c r="A8" i="9"/>
  <c r="C19" i="8"/>
  <c r="C16"/>
  <c r="C20"/>
  <c r="C21"/>
  <c r="C17"/>
  <c r="C22"/>
  <c r="C23"/>
  <c r="C18"/>
  <c r="L12" i="25"/>
  <c r="O12"/>
  <c r="P12"/>
  <c r="M12"/>
  <c r="N12"/>
  <c r="Q12"/>
  <c r="R12"/>
  <c r="K12"/>
  <c r="J12"/>
  <c r="I12"/>
  <c r="B13"/>
  <c r="D12"/>
  <c r="E12"/>
  <c r="G12"/>
  <c r="C12"/>
  <c r="F12"/>
  <c r="H12"/>
  <c r="E14" i="26" l="1"/>
  <c r="F14" s="1"/>
  <c r="A16"/>
  <c r="D15"/>
  <c r="C29" i="8"/>
  <c r="A9" i="9"/>
  <c r="C28" i="8"/>
  <c r="C25"/>
  <c r="C26"/>
  <c r="A11" i="14"/>
  <c r="I10" i="19"/>
  <c r="C33" i="8"/>
  <c r="C27"/>
  <c r="C31"/>
  <c r="C32"/>
  <c r="C24"/>
  <c r="P13" i="25"/>
  <c r="Q13"/>
  <c r="N13"/>
  <c r="R13"/>
  <c r="O13"/>
  <c r="M13"/>
  <c r="K13"/>
  <c r="L13"/>
  <c r="I13"/>
  <c r="J13"/>
  <c r="E13"/>
  <c r="G13"/>
  <c r="F13"/>
  <c r="H13"/>
  <c r="C13"/>
  <c r="D13"/>
  <c r="B14"/>
  <c r="E15" i="26" l="1"/>
  <c r="F15" s="1"/>
  <c r="A17"/>
  <c r="D16"/>
  <c r="I11" i="19"/>
  <c r="A12" i="14"/>
  <c r="R14" i="25"/>
  <c r="L14"/>
  <c r="O14"/>
  <c r="P14"/>
  <c r="Q14"/>
  <c r="M14"/>
  <c r="K14"/>
  <c r="N14"/>
  <c r="J14"/>
  <c r="I14"/>
  <c r="B15"/>
  <c r="C14"/>
  <c r="E14"/>
  <c r="D14"/>
  <c r="H14"/>
  <c r="G14"/>
  <c r="F14"/>
  <c r="E16" i="26" l="1"/>
  <c r="F16" s="1"/>
  <c r="A18"/>
  <c r="D17"/>
  <c r="I6" i="19"/>
  <c r="D13"/>
  <c r="A13" i="14"/>
  <c r="K15" i="25"/>
  <c r="N15"/>
  <c r="P15"/>
  <c r="Q15"/>
  <c r="M15"/>
  <c r="R15"/>
  <c r="L15"/>
  <c r="O15"/>
  <c r="J15"/>
  <c r="I15"/>
  <c r="B16"/>
  <c r="F15"/>
  <c r="H15"/>
  <c r="G15"/>
  <c r="C15"/>
  <c r="E15"/>
  <c r="D15"/>
  <c r="E17" i="26" l="1"/>
  <c r="F17" s="1"/>
  <c r="A19"/>
  <c r="D18"/>
  <c r="D20" i="19"/>
  <c r="I14"/>
  <c r="D15"/>
  <c r="A14" i="14"/>
  <c r="D51" i="19" s="1"/>
  <c r="I44"/>
  <c r="D19"/>
  <c r="O16" i="25"/>
  <c r="M16"/>
  <c r="K16"/>
  <c r="L16"/>
  <c r="P16"/>
  <c r="Q16"/>
  <c r="R16"/>
  <c r="N16"/>
  <c r="J16"/>
  <c r="I16"/>
  <c r="C16"/>
  <c r="B17"/>
  <c r="F16"/>
  <c r="E16"/>
  <c r="D16"/>
  <c r="H16"/>
  <c r="G16"/>
  <c r="E18" i="26" l="1"/>
  <c r="F18" s="1"/>
  <c r="A20"/>
  <c r="D19"/>
  <c r="D46" i="19"/>
  <c r="D16"/>
  <c r="D17"/>
  <c r="A15" i="14"/>
  <c r="I15" i="19"/>
  <c r="D21"/>
  <c r="D18"/>
  <c r="Q17" i="25"/>
  <c r="M17"/>
  <c r="R17"/>
  <c r="K17"/>
  <c r="O17"/>
  <c r="N17"/>
  <c r="P17"/>
  <c r="L17"/>
  <c r="J17"/>
  <c r="I17"/>
  <c r="E17"/>
  <c r="D17"/>
  <c r="C17"/>
  <c r="G17"/>
  <c r="H17"/>
  <c r="F17"/>
  <c r="B18"/>
  <c r="E19" i="26" l="1"/>
  <c r="F19" s="1"/>
  <c r="A21"/>
  <c r="D20"/>
  <c r="A16" i="14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I16" i="19"/>
  <c r="R18" i="25"/>
  <c r="K18"/>
  <c r="M18"/>
  <c r="L18"/>
  <c r="O18"/>
  <c r="P18"/>
  <c r="Q18"/>
  <c r="N18"/>
  <c r="I18"/>
  <c r="J18"/>
  <c r="G18"/>
  <c r="D18"/>
  <c r="F18"/>
  <c r="E18"/>
  <c r="H18"/>
  <c r="C18"/>
  <c r="B19"/>
  <c r="E20" i="26" l="1"/>
  <c r="F20" s="1"/>
  <c r="A22"/>
  <c r="D21"/>
  <c r="I51" i="19"/>
  <c r="I46"/>
  <c r="A34" i="14"/>
  <c r="A35" s="1"/>
  <c r="A36" s="1"/>
  <c r="A37" s="1"/>
  <c r="A38" s="1"/>
  <c r="I45" i="19"/>
  <c r="D45"/>
  <c r="D23"/>
  <c r="I21"/>
  <c r="D24"/>
  <c r="I17"/>
  <c r="I18"/>
  <c r="D35"/>
  <c r="I20"/>
  <c r="I40"/>
  <c r="I42"/>
  <c r="D43"/>
  <c r="D44"/>
  <c r="D42"/>
  <c r="I41"/>
  <c r="I43"/>
  <c r="D40"/>
  <c r="I23"/>
  <c r="D41"/>
  <c r="D39"/>
  <c r="I36"/>
  <c r="D37"/>
  <c r="I37"/>
  <c r="I38"/>
  <c r="D36"/>
  <c r="D38"/>
  <c r="I35"/>
  <c r="D31"/>
  <c r="D26"/>
  <c r="I26"/>
  <c r="I34"/>
  <c r="D34"/>
  <c r="I27"/>
  <c r="D29"/>
  <c r="I29"/>
  <c r="D30"/>
  <c r="I32"/>
  <c r="I28"/>
  <c r="I31"/>
  <c r="D28"/>
  <c r="D33"/>
  <c r="D32"/>
  <c r="I22"/>
  <c r="D25"/>
  <c r="R19" i="25"/>
  <c r="K19"/>
  <c r="Q19"/>
  <c r="L19"/>
  <c r="N19"/>
  <c r="P19"/>
  <c r="M19"/>
  <c r="O19"/>
  <c r="J19"/>
  <c r="I19"/>
  <c r="C19"/>
  <c r="E19"/>
  <c r="F19"/>
  <c r="B20"/>
  <c r="H19"/>
  <c r="G19"/>
  <c r="D19"/>
  <c r="E21" i="26" l="1"/>
  <c r="F21" s="1"/>
  <c r="A23"/>
  <c r="D22"/>
  <c r="D49" i="19"/>
  <c r="I47"/>
  <c r="D48"/>
  <c r="I48"/>
  <c r="I49"/>
  <c r="D50"/>
  <c r="L20" i="25"/>
  <c r="O20"/>
  <c r="M20"/>
  <c r="K20"/>
  <c r="N20"/>
  <c r="P20"/>
  <c r="Q20"/>
  <c r="R20"/>
  <c r="I20"/>
  <c r="J20"/>
  <c r="H20"/>
  <c r="B21"/>
  <c r="D20"/>
  <c r="E20"/>
  <c r="G20"/>
  <c r="F20"/>
  <c r="C20"/>
  <c r="E22" i="26" l="1"/>
  <c r="F22" s="1"/>
  <c r="A24"/>
  <c r="D23"/>
  <c r="O21" i="25"/>
  <c r="M21"/>
  <c r="P21"/>
  <c r="K21"/>
  <c r="N21"/>
  <c r="R21"/>
  <c r="L21"/>
  <c r="Q21"/>
  <c r="J21"/>
  <c r="I21"/>
  <c r="F21"/>
  <c r="D21"/>
  <c r="G21"/>
  <c r="C21"/>
  <c r="E21"/>
  <c r="B22"/>
  <c r="H21"/>
  <c r="E23" i="26" l="1"/>
  <c r="F23" s="1"/>
  <c r="A25"/>
  <c r="D24"/>
  <c r="P22" i="25"/>
  <c r="O22"/>
  <c r="K22"/>
  <c r="N22"/>
  <c r="M22"/>
  <c r="R22"/>
  <c r="L22"/>
  <c r="Q22"/>
  <c r="J22"/>
  <c r="I22"/>
  <c r="F22"/>
  <c r="E22"/>
  <c r="G22"/>
  <c r="D22"/>
  <c r="H22"/>
  <c r="C22"/>
  <c r="B23"/>
  <c r="E24" i="26" l="1"/>
  <c r="F24" s="1"/>
  <c r="A26"/>
  <c r="D25"/>
  <c r="L23" i="25"/>
  <c r="P23"/>
  <c r="K23"/>
  <c r="N23"/>
  <c r="Q23"/>
  <c r="M23"/>
  <c r="R23"/>
  <c r="O23"/>
  <c r="I23"/>
  <c r="J23"/>
  <c r="C23"/>
  <c r="H23"/>
  <c r="F23"/>
  <c r="D23"/>
  <c r="E23"/>
  <c r="G23"/>
  <c r="B24"/>
  <c r="E25" i="26" l="1"/>
  <c r="F25" s="1"/>
  <c r="A27"/>
  <c r="D26"/>
  <c r="R24" i="25"/>
  <c r="L24"/>
  <c r="M24"/>
  <c r="K24"/>
  <c r="N24"/>
  <c r="Q24"/>
  <c r="O24"/>
  <c r="P24"/>
  <c r="I24"/>
  <c r="J24"/>
  <c r="H24"/>
  <c r="C24"/>
  <c r="D24"/>
  <c r="F24"/>
  <c r="E24"/>
  <c r="B25"/>
  <c r="G24"/>
  <c r="E26" i="26" l="1"/>
  <c r="F26" s="1"/>
  <c r="A28"/>
  <c r="D27"/>
  <c r="R25" i="25"/>
  <c r="P25"/>
  <c r="O25"/>
  <c r="L25"/>
  <c r="M25"/>
  <c r="Q25"/>
  <c r="K25"/>
  <c r="N25"/>
  <c r="J25"/>
  <c r="I25"/>
  <c r="C25"/>
  <c r="G25"/>
  <c r="F25"/>
  <c r="E25"/>
  <c r="D25"/>
  <c r="H25"/>
  <c r="B26"/>
  <c r="E27" i="26" l="1"/>
  <c r="F27" s="1"/>
  <c r="A29"/>
  <c r="D28"/>
  <c r="Q26" i="25"/>
  <c r="P26"/>
  <c r="M26"/>
  <c r="N26"/>
  <c r="L26"/>
  <c r="O26"/>
  <c r="R26"/>
  <c r="K26"/>
  <c r="J26"/>
  <c r="I26"/>
  <c r="H26"/>
  <c r="B27"/>
  <c r="E26"/>
  <c r="D26"/>
  <c r="C26"/>
  <c r="G26"/>
  <c r="F26"/>
  <c r="E28" i="26" l="1"/>
  <c r="F28" s="1"/>
  <c r="A30"/>
  <c r="D29"/>
  <c r="R27" i="25"/>
  <c r="M27"/>
  <c r="Q27"/>
  <c r="O27"/>
  <c r="P27"/>
  <c r="N27"/>
  <c r="K27"/>
  <c r="L27"/>
  <c r="I27"/>
  <c r="J27"/>
  <c r="E27"/>
  <c r="F27"/>
  <c r="G27"/>
  <c r="D27"/>
  <c r="H27"/>
  <c r="C27"/>
  <c r="B28"/>
  <c r="E29" i="26" l="1"/>
  <c r="F29" s="1"/>
  <c r="A31"/>
  <c r="D30"/>
  <c r="O28" i="25"/>
  <c r="P28"/>
  <c r="R28"/>
  <c r="M28"/>
  <c r="L28"/>
  <c r="N28"/>
  <c r="Q28"/>
  <c r="K28"/>
  <c r="I28"/>
  <c r="J28"/>
  <c r="C28"/>
  <c r="E28"/>
  <c r="B29"/>
  <c r="F28"/>
  <c r="G28"/>
  <c r="D28"/>
  <c r="H28"/>
  <c r="E30" i="26" l="1"/>
  <c r="F30" s="1"/>
  <c r="A32"/>
  <c r="D31"/>
  <c r="R29" i="25"/>
  <c r="N29"/>
  <c r="K29"/>
  <c r="Q29"/>
  <c r="L29"/>
  <c r="M29"/>
  <c r="O29"/>
  <c r="P29"/>
  <c r="I29"/>
  <c r="J29"/>
  <c r="B30"/>
  <c r="E29"/>
  <c r="G29"/>
  <c r="H29"/>
  <c r="C29"/>
  <c r="F29"/>
  <c r="D29"/>
  <c r="E31" i="26" l="1"/>
  <c r="F31" s="1"/>
  <c r="A33"/>
  <c r="D32"/>
  <c r="Q30" i="25"/>
  <c r="P30"/>
  <c r="L30"/>
  <c r="K30"/>
  <c r="M30"/>
  <c r="N30"/>
  <c r="O30"/>
  <c r="R30"/>
  <c r="J30"/>
  <c r="I30"/>
  <c r="D30"/>
  <c r="G30"/>
  <c r="C30"/>
  <c r="E30"/>
  <c r="H30"/>
  <c r="F30"/>
  <c r="B31"/>
  <c r="E32" i="26" l="1"/>
  <c r="F32" s="1"/>
  <c r="A34"/>
  <c r="D33"/>
  <c r="Q31" i="25"/>
  <c r="M31"/>
  <c r="N31"/>
  <c r="K31"/>
  <c r="P31"/>
  <c r="L31"/>
  <c r="O31"/>
  <c r="R31"/>
  <c r="I31"/>
  <c r="J31"/>
  <c r="H31"/>
  <c r="C31"/>
  <c r="E31"/>
  <c r="F31"/>
  <c r="G31"/>
  <c r="D31"/>
  <c r="B32"/>
  <c r="E33" i="26" l="1"/>
  <c r="F33" s="1"/>
  <c r="A35"/>
  <c r="D34"/>
  <c r="M32" i="25"/>
  <c r="K32"/>
  <c r="O32"/>
  <c r="P32"/>
  <c r="L32"/>
  <c r="R32"/>
  <c r="Q32"/>
  <c r="N32"/>
  <c r="I32"/>
  <c r="J32"/>
  <c r="E32"/>
  <c r="H32"/>
  <c r="C32"/>
  <c r="G32"/>
  <c r="F32"/>
  <c r="B33"/>
  <c r="D32"/>
  <c r="E34" i="26" l="1"/>
  <c r="F34" s="1"/>
  <c r="A36"/>
  <c r="D35"/>
  <c r="P33" i="25"/>
  <c r="L33"/>
  <c r="K33"/>
  <c r="M33"/>
  <c r="Q33"/>
  <c r="O33"/>
  <c r="R33"/>
  <c r="N33"/>
  <c r="J33"/>
  <c r="I33"/>
  <c r="C33"/>
  <c r="H33"/>
  <c r="F33"/>
  <c r="E33"/>
  <c r="B34"/>
  <c r="D33"/>
  <c r="G33"/>
  <c r="E35" i="26" l="1"/>
  <c r="F35" s="1"/>
  <c r="A37"/>
  <c r="D36"/>
  <c r="N34" i="25"/>
  <c r="L34"/>
  <c r="K34"/>
  <c r="O34"/>
  <c r="P34"/>
  <c r="R34"/>
  <c r="Q34"/>
  <c r="M34"/>
  <c r="I34"/>
  <c r="J34"/>
  <c r="E34"/>
  <c r="B35"/>
  <c r="C34"/>
  <c r="G34"/>
  <c r="F34"/>
  <c r="H34"/>
  <c r="D34"/>
  <c r="E36" i="26" l="1"/>
  <c r="F36" s="1"/>
  <c r="A38"/>
  <c r="D37"/>
  <c r="K35" i="25"/>
  <c r="R35"/>
  <c r="N35"/>
  <c r="Q35"/>
  <c r="P35"/>
  <c r="M35"/>
  <c r="L35"/>
  <c r="O35"/>
  <c r="I35"/>
  <c r="J35"/>
  <c r="E35"/>
  <c r="H35"/>
  <c r="F35"/>
  <c r="C35"/>
  <c r="D35"/>
  <c r="B36"/>
  <c r="G35"/>
  <c r="E37" i="26" l="1"/>
  <c r="F37" s="1"/>
  <c r="A39"/>
  <c r="D38"/>
  <c r="M36" i="25"/>
  <c r="P36"/>
  <c r="O36"/>
  <c r="K36"/>
  <c r="N36"/>
  <c r="Q36"/>
  <c r="R36"/>
  <c r="L36"/>
  <c r="I36"/>
  <c r="J36"/>
  <c r="E36"/>
  <c r="C36"/>
  <c r="B37"/>
  <c r="G36"/>
  <c r="D36"/>
  <c r="H36"/>
  <c r="F36"/>
  <c r="E38" i="26" l="1"/>
  <c r="F38" s="1"/>
  <c r="A40"/>
  <c r="D39"/>
  <c r="K37" i="25"/>
  <c r="N37"/>
  <c r="O37"/>
  <c r="R37"/>
  <c r="M37"/>
  <c r="P37"/>
  <c r="Q37"/>
  <c r="L37"/>
  <c r="J37"/>
  <c r="I37"/>
  <c r="E37"/>
  <c r="B38"/>
  <c r="H37"/>
  <c r="D37"/>
  <c r="G37"/>
  <c r="F37"/>
  <c r="C37"/>
  <c r="E39" i="26" l="1"/>
  <c r="F39" s="1"/>
  <c r="A41"/>
  <c r="D40"/>
  <c r="Q38" i="25"/>
  <c r="R38"/>
  <c r="K38"/>
  <c r="N38"/>
  <c r="M38"/>
  <c r="L38"/>
  <c r="O38"/>
  <c r="P38"/>
  <c r="I38"/>
  <c r="J38"/>
  <c r="G38"/>
  <c r="H38"/>
  <c r="C38"/>
  <c r="E38"/>
  <c r="F38"/>
  <c r="B39"/>
  <c r="D38"/>
  <c r="E40" i="26" l="1"/>
  <c r="F40" s="1"/>
  <c r="A42"/>
  <c r="D42" s="1"/>
  <c r="D41"/>
  <c r="K39" i="25"/>
  <c r="R39"/>
  <c r="N39"/>
  <c r="O39"/>
  <c r="P39"/>
  <c r="L39"/>
  <c r="Q39"/>
  <c r="M39"/>
  <c r="J39"/>
  <c r="I39"/>
  <c r="B40"/>
  <c r="E39"/>
  <c r="D39"/>
  <c r="G39"/>
  <c r="H39"/>
  <c r="F39"/>
  <c r="C39"/>
  <c r="E42" i="26" l="1"/>
  <c r="F42" s="1"/>
  <c r="E41"/>
  <c r="F41" s="1"/>
  <c r="L40" i="25"/>
  <c r="N40"/>
  <c r="P40"/>
  <c r="M40"/>
  <c r="K40"/>
  <c r="R40"/>
  <c r="Q40"/>
  <c r="O40"/>
  <c r="J40"/>
  <c r="I40"/>
  <c r="B41"/>
  <c r="C40"/>
  <c r="G40"/>
  <c r="D40"/>
  <c r="H40"/>
  <c r="E40"/>
  <c r="F40"/>
  <c r="N41" l="1"/>
  <c r="O41"/>
  <c r="R41"/>
  <c r="L41"/>
  <c r="Q41"/>
  <c r="M41"/>
  <c r="P41"/>
  <c r="K41"/>
  <c r="I41"/>
  <c r="J41"/>
  <c r="B42"/>
  <c r="H41"/>
  <c r="D41"/>
  <c r="G41"/>
  <c r="C41"/>
  <c r="E41"/>
  <c r="F41"/>
  <c r="Q42" l="1"/>
  <c r="P42"/>
  <c r="K42"/>
  <c r="N42"/>
  <c r="L42"/>
  <c r="O42"/>
  <c r="R42"/>
  <c r="M42"/>
  <c r="J42"/>
  <c r="I42"/>
  <c r="E42"/>
  <c r="B43"/>
  <c r="H42"/>
  <c r="G42"/>
  <c r="F42"/>
  <c r="D42"/>
  <c r="C42"/>
  <c r="O43" l="1"/>
  <c r="R43"/>
  <c r="L43"/>
  <c r="P43"/>
  <c r="M43"/>
  <c r="N43"/>
  <c r="Q43"/>
  <c r="K43"/>
  <c r="J43"/>
  <c r="I43"/>
  <c r="B44"/>
  <c r="D43"/>
  <c r="C43"/>
  <c r="H43"/>
  <c r="G43"/>
  <c r="F43"/>
  <c r="E43"/>
  <c r="O44" l="1"/>
  <c r="P44"/>
  <c r="L44"/>
  <c r="M44"/>
  <c r="Q44"/>
  <c r="K44"/>
  <c r="N44"/>
  <c r="R44"/>
  <c r="J44"/>
  <c r="I44"/>
  <c r="B45"/>
  <c r="C44"/>
  <c r="F44"/>
  <c r="D44"/>
  <c r="E44"/>
  <c r="H44"/>
  <c r="G44"/>
  <c r="M45" l="1"/>
  <c r="L45"/>
  <c r="Q45"/>
  <c r="K45"/>
  <c r="N45"/>
  <c r="P45"/>
  <c r="R45"/>
  <c r="O45"/>
  <c r="I45"/>
  <c r="J45"/>
  <c r="E45"/>
  <c r="H45"/>
  <c r="D45"/>
  <c r="C45"/>
  <c r="F45"/>
  <c r="G45"/>
  <c r="B46"/>
  <c r="K46" l="1"/>
  <c r="I46"/>
  <c r="N46"/>
  <c r="L46"/>
  <c r="J46"/>
  <c r="O46"/>
  <c r="M46"/>
  <c r="P46"/>
  <c r="R46"/>
  <c r="Q46"/>
  <c r="H46"/>
  <c r="G46"/>
  <c r="C46"/>
  <c r="E46"/>
  <c r="D46"/>
  <c r="B47"/>
  <c r="F46"/>
  <c r="L47" l="1"/>
  <c r="K47"/>
  <c r="R47"/>
  <c r="N47"/>
  <c r="Q47"/>
  <c r="P47"/>
  <c r="J47"/>
  <c r="M47"/>
  <c r="I47"/>
  <c r="O47"/>
  <c r="F47"/>
  <c r="D47"/>
  <c r="H47"/>
  <c r="C47"/>
  <c r="G47"/>
  <c r="E47"/>
  <c r="B48"/>
  <c r="I48" l="1"/>
  <c r="Q48"/>
  <c r="M48"/>
  <c r="K48"/>
  <c r="L48"/>
  <c r="J48"/>
  <c r="P48"/>
  <c r="O48"/>
  <c r="N48"/>
  <c r="R48"/>
  <c r="D48"/>
  <c r="H48"/>
  <c r="E48"/>
  <c r="F48"/>
  <c r="G48"/>
  <c r="C48"/>
  <c r="B49"/>
  <c r="O49" l="1"/>
  <c r="J49"/>
  <c r="P49"/>
  <c r="Q49"/>
  <c r="M49"/>
  <c r="N49"/>
  <c r="K49"/>
  <c r="I49"/>
  <c r="R49"/>
  <c r="L49"/>
  <c r="C49"/>
  <c r="G49"/>
  <c r="D49"/>
  <c r="F49"/>
  <c r="H49"/>
  <c r="B50"/>
  <c r="E49"/>
  <c r="O50" l="1"/>
  <c r="L50"/>
  <c r="M50"/>
  <c r="I50"/>
  <c r="J50"/>
  <c r="N50"/>
  <c r="P50"/>
  <c r="Q50"/>
  <c r="R50"/>
  <c r="K50"/>
  <c r="G50"/>
  <c r="F50"/>
  <c r="D50"/>
  <c r="B51"/>
  <c r="H50"/>
  <c r="E50"/>
  <c r="C50"/>
  <c r="L51" l="1"/>
  <c r="K51"/>
  <c r="I51"/>
  <c r="N51"/>
  <c r="R51"/>
  <c r="Q51"/>
  <c r="P51"/>
  <c r="J51"/>
  <c r="O51"/>
  <c r="M51"/>
  <c r="F51"/>
  <c r="C51"/>
  <c r="B52"/>
  <c r="H51"/>
  <c r="D51"/>
  <c r="E51"/>
  <c r="G51"/>
  <c r="P52" l="1"/>
  <c r="O52"/>
  <c r="K52"/>
  <c r="N52"/>
  <c r="J52"/>
  <c r="I52"/>
  <c r="R52"/>
  <c r="M52"/>
  <c r="L52"/>
  <c r="Q52"/>
  <c r="H52"/>
  <c r="C52"/>
  <c r="D52"/>
  <c r="E52"/>
  <c r="B53"/>
  <c r="G52"/>
  <c r="F52"/>
  <c r="L53" l="1"/>
  <c r="P53"/>
  <c r="O53"/>
  <c r="K53"/>
  <c r="J53"/>
  <c r="R53"/>
  <c r="N53"/>
  <c r="Q53"/>
  <c r="I53"/>
  <c r="M53"/>
  <c r="B54"/>
  <c r="E53"/>
  <c r="C53"/>
  <c r="H53"/>
  <c r="D53"/>
  <c r="F53"/>
  <c r="G53"/>
  <c r="O54" l="1"/>
  <c r="L54"/>
  <c r="I54"/>
  <c r="K54"/>
  <c r="M54"/>
  <c r="J54"/>
  <c r="Q54"/>
  <c r="P54"/>
  <c r="R54"/>
  <c r="N54"/>
  <c r="G54"/>
  <c r="E54"/>
  <c r="B55"/>
  <c r="F54"/>
  <c r="D54"/>
  <c r="C54"/>
  <c r="H54"/>
  <c r="K55" l="1"/>
  <c r="Q55"/>
  <c r="I55"/>
  <c r="L55"/>
  <c r="N55"/>
  <c r="O55"/>
  <c r="P55"/>
  <c r="R55"/>
  <c r="J55"/>
  <c r="M55"/>
  <c r="F55"/>
  <c r="E55"/>
  <c r="D55"/>
  <c r="B56"/>
  <c r="G55"/>
  <c r="C55"/>
  <c r="H55"/>
  <c r="O56" l="1"/>
  <c r="Q56"/>
  <c r="I56"/>
  <c r="R56"/>
  <c r="P56"/>
  <c r="L56"/>
  <c r="M56"/>
  <c r="K56"/>
  <c r="J56"/>
  <c r="N56"/>
  <c r="D56"/>
  <c r="E56"/>
  <c r="C56"/>
  <c r="B57"/>
  <c r="G56"/>
  <c r="F56"/>
  <c r="H56"/>
  <c r="N57" l="1"/>
  <c r="L57"/>
  <c r="Q57"/>
  <c r="K57"/>
  <c r="M57"/>
  <c r="O57"/>
  <c r="R57"/>
  <c r="J57"/>
  <c r="I57"/>
  <c r="P57"/>
  <c r="B58"/>
  <c r="F57"/>
  <c r="H57"/>
  <c r="C57"/>
  <c r="G57"/>
  <c r="E57"/>
  <c r="D57"/>
  <c r="I58" l="1"/>
  <c r="L58"/>
  <c r="J58"/>
  <c r="M58"/>
  <c r="O58"/>
  <c r="K58"/>
  <c r="P58"/>
  <c r="N58"/>
  <c r="Q58"/>
  <c r="R58"/>
  <c r="G58"/>
  <c r="C58"/>
  <c r="H58"/>
  <c r="B59"/>
  <c r="E58"/>
  <c r="D58"/>
  <c r="F58"/>
  <c r="L59" l="1"/>
  <c r="Q59"/>
  <c r="P59"/>
  <c r="J59"/>
  <c r="N59"/>
  <c r="O59"/>
  <c r="I59"/>
  <c r="M59"/>
  <c r="K59"/>
  <c r="R59"/>
  <c r="F59"/>
  <c r="G59"/>
  <c r="H59"/>
  <c r="C59"/>
  <c r="D59"/>
  <c r="E59"/>
  <c r="B60"/>
  <c r="I60" l="1"/>
  <c r="K60"/>
  <c r="N60"/>
  <c r="O60"/>
  <c r="R60"/>
  <c r="M60"/>
  <c r="J60"/>
  <c r="Q60"/>
  <c r="P60"/>
  <c r="L60"/>
  <c r="E60"/>
  <c r="B61"/>
  <c r="F60"/>
  <c r="G60"/>
  <c r="H60"/>
  <c r="D60"/>
  <c r="C60"/>
  <c r="L61" l="1"/>
  <c r="Q61"/>
  <c r="R61"/>
  <c r="O61"/>
  <c r="M61"/>
  <c r="I61"/>
  <c r="K61"/>
  <c r="J61"/>
  <c r="N61"/>
  <c r="P61"/>
  <c r="B62"/>
  <c r="H61"/>
  <c r="G61"/>
  <c r="D61"/>
  <c r="C61"/>
  <c r="F61"/>
  <c r="E61"/>
  <c r="R62" l="1"/>
  <c r="O62"/>
  <c r="J62"/>
  <c r="Q62"/>
  <c r="P62"/>
  <c r="N62"/>
  <c r="K62"/>
  <c r="M62"/>
  <c r="I62"/>
  <c r="L62"/>
  <c r="G62"/>
  <c r="F62"/>
  <c r="H62"/>
  <c r="B63"/>
  <c r="E62"/>
  <c r="D62"/>
  <c r="C62"/>
  <c r="M63" l="1"/>
  <c r="N63"/>
  <c r="O63"/>
  <c r="R63"/>
  <c r="P63"/>
  <c r="J63"/>
  <c r="Q63"/>
  <c r="L63"/>
  <c r="I63"/>
  <c r="K63"/>
  <c r="D63"/>
  <c r="H63"/>
  <c r="F63"/>
  <c r="C63"/>
  <c r="B64"/>
  <c r="E63"/>
  <c r="G63"/>
  <c r="J64" l="1"/>
  <c r="I64"/>
  <c r="R64"/>
  <c r="M64"/>
  <c r="P64"/>
  <c r="N64"/>
  <c r="K64"/>
  <c r="L64"/>
  <c r="Q64"/>
  <c r="O64"/>
  <c r="B65"/>
  <c r="G64"/>
  <c r="C64"/>
  <c r="E64"/>
  <c r="F64"/>
  <c r="H64"/>
  <c r="D64"/>
  <c r="N65" l="1"/>
  <c r="Q65"/>
  <c r="L65"/>
  <c r="O65"/>
  <c r="M65"/>
  <c r="R65"/>
  <c r="J65"/>
  <c r="I65"/>
  <c r="P65"/>
  <c r="K65"/>
  <c r="C65"/>
  <c r="F65"/>
  <c r="D65"/>
  <c r="E65"/>
  <c r="B66"/>
  <c r="H65"/>
  <c r="G65"/>
  <c r="J66" l="1"/>
  <c r="P66"/>
  <c r="L66"/>
  <c r="K66"/>
  <c r="N66"/>
  <c r="Q66"/>
  <c r="O66"/>
  <c r="I66"/>
  <c r="M66"/>
  <c r="R66"/>
  <c r="D66"/>
  <c r="C66"/>
  <c r="G66"/>
  <c r="B67"/>
  <c r="H66"/>
  <c r="F66"/>
  <c r="E66"/>
  <c r="J67" l="1"/>
  <c r="I67"/>
  <c r="M67"/>
  <c r="N67"/>
  <c r="L67"/>
  <c r="R67"/>
  <c r="P67"/>
  <c r="Q67"/>
  <c r="K67"/>
  <c r="O67"/>
  <c r="C67"/>
  <c r="H67"/>
  <c r="G67"/>
  <c r="F67"/>
  <c r="E67"/>
  <c r="D67"/>
  <c r="B68"/>
  <c r="O68" l="1"/>
  <c r="N68"/>
  <c r="K68"/>
  <c r="P68"/>
  <c r="Q68"/>
  <c r="I68"/>
  <c r="J68"/>
  <c r="L68"/>
  <c r="M68"/>
  <c r="R68"/>
  <c r="B69"/>
  <c r="G68"/>
  <c r="E68"/>
  <c r="D68"/>
  <c r="H68"/>
  <c r="F68"/>
  <c r="C68"/>
  <c r="I69" l="1"/>
  <c r="O69"/>
  <c r="R69"/>
  <c r="J69"/>
  <c r="L69"/>
  <c r="P69"/>
  <c r="K69"/>
  <c r="M69"/>
  <c r="Q69"/>
  <c r="N69"/>
  <c r="H69"/>
  <c r="B70"/>
  <c r="C69"/>
  <c r="E69"/>
  <c r="D69"/>
  <c r="G69"/>
  <c r="F69"/>
  <c r="I70" l="1"/>
  <c r="N70"/>
  <c r="P70"/>
  <c r="M70"/>
  <c r="K70"/>
  <c r="Q70"/>
  <c r="R70"/>
  <c r="L70"/>
  <c r="J70"/>
  <c r="O70"/>
  <c r="G70"/>
  <c r="B71"/>
  <c r="E70"/>
  <c r="C70"/>
  <c r="D70"/>
  <c r="H70"/>
  <c r="F70"/>
  <c r="L71" l="1"/>
  <c r="J71"/>
  <c r="M71"/>
  <c r="N71"/>
  <c r="I71"/>
  <c r="K71"/>
  <c r="O71"/>
  <c r="Q71"/>
  <c r="R71"/>
  <c r="P71"/>
  <c r="G71"/>
  <c r="E71"/>
  <c r="F71"/>
  <c r="H71"/>
  <c r="D71"/>
  <c r="B72"/>
  <c r="C71"/>
  <c r="K72" l="1"/>
  <c r="M72"/>
  <c r="Q72"/>
  <c r="N72"/>
  <c r="I72"/>
  <c r="P72"/>
  <c r="O72"/>
  <c r="J72"/>
  <c r="R72"/>
  <c r="L72"/>
  <c r="B73"/>
  <c r="D72"/>
  <c r="C72"/>
  <c r="F72"/>
  <c r="E72"/>
  <c r="G72"/>
  <c r="H72"/>
  <c r="N73" l="1"/>
  <c r="Q73"/>
  <c r="R73"/>
  <c r="L73"/>
  <c r="K73"/>
  <c r="J73"/>
  <c r="M73"/>
  <c r="P73"/>
  <c r="I73"/>
  <c r="O73"/>
  <c r="E73"/>
  <c r="G73"/>
  <c r="F73"/>
  <c r="B74"/>
  <c r="H73"/>
  <c r="C73"/>
  <c r="D73"/>
  <c r="R74" l="1"/>
  <c r="L74"/>
  <c r="J74"/>
  <c r="I74"/>
  <c r="K74"/>
  <c r="P74"/>
  <c r="N74"/>
  <c r="Q74"/>
  <c r="O74"/>
  <c r="M74"/>
  <c r="H74"/>
  <c r="D74"/>
  <c r="C74"/>
  <c r="B75"/>
  <c r="F74"/>
  <c r="E74"/>
  <c r="G74"/>
  <c r="P75" l="1"/>
  <c r="M75"/>
  <c r="J75"/>
  <c r="O75"/>
  <c r="Q75"/>
  <c r="L75"/>
  <c r="N75"/>
  <c r="K75"/>
  <c r="I75"/>
  <c r="R75"/>
  <c r="F75"/>
  <c r="B76"/>
  <c r="G75"/>
  <c r="E75"/>
  <c r="C75"/>
  <c r="D75"/>
  <c r="H75"/>
  <c r="K76" l="1"/>
  <c r="L76"/>
  <c r="R76"/>
  <c r="N76"/>
  <c r="J76"/>
  <c r="M76"/>
  <c r="P76"/>
  <c r="Q76"/>
  <c r="I76"/>
  <c r="O76"/>
  <c r="H76"/>
  <c r="E76"/>
  <c r="D76"/>
  <c r="C76"/>
  <c r="B77"/>
  <c r="G76"/>
  <c r="F76"/>
  <c r="O77" l="1"/>
  <c r="R77"/>
  <c r="L77"/>
  <c r="N77"/>
  <c r="J77"/>
  <c r="Q77"/>
  <c r="M77"/>
  <c r="K77"/>
  <c r="I77"/>
  <c r="P77"/>
  <c r="H77"/>
  <c r="B78"/>
  <c r="G77"/>
  <c r="E77"/>
  <c r="D77"/>
  <c r="F77"/>
  <c r="C77"/>
  <c r="O78" l="1"/>
  <c r="P78"/>
  <c r="L78"/>
  <c r="I78"/>
  <c r="K78"/>
  <c r="M78"/>
  <c r="J78"/>
  <c r="Q78"/>
  <c r="R78"/>
  <c r="N78"/>
  <c r="H78"/>
  <c r="D78"/>
  <c r="E78"/>
  <c r="G78"/>
  <c r="C78"/>
  <c r="B79"/>
  <c r="F78"/>
  <c r="I79" l="1"/>
  <c r="O79"/>
  <c r="K79"/>
  <c r="Q79"/>
  <c r="N79"/>
  <c r="J79"/>
  <c r="P79"/>
  <c r="M79"/>
  <c r="L79"/>
  <c r="R79"/>
  <c r="H79"/>
  <c r="E79"/>
  <c r="F79"/>
  <c r="C79"/>
  <c r="D79"/>
  <c r="B80"/>
  <c r="G79"/>
  <c r="Q80" l="1"/>
  <c r="R80"/>
  <c r="J80"/>
  <c r="K80"/>
  <c r="M80"/>
  <c r="I80"/>
  <c r="N80"/>
  <c r="O80"/>
  <c r="L80"/>
  <c r="P80"/>
  <c r="H80"/>
  <c r="B81"/>
  <c r="F80"/>
  <c r="G80"/>
  <c r="C80"/>
  <c r="D80"/>
  <c r="E80"/>
  <c r="L81" l="1"/>
  <c r="I81"/>
  <c r="R81"/>
  <c r="M81"/>
  <c r="J81"/>
  <c r="K81"/>
  <c r="P81"/>
  <c r="O81"/>
  <c r="Q81"/>
  <c r="N81"/>
  <c r="H81"/>
  <c r="C81"/>
  <c r="G81"/>
  <c r="E81"/>
  <c r="F81"/>
  <c r="B82"/>
  <c r="D81"/>
  <c r="N82" l="1"/>
  <c r="O82"/>
  <c r="Q82"/>
  <c r="P82"/>
  <c r="L82"/>
  <c r="R82"/>
  <c r="J82"/>
  <c r="K82"/>
  <c r="M82"/>
  <c r="I82"/>
  <c r="H82"/>
  <c r="E82"/>
  <c r="F82"/>
  <c r="B83"/>
  <c r="D82"/>
  <c r="C82"/>
  <c r="G82"/>
  <c r="J83" l="1"/>
  <c r="P83"/>
  <c r="R83"/>
  <c r="N83"/>
  <c r="K83"/>
  <c r="L83"/>
  <c r="Q83"/>
  <c r="M83"/>
  <c r="I83"/>
  <c r="O83"/>
  <c r="H83"/>
  <c r="D83"/>
  <c r="B84"/>
  <c r="E83"/>
  <c r="F83"/>
  <c r="G83"/>
  <c r="C83"/>
  <c r="M84" l="1"/>
  <c r="K84"/>
  <c r="N84"/>
  <c r="O84"/>
  <c r="J84"/>
  <c r="I84"/>
  <c r="R84"/>
  <c r="L84"/>
  <c r="P84"/>
  <c r="Q84"/>
  <c r="H84"/>
  <c r="G84"/>
  <c r="D84"/>
  <c r="C84"/>
  <c r="E84"/>
  <c r="F84"/>
  <c r="B85"/>
  <c r="M85" l="1"/>
  <c r="I85"/>
  <c r="L85"/>
  <c r="K85"/>
  <c r="Q85"/>
  <c r="P85"/>
  <c r="N85"/>
  <c r="J85"/>
  <c r="O85"/>
  <c r="R85"/>
  <c r="H85"/>
  <c r="E85"/>
  <c r="G85"/>
  <c r="F85"/>
  <c r="D85"/>
  <c r="B86"/>
  <c r="C85"/>
  <c r="K86" l="1"/>
  <c r="P86"/>
  <c r="O86"/>
  <c r="Q86"/>
  <c r="M86"/>
  <c r="I86"/>
  <c r="L86"/>
  <c r="R86"/>
  <c r="J86"/>
  <c r="N86"/>
  <c r="H86"/>
  <c r="C86"/>
  <c r="B87"/>
  <c r="E86"/>
  <c r="F86"/>
  <c r="G86"/>
  <c r="D86"/>
  <c r="K87" l="1"/>
  <c r="Q87"/>
  <c r="I87"/>
  <c r="L87"/>
  <c r="R87"/>
  <c r="N87"/>
  <c r="O87"/>
  <c r="J87"/>
  <c r="P87"/>
  <c r="M87"/>
  <c r="H87"/>
  <c r="C87"/>
  <c r="D87"/>
  <c r="E87"/>
  <c r="G87"/>
  <c r="F87"/>
  <c r="B88"/>
  <c r="M88" l="1"/>
  <c r="K88"/>
  <c r="I88"/>
  <c r="O88"/>
  <c r="Q88"/>
  <c r="R88"/>
  <c r="L88"/>
  <c r="J88"/>
  <c r="P88"/>
  <c r="N88"/>
  <c r="H88"/>
  <c r="B89"/>
  <c r="D88"/>
  <c r="F88"/>
  <c r="C88"/>
  <c r="G88"/>
  <c r="E88"/>
  <c r="R89" l="1"/>
  <c r="N89"/>
  <c r="I89"/>
  <c r="L89"/>
  <c r="P89"/>
  <c r="Q89"/>
  <c r="J89"/>
  <c r="M89"/>
  <c r="K89"/>
  <c r="O89"/>
  <c r="H89"/>
  <c r="D89"/>
  <c r="F89"/>
  <c r="B90"/>
  <c r="C89"/>
  <c r="G89"/>
  <c r="E89"/>
  <c r="I90" l="1"/>
  <c r="P90"/>
  <c r="M90"/>
  <c r="O90"/>
  <c r="Q90"/>
  <c r="R90"/>
  <c r="N90"/>
  <c r="J90"/>
  <c r="K90"/>
  <c r="L90"/>
  <c r="H90"/>
  <c r="E90"/>
  <c r="B91"/>
  <c r="F90"/>
  <c r="G90"/>
  <c r="C90"/>
  <c r="D90"/>
  <c r="O91" l="1"/>
  <c r="N91"/>
  <c r="R91"/>
  <c r="I91"/>
  <c r="J91"/>
  <c r="M91"/>
  <c r="P91"/>
  <c r="K91"/>
  <c r="Q91"/>
  <c r="L91"/>
  <c r="H91"/>
  <c r="B92"/>
  <c r="G91"/>
  <c r="E91"/>
  <c r="C91"/>
  <c r="F91"/>
  <c r="D91"/>
  <c r="I92" l="1"/>
  <c r="R92"/>
  <c r="P92"/>
  <c r="J92"/>
  <c r="N92"/>
  <c r="L92"/>
  <c r="M92"/>
  <c r="K92"/>
  <c r="O92"/>
  <c r="Q92"/>
  <c r="H92"/>
  <c r="B93"/>
  <c r="C92"/>
  <c r="F92"/>
  <c r="D92"/>
  <c r="E92"/>
  <c r="G92"/>
  <c r="J93" l="1"/>
  <c r="N93"/>
  <c r="O93"/>
  <c r="P93"/>
  <c r="R93"/>
  <c r="I93"/>
  <c r="M93"/>
  <c r="Q93"/>
  <c r="L93"/>
  <c r="K93"/>
  <c r="H93"/>
  <c r="D93"/>
  <c r="F93"/>
  <c r="G93"/>
  <c r="B94"/>
  <c r="E93"/>
  <c r="C93"/>
  <c r="P94" l="1"/>
  <c r="M94"/>
  <c r="N94"/>
  <c r="R94"/>
  <c r="I94"/>
  <c r="J94"/>
  <c r="K94"/>
  <c r="Q94"/>
  <c r="L94"/>
  <c r="O94"/>
  <c r="H94"/>
  <c r="E94"/>
  <c r="B95"/>
  <c r="D94"/>
  <c r="C94"/>
  <c r="F94"/>
  <c r="G94"/>
  <c r="L95" l="1"/>
  <c r="K95"/>
  <c r="I95"/>
  <c r="M95"/>
  <c r="R95"/>
  <c r="O95"/>
  <c r="N95"/>
  <c r="Q95"/>
  <c r="P95"/>
  <c r="J95"/>
  <c r="H95"/>
  <c r="D95"/>
  <c r="F95"/>
  <c r="C95"/>
  <c r="G95"/>
  <c r="E95"/>
  <c r="B96"/>
  <c r="O96" l="1"/>
  <c r="K96"/>
  <c r="N96"/>
  <c r="Q96"/>
  <c r="L96"/>
  <c r="P96"/>
  <c r="I96"/>
  <c r="M96"/>
  <c r="J96"/>
  <c r="R96"/>
  <c r="H96"/>
  <c r="G96"/>
  <c r="F96"/>
  <c r="E96"/>
  <c r="B97"/>
  <c r="C96"/>
  <c r="D96"/>
  <c r="Q97" l="1"/>
  <c r="O97"/>
  <c r="P97"/>
  <c r="R97"/>
  <c r="J97"/>
  <c r="I97"/>
  <c r="M97"/>
  <c r="K97"/>
  <c r="L97"/>
  <c r="N97"/>
  <c r="H97"/>
  <c r="C97"/>
  <c r="G97"/>
  <c r="F97"/>
  <c r="B98"/>
  <c r="E97"/>
  <c r="D97"/>
  <c r="N98" l="1"/>
  <c r="L98"/>
  <c r="I98"/>
  <c r="K98"/>
  <c r="Q98"/>
  <c r="R98"/>
  <c r="O98"/>
  <c r="M98"/>
  <c r="P98"/>
  <c r="J98"/>
  <c r="H98"/>
  <c r="G98"/>
  <c r="E98"/>
  <c r="D98"/>
  <c r="F98"/>
  <c r="B99"/>
  <c r="C98"/>
  <c r="M99" l="1"/>
  <c r="K99"/>
  <c r="P99"/>
  <c r="Q99"/>
  <c r="J99"/>
  <c r="I99"/>
  <c r="L99"/>
  <c r="N99"/>
  <c r="R99"/>
  <c r="O99"/>
  <c r="H99"/>
  <c r="C99"/>
  <c r="G99"/>
  <c r="D99"/>
  <c r="B100"/>
  <c r="E99"/>
  <c r="F99"/>
  <c r="R100" l="1"/>
  <c r="O100"/>
  <c r="P100"/>
  <c r="L100"/>
  <c r="I100"/>
  <c r="Q100"/>
  <c r="N100"/>
  <c r="K100"/>
  <c r="J100"/>
  <c r="M100"/>
  <c r="H100"/>
  <c r="D100"/>
  <c r="F100"/>
  <c r="G100"/>
  <c r="E100"/>
  <c r="C100"/>
  <c r="B101"/>
  <c r="I101" l="1"/>
  <c r="K101"/>
  <c r="R101"/>
  <c r="P101"/>
  <c r="Q101"/>
  <c r="O101"/>
  <c r="J101"/>
  <c r="L101"/>
  <c r="N101"/>
  <c r="M101"/>
  <c r="H101"/>
  <c r="D101"/>
  <c r="F101"/>
  <c r="B102"/>
  <c r="E101"/>
  <c r="G101"/>
  <c r="C101"/>
  <c r="L102" l="1"/>
  <c r="I102"/>
  <c r="O102"/>
  <c r="M102"/>
  <c r="K102"/>
  <c r="J102"/>
  <c r="N102"/>
  <c r="P102"/>
  <c r="Q102"/>
  <c r="R102"/>
  <c r="H102"/>
  <c r="G102"/>
  <c r="E102"/>
  <c r="C102"/>
  <c r="F102"/>
  <c r="B103"/>
  <c r="D102"/>
  <c r="N103" l="1"/>
  <c r="L103"/>
  <c r="J103"/>
  <c r="O103"/>
  <c r="M103"/>
  <c r="Q103"/>
  <c r="R103"/>
  <c r="I103"/>
  <c r="P103"/>
  <c r="K103"/>
  <c r="H103"/>
  <c r="D103"/>
  <c r="F103"/>
  <c r="B104"/>
  <c r="C103"/>
  <c r="E103"/>
  <c r="G103"/>
  <c r="J104" l="1"/>
  <c r="O104"/>
  <c r="R104"/>
  <c r="M104"/>
  <c r="Q104"/>
  <c r="I104"/>
  <c r="K104"/>
  <c r="L104"/>
  <c r="P104"/>
  <c r="N104"/>
  <c r="H104"/>
  <c r="D104"/>
  <c r="E104"/>
  <c r="F104"/>
  <c r="G104"/>
  <c r="B105"/>
  <c r="C104"/>
  <c r="J105" l="1"/>
  <c r="R105"/>
  <c r="I105"/>
  <c r="Q105"/>
  <c r="P105"/>
  <c r="K105"/>
  <c r="M105"/>
  <c r="L105"/>
  <c r="O105"/>
  <c r="N105"/>
  <c r="H105"/>
  <c r="C105"/>
  <c r="F105"/>
  <c r="E105"/>
  <c r="D105"/>
  <c r="B106"/>
  <c r="G105"/>
  <c r="O106" l="1"/>
  <c r="K106"/>
  <c r="N106"/>
  <c r="R106"/>
  <c r="M106"/>
  <c r="P106"/>
  <c r="L106"/>
  <c r="I106"/>
  <c r="Q106"/>
  <c r="J106"/>
  <c r="H106"/>
  <c r="B107"/>
  <c r="G106"/>
  <c r="D106"/>
  <c r="C106"/>
  <c r="F106"/>
  <c r="E106"/>
  <c r="I107" l="1"/>
  <c r="Q107"/>
  <c r="O107"/>
  <c r="R107"/>
  <c r="M107"/>
  <c r="J107"/>
  <c r="P107"/>
  <c r="K107"/>
  <c r="L107"/>
  <c r="N107"/>
  <c r="H107"/>
  <c r="F107"/>
  <c r="E107"/>
  <c r="G107"/>
  <c r="C107"/>
  <c r="B108"/>
  <c r="D107"/>
  <c r="M108" l="1"/>
  <c r="N108"/>
  <c r="P108"/>
  <c r="I108"/>
  <c r="Q108"/>
  <c r="R108"/>
  <c r="L108"/>
  <c r="J108"/>
  <c r="O108"/>
  <c r="K108"/>
  <c r="H108"/>
  <c r="E108"/>
  <c r="D108"/>
  <c r="C108"/>
  <c r="B109"/>
  <c r="F108"/>
  <c r="G108"/>
  <c r="J109" l="1"/>
  <c r="R109"/>
  <c r="L109"/>
  <c r="M109"/>
  <c r="O109"/>
  <c r="N109"/>
  <c r="P109"/>
  <c r="I109"/>
  <c r="Q109"/>
  <c r="K109"/>
  <c r="H109"/>
  <c r="B110"/>
  <c r="D109"/>
  <c r="C109"/>
  <c r="F109"/>
  <c r="G109"/>
  <c r="E109"/>
  <c r="I110" l="1"/>
  <c r="Q110"/>
  <c r="O110"/>
  <c r="J110"/>
  <c r="R110"/>
  <c r="K110"/>
  <c r="L110"/>
  <c r="M110"/>
  <c r="N110"/>
  <c r="P110"/>
  <c r="H110"/>
  <c r="G110"/>
  <c r="F110"/>
  <c r="C110"/>
  <c r="E110"/>
  <c r="D110"/>
  <c r="B111"/>
  <c r="P111" l="1"/>
  <c r="I111"/>
  <c r="Q111"/>
  <c r="N111"/>
  <c r="J111"/>
  <c r="R111"/>
  <c r="K111"/>
  <c r="L111"/>
  <c r="M111"/>
  <c r="O111"/>
  <c r="H111"/>
  <c r="G111"/>
  <c r="B112"/>
  <c r="C111"/>
  <c r="E111"/>
  <c r="D111"/>
  <c r="F111"/>
  <c r="O112" l="1"/>
  <c r="P112"/>
  <c r="I112"/>
  <c r="Q112"/>
  <c r="J112"/>
  <c r="R112"/>
  <c r="K112"/>
  <c r="L112"/>
  <c r="N112"/>
  <c r="M112"/>
  <c r="H112"/>
  <c r="F112"/>
  <c r="C112"/>
  <c r="E112"/>
  <c r="D112"/>
  <c r="B113"/>
  <c r="G112"/>
  <c r="J113" l="1"/>
  <c r="R113"/>
  <c r="K113"/>
  <c r="L113"/>
  <c r="M113"/>
  <c r="N113"/>
  <c r="O113"/>
  <c r="Q113"/>
  <c r="P113"/>
  <c r="I113"/>
  <c r="H113"/>
  <c r="C113"/>
  <c r="F113"/>
  <c r="B114"/>
  <c r="G113"/>
  <c r="D113"/>
  <c r="E113"/>
  <c r="I114" l="1"/>
  <c r="Q114"/>
  <c r="J114"/>
  <c r="R114"/>
  <c r="K114"/>
  <c r="L114"/>
  <c r="M114"/>
  <c r="N114"/>
  <c r="P114"/>
  <c r="O114"/>
  <c r="H114"/>
  <c r="E114"/>
  <c r="B115"/>
  <c r="C114"/>
  <c r="F114"/>
  <c r="D114"/>
  <c r="G114"/>
  <c r="P115" l="1"/>
  <c r="I115"/>
  <c r="Q115"/>
  <c r="J115"/>
  <c r="R115"/>
  <c r="K115"/>
  <c r="L115"/>
  <c r="M115"/>
  <c r="O115"/>
  <c r="N115"/>
  <c r="H115"/>
  <c r="C115"/>
  <c r="E115"/>
  <c r="D115"/>
  <c r="G115"/>
  <c r="B116"/>
  <c r="F115"/>
  <c r="O116" l="1"/>
  <c r="P116"/>
  <c r="I116"/>
  <c r="Q116"/>
  <c r="J116"/>
  <c r="R116"/>
  <c r="K116"/>
  <c r="L116"/>
  <c r="N116"/>
  <c r="M116"/>
  <c r="H116"/>
  <c r="C116"/>
  <c r="B117"/>
  <c r="D116"/>
  <c r="F116"/>
  <c r="G116"/>
  <c r="E116"/>
  <c r="N117" l="1"/>
  <c r="O117"/>
  <c r="P117"/>
  <c r="Q117"/>
  <c r="I117"/>
  <c r="J117"/>
  <c r="R117"/>
  <c r="K117"/>
  <c r="M117"/>
  <c r="L117"/>
  <c r="H117"/>
  <c r="G117"/>
  <c r="E117"/>
  <c r="B118"/>
  <c r="F117"/>
  <c r="C117"/>
  <c r="D117"/>
  <c r="M118" l="1"/>
  <c r="N118"/>
  <c r="O118"/>
  <c r="P118"/>
  <c r="I118"/>
  <c r="Q118"/>
  <c r="J118"/>
  <c r="R118"/>
  <c r="L118"/>
  <c r="K118"/>
  <c r="H118"/>
  <c r="B119"/>
  <c r="D118"/>
  <c r="E118"/>
  <c r="F118"/>
  <c r="G118"/>
  <c r="C118"/>
  <c r="L119" l="1"/>
  <c r="M119"/>
  <c r="N119"/>
  <c r="O119"/>
  <c r="P119"/>
  <c r="I119"/>
  <c r="Q119"/>
  <c r="K119"/>
  <c r="J119"/>
  <c r="R119"/>
  <c r="H119"/>
  <c r="E119"/>
  <c r="C119"/>
  <c r="G119"/>
  <c r="B120"/>
  <c r="D119"/>
  <c r="F119"/>
  <c r="K120" l="1"/>
  <c r="L120"/>
  <c r="M120"/>
  <c r="N120"/>
  <c r="O120"/>
  <c r="P120"/>
  <c r="J120"/>
  <c r="I120"/>
  <c r="Q120"/>
  <c r="R120"/>
  <c r="H120"/>
  <c r="B121"/>
  <c r="E120"/>
  <c r="D120"/>
  <c r="C120"/>
  <c r="G120"/>
  <c r="F120"/>
  <c r="J121" l="1"/>
  <c r="R121"/>
  <c r="K121"/>
  <c r="L121"/>
  <c r="M121"/>
  <c r="N121"/>
  <c r="O121"/>
  <c r="I121"/>
  <c r="P121"/>
  <c r="Q121"/>
  <c r="H121"/>
  <c r="C121"/>
  <c r="G121"/>
  <c r="B122"/>
  <c r="F121"/>
  <c r="D121"/>
  <c r="E121"/>
  <c r="I122" l="1"/>
  <c r="Q122"/>
  <c r="R122"/>
  <c r="J122"/>
  <c r="K122"/>
  <c r="L122"/>
  <c r="M122"/>
  <c r="N122"/>
  <c r="O122"/>
  <c r="P122"/>
  <c r="H122"/>
  <c r="B123"/>
  <c r="F122"/>
  <c r="E122"/>
  <c r="D122"/>
  <c r="G122"/>
  <c r="C122"/>
  <c r="P123" l="1"/>
  <c r="I123"/>
  <c r="Q123"/>
  <c r="J123"/>
  <c r="R123"/>
  <c r="K123"/>
  <c r="L123"/>
  <c r="M123"/>
  <c r="N123"/>
  <c r="O123"/>
  <c r="H123"/>
  <c r="G123"/>
  <c r="C123"/>
  <c r="E123"/>
  <c r="F123"/>
  <c r="D123"/>
  <c r="B124"/>
  <c r="O124" l="1"/>
  <c r="P124"/>
  <c r="I124"/>
  <c r="Q124"/>
  <c r="J124"/>
  <c r="R124"/>
  <c r="K124"/>
  <c r="L124"/>
  <c r="M124"/>
  <c r="N124"/>
  <c r="H124"/>
  <c r="E124"/>
  <c r="B125"/>
  <c r="G124"/>
  <c r="D124"/>
  <c r="F124"/>
  <c r="C124"/>
  <c r="N125" l="1"/>
  <c r="O125"/>
  <c r="P125"/>
  <c r="Q125"/>
  <c r="I125"/>
  <c r="J125"/>
  <c r="R125"/>
  <c r="K125"/>
  <c r="L125"/>
  <c r="M125"/>
  <c r="H125"/>
  <c r="D125"/>
  <c r="E125"/>
  <c r="G125"/>
  <c r="B126"/>
  <c r="F125"/>
  <c r="C125"/>
  <c r="M126" l="1"/>
  <c r="N126"/>
  <c r="O126"/>
  <c r="P126"/>
  <c r="I126"/>
  <c r="Q126"/>
  <c r="J126"/>
  <c r="R126"/>
  <c r="L126"/>
  <c r="K126"/>
  <c r="H126"/>
  <c r="G126"/>
  <c r="C126"/>
  <c r="F126"/>
  <c r="E126"/>
  <c r="D126"/>
  <c r="B127"/>
  <c r="L127" l="1"/>
  <c r="M127"/>
  <c r="N127"/>
  <c r="O127"/>
  <c r="P127"/>
  <c r="I127"/>
  <c r="Q127"/>
  <c r="J127"/>
  <c r="R127"/>
  <c r="K127"/>
  <c r="H127"/>
  <c r="F127"/>
  <c r="B128"/>
  <c r="E127"/>
  <c r="G127"/>
  <c r="D127"/>
  <c r="C127"/>
  <c r="K128" l="1"/>
  <c r="L128"/>
  <c r="M128"/>
  <c r="N128"/>
  <c r="O128"/>
  <c r="P128"/>
  <c r="R128"/>
  <c r="I128"/>
  <c r="Q128"/>
  <c r="J128"/>
  <c r="H128"/>
  <c r="D128"/>
  <c r="G128"/>
  <c r="C128"/>
  <c r="B129"/>
  <c r="E128"/>
  <c r="F128"/>
  <c r="J129" l="1"/>
  <c r="R129"/>
  <c r="K129"/>
  <c r="L129"/>
  <c r="M129"/>
  <c r="N129"/>
  <c r="I129"/>
  <c r="O129"/>
  <c r="P129"/>
  <c r="Q129"/>
  <c r="H129"/>
  <c r="C129"/>
  <c r="D129"/>
  <c r="G129"/>
  <c r="F129"/>
  <c r="B130"/>
  <c r="E129"/>
  <c r="I130" l="1"/>
  <c r="Q130"/>
  <c r="J130"/>
  <c r="R130"/>
  <c r="K130"/>
  <c r="L130"/>
  <c r="M130"/>
  <c r="N130"/>
  <c r="O130"/>
  <c r="P130"/>
  <c r="H130"/>
  <c r="G130"/>
  <c r="E130"/>
  <c r="F130"/>
  <c r="B131"/>
  <c r="C130"/>
  <c r="D130"/>
  <c r="J131" l="1"/>
  <c r="R131"/>
  <c r="K131"/>
  <c r="L131"/>
  <c r="N131"/>
  <c r="M131"/>
  <c r="O131"/>
  <c r="P131"/>
  <c r="I131"/>
  <c r="Q131"/>
  <c r="H131"/>
  <c r="D131"/>
  <c r="B132"/>
  <c r="F131"/>
  <c r="C131"/>
  <c r="G131"/>
  <c r="E131"/>
  <c r="I132" l="1"/>
  <c r="Q132"/>
  <c r="J132"/>
  <c r="R132"/>
  <c r="K132"/>
  <c r="L132"/>
  <c r="M132"/>
  <c r="N132"/>
  <c r="O132"/>
  <c r="P132"/>
  <c r="H132"/>
  <c r="G132"/>
  <c r="C132"/>
  <c r="E132"/>
  <c r="B133"/>
  <c r="F132"/>
  <c r="D132"/>
  <c r="P133" l="1"/>
  <c r="I133"/>
  <c r="Q133"/>
  <c r="J133"/>
  <c r="R133"/>
  <c r="K133"/>
  <c r="L133"/>
  <c r="M133"/>
  <c r="N133"/>
  <c r="O133"/>
  <c r="H133"/>
  <c r="E133"/>
  <c r="F133"/>
  <c r="D133"/>
  <c r="C133"/>
  <c r="B134"/>
  <c r="G133"/>
  <c r="O134" l="1"/>
  <c r="P134"/>
  <c r="I134"/>
  <c r="Q134"/>
  <c r="J134"/>
  <c r="R134"/>
  <c r="K134"/>
  <c r="L134"/>
  <c r="M134"/>
  <c r="N134"/>
  <c r="H134"/>
  <c r="E134"/>
  <c r="B135"/>
  <c r="D134"/>
  <c r="F134"/>
  <c r="G134"/>
  <c r="C134"/>
  <c r="N135" l="1"/>
  <c r="P135"/>
  <c r="I135"/>
  <c r="Q135"/>
  <c r="J135"/>
  <c r="R135"/>
  <c r="K135"/>
  <c r="L135"/>
  <c r="M135"/>
  <c r="O135"/>
  <c r="H135"/>
  <c r="F135"/>
  <c r="E135"/>
  <c r="B136"/>
  <c r="G135"/>
  <c r="D135"/>
  <c r="C135"/>
  <c r="M136" l="1"/>
  <c r="N136"/>
  <c r="O136"/>
  <c r="P136"/>
  <c r="I136"/>
  <c r="Q136"/>
  <c r="J136"/>
  <c r="R136"/>
  <c r="K136"/>
  <c r="L136"/>
  <c r="H136"/>
  <c r="G136"/>
  <c r="B137"/>
  <c r="E136"/>
  <c r="D136"/>
  <c r="C136"/>
  <c r="F136"/>
  <c r="L137" l="1"/>
  <c r="M137"/>
  <c r="N137"/>
  <c r="O137"/>
  <c r="P137"/>
  <c r="I137"/>
  <c r="Q137"/>
  <c r="J137"/>
  <c r="R137"/>
  <c r="K137"/>
  <c r="H137"/>
  <c r="F137"/>
  <c r="G137"/>
  <c r="D137"/>
  <c r="C137"/>
  <c r="E137"/>
  <c r="B138"/>
  <c r="K138" l="1"/>
  <c r="L138"/>
  <c r="M138"/>
  <c r="N138"/>
  <c r="O138"/>
  <c r="P138"/>
  <c r="I138"/>
  <c r="Q138"/>
  <c r="J138"/>
  <c r="R138"/>
  <c r="H138"/>
  <c r="F138"/>
  <c r="B139"/>
  <c r="D138"/>
  <c r="G138"/>
  <c r="C138"/>
  <c r="E138"/>
  <c r="J139" l="1"/>
  <c r="R139"/>
  <c r="K139"/>
  <c r="L139"/>
  <c r="M139"/>
  <c r="N139"/>
  <c r="O139"/>
  <c r="P139"/>
  <c r="I139"/>
  <c r="Q139"/>
  <c r="H139"/>
  <c r="B140"/>
  <c r="C139"/>
  <c r="D139"/>
  <c r="E139"/>
  <c r="G139"/>
  <c r="F139"/>
  <c r="I140" l="1"/>
  <c r="Q140"/>
  <c r="J140"/>
  <c r="K140"/>
  <c r="L140"/>
  <c r="M140"/>
  <c r="N140"/>
  <c r="O140"/>
  <c r="P140"/>
  <c r="R140"/>
  <c r="H140"/>
  <c r="D140"/>
  <c r="G140"/>
  <c r="E140"/>
  <c r="F140"/>
  <c r="C140"/>
  <c r="B141"/>
  <c r="P141" l="1"/>
  <c r="I141"/>
  <c r="J141"/>
  <c r="R141"/>
  <c r="K141"/>
  <c r="L141"/>
  <c r="M141"/>
  <c r="N141"/>
  <c r="O141"/>
  <c r="Q141"/>
  <c r="H141"/>
  <c r="E141"/>
  <c r="B142"/>
  <c r="G141"/>
  <c r="D141"/>
  <c r="F141"/>
  <c r="C141"/>
  <c r="O142" l="1"/>
  <c r="P142"/>
  <c r="I142"/>
  <c r="Q142"/>
  <c r="J142"/>
  <c r="R142"/>
  <c r="K142"/>
  <c r="L142"/>
  <c r="M142"/>
  <c r="N142"/>
  <c r="H142"/>
  <c r="C142"/>
  <c r="G142"/>
  <c r="E142"/>
  <c r="D142"/>
  <c r="B143"/>
  <c r="F142"/>
  <c r="N143" l="1"/>
  <c r="O143"/>
  <c r="P143"/>
  <c r="R143"/>
  <c r="I143"/>
  <c r="Q143"/>
  <c r="J143"/>
  <c r="K143"/>
  <c r="L143"/>
  <c r="M143"/>
  <c r="H143"/>
  <c r="E143"/>
  <c r="C143"/>
  <c r="B144"/>
  <c r="D143"/>
  <c r="G143"/>
  <c r="F143"/>
  <c r="M144" l="1"/>
  <c r="O144"/>
  <c r="Q144"/>
  <c r="P144"/>
  <c r="I144"/>
  <c r="J144"/>
  <c r="R144"/>
  <c r="K144"/>
  <c r="L144"/>
  <c r="N144"/>
  <c r="H144"/>
  <c r="B145"/>
  <c r="E144"/>
  <c r="G144"/>
  <c r="F144"/>
  <c r="C144"/>
  <c r="D144"/>
  <c r="L145" l="1"/>
  <c r="M145"/>
  <c r="N145"/>
  <c r="P145"/>
  <c r="O145"/>
  <c r="I145"/>
  <c r="Q145"/>
  <c r="J145"/>
  <c r="R145"/>
  <c r="K145"/>
  <c r="H145"/>
  <c r="B146"/>
  <c r="D145"/>
  <c r="F145"/>
  <c r="E145"/>
  <c r="C145"/>
  <c r="G145"/>
  <c r="K146" l="1"/>
  <c r="L146"/>
  <c r="M146"/>
  <c r="N146"/>
  <c r="O146"/>
  <c r="P146"/>
  <c r="I146"/>
  <c r="Q146"/>
  <c r="J146"/>
  <c r="R146"/>
  <c r="H146"/>
  <c r="E146"/>
  <c r="D146"/>
  <c r="C146"/>
  <c r="F146"/>
  <c r="B147"/>
  <c r="G146"/>
  <c r="K147" l="1"/>
  <c r="N147"/>
  <c r="L147"/>
  <c r="M147"/>
  <c r="O147"/>
  <c r="P147"/>
  <c r="I147"/>
  <c r="Q147"/>
  <c r="J147"/>
  <c r="R147"/>
  <c r="H147"/>
  <c r="B148"/>
  <c r="F147"/>
  <c r="E147"/>
  <c r="C147"/>
  <c r="G147"/>
  <c r="D147"/>
  <c r="J148" l="1"/>
  <c r="R148"/>
  <c r="M148"/>
  <c r="K148"/>
  <c r="L148"/>
  <c r="N148"/>
  <c r="O148"/>
  <c r="P148"/>
  <c r="I148"/>
  <c r="Q148"/>
  <c r="H148"/>
  <c r="G148"/>
  <c r="F148"/>
  <c r="D148"/>
  <c r="C148"/>
  <c r="E148"/>
  <c r="B149"/>
  <c r="I149" l="1"/>
  <c r="Q149"/>
  <c r="L149"/>
  <c r="J149"/>
  <c r="R149"/>
  <c r="K149"/>
  <c r="M149"/>
  <c r="N149"/>
  <c r="O149"/>
  <c r="P149"/>
  <c r="H149"/>
  <c r="C149"/>
  <c r="E149"/>
  <c r="F149"/>
  <c r="D149"/>
  <c r="B150"/>
  <c r="G149"/>
  <c r="P150" l="1"/>
  <c r="K150"/>
  <c r="I150"/>
  <c r="Q150"/>
  <c r="J150"/>
  <c r="R150"/>
  <c r="L150"/>
  <c r="M150"/>
  <c r="N150"/>
  <c r="O150"/>
  <c r="H150"/>
  <c r="E150"/>
  <c r="C150"/>
  <c r="B151"/>
  <c r="F150"/>
  <c r="D150"/>
  <c r="G150"/>
  <c r="O151" l="1"/>
  <c r="J151"/>
  <c r="P151"/>
  <c r="I151"/>
  <c r="Q151"/>
  <c r="R151"/>
  <c r="K151"/>
  <c r="L151"/>
  <c r="M151"/>
  <c r="N151"/>
  <c r="H151"/>
  <c r="G151"/>
  <c r="E151"/>
  <c r="D151"/>
  <c r="C151"/>
  <c r="F151"/>
  <c r="B152"/>
  <c r="N152" l="1"/>
  <c r="I152"/>
  <c r="O152"/>
  <c r="P152"/>
  <c r="Q152"/>
  <c r="J152"/>
  <c r="R152"/>
  <c r="K152"/>
  <c r="L152"/>
  <c r="M152"/>
  <c r="H152"/>
  <c r="G152"/>
  <c r="F152"/>
  <c r="E152"/>
  <c r="B153"/>
  <c r="C152"/>
  <c r="D152"/>
  <c r="M153" l="1"/>
  <c r="N153"/>
  <c r="O153"/>
  <c r="P153"/>
  <c r="I153"/>
  <c r="Q153"/>
  <c r="J153"/>
  <c r="R153"/>
  <c r="K153"/>
  <c r="L153"/>
  <c r="H153"/>
  <c r="F153"/>
  <c r="C153"/>
  <c r="G153"/>
  <c r="E153"/>
  <c r="D153"/>
  <c r="B154"/>
  <c r="L154" l="1"/>
  <c r="M154"/>
  <c r="N154"/>
  <c r="O154"/>
  <c r="P154"/>
  <c r="I154"/>
  <c r="Q154"/>
  <c r="J154"/>
  <c r="R154"/>
  <c r="K154"/>
  <c r="H154"/>
  <c r="D154"/>
  <c r="E154"/>
  <c r="C154"/>
  <c r="B155"/>
  <c r="F154"/>
  <c r="G154"/>
  <c r="K155" l="1"/>
  <c r="L155"/>
  <c r="M155"/>
  <c r="N155"/>
  <c r="O155"/>
  <c r="P155"/>
  <c r="I155"/>
  <c r="Q155"/>
  <c r="J155"/>
  <c r="R155"/>
  <c r="H155"/>
  <c r="B156"/>
  <c r="C155"/>
  <c r="G155"/>
  <c r="F155"/>
  <c r="D155"/>
  <c r="E155"/>
  <c r="J156" l="1"/>
  <c r="R156"/>
  <c r="K156"/>
  <c r="L156"/>
  <c r="M156"/>
  <c r="N156"/>
  <c r="O156"/>
  <c r="P156"/>
  <c r="I156"/>
  <c r="Q156"/>
  <c r="H156"/>
  <c r="E156"/>
  <c r="G156"/>
  <c r="F156"/>
  <c r="D156"/>
  <c r="C156"/>
  <c r="B157"/>
  <c r="I157" l="1"/>
  <c r="Q157"/>
  <c r="J157"/>
  <c r="R157"/>
  <c r="L157"/>
  <c r="K157"/>
  <c r="M157"/>
  <c r="N157"/>
  <c r="O157"/>
  <c r="P157"/>
  <c r="H157"/>
  <c r="G157"/>
  <c r="B158"/>
  <c r="C157"/>
  <c r="D157"/>
  <c r="F157"/>
  <c r="E157"/>
  <c r="P158" l="1"/>
  <c r="K158"/>
  <c r="I158"/>
  <c r="Q158"/>
  <c r="J158"/>
  <c r="R158"/>
  <c r="L158"/>
  <c r="M158"/>
  <c r="N158"/>
  <c r="O158"/>
  <c r="H158"/>
  <c r="G158"/>
  <c r="F158"/>
  <c r="D158"/>
  <c r="E158"/>
  <c r="C158"/>
  <c r="B159"/>
  <c r="O159" l="1"/>
  <c r="J159"/>
  <c r="P159"/>
  <c r="I159"/>
  <c r="Q159"/>
  <c r="R159"/>
  <c r="K159"/>
  <c r="L159"/>
  <c r="M159"/>
  <c r="N159"/>
  <c r="H159"/>
  <c r="C159"/>
  <c r="B160"/>
  <c r="G159"/>
  <c r="D159"/>
  <c r="E159"/>
  <c r="F159"/>
  <c r="J160" l="1"/>
  <c r="R160"/>
  <c r="K160"/>
  <c r="L160"/>
  <c r="O160"/>
  <c r="P160"/>
  <c r="M160"/>
  <c r="N160"/>
  <c r="I160"/>
  <c r="Q160"/>
  <c r="H160"/>
  <c r="B161"/>
  <c r="E160"/>
  <c r="C160"/>
  <c r="G160"/>
  <c r="D160"/>
  <c r="F160"/>
  <c r="I161" l="1"/>
  <c r="Q161"/>
  <c r="O161"/>
  <c r="J161"/>
  <c r="R161"/>
  <c r="K161"/>
  <c r="L161"/>
  <c r="M161"/>
  <c r="P161"/>
  <c r="N161"/>
  <c r="H161"/>
  <c r="F161"/>
  <c r="D161"/>
  <c r="B162"/>
  <c r="E161"/>
  <c r="G161"/>
  <c r="C161"/>
  <c r="P162" l="1"/>
  <c r="M162"/>
  <c r="I162"/>
  <c r="Q162"/>
  <c r="J162"/>
  <c r="R162"/>
  <c r="K162"/>
  <c r="N162"/>
  <c r="L162"/>
  <c r="O162"/>
  <c r="H162"/>
  <c r="G162"/>
  <c r="C162"/>
  <c r="B163"/>
  <c r="D162"/>
  <c r="E162"/>
  <c r="F162"/>
  <c r="O163" l="1"/>
  <c r="P163"/>
  <c r="I163"/>
  <c r="Q163"/>
  <c r="J163"/>
  <c r="R163"/>
  <c r="K163"/>
  <c r="N163"/>
  <c r="L163"/>
  <c r="M163"/>
  <c r="H163"/>
  <c r="C163"/>
  <c r="E163"/>
  <c r="F163"/>
  <c r="G163"/>
  <c r="D163"/>
  <c r="B164"/>
  <c r="N164" l="1"/>
  <c r="O164"/>
  <c r="P164"/>
  <c r="K164"/>
  <c r="I164"/>
  <c r="Q164"/>
  <c r="L164"/>
  <c r="J164"/>
  <c r="R164"/>
  <c r="M164"/>
  <c r="H164"/>
  <c r="D164"/>
  <c r="B165"/>
  <c r="F164"/>
  <c r="C164"/>
  <c r="E164"/>
  <c r="G164"/>
  <c r="M165" l="1"/>
  <c r="K165"/>
  <c r="N165"/>
  <c r="O165"/>
  <c r="R165"/>
  <c r="P165"/>
  <c r="I165"/>
  <c r="Q165"/>
  <c r="L165"/>
  <c r="J165"/>
  <c r="H165"/>
  <c r="F165"/>
  <c r="C165"/>
  <c r="B166"/>
  <c r="E165"/>
  <c r="G165"/>
  <c r="D165"/>
  <c r="L166" l="1"/>
  <c r="I166"/>
  <c r="M166"/>
  <c r="N166"/>
  <c r="R166"/>
  <c r="O166"/>
  <c r="Q166"/>
  <c r="J166"/>
  <c r="P166"/>
  <c r="K166"/>
  <c r="H166"/>
  <c r="F166"/>
  <c r="G166"/>
  <c r="D166"/>
  <c r="C166"/>
  <c r="B167"/>
  <c r="E166"/>
  <c r="K167" l="1"/>
  <c r="I167"/>
  <c r="L167"/>
  <c r="M167"/>
  <c r="N167"/>
  <c r="Q167"/>
  <c r="O167"/>
  <c r="J167"/>
  <c r="R167"/>
  <c r="P167"/>
  <c r="H167"/>
  <c r="B168"/>
  <c r="F167"/>
  <c r="G167"/>
  <c r="E167"/>
  <c r="C167"/>
  <c r="D167"/>
  <c r="J168" l="1"/>
  <c r="R168"/>
  <c r="P168"/>
  <c r="K168"/>
  <c r="L168"/>
  <c r="M168"/>
  <c r="O168"/>
  <c r="N168"/>
  <c r="I168"/>
  <c r="Q168"/>
  <c r="H168"/>
  <c r="F168"/>
  <c r="E168"/>
  <c r="D168"/>
  <c r="G168"/>
  <c r="C168"/>
  <c r="B169"/>
  <c r="I169" l="1"/>
  <c r="Q169"/>
  <c r="O169"/>
  <c r="J169"/>
  <c r="R169"/>
  <c r="K169"/>
  <c r="L169"/>
  <c r="M169"/>
  <c r="P169"/>
  <c r="N169"/>
  <c r="H169"/>
  <c r="D169"/>
  <c r="G169"/>
  <c r="C169"/>
  <c r="B170"/>
  <c r="E169"/>
  <c r="F169"/>
  <c r="J170" l="1"/>
  <c r="R170"/>
  <c r="K170"/>
  <c r="L170"/>
  <c r="M170"/>
  <c r="N170"/>
  <c r="O170"/>
  <c r="Q170"/>
  <c r="P170"/>
  <c r="I170"/>
  <c r="H170"/>
  <c r="D170"/>
  <c r="C170"/>
  <c r="F170"/>
  <c r="B171"/>
  <c r="G170"/>
  <c r="E170"/>
  <c r="I171" l="1"/>
  <c r="Q171"/>
  <c r="J171"/>
  <c r="R171"/>
  <c r="K171"/>
  <c r="L171"/>
  <c r="M171"/>
  <c r="P171"/>
  <c r="N171"/>
  <c r="O171"/>
  <c r="H171"/>
  <c r="G171"/>
  <c r="C171"/>
  <c r="D171"/>
  <c r="E171"/>
  <c r="B172"/>
  <c r="F171"/>
  <c r="P172" l="1"/>
  <c r="I172"/>
  <c r="Q172"/>
  <c r="J172"/>
  <c r="R172"/>
  <c r="O172"/>
  <c r="K172"/>
  <c r="L172"/>
  <c r="M172"/>
  <c r="N172"/>
  <c r="H172"/>
  <c r="G172"/>
  <c r="E172"/>
  <c r="B173"/>
  <c r="C172"/>
  <c r="D172"/>
  <c r="F172"/>
  <c r="O173" l="1"/>
  <c r="P173"/>
  <c r="N173"/>
  <c r="I173"/>
  <c r="Q173"/>
  <c r="J173"/>
  <c r="R173"/>
  <c r="K173"/>
  <c r="L173"/>
  <c r="M173"/>
  <c r="H173"/>
  <c r="B174"/>
  <c r="C173"/>
  <c r="F173"/>
  <c r="G173"/>
  <c r="E173"/>
  <c r="D173"/>
  <c r="N174" l="1"/>
  <c r="O174"/>
  <c r="M174"/>
  <c r="P174"/>
  <c r="I174"/>
  <c r="Q174"/>
  <c r="J174"/>
  <c r="R174"/>
  <c r="K174"/>
  <c r="L174"/>
  <c r="H174"/>
  <c r="C174"/>
  <c r="G174"/>
  <c r="B175"/>
  <c r="F174"/>
  <c r="E174"/>
  <c r="D174"/>
  <c r="M175" l="1"/>
  <c r="N175"/>
  <c r="O175"/>
  <c r="P175"/>
  <c r="L175"/>
  <c r="I175"/>
  <c r="Q175"/>
  <c r="J175"/>
  <c r="R175"/>
  <c r="K175"/>
  <c r="H175"/>
  <c r="G175"/>
  <c r="B176"/>
  <c r="F175"/>
  <c r="D175"/>
  <c r="E175"/>
  <c r="C175"/>
  <c r="L176" l="1"/>
  <c r="M176"/>
  <c r="N176"/>
  <c r="O176"/>
  <c r="P176"/>
  <c r="K176"/>
  <c r="I176"/>
  <c r="Q176"/>
  <c r="J176"/>
  <c r="R176"/>
  <c r="H176"/>
  <c r="E176"/>
  <c r="B177"/>
  <c r="F176"/>
  <c r="C176"/>
  <c r="D176"/>
  <c r="G176"/>
  <c r="K177" l="1"/>
  <c r="J177"/>
  <c r="L177"/>
  <c r="R177"/>
  <c r="M177"/>
  <c r="N177"/>
  <c r="O177"/>
  <c r="P177"/>
  <c r="I177"/>
  <c r="Q177"/>
  <c r="H177"/>
  <c r="B178"/>
  <c r="E177"/>
  <c r="F177"/>
  <c r="G177"/>
  <c r="C177"/>
  <c r="D177"/>
  <c r="J178" l="1"/>
  <c r="R178"/>
  <c r="K178"/>
  <c r="L178"/>
  <c r="M178"/>
  <c r="I178"/>
  <c r="N178"/>
  <c r="O178"/>
  <c r="Q178"/>
  <c r="P178"/>
  <c r="H178"/>
  <c r="B179"/>
  <c r="E178"/>
  <c r="D178"/>
  <c r="C178"/>
  <c r="F178"/>
  <c r="G178"/>
  <c r="I179" l="1"/>
  <c r="Q179"/>
  <c r="J179"/>
  <c r="R179"/>
  <c r="P179"/>
  <c r="K179"/>
  <c r="L179"/>
  <c r="M179"/>
  <c r="N179"/>
  <c r="O179"/>
  <c r="H179"/>
  <c r="C179"/>
  <c r="D179"/>
  <c r="G179"/>
  <c r="B180"/>
  <c r="E179"/>
  <c r="F179"/>
  <c r="P180" l="1"/>
  <c r="O180"/>
  <c r="I180"/>
  <c r="Q180"/>
  <c r="J180"/>
  <c r="R180"/>
  <c r="K180"/>
  <c r="L180"/>
  <c r="M180"/>
  <c r="N180"/>
  <c r="H180"/>
  <c r="C180"/>
  <c r="G180"/>
  <c r="E180"/>
  <c r="D180"/>
  <c r="B181"/>
  <c r="F180"/>
  <c r="O181" l="1"/>
  <c r="P181"/>
  <c r="I181"/>
  <c r="Q181"/>
  <c r="J181"/>
  <c r="R181"/>
  <c r="K181"/>
  <c r="L181"/>
  <c r="N181"/>
  <c r="M181"/>
  <c r="H181"/>
  <c r="E181"/>
  <c r="F181"/>
  <c r="G181"/>
  <c r="C181"/>
  <c r="D181"/>
  <c r="B182"/>
  <c r="N182" l="1"/>
  <c r="M182"/>
  <c r="O182"/>
  <c r="P182"/>
  <c r="I182"/>
  <c r="Q182"/>
  <c r="J182"/>
  <c r="R182"/>
  <c r="K182"/>
  <c r="L182"/>
  <c r="H182"/>
  <c r="C182"/>
  <c r="B183"/>
  <c r="E182"/>
  <c r="D182"/>
  <c r="F182"/>
  <c r="G182"/>
  <c r="M183" l="1"/>
  <c r="N183"/>
  <c r="O183"/>
  <c r="P183"/>
  <c r="I183"/>
  <c r="Q183"/>
  <c r="J183"/>
  <c r="R183"/>
  <c r="L183"/>
  <c r="K183"/>
  <c r="H183"/>
  <c r="F183"/>
  <c r="G183"/>
  <c r="D183"/>
  <c r="E183"/>
  <c r="B184"/>
  <c r="C183"/>
  <c r="L184" l="1"/>
  <c r="M184"/>
  <c r="N184"/>
  <c r="O184"/>
  <c r="P184"/>
  <c r="K184"/>
  <c r="I184"/>
  <c r="Q184"/>
  <c r="J184"/>
  <c r="R184"/>
  <c r="H184"/>
  <c r="F184"/>
  <c r="D184"/>
  <c r="G184"/>
  <c r="E184"/>
  <c r="B185"/>
  <c r="C184"/>
  <c r="J185" l="1"/>
  <c r="R185"/>
  <c r="K185"/>
  <c r="L185"/>
  <c r="M185"/>
  <c r="N185"/>
  <c r="O185"/>
  <c r="Q185"/>
  <c r="P185"/>
  <c r="I185"/>
  <c r="H185"/>
  <c r="B186"/>
  <c r="C185"/>
  <c r="D185"/>
  <c r="G185"/>
  <c r="F185"/>
  <c r="E185"/>
  <c r="I186" l="1"/>
  <c r="Q186"/>
  <c r="J186"/>
  <c r="R186"/>
  <c r="K186"/>
  <c r="P186"/>
  <c r="L186"/>
  <c r="M186"/>
  <c r="N186"/>
  <c r="O186"/>
  <c r="H186"/>
  <c r="C186"/>
  <c r="E186"/>
  <c r="D186"/>
  <c r="B187"/>
  <c r="G186"/>
  <c r="F186"/>
  <c r="P187" l="1"/>
  <c r="O187"/>
  <c r="I187"/>
  <c r="Q187"/>
  <c r="J187"/>
  <c r="R187"/>
  <c r="K187"/>
  <c r="L187"/>
  <c r="M187"/>
  <c r="N187"/>
  <c r="H187"/>
  <c r="F187"/>
  <c r="E187"/>
  <c r="G187"/>
  <c r="B188"/>
  <c r="C187"/>
  <c r="D187"/>
  <c r="O188" l="1"/>
  <c r="P188"/>
  <c r="I188"/>
  <c r="Q188"/>
  <c r="J188"/>
  <c r="R188"/>
  <c r="K188"/>
  <c r="L188"/>
  <c r="M188"/>
  <c r="N188"/>
  <c r="H188"/>
  <c r="G188"/>
  <c r="E188"/>
  <c r="B189"/>
  <c r="F188"/>
  <c r="C188"/>
  <c r="D188"/>
  <c r="N189" l="1"/>
  <c r="M189"/>
  <c r="O189"/>
  <c r="P189"/>
  <c r="I189"/>
  <c r="Q189"/>
  <c r="J189"/>
  <c r="R189"/>
  <c r="K189"/>
  <c r="L189"/>
  <c r="H189"/>
  <c r="C189"/>
  <c r="E189"/>
  <c r="G189"/>
  <c r="D189"/>
  <c r="B190"/>
  <c r="F189"/>
  <c r="M190" l="1"/>
  <c r="N190"/>
  <c r="O190"/>
  <c r="P190"/>
  <c r="L190"/>
  <c r="I190"/>
  <c r="Q190"/>
  <c r="J190"/>
  <c r="R190"/>
  <c r="K190"/>
  <c r="H190"/>
  <c r="D190"/>
  <c r="F190"/>
  <c r="C190"/>
  <c r="B191"/>
  <c r="G190"/>
  <c r="E190"/>
  <c r="L191" l="1"/>
  <c r="M191"/>
  <c r="N191"/>
  <c r="O191"/>
  <c r="P191"/>
  <c r="I191"/>
  <c r="Q191"/>
  <c r="J191"/>
  <c r="R191"/>
  <c r="K191"/>
  <c r="H191"/>
  <c r="D191"/>
  <c r="F191"/>
  <c r="B192"/>
  <c r="E191"/>
  <c r="C191"/>
  <c r="G191"/>
  <c r="K192" l="1"/>
  <c r="J192"/>
  <c r="L192"/>
  <c r="M192"/>
  <c r="N192"/>
  <c r="O192"/>
  <c r="R192"/>
  <c r="P192"/>
  <c r="I192"/>
  <c r="Q192"/>
  <c r="H192"/>
  <c r="C192"/>
  <c r="D192"/>
  <c r="B193"/>
  <c r="G192"/>
  <c r="E192"/>
  <c r="F192"/>
  <c r="J193" l="1"/>
  <c r="R193"/>
  <c r="K193"/>
  <c r="L193"/>
  <c r="Q193"/>
  <c r="M193"/>
  <c r="I193"/>
  <c r="N193"/>
  <c r="O193"/>
  <c r="P193"/>
  <c r="H193"/>
  <c r="E193"/>
  <c r="D193"/>
  <c r="B194"/>
  <c r="C193"/>
  <c r="G193"/>
  <c r="F193"/>
  <c r="I194" l="1"/>
  <c r="Q194"/>
  <c r="J194"/>
  <c r="R194"/>
  <c r="K194"/>
  <c r="L194"/>
  <c r="M194"/>
  <c r="N194"/>
  <c r="O194"/>
  <c r="P194"/>
  <c r="H194"/>
  <c r="B195"/>
  <c r="G194"/>
  <c r="C194"/>
  <c r="F194"/>
  <c r="E194"/>
  <c r="D194"/>
  <c r="I195" l="1"/>
  <c r="J195"/>
  <c r="M195"/>
  <c r="Q195"/>
  <c r="R195"/>
  <c r="N195"/>
  <c r="K195"/>
  <c r="P195"/>
  <c r="O195"/>
  <c r="L195"/>
  <c r="H195"/>
  <c r="E195"/>
  <c r="B196"/>
  <c r="F195"/>
  <c r="D195"/>
  <c r="G195"/>
  <c r="C195"/>
  <c r="O196" l="1"/>
  <c r="I196"/>
  <c r="P196"/>
  <c r="K196"/>
  <c r="Q196"/>
  <c r="L196"/>
  <c r="J196"/>
  <c r="R196"/>
  <c r="M196"/>
  <c r="N196"/>
  <c r="H196"/>
  <c r="F196"/>
  <c r="B197"/>
  <c r="C196"/>
  <c r="G196"/>
  <c r="D196"/>
  <c r="E196"/>
  <c r="R197" l="1"/>
  <c r="E197"/>
  <c r="N197"/>
  <c r="Q197"/>
  <c r="M197"/>
  <c r="D197"/>
  <c r="I197"/>
  <c r="B198"/>
  <c r="G198" s="1"/>
  <c r="K197"/>
  <c r="P197"/>
  <c r="J197"/>
  <c r="F197"/>
  <c r="O197"/>
  <c r="C197"/>
  <c r="H197"/>
  <c r="L197"/>
  <c r="G197"/>
  <c r="L198" l="1"/>
  <c r="D198"/>
  <c r="M198"/>
  <c r="B199"/>
  <c r="B200" s="1"/>
  <c r="J200" s="1"/>
  <c r="N198"/>
  <c r="F198"/>
  <c r="P198"/>
  <c r="C198"/>
  <c r="J198"/>
  <c r="Q198"/>
  <c r="I198"/>
  <c r="K198"/>
  <c r="H198"/>
  <c r="O198"/>
  <c r="E198"/>
  <c r="R198"/>
  <c r="K199" l="1"/>
  <c r="Q200"/>
  <c r="P199"/>
  <c r="D199"/>
  <c r="O199"/>
  <c r="H199"/>
  <c r="E199"/>
  <c r="P200"/>
  <c r="H200"/>
  <c r="C199"/>
  <c r="O200"/>
  <c r="R199"/>
  <c r="E200"/>
  <c r="L200"/>
  <c r="G199"/>
  <c r="D200"/>
  <c r="L199"/>
  <c r="B201"/>
  <c r="K201" s="1"/>
  <c r="G200"/>
  <c r="J199"/>
  <c r="C200"/>
  <c r="N200"/>
  <c r="F200"/>
  <c r="K200"/>
  <c r="N199"/>
  <c r="Q199"/>
  <c r="F199"/>
  <c r="R200"/>
  <c r="M199"/>
  <c r="I199"/>
  <c r="I200"/>
  <c r="M200"/>
  <c r="F201" l="1"/>
  <c r="H201"/>
  <c r="R201"/>
  <c r="E201"/>
  <c r="M201"/>
  <c r="C201"/>
  <c r="J201"/>
  <c r="Q201"/>
  <c r="L201"/>
  <c r="O201"/>
  <c r="I201"/>
  <c r="G201"/>
  <c r="P201"/>
  <c r="B202"/>
  <c r="H202" s="1"/>
  <c r="D201"/>
  <c r="N201"/>
  <c r="N202" l="1"/>
  <c r="F202"/>
  <c r="K202"/>
  <c r="C202"/>
  <c r="O202"/>
  <c r="R202"/>
  <c r="M202"/>
  <c r="E202"/>
  <c r="L202"/>
  <c r="P202"/>
  <c r="J202"/>
  <c r="Q202"/>
  <c r="I202"/>
  <c r="D202"/>
  <c r="G202"/>
  <c r="B203"/>
  <c r="I203" s="1"/>
  <c r="F203" l="1"/>
  <c r="N203"/>
  <c r="K203"/>
  <c r="B204"/>
  <c r="G204" s="1"/>
  <c r="C203"/>
  <c r="P203"/>
  <c r="H203"/>
  <c r="O203"/>
  <c r="G203"/>
  <c r="E203"/>
  <c r="M203"/>
  <c r="R203"/>
  <c r="J203"/>
  <c r="L203"/>
  <c r="Q203"/>
  <c r="D203"/>
  <c r="L204" l="1"/>
  <c r="D204"/>
  <c r="E204"/>
  <c r="J204"/>
  <c r="Q204"/>
  <c r="I204"/>
  <c r="P204"/>
  <c r="M204"/>
  <c r="H204"/>
  <c r="N204"/>
  <c r="B205"/>
  <c r="M205" s="1"/>
  <c r="O204"/>
  <c r="K204"/>
  <c r="R204"/>
  <c r="F204"/>
  <c r="C204"/>
  <c r="L205" l="1"/>
  <c r="H205"/>
  <c r="O205"/>
  <c r="K205"/>
  <c r="C205"/>
  <c r="R205"/>
  <c r="F205"/>
  <c r="G205"/>
  <c r="N205"/>
  <c r="J205"/>
  <c r="D205"/>
  <c r="E205"/>
  <c r="I205"/>
  <c r="B206"/>
  <c r="D206" s="1"/>
  <c r="P205"/>
  <c r="Q205"/>
  <c r="C206" l="1"/>
  <c r="O206"/>
  <c r="J206"/>
  <c r="F206"/>
  <c r="M206"/>
  <c r="R206"/>
  <c r="Q206"/>
  <c r="E206"/>
  <c r="G206"/>
  <c r="N206"/>
  <c r="K206"/>
  <c r="I206"/>
  <c r="P206"/>
  <c r="L206"/>
  <c r="B207"/>
  <c r="B208" s="1"/>
  <c r="H206"/>
  <c r="Q207" l="1"/>
  <c r="G207"/>
  <c r="N207"/>
  <c r="K207"/>
  <c r="C207"/>
  <c r="I207"/>
  <c r="R207"/>
  <c r="P207"/>
  <c r="F207"/>
  <c r="M207"/>
  <c r="E207"/>
  <c r="H207"/>
  <c r="L207"/>
  <c r="J207"/>
  <c r="D207"/>
  <c r="O207"/>
  <c r="J208"/>
  <c r="R208"/>
  <c r="C208"/>
  <c r="K208"/>
  <c r="D208"/>
  <c r="L208"/>
  <c r="E208"/>
  <c r="M208"/>
  <c r="F208"/>
  <c r="N208"/>
  <c r="Q208"/>
  <c r="G208"/>
  <c r="O208"/>
  <c r="H208"/>
  <c r="P208"/>
  <c r="I208"/>
</calcChain>
</file>

<file path=xl/sharedStrings.xml><?xml version="1.0" encoding="utf-8"?>
<sst xmlns="http://schemas.openxmlformats.org/spreadsheetml/2006/main" count="5371" uniqueCount="1025">
  <si>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</si>
  <si>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</si>
  <si>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</si>
  <si>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</si>
  <si>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</si>
  <si>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</si>
  <si>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</si>
  <si>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</si>
  <si>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</si>
  <si>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</si>
  <si>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</si>
  <si>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</si>
  <si>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</si>
  <si>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</si>
  <si>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</si>
  <si>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</si>
  <si>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</si>
  <si>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</si>
  <si>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</si>
  <si>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</si>
  <si>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</si>
  <si>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</si>
  <si>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</si>
  <si>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</si>
  <si>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</si>
  <si>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</si>
  <si>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</si>
  <si>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</si>
  <si>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</si>
  <si>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</si>
  <si>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</si>
  <si>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</si>
  <si>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</si>
  <si>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key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</si>
  <si>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</si>
  <si>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</si>
  <si>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</si>
  <si>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</si>
  <si>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</si>
  <si>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</si>
  <si>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</si>
  <si>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</si>
  <si>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</si>
  <si>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</si>
  <si>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</si>
  <si>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</si>
  <si>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</si>
  <si>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</si>
  <si>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</si>
  <si>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</si>
  <si>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['hasOne','hasMany','belongsTo','belongsToMany']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</si>
  <si>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</si>
  <si>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</si>
  <si>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</si>
  <si>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</si>
  <si>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</si>
  <si>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</si>
  <si>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</si>
  <si>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</si>
  <si>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</si>
  <si>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</si>
  <si>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</si>
  <si>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</si>
  <si>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</si>
  <si>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</si>
  <si>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</si>
  <si>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</si>
  <si>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</si>
  <si>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</si>
  <si>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</si>
  <si>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</si>
  <si>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</si>
  <si>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</si>
  <si>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</si>
  <si>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</si>
  <si>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</si>
  <si>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</si>
  <si>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</si>
  <si>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</si>
  <si>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</si>
  <si>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</si>
  <si>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</si>
  <si>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</si>
  <si>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</si>
  <si>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</si>
  <si>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</si>
  <si>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</si>
  <si>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</si>
  <si>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</si>
  <si>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</si>
  <si>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</si>
  <si>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</si>
  <si>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</si>
  <si>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</si>
  <si>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</si>
  <si>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</si>
  <si>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</si>
  <si>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</si>
  <si>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</si>
  <si>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</si>
  <si>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</si>
  <si>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</si>
  <si>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</si>
  <si>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</si>
  <si>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</si>
  <si>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</si>
  <si>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</si>
  <si>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</si>
  <si>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</si>
  <si>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</si>
  <si>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</si>
  <si>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</si>
  <si>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</si>
  <si>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</si>
  <si>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</si>
  <si>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</si>
  <si>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</si>
  <si>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</si>
  <si>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</si>
  <si>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</si>
  <si>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form_field_collection_name</t>
  </si>
  <si>
    <t>collection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</si>
  <si>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</si>
  <si>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</si>
  <si>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</si>
  <si>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</si>
  <si>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</si>
  <si>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</si>
  <si>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</si>
  <si>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</si>
  <si>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</si>
  <si>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</si>
  <si>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</si>
  <si>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</si>
  <si>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</si>
  <si>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</si>
  <si>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</si>
  <si>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</si>
  <si>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</si>
  <si>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</si>
  <si>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</si>
  <si>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</si>
  <si>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</si>
  <si>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</si>
  <si>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</si>
  <si>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</si>
  <si>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</si>
  <si>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</si>
  <si>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</si>
  <si>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</si>
  <si>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</si>
  <si>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</si>
  <si>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</si>
  <si>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</si>
  <si>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</si>
  <si>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</si>
  <si>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</si>
  <si>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</si>
  <si>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</si>
  <si>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</si>
  <si>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</si>
  <si>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</si>
  <si>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</si>
  <si>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</si>
  <si>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</si>
  <si>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</si>
  <si>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</si>
  <si>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</si>
  <si>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</si>
  <si>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</si>
  <si>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</si>
  <si>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</si>
  <si>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</si>
  <si>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</si>
  <si>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</si>
  <si>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</si>
  <si>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</si>
  <si>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</si>
  <si>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</si>
  <si>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</si>
  <si>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</si>
  <si>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</si>
  <si>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</si>
  <si>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default('id')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</si>
  <si>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</si>
  <si>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</si>
  <si>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</si>
  <si>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</si>
  <si>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</si>
  <si>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</si>
  <si>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</si>
  <si>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</si>
  <si>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</si>
  <si>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</si>
  <si>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</si>
  <si>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</si>
  <si>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</si>
  <si>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</si>
  <si>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</si>
  <si>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</si>
  <si>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</si>
  <si>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</si>
  <si>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</si>
  <si>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</si>
  <si>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</si>
  <si>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</si>
  <si>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</si>
  <si>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</si>
  <si>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</si>
  <si>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</si>
  <si>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</si>
  <si>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</si>
  <si>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</si>
  <si>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</si>
  <si>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</si>
  <si>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</si>
  <si>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</si>
  <si>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</si>
  <si>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</si>
  <si>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</si>
  <si>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</si>
  <si>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</si>
  <si>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</si>
  <si>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</si>
  <si>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</si>
  <si>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</si>
  <si>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</si>
  <si>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</si>
  <si>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</si>
  <si>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</si>
  <si>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CreateUser</t>
  </si>
  <si>
    <t>AllUsers</t>
  </si>
  <si>
    <t>Lists all users</t>
  </si>
  <si>
    <t>AllGroups</t>
  </si>
  <si>
    <t>List all groups a user can accommodate</t>
  </si>
  <si>
    <t>AllRoles</t>
  </si>
  <si>
    <t>List of Roles available in this module</t>
  </si>
  <si>
    <t>AllAdministrators</t>
  </si>
  <si>
    <t>List all users of  administrator group</t>
  </si>
  <si>
    <t>AllDevelopers</t>
  </si>
  <si>
    <t>List all users of  developer group</t>
  </si>
  <si>
    <t>AllResources</t>
  </si>
  <si>
    <t>List all available Resources</t>
  </si>
  <si>
    <t>['number','email','address']</t>
  </si>
  <si>
    <t>resource_action_method_type</t>
  </si>
  <si>
    <t>default('Method')</t>
  </si>
  <si>
    <t>List of users of administrator group</t>
  </si>
  <si>
    <t>List all users of developer group</t>
  </si>
  <si>
    <t>Create a User with already created group</t>
  </si>
  <si>
    <t>CreateUserAdministrator</t>
  </si>
  <si>
    <t>Create a User belongs to Administrator Group</t>
  </si>
  <si>
    <t>Create Administrator</t>
  </si>
  <si>
    <t>CreateUserDeveloper</t>
  </si>
  <si>
    <t>Create a User belongs to Developer Group</t>
  </si>
  <si>
    <t>Create Developer</t>
  </si>
  <si>
    <t>CreateGroup</t>
  </si>
  <si>
    <t>Create a user group</t>
  </si>
  <si>
    <t>Create Group</t>
  </si>
  <si>
    <t>CreateRole</t>
  </si>
  <si>
    <t>Create a Role</t>
  </si>
  <si>
    <t>Create Role</t>
  </si>
  <si>
    <t>CreateResource</t>
  </si>
  <si>
    <t>Setup a new Resource</t>
  </si>
  <si>
    <t>Setup</t>
  </si>
  <si>
    <t>SetupOrganisation</t>
  </si>
  <si>
    <t>Enter details of the organisation</t>
  </si>
  <si>
    <t>Organisation Details</t>
  </si>
  <si>
    <t>form_field_label</t>
  </si>
  <si>
    <t>label</t>
  </si>
  <si>
    <t>text</t>
  </si>
  <si>
    <t>email</t>
  </si>
  <si>
    <t>Email</t>
  </si>
  <si>
    <t>select</t>
  </si>
  <si>
    <t>Group</t>
  </si>
  <si>
    <t>Group Name</t>
  </si>
  <si>
    <t>textarea</t>
  </si>
  <si>
    <t>Group Title</t>
  </si>
  <si>
    <t>Title</t>
  </si>
  <si>
    <t>Namespace</t>
  </si>
  <si>
    <t>Primary Key</t>
  </si>
  <si>
    <t>Controller Name</t>
  </si>
  <si>
    <t>Controller Namespace</t>
  </si>
  <si>
    <t>Short Name</t>
  </si>
  <si>
    <t>Full Name</t>
  </si>
  <si>
    <t>Default Name</t>
  </si>
  <si>
    <t>Address Line 1</t>
  </si>
  <si>
    <t>Address Line 2</t>
  </si>
  <si>
    <t>Short Address</t>
  </si>
  <si>
    <t>Long Address</t>
  </si>
  <si>
    <t>Contact Type</t>
  </si>
  <si>
    <t>Type Name</t>
  </si>
  <si>
    <t>Contacts</t>
  </si>
  <si>
    <t>Detail</t>
  </si>
  <si>
    <t>Form Id</t>
  </si>
  <si>
    <t>No</t>
  </si>
  <si>
    <t>Resource Name</t>
  </si>
  <si>
    <t>Form Name</t>
  </si>
  <si>
    <t>Description</t>
  </si>
  <si>
    <t>Action Text</t>
  </si>
  <si>
    <t>Resource ID</t>
  </si>
  <si>
    <t>Label</t>
  </si>
  <si>
    <t>Collection</t>
  </si>
  <si>
    <t/>
  </si>
  <si>
    <t>Relation</t>
  </si>
  <si>
    <t>Deep 1</t>
  </si>
  <si>
    <t>Deep 2</t>
  </si>
  <si>
    <t>Deep 3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</si>
  <si>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</si>
  <si>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</si>
  <si>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</si>
  <si>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</si>
  <si>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</si>
  <si>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</si>
  <si>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</si>
  <si>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</si>
  <si>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</si>
  <si>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</si>
  <si>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</si>
  <si>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</si>
  <si>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</si>
  <si>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</si>
  <si>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</si>
  <si>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</si>
  <si>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</si>
  <si>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</si>
  <si>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</si>
  <si>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</si>
  <si>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</si>
  <si>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</si>
  <si>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Icon</t>
  </si>
  <si>
    <t>Set</t>
  </si>
  <si>
    <t>On</t>
  </si>
  <si>
    <t>Confirm</t>
  </si>
  <si>
    <t>NS</t>
  </si>
  <si>
    <t>Key</t>
  </si>
  <si>
    <t>Controller</t>
  </si>
  <si>
    <t>Controller NS</t>
  </si>
  <si>
    <t>Actions applicable for the resource</t>
  </si>
  <si>
    <t>Action Name</t>
  </si>
  <si>
    <t>Action Title</t>
  </si>
  <si>
    <t>fas</t>
  </si>
  <si>
    <t>Create a new user</t>
  </si>
  <si>
    <t>outline-info</t>
  </si>
  <si>
    <t>New User</t>
  </si>
  <si>
    <t>Resource Id</t>
  </si>
  <si>
    <t>CreateAdministrator</t>
  </si>
  <si>
    <t>Method</t>
  </si>
  <si>
    <t>Button Type</t>
  </si>
  <si>
    <t>Action Type</t>
  </si>
  <si>
    <t>Form</t>
  </si>
  <si>
    <t>ID1</t>
  </si>
  <si>
    <t>ID2</t>
  </si>
  <si>
    <t>Create a new Administrator User</t>
  </si>
  <si>
    <t>New Administrator</t>
  </si>
  <si>
    <t>user-graduate</t>
  </si>
  <si>
    <t>user-plus</t>
  </si>
  <si>
    <t>CreateDeveloper</t>
  </si>
  <si>
    <t>Create a new Developer User</t>
  </si>
  <si>
    <t>New Developer</t>
  </si>
  <si>
    <t>user-cog</t>
  </si>
  <si>
    <t>AllUsersList</t>
  </si>
  <si>
    <t>List All Users</t>
  </si>
  <si>
    <t>All Users</t>
  </si>
  <si>
    <t>List</t>
  </si>
  <si>
    <t>AllAdministratorsList</t>
  </si>
  <si>
    <t>List All Administrators</t>
  </si>
  <si>
    <t>user-shield</t>
  </si>
  <si>
    <t>AllDevelopersList</t>
  </si>
  <si>
    <t>List All Developers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</si>
  <si>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</si>
  <si>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</si>
  <si>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</si>
  <si>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</si>
  <si>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</si>
  <si>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</si>
  <si>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</si>
  <si>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</si>
  <si>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</si>
  <si>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</si>
  <si>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</si>
  <si>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Only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</si>
  <si>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</si>
  <si>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</si>
  <si>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</si>
  <si>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</si>
  <si>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</si>
  <si>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</si>
  <si>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</si>
  <si>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</si>
  <si>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</si>
  <si>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</si>
  <si>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</si>
  <si>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</si>
  <si>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</si>
  <si>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</si>
  <si>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</si>
  <si>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</si>
  <si>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</si>
  <si>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</si>
  <si>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</si>
  <si>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</si>
  <si>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</si>
  <si>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</si>
  <si>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</si>
  <si>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</si>
  <si>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</si>
  <si>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</si>
  <si>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</si>
  <si>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</si>
  <si>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</si>
  <si>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</si>
  <si>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</si>
  <si>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</si>
  <si>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</si>
  <si>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</si>
  <si>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</si>
  <si>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</si>
  <si>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</si>
  <si>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</si>
  <si>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</si>
  <si>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</si>
  <si>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</si>
  <si>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</si>
  <si>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</si>
  <si>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</si>
  <si>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</si>
  <si>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</si>
  <si>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</si>
  <si>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FW Table Name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</si>
  <si>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</si>
  <si>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</si>
  <si>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</si>
  <si>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</si>
  <si>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</si>
  <si>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</si>
  <si>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</si>
  <si>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</si>
  <si>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</si>
  <si>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</si>
  <si>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</si>
  <si>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List Scopes</t>
  </si>
  <si>
    <t>Resource Relations</t>
  </si>
  <si>
    <t>Resource Form Fields</t>
  </si>
  <si>
    <t>Resource Form Field Data</t>
  </si>
  <si>
    <t>Resource Action Method</t>
  </si>
  <si>
    <t>Form Field Attrs</t>
  </si>
  <si>
    <t>inline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</si>
  <si>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</si>
  <si>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</si>
  <si>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</si>
  <si>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</si>
  <si>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</si>
  <si>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</si>
  <si>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</si>
  <si>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</si>
  <si>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</si>
  <si>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</si>
  <si>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</si>
  <si>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</si>
  <si>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</si>
  <si>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</si>
  <si>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</si>
  <si>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</si>
  <si>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</si>
  <si>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</si>
  <si>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</si>
  <si>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</si>
  <si>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</si>
  <si>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</si>
  <si>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</si>
  <si>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</si>
  <si>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</si>
  <si>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</si>
  <si>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</si>
  <si>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</si>
  <si>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Form Field Validations</t>
  </si>
  <si>
    <t>required</t>
  </si>
  <si>
    <t>unique</t>
  </si>
  <si>
    <t>User name is mandatory</t>
  </si>
  <si>
    <t>User email is mandarory</t>
  </si>
  <si>
    <t>Email should be a valid email address</t>
  </si>
  <si>
    <t>This email is already taken, please choose a unique one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</si>
  <si>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</si>
  <si>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</si>
  <si>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</si>
  <si>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</si>
  <si>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</si>
  <si>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</si>
  <si>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</si>
  <si>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</si>
  <si>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</si>
  <si>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</si>
  <si>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</si>
  <si>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</si>
  <si>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</si>
  <si>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</si>
  <si>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</si>
  <si>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</si>
  <si>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</si>
  <si>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</si>
  <si>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</si>
  <si>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</si>
  <si>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</si>
  <si>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</si>
  <si>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</si>
  <si>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</si>
  <si>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</si>
  <si>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</si>
  <si>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Default Data Resource</t>
  </si>
  <si>
    <t>Resource to which the forms predefined data to be bind</t>
  </si>
  <si>
    <t>password</t>
  </si>
  <si>
    <t>Password</t>
  </si>
  <si>
    <t>Password cannot be empty</t>
  </si>
  <si>
    <t>min</t>
  </si>
  <si>
    <t>Password length must be minimum of 3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</si>
  <si>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</si>
  <si>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</si>
  <si>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</si>
  <si>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</si>
  <si>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</si>
  <si>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</si>
  <si>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</si>
  <si>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</si>
  <si>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</si>
  <si>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Scope to be applied on resource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</si>
  <si>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</si>
  <si>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</si>
  <si>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</si>
  <si>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</si>
  <si>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</si>
  <si>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</si>
  <si>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</si>
  <si>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</si>
  <si>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</si>
  <si>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</si>
  <si>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</si>
  <si>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</si>
  <si>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</si>
  <si>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</si>
  <si>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ViewAdministrator</t>
  </si>
  <si>
    <t>View details of administrators</t>
  </si>
  <si>
    <t>View</t>
  </si>
  <si>
    <t>user-check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</si>
  <si>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</si>
  <si>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</si>
  <si>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</si>
  <si>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</si>
  <si>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</si>
  <si>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</si>
  <si>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</si>
  <si>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</si>
  <si>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</si>
  <si>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Action List</t>
  </si>
  <si>
    <t>Resource Data</t>
  </si>
  <si>
    <t>Record of user administrator</t>
  </si>
  <si>
    <t>ViewDeveloper</t>
  </si>
  <si>
    <t>Record of user developer</t>
  </si>
  <si>
    <t>View details of developer</t>
  </si>
  <si>
    <t>Milestone\Appframe\Model</t>
  </si>
  <si>
    <t>resource_list_layout</t>
  </si>
  <si>
    <t>field</t>
  </si>
  <si>
    <t>Resource List Layout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</si>
  <si>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</si>
  <si>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</si>
  <si>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</si>
  <si>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</si>
  <si>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</si>
  <si>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</si>
  <si>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</si>
  <si>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</si>
  <si>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</si>
  <si>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</si>
  <si>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</si>
  <si>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</si>
  <si>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</si>
  <si>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</si>
  <si>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</si>
  <si>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</si>
  <si>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</si>
  <si>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</si>
  <si>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</si>
  <si>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</si>
  <si>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</si>
  <si>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</si>
  <si>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</si>
  <si>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</si>
  <si>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</si>
  <si>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</si>
  <si>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</si>
  <si>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</si>
  <si>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</si>
  <si>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</si>
  <si>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</si>
  <si>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</si>
  <si>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</si>
  <si>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</si>
  <si>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</si>
  <si>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Layout details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</si>
  <si>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</si>
  <si>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</si>
  <si>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</si>
  <si>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</si>
  <si>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</si>
  <si>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</si>
  <si>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</si>
  <si>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</si>
  <si>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</si>
  <si>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</si>
  <si>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</si>
  <si>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</si>
  <si>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</si>
  <si>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</si>
  <si>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</si>
  <si>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</si>
  <si>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</si>
  <si>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</si>
  <si>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</si>
  <si>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</si>
  <si>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</si>
  <si>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</si>
  <si>
    <t>EditAdministrator</t>
  </si>
  <si>
    <t>Edit Administrator</t>
  </si>
  <si>
    <t>Update Administrator</t>
  </si>
  <si>
    <t>Edit administrator details</t>
  </si>
  <si>
    <t>EditDeveloper</t>
  </si>
  <si>
    <t>Edit developer details</t>
  </si>
  <si>
    <t>Edit Developer</t>
  </si>
  <si>
    <t>Update Dveloper</t>
  </si>
  <si>
    <t>Name cannot be empty</t>
  </si>
  <si>
    <t>Email address is mandatory</t>
  </si>
  <si>
    <t>Email is not valid</t>
  </si>
  <si>
    <t>-r:update</t>
  </si>
  <si>
    <t>Edit details of a administrator</t>
  </si>
  <si>
    <t>Edit</t>
  </si>
  <si>
    <t>edit</t>
  </si>
  <si>
    <t>Edit details of a developer</t>
  </si>
  <si>
    <t>FormWithData</t>
  </si>
  <si>
    <t>2,3,5,6,7,8,9,10</t>
  </si>
  <si>
    <t>Resource List Relation</t>
  </si>
  <si>
    <t>Owner Relation</t>
  </si>
  <si>
    <t>View the owner resource</t>
  </si>
  <si>
    <t>Owner</t>
  </si>
  <si>
    <t>field_option_enum</t>
  </si>
  <si>
    <t>default('No')</t>
  </si>
  <si>
    <t>resource_list_nullable</t>
  </si>
  <si>
    <t>resource_list_nullable_foreign</t>
  </si>
  <si>
    <t>resource_form_collection</t>
  </si>
  <si>
    <t>resource_form_collection_foreign</t>
  </si>
  <si>
    <t>collection_form</t>
  </si>
  <si>
    <t>ResourceFormCollection</t>
  </si>
  <si>
    <t>Collection/Detail Form</t>
  </si>
  <si>
    <t>Collection Form</t>
  </si>
  <si>
    <t>__resource_form_collection</t>
  </si>
  <si>
    <t>Collections</t>
  </si>
  <si>
    <t>Collection/Detail form</t>
  </si>
  <si>
    <t>Form Collection</t>
  </si>
  <si>
    <t>Details of Relation</t>
  </si>
  <si>
    <t>Field details</t>
  </si>
  <si>
    <t>Form details</t>
  </si>
  <si>
    <t>Bind Data Relation</t>
  </si>
  <si>
    <t>Relation to which the data to be bind</t>
  </si>
  <si>
    <t>field_option_type</t>
  </si>
  <si>
    <t>['List','Enum','Foreign','Method']</t>
  </si>
  <si>
    <t>default('List')</t>
  </si>
  <si>
    <t>field_option_type_detail</t>
  </si>
  <si>
    <t>form_collection_foreign_field</t>
  </si>
  <si>
    <t>foreign_field</t>
  </si>
  <si>
    <t>form_collection_foreign_field_foreign</t>
  </si>
  <si>
    <t>Length/Enum</t>
  </si>
  <si>
    <t>Data Scopes</t>
  </si>
  <si>
    <t>resource_list_search</t>
  </si>
  <si>
    <t>Resource List Search</t>
  </si>
  <si>
    <t>ResourceListSearch</t>
  </si>
  <si>
    <t>Searchable fields in a list</t>
  </si>
  <si>
    <t>List Search</t>
  </si>
  <si>
    <t>__resource_list_search</t>
  </si>
  <si>
    <t>Search</t>
  </si>
  <si>
    <t>Search fields for a list</t>
  </si>
  <si>
    <t>resource_form_field_depends</t>
  </si>
  <si>
    <t>form_field_depend_field</t>
  </si>
  <si>
    <t>depend_field</t>
  </si>
  <si>
    <t>form_field_depend_db_field</t>
  </si>
  <si>
    <t>db_field</t>
  </si>
  <si>
    <t>sql_query_comparison_operator</t>
  </si>
  <si>
    <t>operator</t>
  </si>
  <si>
    <t>['=','&lt;','&gt;','&lt;=','&gt;=','&lt;&gt;','In','NotIn','like']</t>
  </si>
  <si>
    <t>default('=')</t>
  </si>
  <si>
    <t>form_field_depend_compare_method</t>
  </si>
  <si>
    <t>compare_method</t>
  </si>
  <si>
    <t>Field Depends</t>
  </si>
  <si>
    <t>ResourceFormFieldDepend</t>
  </si>
  <si>
    <t>Dependent fields in a form</t>
  </si>
  <si>
    <t>Dependent Fields</t>
  </si>
  <si>
    <t>__resource_form_field_depends</t>
  </si>
  <si>
    <t>Depending Fields</t>
  </si>
  <si>
    <t>Dependent fields</t>
  </si>
  <si>
    <t>Depends</t>
  </si>
  <si>
    <t>form_field_depend_ignore_null</t>
  </si>
  <si>
    <t>ignore_null</t>
  </si>
  <si>
    <t>form_field_depend_value_db_field</t>
  </si>
  <si>
    <t>value_db_field</t>
  </si>
  <si>
    <t>resource_metrics</t>
  </si>
  <si>
    <t>eloquent_aggregates</t>
  </si>
  <si>
    <t>default('COUNT')</t>
  </si>
  <si>
    <t>['COUNT','SUM','AVG','MAX','MIN']</t>
  </si>
  <si>
    <t>aggregate_field</t>
  </si>
  <si>
    <t>resource_metric_aggregate_field</t>
  </si>
  <si>
    <t>resource_metric_distinct</t>
  </si>
  <si>
    <t>aggregate_distinct</t>
  </si>
  <si>
    <t>['No','Yes']</t>
  </si>
  <si>
    <t>resource_metric_date_field</t>
  </si>
  <si>
    <t>date_field</t>
  </si>
  <si>
    <t>['created_at','updated_at']</t>
  </si>
  <si>
    <t>default('created_at')</t>
  </si>
  <si>
    <t>resource_metric_range_unit</t>
  </si>
  <si>
    <t>range_unit</t>
  </si>
  <si>
    <t>['DAY','WEEK','MONTH','YEAR','MINUTE','HOUR','WTD','WTD2','MTD','QTD','HTD','YTD']</t>
  </si>
  <si>
    <t>default('DAY')</t>
  </si>
  <si>
    <t>resource_metric_range</t>
  </si>
  <si>
    <t>range</t>
  </si>
  <si>
    <t>default(2)</t>
  </si>
  <si>
    <t>resource_metric_groupby</t>
  </si>
  <si>
    <t>groupby</t>
  </si>
  <si>
    <t>resource_dashboard</t>
  </si>
  <si>
    <t>resource_dashboard_sections</t>
  </si>
  <si>
    <t>resource_dashboard_section</t>
  </si>
  <si>
    <t>height</t>
  </si>
  <si>
    <t>default(300)</t>
  </si>
  <si>
    <t>resource_dashboard_foreign</t>
  </si>
  <si>
    <t>on('__resource_dashboard')</t>
  </si>
  <si>
    <t>resource_dashboard_section_items</t>
  </si>
  <si>
    <t>resource_dashboard_section_foreign</t>
  </si>
  <si>
    <t>on('__resource_dashboard_sections')</t>
  </si>
  <si>
    <t>bootstrap_size</t>
  </si>
  <si>
    <t>item</t>
  </si>
  <si>
    <t>resource_dashboard_section_item</t>
  </si>
  <si>
    <t>resource_dashboard_section_item_idn1</t>
  </si>
  <si>
    <t>resource_dashboard_section_item_idn2</t>
  </si>
  <si>
    <t>item_id</t>
  </si>
  <si>
    <t>item_id2</t>
  </si>
  <si>
    <t>default('Metric')</t>
  </si>
  <si>
    <t>['Metric','List','ListRelation']</t>
  </si>
  <si>
    <t>Dashboard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</si>
  <si>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</si>
  <si>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</si>
  <si>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</si>
  <si>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</si>
  <si>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</si>
  <si>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</si>
  <si>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</si>
  <si>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Dashboard details for a Resource</t>
  </si>
  <si>
    <t>Sections of a Dashboard</t>
  </si>
  <si>
    <t>Items of a Dashboard Section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</si>
  <si>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</si>
  <si>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</si>
  <si>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</si>
  <si>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</si>
  <si>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</si>
  <si>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Dashboard Section</t>
  </si>
  <si>
    <t>Metrics defined for a resource</t>
  </si>
  <si>
    <t>Dashboards</t>
  </si>
  <si>
    <t>Dashboards of a Resource</t>
  </si>
  <si>
    <t>Resource Dashboards</t>
  </si>
  <si>
    <t>Sections of a dashboard</t>
  </si>
  <si>
    <t>Items of a dashboard section</t>
  </si>
  <si>
    <t>Dashboard Resource</t>
  </si>
  <si>
    <t>Resource details of a dashboard</t>
  </si>
  <si>
    <t>['Method','Dashboard','Form','List','Data','FormWithData','ListRelation','AddRelation','ManageRelation']</t>
  </si>
  <si>
    <t>resource_metric_legend_field</t>
  </si>
  <si>
    <t>resource_metric_legend_field_sub</t>
  </si>
  <si>
    <t>field_sub</t>
  </si>
  <si>
    <t>resource_metric_cache</t>
  </si>
  <si>
    <t>cache</t>
  </si>
  <si>
    <t>default(0)</t>
  </si>
  <si>
    <t>resource_metric_type</t>
  </si>
  <si>
    <t>['value','trend']</t>
  </si>
  <si>
    <t>default('value')</t>
  </si>
  <si>
    <t>aggregate</t>
  </si>
  <si>
    <t>resource_form_field_dynamic</t>
  </si>
  <si>
    <t>field_dynamic_type</t>
  </si>
  <si>
    <t>default('disabled-enabled')</t>
  </si>
  <si>
    <t>['disabled-enabled','enabled-disabled','hidden-visible','visible-hidden','readonly-editable','editable-readonly']</t>
  </si>
  <si>
    <t>field_dynamic_alter_on</t>
  </si>
  <si>
    <t>alter_on</t>
  </si>
  <si>
    <t>['not null','value','null']</t>
  </si>
  <si>
    <t>default('not null')</t>
  </si>
  <si>
    <t>field_dynamic_value</t>
  </si>
  <si>
    <t>field_dynamic_value_array</t>
  </si>
  <si>
    <t>field_dynamic_multiple_comparison</t>
  </si>
  <si>
    <t>on_multiple</t>
  </si>
  <si>
    <t>['and','or']</t>
  </si>
  <si>
    <t>default('and')</t>
  </si>
  <si>
    <t>Field Dynamic</t>
  </si>
  <si>
    <t>ResourceFormFieldDynamic</t>
  </si>
  <si>
    <t>Dynamic field details</t>
  </si>
  <si>
    <t>Dynamic Field</t>
  </si>
  <si>
    <t>__resource_form_field_dynamic</t>
  </si>
  <si>
    <t>Dynamics</t>
  </si>
  <si>
    <t>Field Dynamics</t>
  </si>
  <si>
    <t>values</t>
  </si>
  <si>
    <t>NewResource</t>
  </si>
  <si>
    <t>Create a resource</t>
  </si>
  <si>
    <t>New Resource</t>
  </si>
  <si>
    <t>Create Resource</t>
  </si>
  <si>
    <t>NewAction</t>
  </si>
  <si>
    <t>Create a resource action</t>
  </si>
  <si>
    <t>Create Action</t>
  </si>
  <si>
    <t>NewForm</t>
  </si>
  <si>
    <t>Create a resource form</t>
  </si>
  <si>
    <t>Create Form</t>
  </si>
  <si>
    <t>NewFormField</t>
  </si>
  <si>
    <t>Create a field for a form</t>
  </si>
  <si>
    <t>Add Field</t>
  </si>
  <si>
    <t>NewFieldAttribute</t>
  </si>
  <si>
    <t>Add attributed to a field</t>
  </si>
  <si>
    <t>Add Attribute</t>
  </si>
  <si>
    <t>NewFieldOption</t>
  </si>
  <si>
    <t>Create options for a field</t>
  </si>
  <si>
    <t>Setup Option</t>
  </si>
  <si>
    <t>NewFieldValidation</t>
  </si>
  <si>
    <t>Add validation rules for a field</t>
  </si>
  <si>
    <t>Add Validation</t>
  </si>
  <si>
    <t>NewResourceList</t>
  </si>
  <si>
    <t>Add a list for a resource</t>
  </si>
  <si>
    <t>Resource List</t>
  </si>
  <si>
    <t>Create List</t>
  </si>
  <si>
    <t>NewResourceScopes</t>
  </si>
  <si>
    <t>Create scopes for a resource</t>
  </si>
  <si>
    <t>Create Scope</t>
  </si>
  <si>
    <t>NewResourceData</t>
  </si>
  <si>
    <t>Create a data view for a resource</t>
  </si>
  <si>
    <t>Create Data View</t>
  </si>
  <si>
    <t>NewListLayout</t>
  </si>
  <si>
    <t>Create layout for a list</t>
  </si>
  <si>
    <t>Add Layout</t>
  </si>
  <si>
    <t>NewResourceRelation</t>
  </si>
  <si>
    <t>Add a relation of a resource</t>
  </si>
  <si>
    <t>Add Relation</t>
  </si>
  <si>
    <t>NewDataViewSection</t>
  </si>
  <si>
    <t>Add a section to a data view</t>
  </si>
  <si>
    <t>Add Data View Section</t>
  </si>
  <si>
    <t>NewDataViewSectionItem</t>
  </si>
  <si>
    <t>Add an item to a data view section</t>
  </si>
  <si>
    <t>Add Data View Section Item</t>
  </si>
  <si>
    <t>AddFormCollection</t>
  </si>
  <si>
    <t>Make a form to collection form</t>
  </si>
  <si>
    <t>Add Details</t>
  </si>
  <si>
    <t>AddListSearch</t>
  </si>
  <si>
    <t>Add searchable fields for a list</t>
  </si>
  <si>
    <t>CreateFormDependent</t>
  </si>
  <si>
    <t>Add Dependent Details</t>
  </si>
  <si>
    <t>CreateDashboard</t>
  </si>
  <si>
    <t>Create a resource dashboard</t>
  </si>
  <si>
    <t>Create Dashboard</t>
  </si>
  <si>
    <t>CreateDashboardSection</t>
  </si>
  <si>
    <t>Add a section to a dashboard</t>
  </si>
  <si>
    <t>Add Section</t>
  </si>
  <si>
    <t>AddDashboardSectionItem</t>
  </si>
  <si>
    <t>Add an item to a dashboard section</t>
  </si>
  <si>
    <t>Add Item</t>
  </si>
  <si>
    <t>CreateResourceMetrics</t>
  </si>
  <si>
    <t>Setup a metric for a resource</t>
  </si>
  <si>
    <t>Add Metric</t>
  </si>
  <si>
    <t>AddDynamicField</t>
  </si>
  <si>
    <t>Alter a fields nature depending upon another field</t>
  </si>
  <si>
    <t>Add Dynamic Details</t>
  </si>
  <si>
    <t>Icon Type</t>
  </si>
  <si>
    <t>Menu Title</t>
  </si>
  <si>
    <t>Confirmation Text</t>
  </si>
  <si>
    <t>method_type</t>
  </si>
  <si>
    <t>icon_type</t>
  </si>
  <si>
    <t>Method Type</t>
  </si>
  <si>
    <t>Type ID 1</t>
  </si>
  <si>
    <t>Type ID 2</t>
  </si>
  <si>
    <t>Button Text</t>
  </si>
  <si>
    <t>Label/Caption</t>
  </si>
  <si>
    <t>Nest Relation 1</t>
  </si>
  <si>
    <t>DB Field</t>
  </si>
  <si>
    <t>Attribute Name</t>
  </si>
  <si>
    <t>Attribute Value</t>
  </si>
  <si>
    <t>List ID</t>
  </si>
  <si>
    <t>Value Attribute</t>
  </si>
  <si>
    <t>Label Attribute</t>
  </si>
  <si>
    <t>Preload</t>
  </si>
  <si>
    <t>Rule</t>
  </si>
  <si>
    <t>Message</t>
  </si>
  <si>
    <t>Argument 1, If any</t>
  </si>
  <si>
    <t>Argument 2, If any</t>
  </si>
  <si>
    <t>Argument 3, If any</t>
  </si>
  <si>
    <t>Argument 4, If any</t>
  </si>
  <si>
    <t>Argument 5, If any</t>
  </si>
  <si>
    <t>Items Per Page</t>
  </si>
  <si>
    <t>Relation, If any</t>
  </si>
  <si>
    <t>Nest Relation 1, if any</t>
  </si>
  <si>
    <t>resource_scope</t>
  </si>
  <si>
    <t>Method, if any</t>
  </si>
  <si>
    <t>Relation Type</t>
  </si>
  <si>
    <t>Title Field</t>
  </si>
  <si>
    <t>Colspan/Bootstrap Size</t>
  </si>
  <si>
    <t>Data Section</t>
  </si>
  <si>
    <t>Database Column</t>
  </si>
  <si>
    <t>Primary Form</t>
  </si>
  <si>
    <t>Foreign Field</t>
  </si>
  <si>
    <t>Nest Relation 2, if any</t>
  </si>
  <si>
    <t>Dependend Field</t>
  </si>
  <si>
    <t>Compare Operator</t>
  </si>
  <si>
    <t>Compare Method</t>
  </si>
  <si>
    <t>Value Compare DB Field</t>
  </si>
  <si>
    <t>Ignore if NULL</t>
  </si>
  <si>
    <t>Section Height in px</t>
  </si>
  <si>
    <t>Size (Bootstrap col size)</t>
  </si>
  <si>
    <t>Item Type</t>
  </si>
  <si>
    <t>Item ID</t>
  </si>
  <si>
    <t>Item ID 2</t>
  </si>
  <si>
    <t>Aggregate</t>
  </si>
  <si>
    <t>Metric Type</t>
  </si>
  <si>
    <t>Aggregate Field</t>
  </si>
  <si>
    <t>Aggregate Distinct</t>
  </si>
  <si>
    <t>Database Column 2</t>
  </si>
  <si>
    <t>Cache for Minutes</t>
  </si>
  <si>
    <t>Value</t>
  </si>
  <si>
    <t>Values</t>
  </si>
  <si>
    <t>Alter type</t>
  </si>
  <si>
    <t>Depend on Field</t>
  </si>
  <si>
    <t>Alter Nature On</t>
  </si>
  <si>
    <t>Resource Data Scopes</t>
  </si>
  <si>
    <t>Scopes applied on a data view</t>
  </si>
  <si>
    <t>List Actions</t>
  </si>
  <si>
    <t>Actions available for a list</t>
  </si>
  <si>
    <t>Data Actions</t>
  </si>
  <si>
    <t>Actions available for a data view</t>
  </si>
  <si>
    <t>NewListRelation</t>
  </si>
  <si>
    <t>Add relations to be loaded for a list</t>
  </si>
  <si>
    <t>NewDataRelation</t>
  </si>
  <si>
    <t>Add relations to be loaded for a data view</t>
  </si>
  <si>
    <t>Nest Relation 1, If any</t>
  </si>
  <si>
    <t>Nest Relation 2, If any</t>
  </si>
  <si>
    <t>Nest Relation 3, If any</t>
  </si>
  <si>
    <t>Nest Relation 4, If any</t>
  </si>
  <si>
    <t>Nest Relation 5, If any</t>
  </si>
  <si>
    <t>Add details of a field whose value depends on another fields value</t>
  </si>
  <si>
    <t>New Resource Form</t>
  </si>
  <si>
    <t>New Form Field</t>
  </si>
  <si>
    <t>New Field Attribute</t>
  </si>
  <si>
    <t>New Field Options</t>
  </si>
  <si>
    <t>New Validation</t>
  </si>
  <si>
    <t>New Resource List</t>
  </si>
  <si>
    <t>New Resource Scope</t>
  </si>
  <si>
    <t>New Resource Data</t>
  </si>
  <si>
    <t>New List Layout</t>
  </si>
  <si>
    <t>New Resource Relation</t>
  </si>
  <si>
    <t>New Data View Section</t>
  </si>
  <si>
    <t>New Data View Section Item</t>
  </si>
  <si>
    <t>New Collection Form</t>
  </si>
  <si>
    <t>New Search Fields</t>
  </si>
  <si>
    <t>New Dependent Fields</t>
  </si>
  <si>
    <t>New Resource Dashboard</t>
  </si>
  <si>
    <t>New Dashboard Section</t>
  </si>
  <si>
    <t>New Dashboard Section Item</t>
  </si>
  <si>
    <t>New Resource Metric</t>
  </si>
  <si>
    <t>New Dynamic Field</t>
  </si>
  <si>
    <t>New List Relation</t>
  </si>
  <si>
    <t>New Data Relation</t>
  </si>
  <si>
    <t>New Resource Action</t>
  </si>
  <si>
    <t>Foreign</t>
  </si>
  <si>
    <t>Enum</t>
  </si>
  <si>
    <t>New Form</t>
  </si>
  <si>
    <t>FormWithData,ListRelation</t>
  </si>
  <si>
    <t>hidden-visible</t>
  </si>
  <si>
    <t>=</t>
  </si>
  <si>
    <t>Yes</t>
  </si>
  <si>
    <t>Milestone\Appframe\Controllers</t>
  </si>
  <si>
    <t>Filename</t>
  </si>
  <si>
    <t>Date Part</t>
  </si>
  <si>
    <t>Sequence</t>
  </si>
  <si>
    <t>Name Part</t>
  </si>
  <si>
    <t>2018_10_31_155657_create___groups_table.php</t>
  </si>
  <si>
    <t>2018_10_31_155700_create___group_users_table.php</t>
  </si>
  <si>
    <t>2018_10_31_155703_create___roles_table.php</t>
  </si>
  <si>
    <t>2018_10_31_155707_create___group_roles_table.php</t>
  </si>
  <si>
    <t>2018_10_31_155710_create___resources_table.php</t>
  </si>
  <si>
    <t>2018_10_31_155713_create___resource_scopes_table.php</t>
  </si>
  <si>
    <t>2018_10_31_155716_create___resource_relations_table.php</t>
  </si>
  <si>
    <t>2018_10_31_155720_create___resource_data_table.php</t>
  </si>
  <si>
    <t>2018_10_31_155723_create___resource_data_relations_table.php</t>
  </si>
  <si>
    <t>2018_10_31_155726_create___resource_data_scopes_table.php</t>
  </si>
  <si>
    <t>2018_10_31_155729_create___resource_data_view_sections_table.php</t>
  </si>
  <si>
    <t>2018_10_31_155733_create___resource_data_view_section_items_table.php</t>
  </si>
  <si>
    <t>2018_10_31_155736_create___resource_lists_table.php</t>
  </si>
  <si>
    <t>2018_10_31_155739_create___resource_list_relations_table.php</t>
  </si>
  <si>
    <t>2018_10_31_155742_create___resource_list_scopes_table.php</t>
  </si>
  <si>
    <t>2018_10_31_155746_create___resource_list_layout_table.php</t>
  </si>
  <si>
    <t>2018_10_31_155749_create___resource_list_search_table.php</t>
  </si>
  <si>
    <t>2018_10_31_155752_create___resource_forms_table.php</t>
  </si>
  <si>
    <t>2018_10_31_155756_create___resource_form_defaults_table.php</t>
  </si>
  <si>
    <t>2018_10_31_155759_create___resource_defaults_table.php</t>
  </si>
  <si>
    <t>2018_10_31_155802_create___resource_actions_table.php</t>
  </si>
  <si>
    <t>2018_10_31_155806_create___resource_action_attrs_table.php</t>
  </si>
  <si>
    <t>2018_10_31_155809_create___resource_action_methods_table.php</t>
  </si>
  <si>
    <t>2018_10_31_155812_create___resource_action_lists_table.php</t>
  </si>
  <si>
    <t>2018_10_31_155815_create___resource_action_data_table.php</t>
  </si>
  <si>
    <t>2018_10_31_155818_create___resource_roles_table.php</t>
  </si>
  <si>
    <t>2018_10_31_155822_create___resource_form_fields_table.php</t>
  </si>
  <si>
    <t>2018_10_31_155825_create___resource_form_field_attrs_table.php</t>
  </si>
  <si>
    <t>2018_10_31_155828_create___resource_form_field_data_table.php</t>
  </si>
  <si>
    <t>2018_10_31_155831_create___resource_form_field_validations_table.php</t>
  </si>
  <si>
    <t>2018_10_31_155835_create___resource_form_field_options_table.php</t>
  </si>
  <si>
    <t>2018_10_31_155838_create___resource_form_field_depends_table.php</t>
  </si>
  <si>
    <t>2018_10_31_155841_create___resource_form_field_dynamic_table.php</t>
  </si>
  <si>
    <t>2018_10_31_155844_create___resource_form_layout_table.php</t>
  </si>
  <si>
    <t>2018_10_31_155848_create___resource_form_collection_table.php</t>
  </si>
  <si>
    <t>2018_10_31_155851_create___resource_dashboard_table.php</t>
  </si>
  <si>
    <t>2018_10_31_155854_create___resource_dashboard_sections_table.php</t>
  </si>
  <si>
    <t>2018_10_31_155857_create___resource_dashboard_section_items_table.php</t>
  </si>
  <si>
    <t>2018_10_31_155901_create___resource_metrics_table.php</t>
  </si>
  <si>
    <t>2018_10_31_155904_create___organisation_table.php</t>
  </si>
  <si>
    <t>2018_10_31_155907_create___organisation_contacts_table.php</t>
  </si>
  <si>
    <t>New Name</t>
  </si>
  <si>
    <t>CMD</t>
  </si>
  <si>
    <t>ResourceFormFieldDependController</t>
  </si>
  <si>
    <t>In</t>
  </si>
  <si>
    <t>formResource</t>
  </si>
  <si>
    <t>Details of field to which this dependent record belongs to</t>
  </si>
  <si>
    <t>Dependent Field</t>
  </si>
  <si>
    <t>id1List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</si>
</sst>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/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5" fillId="0" borderId="0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6" fillId="0" borderId="0" xfId="0" applyFont="1"/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13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s" displayName="Tables" ref="A1:J43" totalsRowShown="0" dataDxfId="131">
  <autoFilter ref="A1:J43"/>
  <tableColumns count="10">
    <tableColumn id="2" name="Name" dataDxfId="130"/>
    <tableColumn id="10" name="Table" dataDxfId="129">
      <calculatedColumnFormula>"__"&amp;[Name]</calculatedColumnFormula>
    </tableColumn>
    <tableColumn id="5" name="Singular Name" dataDxfId="128">
      <calculatedColumnFormula>IF(RIGHT([Name],3)="ies",MID([Name],1,LEN([Name])-3)&amp;"y",IF(RIGHT([Name],1)="s",MID([Name],1,LEN([Name])-1),[Name]))</calculatedColumnFormula>
    </tableColumn>
    <tableColumn id="8" name="Model NS" dataDxfId="127">
      <calculatedColumnFormula>"Milestone\Appframe\Model"</calculatedColumnFormula>
    </tableColumn>
    <tableColumn id="4" name="Class Name" dataDxfId="126">
      <calculatedColumnFormula>SUBSTITUTE(PROPER([Singular Name]),"_","")</calculatedColumnFormula>
    </tableColumn>
    <tableColumn id="1" name="Migration Artisan" dataDxfId="125">
      <calculatedColumnFormula>"php artisan make:migration create_"&amp;[Table]&amp;"_table --create=__"&amp;[Name]</calculatedColumnFormula>
    </tableColumn>
    <tableColumn id="6" name="Model Artisan" dataDxfId="124">
      <calculatedColumnFormula>"php artisan make:model "&amp;[Class Name]</calculatedColumnFormula>
    </tableColumn>
    <tableColumn id="3" name="Model Statement" dataDxfId="123">
      <calculatedColumnFormula>"protected $table = '"&amp;[Table]&amp;"';"</calculatedColumnFormula>
    </tableColumn>
    <tableColumn id="7" name="Seeder Artisan" dataDxfId="122">
      <calculatedColumnFormula>"php artisan make:seed "&amp;[Class Name]&amp;"TableSeeder"</calculatedColumnFormula>
    </tableColumn>
    <tableColumn id="9" name="Seeder Class" dataDxfId="121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7" name="ResourceActions" displayName="ResourceActions" ref="A1:P9" totalsRowShown="0" dataDxfId="24">
  <autoFilter ref="A1:P9"/>
  <tableColumns count="16">
    <tableColumn id="1" name="No" dataDxfId="23">
      <calculatedColumnFormula>IFERROR($A1+1,1)</calculatedColumnFormula>
    </tableColumn>
    <tableColumn id="2" name="Resource" dataDxfId="22"/>
    <tableColumn id="13" name="Resource Id" dataDxfId="21">
      <calculatedColumnFormula>VLOOKUP([Resource],CHOOSE({1,2},ResourceTable[Name],ResourceTable[No]),2,0)</calculatedColumnFormula>
    </tableColumn>
    <tableColumn id="3" name="Action Name" dataDxfId="20"/>
    <tableColumn id="4" name="Description" dataDxfId="19"/>
    <tableColumn id="5" name="Action Title" dataDxfId="18"/>
    <tableColumn id="6" name="Button Type" dataDxfId="17"/>
    <tableColumn id="7" name="Menu" dataDxfId="16"/>
    <tableColumn id="8" name="Icon" dataDxfId="15"/>
    <tableColumn id="9" name="Set" dataDxfId="14"/>
    <tableColumn id="14" name="Action Type" dataDxfId="13"/>
    <tableColumn id="15" name="ID1" dataDxfId="12"/>
    <tableColumn id="16" name="ID2" dataDxfId="11"/>
    <tableColumn id="10" name="On" dataDxfId="10"/>
    <tableColumn id="11" name="Confirm" dataDxfId="9"/>
    <tableColumn id="12" name="handler" dataDxfId="8"/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id="4" name="MigrationRenamer" displayName="MigrationRenamer" ref="A1:G42" totalsRowShown="0" dataDxfId="7">
  <autoFilter ref="A1:G42">
    <filterColumn colId="1"/>
    <filterColumn colId="2"/>
    <filterColumn colId="3"/>
    <filterColumn colId="4"/>
    <filterColumn colId="5"/>
    <filterColumn colId="6"/>
  </autoFilter>
  <tableColumns count="7">
    <tableColumn id="1" name="No" dataDxfId="6">
      <calculatedColumnFormula>IFERROR($A1+1,1)</calculatedColumnFormula>
    </tableColumn>
    <tableColumn id="2" name="Filename" dataDxfId="5"/>
    <tableColumn id="3" name="Date Part" dataDxfId="4">
      <calculatedColumnFormula>LEFT([Filename],11)</calculatedColumnFormula>
    </tableColumn>
    <tableColumn id="4" name="Sequence" dataDxfId="3">
      <calculatedColumnFormula>TEXT([No],"000000")</calculatedColumnFormula>
    </tableColumn>
    <tableColumn id="5" name="Name Part" dataDxfId="2">
      <calculatedColumnFormula>RIGHT([Filename],LEN([Filename])-LEN([Date Part])-LEN([Sequence]))</calculatedColumnFormula>
    </tableColumn>
    <tableColumn id="6" name="New Name" dataDxfId="1">
      <calculatedColumnFormula>[Date Part]&amp;[Sequence]&amp;[Name Part]</calculatedColumnFormula>
    </tableColumn>
    <tableColumn id="7" name="CMD" dataDxfId="0">
      <calculatedColumnFormula>"ren "&amp;[Filename]&amp;" "&amp;[New Name]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166" totalsRowShown="0" dataDxfId="113">
  <autoFilter ref="A1:I166"/>
  <tableColumns count="9">
    <tableColumn id="1" name="Column" dataDxfId="112"/>
    <tableColumn id="2" name="Type" dataDxfId="111"/>
    <tableColumn id="3" name="Name" dataDxfId="110"/>
    <tableColumn id="4" name="Length/Enum" dataDxfId="109"/>
    <tableColumn id="5" name="Method1" dataDxfId="108"/>
    <tableColumn id="6" name="Method2" dataDxfId="107"/>
    <tableColumn id="7" name="Method3" dataDxfId="106"/>
    <tableColumn id="8" name="Method4" dataDxfId="105"/>
    <tableColumn id="9" name="Method5" dataDxfId="10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84" totalsRowShown="0" dataDxfId="103">
  <autoFilter ref="A1:K384">
    <filterColumn colId="0"/>
  </autoFilter>
  <tableColumns count="11">
    <tableColumn id="2" name="Table" dataDxfId="102"/>
    <tableColumn id="3" name="Field" dataDxfId="101"/>
    <tableColumn id="5" name="Type" dataDxfId="100">
      <calculatedColumnFormula>VLOOKUP([Field],Columns[],2,0)&amp;"("</calculatedColumnFormula>
    </tableColumn>
    <tableColumn id="4" name="Name" dataDxfId="99">
      <calculatedColumnFormula>IF(VLOOKUP([Field],Columns[],3,0)&lt;&gt;"","'"&amp;VLOOKUP([Field],Columns[],3,0)&amp;"'","")</calculatedColumnFormula>
    </tableColumn>
    <tableColumn id="6" name="Arg2" dataDxfId="98">
      <calculatedColumnFormula>IF(VLOOKUP([Field],Columns[],4,0)&lt;&gt;0,", "&amp;VLOOKUP([Field],Columns[],4,0)&amp;")",")")</calculatedColumnFormula>
    </tableColumn>
    <tableColumn id="7" name="Method1" dataDxfId="97">
      <calculatedColumnFormula>IF(VLOOKUP([Field],Columns[],5,0)=0,"","-&gt;"&amp;VLOOKUP([Field],Columns[],5,0))</calculatedColumnFormula>
    </tableColumn>
    <tableColumn id="8" name="Method2" dataDxfId="96">
      <calculatedColumnFormula>IF(VLOOKUP([Field],Columns[],6,0)=0,"","-&gt;"&amp;VLOOKUP([Field],Columns[],6,0))</calculatedColumnFormula>
    </tableColumn>
    <tableColumn id="9" name="Method3" dataDxfId="95">
      <calculatedColumnFormula>IF(VLOOKUP([Field],Columns[],7,0)=0,"","-&gt;"&amp;VLOOKUP([Field],Columns[],7,0))</calculatedColumnFormula>
    </tableColumn>
    <tableColumn id="10" name="Method4" dataDxfId="94">
      <calculatedColumnFormula>IF(VLOOKUP([Field],Columns[],8,0)=0,"","-&gt;"&amp;VLOOKUP([Field],Columns[],8,0))</calculatedColumnFormula>
    </tableColumn>
    <tableColumn id="11" name="Method5" dataDxfId="93">
      <calculatedColumnFormula>IF(VLOOKUP([Field],Columns[],9,0)=0,"","-&gt;"&amp;VLOOKUP([Field],Columns[],9,0))</calculatedColumnFormula>
    </tableColumn>
    <tableColumn id="12" name="Statement" dataDxfId="92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785" totalsRowShown="0" headerRowDxfId="91" dataDxfId="90">
  <autoFilter ref="A1:R785">
    <filterColumn colId="1">
      <filters>
        <filter val="Field Options"/>
      </filters>
    </filterColumn>
  </autoFilter>
  <tableColumns count="18">
    <tableColumn id="19" name="TRCode" dataDxfId="89">
      <calculatedColumnFormula>[Table Name]&amp;"-"&amp;[Record No]</calculatedColumnFormula>
    </tableColumn>
    <tableColumn id="1" name="Table Name" dataDxfId="88"/>
    <tableColumn id="2" name="Record No" dataDxfId="87">
      <calculatedColumnFormula>COUNTIF($B$1:$B1,[Table Name])</calculatedColumnFormula>
    </tableColumn>
    <tableColumn id="3" name="1" dataDxfId="86"/>
    <tableColumn id="4" name="2" dataDxfId="85"/>
    <tableColumn id="5" name="3" dataDxfId="84"/>
    <tableColumn id="6" name="4" dataDxfId="83"/>
    <tableColumn id="7" name="5" dataDxfId="82"/>
    <tableColumn id="8" name="6" dataDxfId="81"/>
    <tableColumn id="9" name="7" dataDxfId="80"/>
    <tableColumn id="10" name="8" dataDxfId="79"/>
    <tableColumn id="11" name="9" dataDxfId="78"/>
    <tableColumn id="12" name="10" dataDxfId="77"/>
    <tableColumn id="13" name="11" dataDxfId="76"/>
    <tableColumn id="14" name="12" dataDxfId="75"/>
    <tableColumn id="15" name="13" dataDxfId="74"/>
    <tableColumn id="16" name="14" dataDxfId="73"/>
    <tableColumn id="17" name="15" dataDxfId="72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E37" totalsRowShown="0" dataDxfId="71">
  <autoFilter ref="A1:E37"/>
  <tableColumns count="5">
    <tableColumn id="1" name="Name" dataDxfId="70"/>
    <tableColumn id="3" name="FW Table Name" dataDxfId="69"/>
    <tableColumn id="20" name="NS" dataDxfId="68">
      <calculatedColumnFormula>VLOOKUP([FW Table Name],Tables[],4,0)</calculatedColumnFormula>
    </tableColumn>
    <tableColumn id="21" name="Model" dataDxfId="67">
      <calculatedColumnFormula>VLOOKUP([FW Table Name],Tables[],5,0)</calculatedColumnFormula>
    </tableColumn>
    <tableColumn id="4" name="Query Method" dataDxfId="66">
      <calculatedColumnFormula>"truncate"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I38" totalsRowShown="0" dataDxfId="65">
  <autoFilter ref="A1:I38"/>
  <tableColumns count="9">
    <tableColumn id="1" name="No" dataDxfId="64">
      <calculatedColumnFormula>IFERROR($A1+1,1)</calculatedColumnFormula>
    </tableColumn>
    <tableColumn id="2" name="Name" dataDxfId="63"/>
    <tableColumn id="3" name="Description" dataDxfId="62"/>
    <tableColumn id="4" name="Title" dataDxfId="61"/>
    <tableColumn id="5" name="NS" dataDxfId="60">
      <calculatedColumnFormula>"Milestone\Appframe\Model"</calculatedColumnFormula>
    </tableColumn>
    <tableColumn id="6" name="Table" dataDxfId="59"/>
    <tableColumn id="7" name="Key" dataDxfId="58">
      <calculatedColumnFormula>"id"</calculatedColumnFormula>
    </tableColumn>
    <tableColumn id="8" name="Controller" dataDxfId="57"/>
    <tableColumn id="9" name="Controller NS" dataDxfId="56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9" name="RelationTable" displayName="RelationTable" ref="A1:I55" totalsRowShown="0" dataDxfId="55">
  <autoFilter ref="A1:I55"/>
  <tableColumns count="9">
    <tableColumn id="1" name="No" dataDxfId="54">
      <calculatedColumnFormula>IFERROR($A1+1,1)</calculatedColumnFormula>
    </tableColumn>
    <tableColumn id="3" name="Resource" dataDxfId="53"/>
    <tableColumn id="4" name="Relate Resource" dataDxfId="52"/>
    <tableColumn id="2" name="Resource Id" dataDxfId="51">
      <calculatedColumnFormula>VLOOKUP([Resource],CHOOSE({1,2},ResourceTable[Name],ResourceTable[No]),2,0)</calculatedColumnFormula>
    </tableColumn>
    <tableColumn id="5" name="Name" dataDxfId="50"/>
    <tableColumn id="6" name="Description" dataDxfId="49"/>
    <tableColumn id="7" name="Method" dataDxfId="48"/>
    <tableColumn id="8" name="Type" dataDxfId="47"/>
    <tableColumn id="10" name="Relate Id" dataDxfId="46">
      <calculatedColumnFormula>VLOOKUP([Relate Resource],CHOOSE({1,2},ResourceTable[Name],ResourceTable[No]),2,0)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6" name="ResourceForms" displayName="ResourceForms" ref="A1:G9" totalsRowShown="0" dataDxfId="45">
  <autoFilter ref="A1:G9"/>
  <tableColumns count="7">
    <tableColumn id="1" name="No" dataDxfId="44">
      <calculatedColumnFormula>IFERROR($A1+1,1)</calculatedColumnFormula>
    </tableColumn>
    <tableColumn id="2" name="Resource ID" dataDxfId="43"/>
    <tableColumn id="3" name="Resource Name" dataDxfId="42">
      <calculatedColumnFormula>VLOOKUP([Resource ID],ResourceTable[],2,0)</calculatedColumnFormula>
    </tableColumn>
    <tableColumn id="4" name="Form Name" dataDxfId="41"/>
    <tableColumn id="6" name="Title" dataDxfId="40"/>
    <tableColumn id="7" name="Action Text" dataDxfId="39"/>
    <tableColumn id="8" name="Description" dataDxfId="38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5" name="FormFields" displayName="FormFields" ref="A1:L33" totalsRowShown="0" dataDxfId="37">
  <autoFilter ref="A1:L33"/>
  <tableColumns count="12">
    <tableColumn id="9" name="No" dataDxfId="36">
      <calculatedColumnFormula>IFERROR($A1+1,1)</calculatedColumnFormula>
    </tableColumn>
    <tableColumn id="1" name="Form Id" dataDxfId="35"/>
    <tableColumn id="7" name="Form Name" dataDxfId="34">
      <calculatedColumnFormula>VLOOKUP([Form Id],ResourceForms[],4,0)</calculatedColumnFormula>
    </tableColumn>
    <tableColumn id="4" name="Name" dataDxfId="33"/>
    <tableColumn id="2" name="Type" dataDxfId="32"/>
    <tableColumn id="5" name="Label" dataDxfId="31"/>
    <tableColumn id="6" name="Collection" dataDxfId="30"/>
    <tableColumn id="14" name="Attribute" dataDxfId="29">
      <calculatedColumnFormula>[Name]</calculatedColumnFormula>
    </tableColumn>
    <tableColumn id="10" name="Relation" dataDxfId="28"/>
    <tableColumn id="11" name="Deep 1" dataDxfId="27"/>
    <tableColumn id="12" name="Deep 2" dataDxfId="26"/>
    <tableColumn id="13" name="Deep 3" dataDxfId="2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3"/>
  <sheetViews>
    <sheetView topLeftCell="A28" workbookViewId="0">
      <selection activeCell="F14" sqref="F14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24" t="s">
        <v>12</v>
      </c>
      <c r="C1" t="s">
        <v>154</v>
      </c>
      <c r="D1" s="23" t="s">
        <v>312</v>
      </c>
      <c r="E1" t="s">
        <v>153</v>
      </c>
      <c r="F1" s="14" t="s">
        <v>211</v>
      </c>
      <c r="G1" t="s">
        <v>155</v>
      </c>
      <c r="H1" s="14" t="s">
        <v>213</v>
      </c>
      <c r="I1" t="s">
        <v>156</v>
      </c>
      <c r="J1" s="14" t="s">
        <v>214</v>
      </c>
    </row>
    <row r="2" spans="1:10">
      <c r="A2" s="5" t="s">
        <v>178</v>
      </c>
      <c r="B2" s="6" t="s">
        <v>178</v>
      </c>
      <c r="C2" s="8" t="str">
        <f>IF(RIGHT([Name],3)="ies",MID([Name],1,LEN([Name])-3)&amp;"y",IF(RIGHT([Name],1)="s",MID([Name],1,LEN([Name])-1),[Name]))</f>
        <v>user</v>
      </c>
      <c r="D2" s="8" t="str">
        <f t="shared" ref="D2:D43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--create=__"&amp;[Name]</f>
        <v>php artisan make:migration create_users_table --create=__users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137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--create=__"&amp;[Name]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138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--create=__"&amp;[Name]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139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--create=__"&amp;[Name]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140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--create=__"&amp;[Name]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--create=__"&amp;[Name]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2" t="s">
        <v>0</v>
      </c>
      <c r="B8" s="9" t="str">
        <f>"__"&amp;[Name]</f>
        <v>__resource_scopes</v>
      </c>
      <c r="C8" s="9" t="str">
        <f>IF(RIGHT([Name],3)="ies",MID([Name],1,LEN([Name])-3)&amp;"y",IF(RIGHT([Name],1)="s",MID([Name],1,LEN([Name])-1),[Name]))</f>
        <v>resource_scope</v>
      </c>
      <c r="D8" s="9" t="str">
        <f t="shared" si="0"/>
        <v>Milestone\Appframe\Model</v>
      </c>
      <c r="E8" s="8" t="str">
        <f>SUBSTITUTE(PROPER([Singular Name]),"_","")</f>
        <v>ResourceScope</v>
      </c>
      <c r="F8" s="8" t="str">
        <f>"php artisan make:migration create_"&amp;[Table]&amp;"_table --create=__"&amp;[Name]</f>
        <v>php artisan make:migration create___resource_scopes_table --create=__resource_scopes</v>
      </c>
      <c r="G8" s="8" t="str">
        <f>"php artisan make:model "&amp;[Class Name]</f>
        <v>php artisan make:model ResourceScope</v>
      </c>
      <c r="H8" s="8" t="str">
        <f>"protected $table = '"&amp;[Table]&amp;"';"</f>
        <v>protected $table = '__resource_scopes';</v>
      </c>
      <c r="I8" s="8" t="str">
        <f>"php artisan make:seed "&amp;[Class Name]&amp;"TableSeeder"</f>
        <v>php artisan make:seed ResourceScopeTableSeeder</v>
      </c>
      <c r="J8" s="8" t="str">
        <f>[Class Name]&amp;"TableSeeder"&amp;"::class,"</f>
        <v>ResourceScopeTableSeeder::class,</v>
      </c>
    </row>
    <row r="9" spans="1:10">
      <c r="A9" s="2" t="s">
        <v>3</v>
      </c>
      <c r="B9" s="9" t="str">
        <f>"__"&amp;[Name]</f>
        <v>__resource_relations</v>
      </c>
      <c r="C9" s="9" t="str">
        <f>IF(RIGHT([Name],3)="ies",MID([Name],1,LEN([Name])-3)&amp;"y",IF(RIGHT([Name],1)="s",MID([Name],1,LEN([Name])-1),[Name]))</f>
        <v>resource_relation</v>
      </c>
      <c r="D9" s="9" t="str">
        <f t="shared" si="0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--create=__"&amp;[Name]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4</v>
      </c>
      <c r="B10" s="9" t="str">
        <f>"__"&amp;[Name]</f>
        <v>__resource_data</v>
      </c>
      <c r="C10" s="9" t="str">
        <f>IF(RIGHT([Name],3)="ies",MID([Name],1,LEN([Name])-3)&amp;"y",IF(RIGHT([Name],1)="s",MID([Name],1,LEN([Name])-1),[Name]))</f>
        <v>resource_data</v>
      </c>
      <c r="D10" s="9" t="str">
        <f t="shared" si="0"/>
        <v>Milestone\Appframe\Model</v>
      </c>
      <c r="E10" s="8" t="str">
        <f>SUBSTITUTE(PROPER([Singular Name]),"_","")</f>
        <v>ResourceData</v>
      </c>
      <c r="F10" s="8" t="str">
        <f>"php artisan make:migration create_"&amp;[Table]&amp;"_table --create=__"&amp;[Name]</f>
        <v>php artisan make:migration create___resource_data_table --create=__resource_data</v>
      </c>
      <c r="G10" s="8" t="str">
        <f>"php artisan make:model "&amp;[Class Name]</f>
        <v>php artisan make:model ResourceData</v>
      </c>
      <c r="H10" s="8" t="str">
        <f>"protected $table = '"&amp;[Table]&amp;"';"</f>
        <v>protected $table = '__resource_data';</v>
      </c>
      <c r="I10" s="8" t="str">
        <f>"php artisan make:seed "&amp;[Class Name]&amp;"TableSeeder"</f>
        <v>php artisan make:seed ResourceDataTableSeeder</v>
      </c>
      <c r="J10" s="8" t="str">
        <f>[Class Name]&amp;"TableSeeder"&amp;"::class,"</f>
        <v>ResourceDataTableSeeder::class,</v>
      </c>
    </row>
    <row r="11" spans="1:10">
      <c r="A11" s="4" t="s">
        <v>9</v>
      </c>
      <c r="B11" s="7" t="str">
        <f>"__"&amp;[Name]</f>
        <v>__resource_data_relations</v>
      </c>
      <c r="C11" s="7" t="str">
        <f>IF(RIGHT([Name],3)="ies",MID([Name],1,LEN([Name])-3)&amp;"y",IF(RIGHT([Name],1)="s",MID([Name],1,LEN([Name])-1),[Name]))</f>
        <v>resource_data_relation</v>
      </c>
      <c r="D11" s="7" t="str">
        <f t="shared" si="0"/>
        <v>Milestone\Appframe\Model</v>
      </c>
      <c r="E11" s="8" t="str">
        <f>SUBSTITUTE(PROPER([Singular Name]),"_","")</f>
        <v>ResourceDataRelation</v>
      </c>
      <c r="F11" s="8" t="str">
        <f>"php artisan make:migration create_"&amp;[Table]&amp;"_table --create=__"&amp;[Name]</f>
        <v>php artisan make:migration create___resource_data_relations_table --create=__resource_data_relations</v>
      </c>
      <c r="G11" s="8" t="str">
        <f>"php artisan make:model "&amp;[Class Name]</f>
        <v>php artisan make:model ResourceDataRelation</v>
      </c>
      <c r="H11" s="8" t="str">
        <f>"protected $table = '"&amp;[Table]&amp;"';"</f>
        <v>protected $table = '__resource_data_relations';</v>
      </c>
      <c r="I11" s="8" t="str">
        <f>"php artisan make:seed "&amp;[Class Name]&amp;"TableSeeder"</f>
        <v>php artisan make:seed ResourceDataRelationTableSeeder</v>
      </c>
      <c r="J11" s="8" t="str">
        <f>[Class Name]&amp;"TableSeeder"&amp;"::class,"</f>
        <v>ResourceDataRelationTableSeeder::class,</v>
      </c>
    </row>
    <row r="12" spans="1:10">
      <c r="A12" s="4" t="s">
        <v>567</v>
      </c>
      <c r="B12" s="7" t="str">
        <f>"__"&amp;[Name]</f>
        <v>__resource_data_scopes</v>
      </c>
      <c r="C12" s="7" t="str">
        <f>IF(RIGHT([Name],3)="ies",MID([Name],1,LEN([Name])-3)&amp;"y",IF(RIGHT([Name],1)="s",MID([Name],1,LEN([Name])-1),[Name]))</f>
        <v>resource_data_scope</v>
      </c>
      <c r="D12" s="7" t="str">
        <f>"Milestone\Appframe\Model"</f>
        <v>Milestone\Appframe\Model</v>
      </c>
      <c r="E12" s="8" t="str">
        <f>SUBSTITUTE(PROPER([Singular Name]),"_","")</f>
        <v>ResourceDataScope</v>
      </c>
      <c r="F12" s="8" t="str">
        <f>"php artisan make:migration create_"&amp;[Table]&amp;"_table --create=__"&amp;[Name]</f>
        <v>php artisan make:migration create___resource_data_scopes_table --create=__resource_data_scopes</v>
      </c>
      <c r="G12" s="8" t="str">
        <f>"php artisan make:model "&amp;[Class Name]</f>
        <v>php artisan make:model ResourceDataScope</v>
      </c>
      <c r="H12" s="8" t="str">
        <f>"protected $table = '"&amp;[Table]&amp;"';"</f>
        <v>protected $table = '__resource_data_scopes';</v>
      </c>
      <c r="I12" s="8" t="str">
        <f>"php artisan make:seed "&amp;[Class Name]&amp;"TableSeeder"</f>
        <v>php artisan make:seed ResourceDataScopeTableSeeder</v>
      </c>
      <c r="J12" s="8" t="str">
        <f>[Class Name]&amp;"TableSeeder"&amp;"::class,"</f>
        <v>ResourceDataScopeTableSeeder::class,</v>
      </c>
    </row>
    <row r="13" spans="1:10">
      <c r="A13" s="4" t="s">
        <v>599</v>
      </c>
      <c r="B13" s="7" t="str">
        <f>"__"&amp;[Name]</f>
        <v>__resource_data_view_sections</v>
      </c>
      <c r="C13" s="7" t="str">
        <f>IF(RIGHT([Name],3)="ies",MID([Name],1,LEN([Name])-3)&amp;"y",IF(RIGHT([Name],1)="s",MID([Name],1,LEN([Name])-1),[Name]))</f>
        <v>resource_data_view_section</v>
      </c>
      <c r="D13" s="7" t="str">
        <f>"Milestone\Appframe\Model"</f>
        <v>Milestone\Appframe\Model</v>
      </c>
      <c r="E13" s="8" t="str">
        <f>SUBSTITUTE(PROPER([Singular Name]),"_","")</f>
        <v>ResourceDataViewSection</v>
      </c>
      <c r="F13" s="8" t="str">
        <f>"php artisan make:migration create_"&amp;[Table]&amp;"_table --create=__"&amp;[Name]</f>
        <v>php artisan make:migration create___resource_data_view_sections_table --create=__resource_data_view_sections</v>
      </c>
      <c r="G13" s="8" t="str">
        <f>"php artisan make:model "&amp;[Class Name]</f>
        <v>php artisan make:model ResourceDataViewSection</v>
      </c>
      <c r="H13" s="8" t="str">
        <f>"protected $table = '"&amp;[Table]&amp;"';"</f>
        <v>protected $table = '__resource_data_view_sections';</v>
      </c>
      <c r="I13" s="8" t="str">
        <f>"php artisan make:seed "&amp;[Class Name]&amp;"TableSeeder"</f>
        <v>php artisan make:seed ResourceDataViewSectionTableSeeder</v>
      </c>
      <c r="J13" s="8" t="str">
        <f>[Class Name]&amp;"TableSeeder"&amp;"::class,"</f>
        <v>ResourceDataViewSectionTableSeeder::class,</v>
      </c>
    </row>
    <row r="14" spans="1:10">
      <c r="A14" s="4" t="s">
        <v>600</v>
      </c>
      <c r="B14" s="7" t="str">
        <f>"__"&amp;[Name]</f>
        <v>__resource_data_view_section_items</v>
      </c>
      <c r="C14" s="7" t="str">
        <f>IF(RIGHT([Name],3)="ies",MID([Name],1,LEN([Name])-3)&amp;"y",IF(RIGHT([Name],1)="s",MID([Name],1,LEN([Name])-1),[Name]))</f>
        <v>resource_data_view_section_item</v>
      </c>
      <c r="D14" s="7" t="str">
        <f>"Milestone\Appframe\Model"</f>
        <v>Milestone\Appframe\Model</v>
      </c>
      <c r="E14" s="8" t="str">
        <f>SUBSTITUTE(PROPER([Singular Name]),"_","")</f>
        <v>ResourceDataViewSectionItem</v>
      </c>
      <c r="F14" s="8" t="str">
        <f>"php artisan make:migration create_"&amp;[Table]&amp;"_table --create=__"&amp;[Name]</f>
        <v>php artisan make:migration create___resource_data_view_section_items_table --create=__resource_data_view_section_items</v>
      </c>
      <c r="G14" s="8" t="str">
        <f>"php artisan make:model "&amp;[Class Name]</f>
        <v>php artisan make:model ResourceDataViewSectionItem</v>
      </c>
      <c r="H14" s="8" t="str">
        <f>"protected $table = '"&amp;[Table]&amp;"';"</f>
        <v>protected $table = '__resource_data_view_section_items';</v>
      </c>
      <c r="I14" s="8" t="str">
        <f>"php artisan make:seed "&amp;[Class Name]&amp;"TableSeeder"</f>
        <v>php artisan make:seed ResourceDataViewSectionItemTableSeeder</v>
      </c>
      <c r="J14" s="8" t="str">
        <f>[Class Name]&amp;"TableSeeder"&amp;"::class,"</f>
        <v>ResourceDataViewSectionItemTableSeeder::class,</v>
      </c>
    </row>
    <row r="15" spans="1:10">
      <c r="A15" s="2" t="s">
        <v>5</v>
      </c>
      <c r="B15" s="9" t="str">
        <f>"__"&amp;[Name]</f>
        <v>__resource_lists</v>
      </c>
      <c r="C15" s="9" t="str">
        <f>IF(RIGHT([Name],3)="ies",MID([Name],1,LEN([Name])-3)&amp;"y",IF(RIGHT([Name],1)="s",MID([Name],1,LEN([Name])-1),[Name]))</f>
        <v>resource_list</v>
      </c>
      <c r="D15" s="9" t="str">
        <f t="shared" si="0"/>
        <v>Milestone\Appframe\Model</v>
      </c>
      <c r="E15" s="8" t="str">
        <f>SUBSTITUTE(PROPER([Singular Name]),"_","")</f>
        <v>ResourceList</v>
      </c>
      <c r="F15" s="8" t="str">
        <f>"php artisan make:migration create_"&amp;[Table]&amp;"_table --create=__"&amp;[Name]</f>
        <v>php artisan make:migration create___resource_lists_table --create=__resource_lists</v>
      </c>
      <c r="G15" s="8" t="str">
        <f>"php artisan make:model "&amp;[Class Name]</f>
        <v>php artisan make:model ResourceList</v>
      </c>
      <c r="H15" s="8" t="str">
        <f>"protected $table = '"&amp;[Table]&amp;"';"</f>
        <v>protected $table = '__resource_lists';</v>
      </c>
      <c r="I15" s="8" t="str">
        <f>"php artisan make:seed "&amp;[Class Name]&amp;"TableSeeder"</f>
        <v>php artisan make:seed ResourceListTableSeeder</v>
      </c>
      <c r="J15" s="8" t="str">
        <f>[Class Name]&amp;"TableSeeder"&amp;"::class,"</f>
        <v>ResourceListTableSeeder::class,</v>
      </c>
    </row>
    <row r="16" spans="1:10">
      <c r="A16" s="4" t="s">
        <v>10</v>
      </c>
      <c r="B16" s="7" t="str">
        <f>"__"&amp;[Name]</f>
        <v>__resource_list_relations</v>
      </c>
      <c r="C16" s="7" t="str">
        <f>IF(RIGHT([Name],3)="ies",MID([Name],1,LEN([Name])-3)&amp;"y",IF(RIGHT([Name],1)="s",MID([Name],1,LEN([Name])-1),[Name]))</f>
        <v>resource_list_relation</v>
      </c>
      <c r="D16" s="7" t="str">
        <f t="shared" si="0"/>
        <v>Milestone\Appframe\Model</v>
      </c>
      <c r="E16" s="8" t="str">
        <f>SUBSTITUTE(PROPER([Singular Name]),"_","")</f>
        <v>ResourceListRelation</v>
      </c>
      <c r="F16" s="8" t="str">
        <f>"php artisan make:migration create_"&amp;[Table]&amp;"_table --create=__"&amp;[Name]</f>
        <v>php artisan make:migration create___resource_list_relations_table --create=__resource_list_relations</v>
      </c>
      <c r="G16" s="8" t="str">
        <f>"php artisan make:model "&amp;[Class Name]</f>
        <v>php artisan make:model ResourceListRelation</v>
      </c>
      <c r="H16" s="8" t="str">
        <f>"protected $table = '"&amp;[Table]&amp;"';"</f>
        <v>protected $table = '__resource_list_relations';</v>
      </c>
      <c r="I16" s="8" t="str">
        <f>"php artisan make:seed "&amp;[Class Name]&amp;"TableSeeder"</f>
        <v>php artisan make:seed ResourceListRelationTableSeeder</v>
      </c>
      <c r="J16" s="8" t="str">
        <f>[Class Name]&amp;"TableSeeder"&amp;"::class,"</f>
        <v>ResourceListRelationTableSeeder::class,</v>
      </c>
    </row>
    <row r="17" spans="1:10">
      <c r="A17" s="4" t="s">
        <v>11</v>
      </c>
      <c r="B17" s="7" t="str">
        <f>"__"&amp;[Name]</f>
        <v>__resource_list_scopes</v>
      </c>
      <c r="C17" s="7" t="str">
        <f>IF(RIGHT([Name],3)="ies",MID([Name],1,LEN([Name])-3)&amp;"y",IF(RIGHT([Name],1)="s",MID([Name],1,LEN([Name])-1),[Name]))</f>
        <v>resource_list_scope</v>
      </c>
      <c r="D17" s="7" t="str">
        <f t="shared" si="0"/>
        <v>Milestone\Appframe\Model</v>
      </c>
      <c r="E17" s="8" t="str">
        <f>SUBSTITUTE(PROPER([Singular Name]),"_","")</f>
        <v>ResourceListScope</v>
      </c>
      <c r="F17" s="8" t="str">
        <f>"php artisan make:migration create_"&amp;[Table]&amp;"_table --create=__"&amp;[Name]</f>
        <v>php artisan make:migration create___resource_list_scopes_table --create=__resource_list_scopes</v>
      </c>
      <c r="G17" s="8" t="str">
        <f>"php artisan make:model "&amp;[Class Name]</f>
        <v>php artisan make:model ResourceListScope</v>
      </c>
      <c r="H17" s="8" t="str">
        <f>"protected $table = '"&amp;[Table]&amp;"';"</f>
        <v>protected $table = '__resource_list_scopes';</v>
      </c>
      <c r="I17" s="8" t="str">
        <f>"php artisan make:seed "&amp;[Class Name]&amp;"TableSeeder"</f>
        <v>php artisan make:seed ResourceListScopeTableSeeder</v>
      </c>
      <c r="J17" s="8" t="str">
        <f>[Class Name]&amp;"TableSeeder"&amp;"::class,"</f>
        <v>ResourceListScopeTableSeeder::class,</v>
      </c>
    </row>
    <row r="18" spans="1:10">
      <c r="A18" s="4" t="s">
        <v>559</v>
      </c>
      <c r="B18" s="7" t="str">
        <f>"__"&amp;[Name]</f>
        <v>__resource_list_layout</v>
      </c>
      <c r="C18" s="7" t="str">
        <f>IF(RIGHT([Name],3)="ies",MID([Name],1,LEN([Name])-3)&amp;"y",IF(RIGHT([Name],1)="s",MID([Name],1,LEN([Name])-1),[Name]))</f>
        <v>resource_list_layout</v>
      </c>
      <c r="D18" s="7" t="str">
        <f>"Milestone\Appframe\Model"</f>
        <v>Milestone\Appframe\Model</v>
      </c>
      <c r="E18" s="8" t="str">
        <f>SUBSTITUTE(PROPER([Singular Name]),"_","")</f>
        <v>ResourceListLayout</v>
      </c>
      <c r="F18" s="8" t="str">
        <f>"php artisan make:migration create_"&amp;[Table]&amp;"_table --create=__"&amp;[Name]</f>
        <v>php artisan make:migration create___resource_list_layout_table --create=__resource_list_layout</v>
      </c>
      <c r="G18" s="8" t="str">
        <f>"php artisan make:model "&amp;[Class Name]</f>
        <v>php artisan make:model ResourceListLayout</v>
      </c>
      <c r="H18" s="8" t="str">
        <f>"protected $table = '"&amp;[Table]&amp;"';"</f>
        <v>protected $table = '__resource_list_layout';</v>
      </c>
      <c r="I18" s="8" t="str">
        <f>"php artisan make:seed "&amp;[Class Name]&amp;"TableSeeder"</f>
        <v>php artisan make:seed ResourceListLayoutTableSeeder</v>
      </c>
      <c r="J18" s="8" t="str">
        <f>[Class Name]&amp;"TableSeeder"&amp;"::class,"</f>
        <v>ResourceListLayoutTableSeeder::class,</v>
      </c>
    </row>
    <row r="19" spans="1:10">
      <c r="A19" s="4" t="s">
        <v>670</v>
      </c>
      <c r="B19" s="7" t="str">
        <f>"__"&amp;[Name]</f>
        <v>__resource_list_search</v>
      </c>
      <c r="C19" s="7" t="str">
        <f>IF(RIGHT([Name],3)="ies",MID([Name],1,LEN([Name])-3)&amp;"y",IF(RIGHT([Name],1)="s",MID([Name],1,LEN([Name])-1),[Name]))</f>
        <v>resource_list_search</v>
      </c>
      <c r="D19" s="7" t="str">
        <f>"Milestone\Appframe\Model"</f>
        <v>Milestone\Appframe\Model</v>
      </c>
      <c r="E19" s="8" t="str">
        <f>SUBSTITUTE(PROPER([Singular Name]),"_","")</f>
        <v>ResourceListSearch</v>
      </c>
      <c r="F19" s="8" t="str">
        <f>"php artisan make:migration create_"&amp;[Table]&amp;"_table --create=__"&amp;[Name]</f>
        <v>php artisan make:migration create___resource_list_search_table --create=__resource_list_search</v>
      </c>
      <c r="G19" s="8" t="str">
        <f>"php artisan make:model "&amp;[Class Name]</f>
        <v>php artisan make:model ResourceListSearch</v>
      </c>
      <c r="H19" s="8" t="str">
        <f>"protected $table = '"&amp;[Table]&amp;"';"</f>
        <v>protected $table = '__resource_list_search';</v>
      </c>
      <c r="I19" s="8" t="str">
        <f>"php artisan make:seed "&amp;[Class Name]&amp;"TableSeeder"</f>
        <v>php artisan make:seed ResourceListSearchTableSeeder</v>
      </c>
      <c r="J19" s="8" t="str">
        <f>[Class Name]&amp;"TableSeeder"&amp;"::class,"</f>
        <v>ResourceListSearchTableSeeder::class,</v>
      </c>
    </row>
    <row r="20" spans="1:10">
      <c r="A20" s="2" t="s">
        <v>6</v>
      </c>
      <c r="B20" s="9" t="str">
        <f>"__"&amp;[Name]</f>
        <v>__resource_forms</v>
      </c>
      <c r="C20" s="9" t="str">
        <f>IF(RIGHT([Name],3)="ies",MID([Name],1,LEN([Name])-3)&amp;"y",IF(RIGHT([Name],1)="s",MID([Name],1,LEN([Name])-1),[Name]))</f>
        <v>resource_form</v>
      </c>
      <c r="D20" s="9" t="str">
        <f t="shared" si="0"/>
        <v>Milestone\Appframe\Model</v>
      </c>
      <c r="E20" s="8" t="str">
        <f>SUBSTITUTE(PROPER([Singular Name]),"_","")</f>
        <v>ResourceForm</v>
      </c>
      <c r="F20" s="8" t="str">
        <f>"php artisan make:migration create_"&amp;[Table]&amp;"_table --create=__"&amp;[Name]</f>
        <v>php artisan make:migration create___resource_forms_table --create=__resource_forms</v>
      </c>
      <c r="G20" s="8" t="str">
        <f>"php artisan make:model "&amp;[Class Name]</f>
        <v>php artisan make:model ResourceForm</v>
      </c>
      <c r="H20" s="8" t="str">
        <f>"protected $table = '"&amp;[Table]&amp;"';"</f>
        <v>protected $table = '__resource_forms';</v>
      </c>
      <c r="I20" s="8" t="str">
        <f>"php artisan make:seed "&amp;[Class Name]&amp;"TableSeeder"</f>
        <v>php artisan make:seed ResourceFormTableSeeder</v>
      </c>
      <c r="J20" s="8" t="str">
        <f>[Class Name]&amp;"TableSeeder"&amp;"::class,"</f>
        <v>ResourceFormTableSeeder::class,</v>
      </c>
    </row>
    <row r="21" spans="1:10">
      <c r="A21" s="2" t="s">
        <v>150</v>
      </c>
      <c r="B21" s="9" t="str">
        <f>"__"&amp;[Name]</f>
        <v>__resource_form_defaults</v>
      </c>
      <c r="C21" s="7" t="str">
        <f>IF(RIGHT([Name],3)="ies",MID([Name],1,LEN([Name])-3)&amp;"y",IF(RIGHT([Name],1)="s",MID([Name],1,LEN([Name])-1),[Name]))</f>
        <v>resource_form_default</v>
      </c>
      <c r="D21" s="7" t="str">
        <f t="shared" si="0"/>
        <v>Milestone\Appframe\Model</v>
      </c>
      <c r="E21" s="8" t="str">
        <f>SUBSTITUTE(PROPER([Singular Name]),"_","")</f>
        <v>ResourceFormDefault</v>
      </c>
      <c r="F21" s="8" t="str">
        <f>"php artisan make:migration create_"&amp;[Table]&amp;"_table --create=__"&amp;[Name]</f>
        <v>php artisan make:migration create___resource_form_defaults_table --create=__resource_form_defaults</v>
      </c>
      <c r="G21" s="8" t="str">
        <f>"php artisan make:model "&amp;[Class Name]</f>
        <v>php artisan make:model ResourceFormDefault</v>
      </c>
      <c r="H21" s="8" t="str">
        <f>"protected $table = '"&amp;[Table]&amp;"';"</f>
        <v>protected $table = '__resource_form_defaults';</v>
      </c>
      <c r="I21" s="8" t="str">
        <f>"php artisan make:seed "&amp;[Class Name]&amp;"TableSeeder"</f>
        <v>php artisan make:seed ResourceFormDefaultTableSeeder</v>
      </c>
      <c r="J21" s="8" t="str">
        <f>[Class Name]&amp;"TableSeeder"&amp;"::class,"</f>
        <v>ResourceFormDefaultTableSeeder::class,</v>
      </c>
    </row>
    <row r="22" spans="1:10">
      <c r="A22" s="2" t="s">
        <v>7</v>
      </c>
      <c r="B22" s="9" t="str">
        <f>"__"&amp;[Name]</f>
        <v>__resource_defaults</v>
      </c>
      <c r="C22" s="9" t="str">
        <f>IF(RIGHT([Name],3)="ies",MID([Name],1,LEN([Name])-3)&amp;"y",IF(RIGHT([Name],1)="s",MID([Name],1,LEN([Name])-1),[Name]))</f>
        <v>resource_default</v>
      </c>
      <c r="D22" s="9" t="str">
        <f t="shared" si="0"/>
        <v>Milestone\Appframe\Model</v>
      </c>
      <c r="E22" s="8" t="str">
        <f>SUBSTITUTE(PROPER([Singular Name]),"_","")</f>
        <v>ResourceDefault</v>
      </c>
      <c r="F22" s="8" t="str">
        <f>"php artisan make:migration create_"&amp;[Table]&amp;"_table --create=__"&amp;[Name]</f>
        <v>php artisan make:migration create___resource_defaults_table --create=__resource_defaults</v>
      </c>
      <c r="G22" s="8" t="str">
        <f>"php artisan make:model "&amp;[Class Name]</f>
        <v>php artisan make:model ResourceDefault</v>
      </c>
      <c r="H22" s="8" t="str">
        <f>"protected $table = '"&amp;[Table]&amp;"';"</f>
        <v>protected $table = '__resource_defaults';</v>
      </c>
      <c r="I22" s="8" t="str">
        <f>"php artisan make:seed "&amp;[Class Name]&amp;"TableSeeder"</f>
        <v>php artisan make:seed ResourceDefaultTableSeeder</v>
      </c>
      <c r="J22" s="8" t="str">
        <f>[Class Name]&amp;"TableSeeder"&amp;"::class,"</f>
        <v>ResourceDefaultTableSeeder::class,</v>
      </c>
    </row>
    <row r="23" spans="1:10">
      <c r="A23" s="2" t="s">
        <v>8</v>
      </c>
      <c r="B23" s="9" t="str">
        <f>"__"&amp;[Name]</f>
        <v>__resource_actions</v>
      </c>
      <c r="C23" s="9" t="str">
        <f>IF(RIGHT([Name],3)="ies",MID([Name],1,LEN([Name])-3)&amp;"y",IF(RIGHT([Name],1)="s",MID([Name],1,LEN([Name])-1),[Name]))</f>
        <v>resource_action</v>
      </c>
      <c r="D23" s="9" t="str">
        <f t="shared" si="0"/>
        <v>Milestone\Appframe\Model</v>
      </c>
      <c r="E23" s="8" t="str">
        <f>SUBSTITUTE(PROPER([Singular Name]),"_","")</f>
        <v>ResourceAction</v>
      </c>
      <c r="F23" s="8" t="str">
        <f>"php artisan make:migration create_"&amp;[Table]&amp;"_table --create=__"&amp;[Name]</f>
        <v>php artisan make:migration create___resource_actions_table --create=__resource_actions</v>
      </c>
      <c r="G23" s="8" t="str">
        <f>"php artisan make:model "&amp;[Class Name]</f>
        <v>php artisan make:model ResourceAction</v>
      </c>
      <c r="H23" s="8" t="str">
        <f>"protected $table = '"&amp;[Table]&amp;"';"</f>
        <v>protected $table = '__resource_actions';</v>
      </c>
      <c r="I23" s="8" t="str">
        <f>"php artisan make:seed "&amp;[Class Name]&amp;"TableSeeder"</f>
        <v>php artisan make:seed ResourceActionTableSeeder</v>
      </c>
      <c r="J23" s="8" t="str">
        <f>[Class Name]&amp;"TableSeeder"&amp;"::class,"</f>
        <v>ResourceActionTableSeeder::class,</v>
      </c>
    </row>
    <row r="24" spans="1:10">
      <c r="A24" s="2" t="s">
        <v>100</v>
      </c>
      <c r="B24" s="9" t="str">
        <f>"__"&amp;[Name]</f>
        <v>__resource_action_attrs</v>
      </c>
      <c r="C24" s="9" t="str">
        <f>IF(RIGHT([Name],3)="ies",MID([Name],1,LEN([Name])-3)&amp;"y",IF(RIGHT([Name],1)="s",MID([Name],1,LEN([Name])-1),[Name]))</f>
        <v>resource_action_attr</v>
      </c>
      <c r="D24" s="9" t="str">
        <f t="shared" si="0"/>
        <v>Milestone\Appframe\Model</v>
      </c>
      <c r="E24" s="8" t="str">
        <f>SUBSTITUTE(PROPER([Singular Name]),"_","")</f>
        <v>ResourceActionAttr</v>
      </c>
      <c r="F24" s="8" t="str">
        <f>"php artisan make:migration create_"&amp;[Table]&amp;"_table --create=__"&amp;[Name]</f>
        <v>php artisan make:migration create___resource_action_attrs_table --create=__resource_action_attrs</v>
      </c>
      <c r="G24" s="8" t="str">
        <f>"php artisan make:model "&amp;[Class Name]</f>
        <v>php artisan make:model ResourceActionAttr</v>
      </c>
      <c r="H24" s="8" t="str">
        <f>"protected $table = '"&amp;[Table]&amp;"';"</f>
        <v>protected $table = '__resource_action_attrs';</v>
      </c>
      <c r="I24" s="8" t="str">
        <f>"php artisan make:seed "&amp;[Class Name]&amp;"TableSeeder"</f>
        <v>php artisan make:seed ResourceActionAttrTableSeeder</v>
      </c>
      <c r="J24" s="8" t="str">
        <f>[Class Name]&amp;"TableSeeder"&amp;"::class,"</f>
        <v>ResourceActionAttrTableSeeder::class,</v>
      </c>
    </row>
    <row r="25" spans="1:10">
      <c r="A25" s="2" t="s">
        <v>101</v>
      </c>
      <c r="B25" s="9" t="str">
        <f>"__"&amp;[Name]</f>
        <v>__resource_action_methods</v>
      </c>
      <c r="C25" s="9" t="str">
        <f>IF(RIGHT([Name],3)="ies",MID([Name],1,LEN([Name])-3)&amp;"y",IF(RIGHT([Name],1)="s",MID([Name],1,LEN([Name])-1),[Name]))</f>
        <v>resource_action_method</v>
      </c>
      <c r="D25" s="9" t="str">
        <f t="shared" si="0"/>
        <v>Milestone\Appframe\Model</v>
      </c>
      <c r="E25" s="8" t="str">
        <f>SUBSTITUTE(PROPER([Singular Name]),"_","")</f>
        <v>ResourceActionMethod</v>
      </c>
      <c r="F25" s="8" t="str">
        <f>"php artisan make:migration create_"&amp;[Table]&amp;"_table --create=__"&amp;[Name]</f>
        <v>php artisan make:migration create___resource_action_methods_table --create=__resource_action_methods</v>
      </c>
      <c r="G25" s="8" t="str">
        <f>"php artisan make:model "&amp;[Class Name]</f>
        <v>php artisan make:model ResourceActionMethod</v>
      </c>
      <c r="H25" s="8" t="str">
        <f>"protected $table = '"&amp;[Table]&amp;"';"</f>
        <v>protected $table = '__resource_action_methods';</v>
      </c>
      <c r="I25" s="8" t="str">
        <f>"php artisan make:seed "&amp;[Class Name]&amp;"TableSeeder"</f>
        <v>php artisan make:seed ResourceActionMethodTableSeeder</v>
      </c>
      <c r="J25" s="8" t="str">
        <f>[Class Name]&amp;"TableSeeder"&amp;"::class,"</f>
        <v>ResourceActionMethodTableSeeder::class,</v>
      </c>
    </row>
    <row r="26" spans="1:10">
      <c r="A26" s="4" t="s">
        <v>135</v>
      </c>
      <c r="B26" s="7" t="str">
        <f>"__"&amp;[Name]</f>
        <v>__resource_action_lists</v>
      </c>
      <c r="C26" s="7" t="str">
        <f>IF(RIGHT([Name],3)="ies",MID([Name],1,LEN([Name])-3)&amp;"y",IF(RIGHT([Name],1)="s",MID([Name],1,LEN([Name])-1),[Name]))</f>
        <v>resource_action_list</v>
      </c>
      <c r="D26" s="7" t="str">
        <f t="shared" si="0"/>
        <v>Milestone\Appframe\Model</v>
      </c>
      <c r="E26" s="8" t="str">
        <f>SUBSTITUTE(PROPER([Singular Name]),"_","")</f>
        <v>ResourceActionList</v>
      </c>
      <c r="F26" s="8" t="str">
        <f>"php artisan make:migration create_"&amp;[Table]&amp;"_table --create=__"&amp;[Name]</f>
        <v>php artisan make:migration create___resource_action_lists_table --create=__resource_action_lists</v>
      </c>
      <c r="G26" s="8" t="str">
        <f>"php artisan make:model "&amp;[Class Name]</f>
        <v>php artisan make:model ResourceActionList</v>
      </c>
      <c r="H26" s="8" t="str">
        <f>"protected $table = '"&amp;[Table]&amp;"';"</f>
        <v>protected $table = '__resource_action_lists';</v>
      </c>
      <c r="I26" s="8" t="str">
        <f>"php artisan make:seed "&amp;[Class Name]&amp;"TableSeeder"</f>
        <v>php artisan make:seed ResourceActionListTableSeeder</v>
      </c>
      <c r="J26" s="8" t="str">
        <f>[Class Name]&amp;"TableSeeder"&amp;"::class,"</f>
        <v>ResourceActionListTableSeeder::class,</v>
      </c>
    </row>
    <row r="27" spans="1:10">
      <c r="A27" s="4" t="s">
        <v>136</v>
      </c>
      <c r="B27" s="7" t="str">
        <f>"__"&amp;[Name]</f>
        <v>__resource_action_data</v>
      </c>
      <c r="C27" s="7" t="str">
        <f>IF(RIGHT([Name],3)="ies",MID([Name],1,LEN([Name])-3)&amp;"y",IF(RIGHT([Name],1)="s",MID([Name],1,LEN([Name])-1),[Name]))</f>
        <v>resource_action_data</v>
      </c>
      <c r="D27" s="7" t="str">
        <f t="shared" si="0"/>
        <v>Milestone\Appframe\Model</v>
      </c>
      <c r="E27" s="8" t="str">
        <f>SUBSTITUTE(PROPER([Singular Name]),"_","")</f>
        <v>ResourceActionData</v>
      </c>
      <c r="F27" s="8" t="str">
        <f>"php artisan make:migration create_"&amp;[Table]&amp;"_table --create=__"&amp;[Name]</f>
        <v>php artisan make:migration create___resource_action_data_table --create=__resource_action_data</v>
      </c>
      <c r="G27" s="8" t="str">
        <f>"php artisan make:model "&amp;[Class Name]</f>
        <v>php artisan make:model ResourceActionData</v>
      </c>
      <c r="H27" s="8" t="str">
        <f>"protected $table = '"&amp;[Table]&amp;"';"</f>
        <v>protected $table = '__resource_action_data';</v>
      </c>
      <c r="I27" s="8" t="str">
        <f>"php artisan make:seed "&amp;[Class Name]&amp;"TableSeeder"</f>
        <v>php artisan make:seed ResourceActionDataTableSeeder</v>
      </c>
      <c r="J27" s="8" t="str">
        <f>[Class Name]&amp;"TableSeeder"&amp;"::class,"</f>
        <v>ResourceActionDataTableSeeder::class,</v>
      </c>
    </row>
    <row r="28" spans="1:10">
      <c r="A28" s="5" t="s">
        <v>212</v>
      </c>
      <c r="B28" s="8" t="str">
        <f>"__"&amp;[Name]</f>
        <v>__resource_roles</v>
      </c>
      <c r="C28" s="8" t="str">
        <f>IF(RIGHT([Name],3)="ies",MID([Name],1,LEN([Name])-3)&amp;"y",IF(RIGHT([Name],1)="s",MID([Name],1,LEN([Name])-1),[Name]))</f>
        <v>resource_role</v>
      </c>
      <c r="D28" s="8" t="str">
        <f t="shared" si="0"/>
        <v>Milestone\Appframe\Model</v>
      </c>
      <c r="E28" s="8" t="str">
        <f>SUBSTITUTE(PROPER([Singular Name]),"_","")</f>
        <v>ResourceRole</v>
      </c>
      <c r="F28" s="8" t="str">
        <f>"php artisan make:migration create_"&amp;[Table]&amp;"_table --create=__"&amp;[Name]</f>
        <v>php artisan make:migration create___resource_roles_table --create=__resource_roles</v>
      </c>
      <c r="G28" s="8" t="str">
        <f>"php artisan make:model "&amp;[Class Name]</f>
        <v>php artisan make:model ResourceRole</v>
      </c>
      <c r="H28" s="8" t="str">
        <f>"protected $table = '"&amp;[Table]&amp;"';"</f>
        <v>protected $table = '__resource_roles';</v>
      </c>
      <c r="I28" s="8" t="str">
        <f>"php artisan make:seed "&amp;[Class Name]&amp;"TableSeeder"</f>
        <v>php artisan make:seed ResourceRoleTableSeeder</v>
      </c>
      <c r="J28" s="8" t="str">
        <f>[Class Name]&amp;"TableSeeder"&amp;"::class,"</f>
        <v>ResourceRoleTableSeeder::class,</v>
      </c>
    </row>
    <row r="29" spans="1:10">
      <c r="A29" s="2" t="s">
        <v>102</v>
      </c>
      <c r="B29" s="9" t="str">
        <f>"__"&amp;[Name]</f>
        <v>__resource_form_fields</v>
      </c>
      <c r="C29" s="9" t="str">
        <f>IF(RIGHT([Name],3)="ies",MID([Name],1,LEN([Name])-3)&amp;"y",IF(RIGHT([Name],1)="s",MID([Name],1,LEN([Name])-1),[Name]))</f>
        <v>resource_form_field</v>
      </c>
      <c r="D29" s="9" t="str">
        <f t="shared" si="0"/>
        <v>Milestone\Appframe\Model</v>
      </c>
      <c r="E29" s="8" t="str">
        <f>SUBSTITUTE(PROPER([Singular Name]),"_","")</f>
        <v>ResourceFormField</v>
      </c>
      <c r="F29" s="8" t="str">
        <f>"php artisan make:migration create_"&amp;[Table]&amp;"_table --create=__"&amp;[Name]</f>
        <v>php artisan make:migration create___resource_form_fields_table --create=__resource_form_fields</v>
      </c>
      <c r="G29" s="8" t="str">
        <f>"php artisan make:model "&amp;[Class Name]</f>
        <v>php artisan make:model ResourceFormField</v>
      </c>
      <c r="H29" s="8" t="str">
        <f>"protected $table = '"&amp;[Table]&amp;"';"</f>
        <v>protected $table = '__resource_form_fields';</v>
      </c>
      <c r="I29" s="8" t="str">
        <f>"php artisan make:seed "&amp;[Class Name]&amp;"TableSeeder"</f>
        <v>php artisan make:seed ResourceFormFieldTableSeeder</v>
      </c>
      <c r="J29" s="8" t="str">
        <f>[Class Name]&amp;"TableSeeder"&amp;"::class,"</f>
        <v>ResourceFormFieldTableSeeder::class,</v>
      </c>
    </row>
    <row r="30" spans="1:10">
      <c r="A30" s="2" t="s">
        <v>103</v>
      </c>
      <c r="B30" s="9" t="str">
        <f>"__"&amp;[Name]</f>
        <v>__resource_form_field_attrs</v>
      </c>
      <c r="C30" s="9" t="str">
        <f>IF(RIGHT([Name],3)="ies",MID([Name],1,LEN([Name])-3)&amp;"y",IF(RIGHT([Name],1)="s",MID([Name],1,LEN([Name])-1),[Name]))</f>
        <v>resource_form_field_attr</v>
      </c>
      <c r="D30" s="9" t="str">
        <f t="shared" si="0"/>
        <v>Milestone\Appframe\Model</v>
      </c>
      <c r="E30" s="8" t="str">
        <f>SUBSTITUTE(PROPER([Singular Name]),"_","")</f>
        <v>ResourceFormFieldAttr</v>
      </c>
      <c r="F30" s="8" t="str">
        <f>"php artisan make:migration create_"&amp;[Table]&amp;"_table --create=__"&amp;[Name]</f>
        <v>php artisan make:migration create___resource_form_field_attrs_table --create=__resource_form_field_attrs</v>
      </c>
      <c r="G30" s="8" t="str">
        <f>"php artisan make:model "&amp;[Class Name]</f>
        <v>php artisan make:model ResourceFormFieldAttr</v>
      </c>
      <c r="H30" s="8" t="str">
        <f>"protected $table = '"&amp;[Table]&amp;"';"</f>
        <v>protected $table = '__resource_form_field_attrs';</v>
      </c>
      <c r="I30" s="8" t="str">
        <f>"php artisan make:seed "&amp;[Class Name]&amp;"TableSeeder"</f>
        <v>php artisan make:seed ResourceFormFieldAttrTableSeeder</v>
      </c>
      <c r="J30" s="8" t="str">
        <f>[Class Name]&amp;"TableSeeder"&amp;"::class,"</f>
        <v>ResourceFormFieldAttrTableSeeder::class,</v>
      </c>
    </row>
    <row r="31" spans="1:10">
      <c r="A31" s="2" t="s">
        <v>104</v>
      </c>
      <c r="B31" s="9" t="str">
        <f>"__"&amp;[Name]</f>
        <v>__resource_form_field_data</v>
      </c>
      <c r="C31" s="9" t="str">
        <f>IF(RIGHT([Name],3)="ies",MID([Name],1,LEN([Name])-3)&amp;"y",IF(RIGHT([Name],1)="s",MID([Name],1,LEN([Name])-1),[Name]))</f>
        <v>resource_form_field_data</v>
      </c>
      <c r="D31" s="9" t="str">
        <f t="shared" si="0"/>
        <v>Milestone\Appframe\Model</v>
      </c>
      <c r="E31" s="8" t="str">
        <f>SUBSTITUTE(PROPER([Singular Name]),"_","")</f>
        <v>ResourceFormFieldData</v>
      </c>
      <c r="F31" s="8" t="str">
        <f>"php artisan make:migration create_"&amp;[Table]&amp;"_table --create=__"&amp;[Name]</f>
        <v>php artisan make:migration create___resource_form_field_data_table --create=__resource_form_field_data</v>
      </c>
      <c r="G31" s="8" t="str">
        <f>"php artisan make:model "&amp;[Class Name]</f>
        <v>php artisan make:model ResourceFormFieldData</v>
      </c>
      <c r="H31" s="8" t="str">
        <f>"protected $table = '"&amp;[Table]&amp;"';"</f>
        <v>protected $table = '__resource_form_field_data';</v>
      </c>
      <c r="I31" s="8" t="str">
        <f>"php artisan make:seed "&amp;[Class Name]&amp;"TableSeeder"</f>
        <v>php artisan make:seed ResourceFormFieldDataTableSeeder</v>
      </c>
      <c r="J31" s="8" t="str">
        <f>[Class Name]&amp;"TableSeeder"&amp;"::class,"</f>
        <v>ResourceFormFieldDataTableSeeder::class,</v>
      </c>
    </row>
    <row r="32" spans="1:10">
      <c r="A32" s="2" t="s">
        <v>105</v>
      </c>
      <c r="B32" s="9" t="str">
        <f>"__"&amp;[Name]</f>
        <v>__resource_form_field_validations</v>
      </c>
      <c r="C32" s="9" t="str">
        <f>IF(RIGHT([Name],3)="ies",MID([Name],1,LEN([Name])-3)&amp;"y",IF(RIGHT([Name],1)="s",MID([Name],1,LEN([Name])-1),[Name]))</f>
        <v>resource_form_field_validation</v>
      </c>
      <c r="D32" s="9" t="str">
        <f t="shared" si="0"/>
        <v>Milestone\Appframe\Model</v>
      </c>
      <c r="E32" s="8" t="str">
        <f>SUBSTITUTE(PROPER([Singular Name]),"_","")</f>
        <v>ResourceFormFieldValidation</v>
      </c>
      <c r="F32" s="8" t="str">
        <f>"php artisan make:migration create_"&amp;[Table]&amp;"_table --create=__"&amp;[Name]</f>
        <v>php artisan make:migration create___resource_form_field_validations_table --create=__resource_form_field_validations</v>
      </c>
      <c r="G32" s="8" t="str">
        <f>"php artisan make:model "&amp;[Class Name]</f>
        <v>php artisan make:model ResourceFormFieldValidation</v>
      </c>
      <c r="H32" s="8" t="str">
        <f>"protected $table = '"&amp;[Table]&amp;"';"</f>
        <v>protected $table = '__resource_form_field_validations';</v>
      </c>
      <c r="I32" s="8" t="str">
        <f>"php artisan make:seed "&amp;[Class Name]&amp;"TableSeeder"</f>
        <v>php artisan make:seed ResourceFormFieldValidationTableSeeder</v>
      </c>
      <c r="J32" s="8" t="str">
        <f>[Class Name]&amp;"TableSeeder"&amp;"::class,"</f>
        <v>ResourceFormFieldValidationTableSeeder::class,</v>
      </c>
    </row>
    <row r="33" spans="1:10">
      <c r="A33" s="2" t="s">
        <v>453</v>
      </c>
      <c r="B33" s="7" t="str">
        <f>"__"&amp;[Name]</f>
        <v>__resource_form_field_options</v>
      </c>
      <c r="C33" s="7" t="str">
        <f>IF(RIGHT([Name],3)="ies",MID([Name],1,LEN([Name])-3)&amp;"y",IF(RIGHT([Name],1)="s",MID([Name],1,LEN([Name])-1),[Name]))</f>
        <v>resource_form_field_option</v>
      </c>
      <c r="D33" s="7" t="str">
        <f t="shared" si="0"/>
        <v>Milestone\Appframe\Model</v>
      </c>
      <c r="E33" s="8" t="str">
        <f>SUBSTITUTE(PROPER([Singular Name]),"_","")</f>
        <v>ResourceFormFieldOption</v>
      </c>
      <c r="F33" s="8" t="str">
        <f>"php artisan make:migration create_"&amp;[Table]&amp;"_table --create=__"&amp;[Name]</f>
        <v>php artisan make:migration create___resource_form_field_options_table --create=__resource_form_field_options</v>
      </c>
      <c r="G33" s="8" t="str">
        <f>"php artisan make:model "&amp;[Class Name]</f>
        <v>php artisan make:model ResourceFormFieldOption</v>
      </c>
      <c r="H33" s="8" t="str">
        <f>"protected $table = '"&amp;[Table]&amp;"';"</f>
        <v>protected $table = '__resource_form_field_options';</v>
      </c>
      <c r="I33" s="8" t="str">
        <f>"php artisan make:seed "&amp;[Class Name]&amp;"TableSeeder"</f>
        <v>php artisan make:seed ResourceFormFieldOptionTableSeeder</v>
      </c>
      <c r="J33" s="8" t="str">
        <f>[Class Name]&amp;"TableSeeder"&amp;"::class,"</f>
        <v>ResourceFormFieldOptionTableSeeder::class,</v>
      </c>
    </row>
    <row r="34" spans="1:10">
      <c r="A34" s="2" t="s">
        <v>678</v>
      </c>
      <c r="B34" s="7" t="str">
        <f>"__"&amp;[Name]</f>
        <v>__resource_form_field_depends</v>
      </c>
      <c r="C34" s="7" t="str">
        <f>IF(RIGHT([Name],3)="ies",MID([Name],1,LEN([Name])-3)&amp;"y",IF(RIGHT([Name],1)="s",MID([Name],1,LEN([Name])-1),[Name]))</f>
        <v>resource_form_field_depend</v>
      </c>
      <c r="D34" s="7" t="str">
        <f t="shared" ref="D34:D41" si="1">"Milestone\Appframe\Model"</f>
        <v>Milestone\Appframe\Model</v>
      </c>
      <c r="E34" s="8" t="str">
        <f>SUBSTITUTE(PROPER([Singular Name]),"_","")</f>
        <v>ResourceFormFieldDepend</v>
      </c>
      <c r="F34" s="8" t="str">
        <f>"php artisan make:migration create_"&amp;[Table]&amp;"_table --create=__"&amp;[Name]</f>
        <v>php artisan make:migration create___resource_form_field_depends_table --create=__resource_form_field_depends</v>
      </c>
      <c r="G34" s="8" t="str">
        <f>"php artisan make:model "&amp;[Class Name]</f>
        <v>php artisan make:model ResourceFormFieldDepend</v>
      </c>
      <c r="H34" s="8" t="str">
        <f>"protected $table = '"&amp;[Table]&amp;"';"</f>
        <v>protected $table = '__resource_form_field_depends';</v>
      </c>
      <c r="I34" s="8" t="str">
        <f>"php artisan make:seed "&amp;[Class Name]&amp;"TableSeeder"</f>
        <v>php artisan make:seed ResourceFormFieldDependTableSeeder</v>
      </c>
      <c r="J34" s="8" t="str">
        <f>[Class Name]&amp;"TableSeeder"&amp;"::class,"</f>
        <v>ResourceFormFieldDependTableSeeder::class,</v>
      </c>
    </row>
    <row r="35" spans="1:10">
      <c r="A35" s="2" t="s">
        <v>778</v>
      </c>
      <c r="B35" s="7" t="str">
        <f>"__"&amp;[Name]</f>
        <v>__resource_form_field_dynamic</v>
      </c>
      <c r="C35" s="7" t="str">
        <f>IF(RIGHT([Name],3)="ies",MID([Name],1,LEN([Name])-3)&amp;"y",IF(RIGHT([Name],1)="s",MID([Name],1,LEN([Name])-1),[Name]))</f>
        <v>resource_form_field_dynamic</v>
      </c>
      <c r="D35" s="7" t="str">
        <f>"Milestone\Appframe\Model"</f>
        <v>Milestone\Appframe\Model</v>
      </c>
      <c r="E35" s="8" t="str">
        <f>SUBSTITUTE(PROPER([Singular Name]),"_","")</f>
        <v>ResourceFormFieldDynamic</v>
      </c>
      <c r="F35" s="8" t="str">
        <f>"php artisan make:migration create_"&amp;[Table]&amp;"_table --create=__"&amp;[Name]</f>
        <v>php artisan make:migration create___resource_form_field_dynamic_table --create=__resource_form_field_dynamic</v>
      </c>
      <c r="G35" s="8" t="str">
        <f>"php artisan make:model "&amp;[Class Name]</f>
        <v>php artisan make:model ResourceFormFieldDynamic</v>
      </c>
      <c r="H35" s="8" t="str">
        <f>"protected $table = '"&amp;[Table]&amp;"';"</f>
        <v>protected $table = '__resource_form_field_dynamic';</v>
      </c>
      <c r="I35" s="8" t="str">
        <f>"php artisan make:seed "&amp;[Class Name]&amp;"TableSeeder"</f>
        <v>php artisan make:seed ResourceFormFieldDynamicTableSeeder</v>
      </c>
      <c r="J35" s="8" t="str">
        <f>[Class Name]&amp;"TableSeeder"&amp;"::class,"</f>
        <v>ResourceFormFieldDynamicTableSeeder::class,</v>
      </c>
    </row>
    <row r="36" spans="1:10">
      <c r="A36" s="2" t="s">
        <v>589</v>
      </c>
      <c r="B36" s="7" t="str">
        <f>"__"&amp;[Name]</f>
        <v>__resource_form_layout</v>
      </c>
      <c r="C36" s="7" t="str">
        <f>IF(RIGHT([Name],3)="ies",MID([Name],1,LEN([Name])-3)&amp;"y",IF(RIGHT([Name],1)="s",MID([Name],1,LEN([Name])-1),[Name]))</f>
        <v>resource_form_layout</v>
      </c>
      <c r="D36" s="7" t="str">
        <f t="shared" si="1"/>
        <v>Milestone\Appframe\Model</v>
      </c>
      <c r="E36" s="8" t="str">
        <f>SUBSTITUTE(PROPER([Singular Name]),"_","")</f>
        <v>ResourceFormLayout</v>
      </c>
      <c r="F36" s="8" t="str">
        <f>"php artisan make:migration create_"&amp;[Table]&amp;"_table --create=__"&amp;[Name]</f>
        <v>php artisan make:migration create___resource_form_layout_table --create=__resource_form_layout</v>
      </c>
      <c r="G36" s="8" t="str">
        <f>"php artisan make:model "&amp;[Class Name]</f>
        <v>php artisan make:model ResourceFormLayout</v>
      </c>
      <c r="H36" s="8" t="str">
        <f>"protected $table = '"&amp;[Table]&amp;"';"</f>
        <v>protected $table = '__resource_form_layout';</v>
      </c>
      <c r="I36" s="8" t="str">
        <f>"php artisan make:seed "&amp;[Class Name]&amp;"TableSeeder"</f>
        <v>php artisan make:seed ResourceFormLayoutTableSeeder</v>
      </c>
      <c r="J36" s="8" t="str">
        <f>[Class Name]&amp;"TableSeeder"&amp;"::class,"</f>
        <v>ResourceFormLayoutTableSeeder::class,</v>
      </c>
    </row>
    <row r="37" spans="1:10">
      <c r="A37" s="2" t="s">
        <v>646</v>
      </c>
      <c r="B37" s="7" t="str">
        <f>"__"&amp;[Name]</f>
        <v>__resource_form_collection</v>
      </c>
      <c r="C37" s="7" t="str">
        <f>IF(RIGHT([Name],3)="ies",MID([Name],1,LEN([Name])-3)&amp;"y",IF(RIGHT([Name],1)="s",MID([Name],1,LEN([Name])-1),[Name]))</f>
        <v>resource_form_collection</v>
      </c>
      <c r="D37" s="7" t="str">
        <f t="shared" si="1"/>
        <v>Milestone\Appframe\Model</v>
      </c>
      <c r="E37" s="8" t="str">
        <f>SUBSTITUTE(PROPER([Singular Name]),"_","")</f>
        <v>ResourceFormCollection</v>
      </c>
      <c r="F37" s="8" t="str">
        <f>"php artisan make:migration create_"&amp;[Table]&amp;"_table --create=__"&amp;[Name]</f>
        <v>php artisan make:migration create___resource_form_collection_table --create=__resource_form_collection</v>
      </c>
      <c r="G37" s="8" t="str">
        <f>"php artisan make:model "&amp;[Class Name]</f>
        <v>php artisan make:model ResourceFormCollection</v>
      </c>
      <c r="H37" s="8" t="str">
        <f>"protected $table = '"&amp;[Table]&amp;"';"</f>
        <v>protected $table = '__resource_form_collection';</v>
      </c>
      <c r="I37" s="8" t="str">
        <f>"php artisan make:seed "&amp;[Class Name]&amp;"TableSeeder"</f>
        <v>php artisan make:seed ResourceFormCollectionTableSeeder</v>
      </c>
      <c r="J37" s="8" t="str">
        <f>[Class Name]&amp;"TableSeeder"&amp;"::class,"</f>
        <v>ResourceFormCollectionTableSeeder::class,</v>
      </c>
    </row>
    <row r="38" spans="1:10">
      <c r="A38" s="4" t="s">
        <v>723</v>
      </c>
      <c r="B38" s="7" t="str">
        <f>"__"&amp;[Name]</f>
        <v>__resource_dashboard</v>
      </c>
      <c r="C38" s="7" t="str">
        <f>IF(RIGHT([Name],3)="ies",MID([Name],1,LEN([Name])-3)&amp;"y",IF(RIGHT([Name],1)="s",MID([Name],1,LEN([Name])-1),[Name]))</f>
        <v>resource_dashboard</v>
      </c>
      <c r="D38" s="7" t="str">
        <f t="shared" si="1"/>
        <v>Milestone\Appframe\Model</v>
      </c>
      <c r="E38" s="8" t="str">
        <f>SUBSTITUTE(PROPER([Singular Name]),"_","")</f>
        <v>ResourceDashboard</v>
      </c>
      <c r="F38" s="8" t="str">
        <f>"php artisan make:migration create_"&amp;[Table]&amp;"_table --create=__"&amp;[Name]</f>
        <v>php artisan make:migration create___resource_dashboard_table --create=__resource_dashboard</v>
      </c>
      <c r="G38" s="8" t="str">
        <f>"php artisan make:model "&amp;[Class Name]</f>
        <v>php artisan make:model ResourceDashboard</v>
      </c>
      <c r="H38" s="8" t="str">
        <f>"protected $table = '"&amp;[Table]&amp;"';"</f>
        <v>protected $table = '__resource_dashboard';</v>
      </c>
      <c r="I38" s="8" t="str">
        <f>"php artisan make:seed "&amp;[Class Name]&amp;"TableSeeder"</f>
        <v>php artisan make:seed ResourceDashboardTableSeeder</v>
      </c>
      <c r="J38" s="8" t="str">
        <f>[Class Name]&amp;"TableSeeder"&amp;"::class,"</f>
        <v>ResourceDashboardTableSeeder::class,</v>
      </c>
    </row>
    <row r="39" spans="1:10">
      <c r="A39" s="4" t="s">
        <v>724</v>
      </c>
      <c r="B39" s="7" t="str">
        <f>"__"&amp;[Name]</f>
        <v>__resource_dashboard_sections</v>
      </c>
      <c r="C39" s="7" t="str">
        <f>IF(RIGHT([Name],3)="ies",MID([Name],1,LEN([Name])-3)&amp;"y",IF(RIGHT([Name],1)="s",MID([Name],1,LEN([Name])-1),[Name]))</f>
        <v>resource_dashboard_section</v>
      </c>
      <c r="D39" s="7" t="str">
        <f t="shared" si="1"/>
        <v>Milestone\Appframe\Model</v>
      </c>
      <c r="E39" s="8" t="str">
        <f>SUBSTITUTE(PROPER([Singular Name]),"_","")</f>
        <v>ResourceDashboardSection</v>
      </c>
      <c r="F39" s="8" t="str">
        <f>"php artisan make:migration create_"&amp;[Table]&amp;"_table --create=__"&amp;[Name]</f>
        <v>php artisan make:migration create___resource_dashboard_sections_table --create=__resource_dashboard_sections</v>
      </c>
      <c r="G39" s="8" t="str">
        <f>"php artisan make:model "&amp;[Class Name]</f>
        <v>php artisan make:model ResourceDashboardSection</v>
      </c>
      <c r="H39" s="8" t="str">
        <f>"protected $table = '"&amp;[Table]&amp;"';"</f>
        <v>protected $table = '__resource_dashboard_sections';</v>
      </c>
      <c r="I39" s="8" t="str">
        <f>"php artisan make:seed "&amp;[Class Name]&amp;"TableSeeder"</f>
        <v>php artisan make:seed ResourceDashboardSectionTableSeeder</v>
      </c>
      <c r="J39" s="8" t="str">
        <f>[Class Name]&amp;"TableSeeder"&amp;"::class,"</f>
        <v>ResourceDashboardSectionTableSeeder::class,</v>
      </c>
    </row>
    <row r="40" spans="1:10">
      <c r="A40" s="4" t="s">
        <v>730</v>
      </c>
      <c r="B40" s="7" t="str">
        <f>"__"&amp;[Name]</f>
        <v>__resource_dashboard_section_items</v>
      </c>
      <c r="C40" s="7" t="str">
        <f>IF(RIGHT([Name],3)="ies",MID([Name],1,LEN([Name])-3)&amp;"y",IF(RIGHT([Name],1)="s",MID([Name],1,LEN([Name])-1),[Name]))</f>
        <v>resource_dashboard_section_item</v>
      </c>
      <c r="D40" s="7" t="str">
        <f t="shared" si="1"/>
        <v>Milestone\Appframe\Model</v>
      </c>
      <c r="E40" s="8" t="str">
        <f>SUBSTITUTE(PROPER([Singular Name]),"_","")</f>
        <v>ResourceDashboardSectionItem</v>
      </c>
      <c r="F40" s="8" t="str">
        <f>"php artisan make:migration create_"&amp;[Table]&amp;"_table --create=__"&amp;[Name]</f>
        <v>php artisan make:migration create___resource_dashboard_section_items_table --create=__resource_dashboard_section_items</v>
      </c>
      <c r="G40" s="8" t="str">
        <f>"php artisan make:model "&amp;[Class Name]</f>
        <v>php artisan make:model ResourceDashboardSectionItem</v>
      </c>
      <c r="H40" s="8" t="str">
        <f>"protected $table = '"&amp;[Table]&amp;"';"</f>
        <v>protected $table = '__resource_dashboard_section_items';</v>
      </c>
      <c r="I40" s="8" t="str">
        <f>"php artisan make:seed "&amp;[Class Name]&amp;"TableSeeder"</f>
        <v>php artisan make:seed ResourceDashboardSectionItemTableSeeder</v>
      </c>
      <c r="J40" s="8" t="str">
        <f>[Class Name]&amp;"TableSeeder"&amp;"::class,"</f>
        <v>ResourceDashboardSectionItemTableSeeder::class,</v>
      </c>
    </row>
    <row r="41" spans="1:10">
      <c r="A41" s="4" t="s">
        <v>701</v>
      </c>
      <c r="B41" s="7" t="str">
        <f>"__"&amp;[Name]</f>
        <v>__resource_metrics</v>
      </c>
      <c r="C41" s="7" t="str">
        <f>IF(RIGHT([Name],3)="ies",MID([Name],1,LEN([Name])-3)&amp;"y",IF(RIGHT([Name],1)="s",MID([Name],1,LEN([Name])-1),[Name]))</f>
        <v>resource_metric</v>
      </c>
      <c r="D41" s="7" t="str">
        <f t="shared" si="1"/>
        <v>Milestone\Appframe\Model</v>
      </c>
      <c r="E41" s="8" t="str">
        <f>SUBSTITUTE(PROPER([Singular Name]),"_","")</f>
        <v>ResourceMetric</v>
      </c>
      <c r="F41" s="8" t="str">
        <f>"php artisan make:migration create_"&amp;[Table]&amp;"_table --create=__"&amp;[Name]</f>
        <v>php artisan make:migration create___resource_metrics_table --create=__resource_metrics</v>
      </c>
      <c r="G41" s="8" t="str">
        <f>"php artisan make:model "&amp;[Class Name]</f>
        <v>php artisan make:model ResourceMetric</v>
      </c>
      <c r="H41" s="8" t="str">
        <f>"protected $table = '"&amp;[Table]&amp;"';"</f>
        <v>protected $table = '__resource_metrics';</v>
      </c>
      <c r="I41" s="8" t="str">
        <f>"php artisan make:seed "&amp;[Class Name]&amp;"TableSeeder"</f>
        <v>php artisan make:seed ResourceMetricTableSeeder</v>
      </c>
      <c r="J41" s="8" t="str">
        <f>[Class Name]&amp;"TableSeeder"&amp;"::class,"</f>
        <v>ResourceMetricTableSeeder::class,</v>
      </c>
    </row>
    <row r="42" spans="1:10">
      <c r="A42" s="2" t="s">
        <v>188</v>
      </c>
      <c r="B42" s="9" t="str">
        <f>"__"&amp;[Name]</f>
        <v>__organisation</v>
      </c>
      <c r="C42" s="9" t="str">
        <f>IF(RIGHT([Name],3)="ies",MID([Name],1,LEN([Name])-3)&amp;"y",IF(RIGHT([Name],1)="s",MID([Name],1,LEN([Name])-1),[Name]))</f>
        <v>organisation</v>
      </c>
      <c r="D42" s="9" t="str">
        <f t="shared" si="0"/>
        <v>Milestone\Appframe\Model</v>
      </c>
      <c r="E42" s="9" t="str">
        <f>SUBSTITUTE(PROPER([Singular Name]),"_","")</f>
        <v>Organisation</v>
      </c>
      <c r="F42" s="9" t="str">
        <f>"php artisan make:migration create_"&amp;[Table]&amp;"_table --create=__"&amp;[Name]</f>
        <v>php artisan make:migration create___organisation_table --create=__organisation</v>
      </c>
      <c r="G42" s="9" t="str">
        <f>"php artisan make:model "&amp;[Class Name]</f>
        <v>php artisan make:model Organisation</v>
      </c>
      <c r="H42" s="9" t="str">
        <f>"protected $table = '"&amp;[Table]&amp;"';"</f>
        <v>protected $table = '__organisation';</v>
      </c>
      <c r="I42" s="9" t="str">
        <f>"php artisan make:seed "&amp;[Class Name]&amp;"TableSeeder"</f>
        <v>php artisan make:seed OrganisationTableSeeder</v>
      </c>
      <c r="J42" s="9" t="str">
        <f>[Class Name]&amp;"TableSeeder"&amp;"::class,"</f>
        <v>OrganisationTableSeeder::class,</v>
      </c>
    </row>
    <row r="43" spans="1:10">
      <c r="A43" s="2" t="s">
        <v>193</v>
      </c>
      <c r="B43" s="9" t="str">
        <f>"__"&amp;[Name]</f>
        <v>__organisation_contacts</v>
      </c>
      <c r="C43" s="9" t="str">
        <f>IF(RIGHT([Name],3)="ies",MID([Name],1,LEN([Name])-3)&amp;"y",IF(RIGHT([Name],1)="s",MID([Name],1,LEN([Name])-1),[Name]))</f>
        <v>organisation_contact</v>
      </c>
      <c r="D43" s="9" t="str">
        <f t="shared" si="0"/>
        <v>Milestone\Appframe\Model</v>
      </c>
      <c r="E43" s="9" t="str">
        <f>SUBSTITUTE(PROPER([Singular Name]),"_","")</f>
        <v>OrganisationContact</v>
      </c>
      <c r="F43" s="9" t="str">
        <f>"php artisan make:migration create_"&amp;[Table]&amp;"_table --create=__"&amp;[Name]</f>
        <v>php artisan make:migration create___organisation_contacts_table --create=__organisation_contacts</v>
      </c>
      <c r="G43" s="9" t="str">
        <f>"php artisan make:model "&amp;[Class Name]</f>
        <v>php artisan make:model OrganisationContact</v>
      </c>
      <c r="H43" s="9" t="str">
        <f>"protected $table = '"&amp;[Table]&amp;"';"</f>
        <v>protected $table = '__organisation_contacts';</v>
      </c>
      <c r="I43" s="9" t="str">
        <f>"php artisan make:seed "&amp;[Class Name]&amp;"TableSeeder"</f>
        <v>php artisan make:seed OrganisationContactTableSeeder</v>
      </c>
      <c r="J43" s="9" t="str">
        <f>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L33"/>
  <sheetViews>
    <sheetView topLeftCell="A13" workbookViewId="0">
      <selection activeCell="F7" sqref="F7"/>
    </sheetView>
  </sheetViews>
  <sheetFormatPr defaultRowHeight="15"/>
  <cols>
    <col min="1" max="1" width="5.85546875" bestFit="1" customWidth="1"/>
    <col min="2" max="2" width="10" style="17" bestFit="1" customWidth="1"/>
    <col min="3" max="3" width="27.5703125" customWidth="1"/>
    <col min="4" max="4" width="16.42578125" bestFit="1" customWidth="1"/>
    <col min="5" max="6" width="21.140625" bestFit="1" customWidth="1"/>
    <col min="7" max="7" width="13.140625" customWidth="1"/>
    <col min="8" max="8" width="16.42578125" bestFit="1" customWidth="1"/>
  </cols>
  <sheetData>
    <row r="1" spans="1:12">
      <c r="A1" s="17" t="s">
        <v>294</v>
      </c>
      <c r="B1" s="17" t="s">
        <v>293</v>
      </c>
      <c r="C1" s="17" t="s">
        <v>296</v>
      </c>
      <c r="D1" s="17" t="s">
        <v>1</v>
      </c>
      <c r="E1" s="17" t="s">
        <v>14</v>
      </c>
      <c r="F1" s="17" t="s">
        <v>300</v>
      </c>
      <c r="G1" s="17" t="s">
        <v>301</v>
      </c>
      <c r="H1" s="17" t="s">
        <v>307</v>
      </c>
      <c r="I1" s="17" t="s">
        <v>303</v>
      </c>
      <c r="J1" s="17" t="s">
        <v>304</v>
      </c>
      <c r="K1" s="17" t="s">
        <v>305</v>
      </c>
      <c r="L1" s="17" t="s">
        <v>306</v>
      </c>
    </row>
    <row r="2" spans="1:12">
      <c r="A2" s="3">
        <f t="shared" ref="A2:A6" si="0">IFERROR($A1+1,1)</f>
        <v>1</v>
      </c>
      <c r="B2" s="11">
        <v>1</v>
      </c>
      <c r="C2" s="18" t="str">
        <f>VLOOKUP([Form Id],ResourceForms[],4,0)</f>
        <v>CreateUser</v>
      </c>
      <c r="D2" s="18" t="s">
        <v>26</v>
      </c>
      <c r="E2" s="6" t="s">
        <v>269</v>
      </c>
      <c r="F2" s="6" t="s">
        <v>1</v>
      </c>
      <c r="G2" s="6" t="s">
        <v>302</v>
      </c>
      <c r="H2" s="6" t="str">
        <f>[Name]</f>
        <v>name</v>
      </c>
      <c r="I2" s="6"/>
      <c r="J2" s="6"/>
      <c r="K2" s="6"/>
      <c r="L2" s="6"/>
    </row>
    <row r="3" spans="1:12">
      <c r="A3" s="13">
        <f t="shared" si="0"/>
        <v>2</v>
      </c>
      <c r="B3" s="12">
        <v>1</v>
      </c>
      <c r="C3" s="19" t="str">
        <f>VLOOKUP([Form Id],ResourceForms[],4,0)</f>
        <v>CreateUser</v>
      </c>
      <c r="D3" s="19" t="s">
        <v>270</v>
      </c>
      <c r="E3" s="9" t="s">
        <v>269</v>
      </c>
      <c r="F3" s="6" t="s">
        <v>271</v>
      </c>
      <c r="G3" s="6" t="s">
        <v>302</v>
      </c>
      <c r="H3" s="6" t="str">
        <f>[Name]</f>
        <v>email</v>
      </c>
      <c r="I3" s="6"/>
      <c r="J3" s="6"/>
      <c r="K3" s="6"/>
      <c r="L3" s="6"/>
    </row>
    <row r="4" spans="1:12">
      <c r="A4" s="13">
        <f t="shared" si="0"/>
        <v>3</v>
      </c>
      <c r="B4" s="12">
        <v>1</v>
      </c>
      <c r="C4" s="19" t="str">
        <f>VLOOKUP([Form Id],ResourceForms[],4,0)</f>
        <v>CreateUser</v>
      </c>
      <c r="D4" s="19" t="s">
        <v>141</v>
      </c>
      <c r="E4" s="9" t="s">
        <v>272</v>
      </c>
      <c r="F4" s="9" t="s">
        <v>273</v>
      </c>
      <c r="G4" s="9" t="s">
        <v>302</v>
      </c>
      <c r="H4" s="6" t="str">
        <f>[Name]</f>
        <v>group</v>
      </c>
      <c r="I4" s="6">
        <v>1</v>
      </c>
      <c r="J4" s="6"/>
      <c r="K4" s="6"/>
      <c r="L4" s="6"/>
    </row>
    <row r="5" spans="1:12">
      <c r="A5" s="13">
        <f t="shared" si="0"/>
        <v>4</v>
      </c>
      <c r="B5" s="12">
        <v>2</v>
      </c>
      <c r="C5" s="19" t="str">
        <f>VLOOKUP([Form Id],ResourceForms[],4,0)</f>
        <v>CreateUserAdministrator</v>
      </c>
      <c r="D5" s="19" t="s">
        <v>26</v>
      </c>
      <c r="E5" s="9" t="s">
        <v>269</v>
      </c>
      <c r="F5" s="9" t="s">
        <v>1</v>
      </c>
      <c r="G5" s="9" t="s">
        <v>302</v>
      </c>
      <c r="H5" s="9" t="str">
        <f>[Name]</f>
        <v>name</v>
      </c>
      <c r="I5" s="6"/>
      <c r="J5" s="6"/>
      <c r="K5" s="6"/>
      <c r="L5" s="6"/>
    </row>
    <row r="6" spans="1:12">
      <c r="A6" s="13">
        <f t="shared" si="0"/>
        <v>5</v>
      </c>
      <c r="B6" s="12">
        <v>2</v>
      </c>
      <c r="C6" s="19" t="str">
        <f>VLOOKUP([Form Id],ResourceForms[],4,0)</f>
        <v>CreateUserAdministrator</v>
      </c>
      <c r="D6" s="19" t="s">
        <v>270</v>
      </c>
      <c r="E6" s="9" t="s">
        <v>269</v>
      </c>
      <c r="F6" s="9" t="s">
        <v>271</v>
      </c>
      <c r="G6" s="9" t="s">
        <v>302</v>
      </c>
      <c r="H6" s="9" t="str">
        <f>[Name]</f>
        <v>email</v>
      </c>
      <c r="I6" s="6"/>
      <c r="J6" s="6"/>
      <c r="K6" s="6"/>
      <c r="L6" s="6"/>
    </row>
    <row r="7" spans="1:12">
      <c r="A7" s="21">
        <f>IFERROR($A6+1,1)</f>
        <v>6</v>
      </c>
      <c r="B7" s="20">
        <v>2</v>
      </c>
      <c r="C7" s="22" t="str">
        <f>VLOOKUP([Form Id],ResourceForms[],4,0)</f>
        <v>CreateUserAdministrator</v>
      </c>
      <c r="D7" s="22" t="s">
        <v>510</v>
      </c>
      <c r="E7" s="7" t="s">
        <v>510</v>
      </c>
      <c r="F7" s="7" t="s">
        <v>511</v>
      </c>
      <c r="G7" s="7"/>
      <c r="H7" s="7" t="str">
        <f>[Name]</f>
        <v>password</v>
      </c>
      <c r="I7" s="8"/>
      <c r="J7" s="8"/>
      <c r="K7" s="8"/>
      <c r="L7" s="8"/>
    </row>
    <row r="8" spans="1:12">
      <c r="A8" s="21">
        <f t="shared" ref="A8:A33" si="1">IFERROR($A7+1,1)</f>
        <v>7</v>
      </c>
      <c r="B8" s="12">
        <v>3</v>
      </c>
      <c r="C8" s="19" t="str">
        <f>VLOOKUP([Form Id],ResourceForms[],4,0)</f>
        <v>CreateUserDeveloper</v>
      </c>
      <c r="D8" s="19" t="s">
        <v>26</v>
      </c>
      <c r="E8" s="9" t="s">
        <v>269</v>
      </c>
      <c r="F8" s="9" t="s">
        <v>1</v>
      </c>
      <c r="G8" s="9" t="s">
        <v>302</v>
      </c>
      <c r="H8" s="9" t="str">
        <f>[Name]</f>
        <v>name</v>
      </c>
      <c r="I8" s="6"/>
      <c r="J8" s="6"/>
      <c r="K8" s="6"/>
      <c r="L8" s="6"/>
    </row>
    <row r="9" spans="1:12">
      <c r="A9" s="21">
        <f t="shared" si="1"/>
        <v>8</v>
      </c>
      <c r="B9" s="12">
        <v>3</v>
      </c>
      <c r="C9" s="19" t="str">
        <f>VLOOKUP([Form Id],ResourceForms[],4,0)</f>
        <v>CreateUserDeveloper</v>
      </c>
      <c r="D9" s="19" t="s">
        <v>270</v>
      </c>
      <c r="E9" s="9" t="s">
        <v>269</v>
      </c>
      <c r="F9" s="9" t="s">
        <v>271</v>
      </c>
      <c r="G9" s="9" t="s">
        <v>302</v>
      </c>
      <c r="H9" s="9" t="str">
        <f>[Name]</f>
        <v>email</v>
      </c>
      <c r="I9" s="6"/>
      <c r="J9" s="6"/>
      <c r="K9" s="6"/>
      <c r="L9" s="6"/>
    </row>
    <row r="10" spans="1:12">
      <c r="A10" s="21">
        <f t="shared" si="1"/>
        <v>9</v>
      </c>
      <c r="B10" s="12">
        <v>4</v>
      </c>
      <c r="C10" s="19" t="str">
        <f>VLOOKUP([Form Id],ResourceForms[],4,0)</f>
        <v>CreateGroup</v>
      </c>
      <c r="D10" s="19" t="s">
        <v>26</v>
      </c>
      <c r="E10" s="9" t="s">
        <v>269</v>
      </c>
      <c r="F10" s="9" t="s">
        <v>274</v>
      </c>
      <c r="G10" s="9" t="s">
        <v>302</v>
      </c>
      <c r="H10" s="9" t="str">
        <f>[Name]</f>
        <v>name</v>
      </c>
      <c r="I10" s="6"/>
      <c r="J10" s="6"/>
      <c r="K10" s="6"/>
      <c r="L10" s="6"/>
    </row>
    <row r="11" spans="1:12">
      <c r="A11" s="21">
        <f t="shared" si="1"/>
        <v>10</v>
      </c>
      <c r="B11" s="12">
        <v>4</v>
      </c>
      <c r="C11" s="19" t="str">
        <f>VLOOKUP([Form Id],ResourceForms[],4,0)</f>
        <v>CreateGroup</v>
      </c>
      <c r="D11" s="19" t="s">
        <v>28</v>
      </c>
      <c r="E11" s="9" t="s">
        <v>275</v>
      </c>
      <c r="F11" s="9" t="s">
        <v>28</v>
      </c>
      <c r="G11" s="9" t="s">
        <v>302</v>
      </c>
      <c r="H11" s="9" t="str">
        <f>[Name]</f>
        <v>description</v>
      </c>
      <c r="I11" s="6"/>
      <c r="J11" s="6"/>
      <c r="K11" s="6"/>
      <c r="L11" s="6"/>
    </row>
    <row r="12" spans="1:12">
      <c r="A12" s="21">
        <f t="shared" si="1"/>
        <v>11</v>
      </c>
      <c r="B12" s="12">
        <v>4</v>
      </c>
      <c r="C12" s="19" t="str">
        <f>VLOOKUP([Form Id],ResourceForms[],4,0)</f>
        <v>CreateGroup</v>
      </c>
      <c r="D12" s="19" t="s">
        <v>30</v>
      </c>
      <c r="E12" s="9" t="s">
        <v>269</v>
      </c>
      <c r="F12" s="9" t="s">
        <v>276</v>
      </c>
      <c r="G12" s="9" t="s">
        <v>302</v>
      </c>
      <c r="H12" s="9" t="str">
        <f>[Name]</f>
        <v>title</v>
      </c>
      <c r="I12" s="6"/>
      <c r="J12" s="6"/>
      <c r="K12" s="6"/>
      <c r="L12" s="6"/>
    </row>
    <row r="13" spans="1:12">
      <c r="A13" s="21">
        <f t="shared" si="1"/>
        <v>12</v>
      </c>
      <c r="B13" s="12">
        <v>5</v>
      </c>
      <c r="C13" s="19" t="str">
        <f>VLOOKUP([Form Id],ResourceForms[],4,0)</f>
        <v>CreateRole</v>
      </c>
      <c r="D13" s="19" t="s">
        <v>26</v>
      </c>
      <c r="E13" s="9" t="s">
        <v>269</v>
      </c>
      <c r="F13" s="9" t="s">
        <v>1</v>
      </c>
      <c r="G13" s="9" t="s">
        <v>302</v>
      </c>
      <c r="H13" s="9" t="str">
        <f>[Name]</f>
        <v>name</v>
      </c>
      <c r="I13" s="6"/>
      <c r="J13" s="6"/>
      <c r="K13" s="6"/>
      <c r="L13" s="6"/>
    </row>
    <row r="14" spans="1:12">
      <c r="A14" s="21">
        <f t="shared" si="1"/>
        <v>13</v>
      </c>
      <c r="B14" s="12">
        <v>5</v>
      </c>
      <c r="C14" s="19" t="str">
        <f>VLOOKUP([Form Id],ResourceForms[],4,0)</f>
        <v>CreateRole</v>
      </c>
      <c r="D14" s="19" t="s">
        <v>28</v>
      </c>
      <c r="E14" s="9" t="s">
        <v>275</v>
      </c>
      <c r="F14" s="9" t="s">
        <v>28</v>
      </c>
      <c r="G14" s="9" t="s">
        <v>302</v>
      </c>
      <c r="H14" s="9" t="str">
        <f>[Name]</f>
        <v>description</v>
      </c>
      <c r="I14" s="6"/>
      <c r="J14" s="6"/>
      <c r="K14" s="6"/>
      <c r="L14" s="6"/>
    </row>
    <row r="15" spans="1:12">
      <c r="A15" s="21">
        <f t="shared" si="1"/>
        <v>14</v>
      </c>
      <c r="B15" s="12">
        <v>5</v>
      </c>
      <c r="C15" s="19" t="str">
        <f>VLOOKUP([Form Id],ResourceForms[],4,0)</f>
        <v>CreateRole</v>
      </c>
      <c r="D15" s="19" t="s">
        <v>30</v>
      </c>
      <c r="E15" s="9" t="s">
        <v>269</v>
      </c>
      <c r="F15" s="9" t="s">
        <v>277</v>
      </c>
      <c r="G15" s="9" t="s">
        <v>302</v>
      </c>
      <c r="H15" s="9" t="str">
        <f>[Name]</f>
        <v>title</v>
      </c>
      <c r="I15" s="6"/>
      <c r="J15" s="6"/>
      <c r="K15" s="6"/>
      <c r="L15" s="6"/>
    </row>
    <row r="16" spans="1:12">
      <c r="A16" s="21">
        <f t="shared" si="1"/>
        <v>15</v>
      </c>
      <c r="B16" s="12">
        <v>6</v>
      </c>
      <c r="C16" s="19" t="str">
        <f>VLOOKUP([Form Id],ResourceForms[],4,0)</f>
        <v>CreateResource</v>
      </c>
      <c r="D16" s="19" t="s">
        <v>26</v>
      </c>
      <c r="E16" s="9" t="s">
        <v>269</v>
      </c>
      <c r="F16" s="9" t="s">
        <v>1</v>
      </c>
      <c r="G16" s="9" t="s">
        <v>302</v>
      </c>
      <c r="H16" s="9" t="str">
        <f>[Name]</f>
        <v>name</v>
      </c>
      <c r="I16" s="6"/>
      <c r="J16" s="6"/>
      <c r="K16" s="6"/>
      <c r="L16" s="6"/>
    </row>
    <row r="17" spans="1:12">
      <c r="A17" s="21">
        <f t="shared" si="1"/>
        <v>16</v>
      </c>
      <c r="B17" s="12">
        <v>6</v>
      </c>
      <c r="C17" s="19" t="str">
        <f>VLOOKUP([Form Id],ResourceForms[],4,0)</f>
        <v>CreateResource</v>
      </c>
      <c r="D17" s="19" t="s">
        <v>28</v>
      </c>
      <c r="E17" s="9" t="s">
        <v>275</v>
      </c>
      <c r="F17" s="9" t="s">
        <v>28</v>
      </c>
      <c r="G17" s="9" t="s">
        <v>302</v>
      </c>
      <c r="H17" s="9" t="str">
        <f>[Name]</f>
        <v>description</v>
      </c>
      <c r="I17" s="6"/>
      <c r="J17" s="6"/>
      <c r="K17" s="6"/>
      <c r="L17" s="6"/>
    </row>
    <row r="18" spans="1:12">
      <c r="A18" s="21">
        <f t="shared" si="1"/>
        <v>17</v>
      </c>
      <c r="B18" s="12">
        <v>6</v>
      </c>
      <c r="C18" s="19" t="str">
        <f>VLOOKUP([Form Id],ResourceForms[],4,0)</f>
        <v>CreateResource</v>
      </c>
      <c r="D18" s="19" t="s">
        <v>30</v>
      </c>
      <c r="E18" s="9" t="s">
        <v>269</v>
      </c>
      <c r="F18" s="9" t="s">
        <v>277</v>
      </c>
      <c r="G18" s="9" t="s">
        <v>302</v>
      </c>
      <c r="H18" s="9" t="str">
        <f>[Name]</f>
        <v>title</v>
      </c>
      <c r="I18" s="6"/>
      <c r="J18" s="6"/>
      <c r="K18" s="6"/>
      <c r="L18" s="6"/>
    </row>
    <row r="19" spans="1:12">
      <c r="A19" s="21">
        <f t="shared" si="1"/>
        <v>18</v>
      </c>
      <c r="B19" s="12">
        <v>6</v>
      </c>
      <c r="C19" s="19" t="str">
        <f>VLOOKUP([Form Id],ResourceForms[],4,0)</f>
        <v>CreateResource</v>
      </c>
      <c r="D19" s="19" t="s">
        <v>31</v>
      </c>
      <c r="E19" s="9" t="s">
        <v>269</v>
      </c>
      <c r="F19" s="9" t="s">
        <v>278</v>
      </c>
      <c r="G19" s="9" t="s">
        <v>302</v>
      </c>
      <c r="H19" s="9" t="str">
        <f>[Name]</f>
        <v>namespace</v>
      </c>
      <c r="I19" s="6"/>
      <c r="J19" s="6"/>
      <c r="K19" s="6"/>
      <c r="L19" s="6"/>
    </row>
    <row r="20" spans="1:12">
      <c r="A20" s="21">
        <f t="shared" si="1"/>
        <v>19</v>
      </c>
      <c r="B20" s="12">
        <v>6</v>
      </c>
      <c r="C20" s="19" t="str">
        <f>VLOOKUP([Form Id],ResourceForms[],4,0)</f>
        <v>CreateResource</v>
      </c>
      <c r="D20" s="19" t="s">
        <v>32</v>
      </c>
      <c r="E20" s="9" t="s">
        <v>269</v>
      </c>
      <c r="F20" s="9" t="s">
        <v>12</v>
      </c>
      <c r="G20" s="9" t="s">
        <v>302</v>
      </c>
      <c r="H20" s="9" t="str">
        <f>[Name]</f>
        <v>table</v>
      </c>
      <c r="I20" s="6"/>
      <c r="J20" s="6"/>
      <c r="K20" s="6"/>
      <c r="L20" s="6"/>
    </row>
    <row r="21" spans="1:12">
      <c r="A21" s="21">
        <f t="shared" si="1"/>
        <v>20</v>
      </c>
      <c r="B21" s="12">
        <v>6</v>
      </c>
      <c r="C21" s="19" t="str">
        <f>VLOOKUP([Form Id],ResourceForms[],4,0)</f>
        <v>CreateResource</v>
      </c>
      <c r="D21" s="19" t="s">
        <v>33</v>
      </c>
      <c r="E21" s="9" t="s">
        <v>269</v>
      </c>
      <c r="F21" s="9" t="s">
        <v>279</v>
      </c>
      <c r="G21" s="9" t="s">
        <v>302</v>
      </c>
      <c r="H21" s="9" t="str">
        <f>[Name]</f>
        <v>key</v>
      </c>
      <c r="I21" s="6"/>
      <c r="J21" s="6"/>
      <c r="K21" s="6"/>
      <c r="L21" s="6"/>
    </row>
    <row r="22" spans="1:12">
      <c r="A22" s="21">
        <f t="shared" si="1"/>
        <v>21</v>
      </c>
      <c r="B22" s="12">
        <v>6</v>
      </c>
      <c r="C22" s="19" t="str">
        <f>VLOOKUP([Form Id],ResourceForms[],4,0)</f>
        <v>CreateResource</v>
      </c>
      <c r="D22" s="19" t="s">
        <v>34</v>
      </c>
      <c r="E22" s="9" t="s">
        <v>269</v>
      </c>
      <c r="F22" s="9" t="s">
        <v>280</v>
      </c>
      <c r="G22" s="9" t="s">
        <v>302</v>
      </c>
      <c r="H22" s="9" t="str">
        <f>[Name]</f>
        <v>controller</v>
      </c>
      <c r="I22" s="6"/>
      <c r="J22" s="6"/>
      <c r="K22" s="6"/>
      <c r="L22" s="6"/>
    </row>
    <row r="23" spans="1:12">
      <c r="A23" s="21">
        <f t="shared" si="1"/>
        <v>22</v>
      </c>
      <c r="B23" s="12">
        <v>6</v>
      </c>
      <c r="C23" s="19" t="str">
        <f>VLOOKUP([Form Id],ResourceForms[],4,0)</f>
        <v>CreateResource</v>
      </c>
      <c r="D23" s="19" t="s">
        <v>35</v>
      </c>
      <c r="E23" s="9" t="s">
        <v>269</v>
      </c>
      <c r="F23" s="9" t="s">
        <v>281</v>
      </c>
      <c r="G23" s="9" t="s">
        <v>302</v>
      </c>
      <c r="H23" s="9" t="str">
        <f>[Name]</f>
        <v>controller_namespace</v>
      </c>
      <c r="I23" s="6"/>
      <c r="J23" s="6"/>
      <c r="K23" s="6"/>
      <c r="L23" s="6"/>
    </row>
    <row r="24" spans="1:12">
      <c r="A24" s="21">
        <f t="shared" si="1"/>
        <v>23</v>
      </c>
      <c r="B24" s="12">
        <v>7</v>
      </c>
      <c r="C24" s="19" t="str">
        <f>VLOOKUP([Form Id],ResourceForms[],4,0)</f>
        <v>SetupOrganisation</v>
      </c>
      <c r="D24" s="19" t="s">
        <v>26</v>
      </c>
      <c r="E24" s="9" t="s">
        <v>269</v>
      </c>
      <c r="F24" s="9" t="s">
        <v>284</v>
      </c>
      <c r="G24" s="9" t="s">
        <v>302</v>
      </c>
      <c r="H24" s="9" t="str">
        <f>[Name]</f>
        <v>name</v>
      </c>
      <c r="I24" s="6"/>
      <c r="J24" s="6"/>
      <c r="K24" s="6"/>
      <c r="L24" s="6"/>
    </row>
    <row r="25" spans="1:12">
      <c r="A25" s="21">
        <f t="shared" si="1"/>
        <v>24</v>
      </c>
      <c r="B25" s="12">
        <v>7</v>
      </c>
      <c r="C25" s="19" t="str">
        <f>VLOOKUP([Form Id],ResourceForms[],4,0)</f>
        <v>SetupOrganisation</v>
      </c>
      <c r="D25" s="19" t="s">
        <v>191</v>
      </c>
      <c r="E25" s="9" t="s">
        <v>269</v>
      </c>
      <c r="F25" s="9" t="s">
        <v>282</v>
      </c>
      <c r="G25" s="9" t="s">
        <v>302</v>
      </c>
      <c r="H25" s="9" t="str">
        <f>[Name]</f>
        <v>name_short</v>
      </c>
      <c r="I25" s="6"/>
      <c r="J25" s="6"/>
      <c r="K25" s="6"/>
      <c r="L25" s="6"/>
    </row>
    <row r="26" spans="1:12">
      <c r="A26" s="21">
        <f t="shared" si="1"/>
        <v>25</v>
      </c>
      <c r="B26" s="12">
        <v>7</v>
      </c>
      <c r="C26" s="19" t="str">
        <f>VLOOKUP([Form Id],ResourceForms[],4,0)</f>
        <v>SetupOrganisation</v>
      </c>
      <c r="D26" s="19" t="s">
        <v>192</v>
      </c>
      <c r="E26" s="9" t="s">
        <v>269</v>
      </c>
      <c r="F26" s="9" t="s">
        <v>283</v>
      </c>
      <c r="G26" s="9" t="s">
        <v>302</v>
      </c>
      <c r="H26" s="9" t="str">
        <f>[Name]</f>
        <v>name_long</v>
      </c>
      <c r="I26" s="6"/>
      <c r="J26" s="6"/>
      <c r="K26" s="6"/>
      <c r="L26" s="6"/>
    </row>
    <row r="27" spans="1:12">
      <c r="A27" s="21">
        <f t="shared" si="1"/>
        <v>26</v>
      </c>
      <c r="B27" s="12">
        <v>7</v>
      </c>
      <c r="C27" s="19" t="str">
        <f>VLOOKUP([Form Id],ResourceForms[],4,0)</f>
        <v>SetupOrganisation</v>
      </c>
      <c r="D27" s="19" t="s">
        <v>189</v>
      </c>
      <c r="E27" s="9" t="s">
        <v>275</v>
      </c>
      <c r="F27" s="9" t="s">
        <v>285</v>
      </c>
      <c r="G27" s="9" t="s">
        <v>302</v>
      </c>
      <c r="H27" s="9" t="str">
        <f>[Name]</f>
        <v>address_line1</v>
      </c>
      <c r="I27" s="6"/>
      <c r="J27" s="6"/>
      <c r="K27" s="6"/>
      <c r="L27" s="6"/>
    </row>
    <row r="28" spans="1:12">
      <c r="A28" s="21">
        <f t="shared" si="1"/>
        <v>27</v>
      </c>
      <c r="B28" s="12">
        <v>7</v>
      </c>
      <c r="C28" s="19" t="str">
        <f>VLOOKUP([Form Id],ResourceForms[],4,0)</f>
        <v>SetupOrganisation</v>
      </c>
      <c r="D28" s="19" t="s">
        <v>190</v>
      </c>
      <c r="E28" s="9" t="s">
        <v>275</v>
      </c>
      <c r="F28" s="9" t="s">
        <v>286</v>
      </c>
      <c r="G28" s="9" t="s">
        <v>302</v>
      </c>
      <c r="H28" s="9" t="str">
        <f>[Name]</f>
        <v>address_line2</v>
      </c>
      <c r="I28" s="6"/>
      <c r="J28" s="6"/>
      <c r="K28" s="6"/>
      <c r="L28" s="6"/>
    </row>
    <row r="29" spans="1:12">
      <c r="A29" s="21">
        <f t="shared" si="1"/>
        <v>28</v>
      </c>
      <c r="B29" s="12">
        <v>7</v>
      </c>
      <c r="C29" s="19" t="str">
        <f>VLOOKUP([Form Id],ResourceForms[],4,0)</f>
        <v>SetupOrganisation</v>
      </c>
      <c r="D29" s="19" t="s">
        <v>196</v>
      </c>
      <c r="E29" s="9" t="s">
        <v>275</v>
      </c>
      <c r="F29" s="9" t="s">
        <v>287</v>
      </c>
      <c r="G29" s="9" t="s">
        <v>302</v>
      </c>
      <c r="H29" s="9" t="str">
        <f>[Name]</f>
        <v>address_short</v>
      </c>
      <c r="I29" s="6"/>
      <c r="J29" s="6"/>
      <c r="K29" s="6"/>
      <c r="L29" s="6"/>
    </row>
    <row r="30" spans="1:12">
      <c r="A30" s="21">
        <f t="shared" si="1"/>
        <v>29</v>
      </c>
      <c r="B30" s="12">
        <v>7</v>
      </c>
      <c r="C30" s="19" t="str">
        <f>VLOOKUP([Form Id],ResourceForms[],4,0)</f>
        <v>SetupOrganisation</v>
      </c>
      <c r="D30" s="19" t="s">
        <v>195</v>
      </c>
      <c r="E30" s="9" t="s">
        <v>275</v>
      </c>
      <c r="F30" s="9" t="s">
        <v>288</v>
      </c>
      <c r="G30" s="9" t="s">
        <v>302</v>
      </c>
      <c r="H30" s="9" t="str">
        <f>[Name]</f>
        <v>address_long</v>
      </c>
      <c r="I30" s="6"/>
      <c r="J30" s="6"/>
      <c r="K30" s="6"/>
      <c r="L30" s="6"/>
    </row>
    <row r="31" spans="1:12">
      <c r="A31" s="21">
        <f t="shared" si="1"/>
        <v>30</v>
      </c>
      <c r="B31" s="12">
        <v>7</v>
      </c>
      <c r="C31" s="19" t="str">
        <f>VLOOKUP([Form Id],ResourceForms[],4,0)</f>
        <v>SetupOrganisation</v>
      </c>
      <c r="D31" s="19" t="s">
        <v>49</v>
      </c>
      <c r="E31" s="9" t="s">
        <v>272</v>
      </c>
      <c r="F31" s="9" t="s">
        <v>289</v>
      </c>
      <c r="G31" s="9" t="s">
        <v>291</v>
      </c>
      <c r="H31" s="9" t="str">
        <f>[Name]</f>
        <v>type</v>
      </c>
      <c r="I31" s="6">
        <v>6</v>
      </c>
      <c r="J31" s="6"/>
      <c r="K31" s="6"/>
      <c r="L31" s="6"/>
    </row>
    <row r="32" spans="1:12">
      <c r="A32" s="21">
        <f t="shared" si="1"/>
        <v>31</v>
      </c>
      <c r="B32" s="12">
        <v>7</v>
      </c>
      <c r="C32" s="19" t="str">
        <f>VLOOKUP([Form Id],ResourceForms[],4,0)</f>
        <v>SetupOrganisation</v>
      </c>
      <c r="D32" s="19" t="s">
        <v>202</v>
      </c>
      <c r="E32" s="9" t="s">
        <v>269</v>
      </c>
      <c r="F32" s="9" t="s">
        <v>290</v>
      </c>
      <c r="G32" s="9" t="s">
        <v>291</v>
      </c>
      <c r="H32" s="9" t="str">
        <f>[Name]</f>
        <v>type_name</v>
      </c>
      <c r="I32" s="6">
        <v>6</v>
      </c>
      <c r="J32" s="6"/>
      <c r="K32" s="6"/>
      <c r="L32" s="6"/>
    </row>
    <row r="33" spans="1:12">
      <c r="A33" s="21">
        <f t="shared" si="1"/>
        <v>32</v>
      </c>
      <c r="B33" s="12">
        <v>7</v>
      </c>
      <c r="C33" s="19" t="str">
        <f>VLOOKUP([Form Id],ResourceForms[],4,0)</f>
        <v>SetupOrganisation</v>
      </c>
      <c r="D33" s="19" t="s">
        <v>204</v>
      </c>
      <c r="E33" s="9" t="s">
        <v>275</v>
      </c>
      <c r="F33" s="9" t="s">
        <v>292</v>
      </c>
      <c r="G33" s="9" t="s">
        <v>291</v>
      </c>
      <c r="H33" s="9" t="str">
        <f>[Name]</f>
        <v>detail</v>
      </c>
      <c r="I33" s="6">
        <v>6</v>
      </c>
      <c r="J33" s="6"/>
      <c r="K33" s="6"/>
      <c r="L33" s="6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P9"/>
  <sheetViews>
    <sheetView workbookViewId="0">
      <selection activeCell="B10" sqref="B10"/>
    </sheetView>
  </sheetViews>
  <sheetFormatPr defaultRowHeight="15"/>
  <cols>
    <col min="1" max="1" width="5.85546875" bestFit="1" customWidth="1"/>
    <col min="2" max="2" width="16.28515625" customWidth="1"/>
    <col min="3" max="3" width="13" customWidth="1"/>
    <col min="4" max="4" width="17.85546875" customWidth="1"/>
    <col min="5" max="5" width="36.28515625" customWidth="1"/>
    <col min="6" max="11" width="16.28515625" customWidth="1"/>
    <col min="12" max="12" width="8" customWidth="1"/>
    <col min="13" max="13" width="8.5703125" customWidth="1"/>
    <col min="14" max="16" width="13.28515625" customWidth="1"/>
  </cols>
  <sheetData>
    <row r="1" spans="1:16">
      <c r="A1" s="24" t="s">
        <v>294</v>
      </c>
      <c r="B1" s="24" t="s">
        <v>208</v>
      </c>
      <c r="C1" s="24" t="s">
        <v>344</v>
      </c>
      <c r="D1" s="24" t="s">
        <v>338</v>
      </c>
      <c r="E1" s="24" t="s">
        <v>297</v>
      </c>
      <c r="F1" s="24" t="s">
        <v>339</v>
      </c>
      <c r="G1" s="24" t="s">
        <v>347</v>
      </c>
      <c r="H1" s="24" t="s">
        <v>328</v>
      </c>
      <c r="I1" s="24" t="s">
        <v>329</v>
      </c>
      <c r="J1" s="24" t="s">
        <v>330</v>
      </c>
      <c r="K1" s="24" t="s">
        <v>348</v>
      </c>
      <c r="L1" s="24" t="s">
        <v>350</v>
      </c>
      <c r="M1" s="24" t="s">
        <v>351</v>
      </c>
      <c r="N1" s="24" t="s">
        <v>331</v>
      </c>
      <c r="O1" s="24" t="s">
        <v>332</v>
      </c>
      <c r="P1" s="24" t="s">
        <v>88</v>
      </c>
    </row>
    <row r="2" spans="1:16">
      <c r="A2" s="11">
        <f t="shared" ref="A2:A7" si="0">IFERROR($A1+1,1)</f>
        <v>1</v>
      </c>
      <c r="B2" s="1" t="s">
        <v>177</v>
      </c>
      <c r="C2" s="3">
        <f>VLOOKUP([Resource],CHOOSE({1,2},ResourceTable[Name],ResourceTable[No]),2,0)</f>
        <v>1</v>
      </c>
      <c r="D2" s="1" t="s">
        <v>230</v>
      </c>
      <c r="E2" s="1" t="s">
        <v>341</v>
      </c>
      <c r="F2" s="1" t="s">
        <v>341</v>
      </c>
      <c r="G2" s="1" t="s">
        <v>342</v>
      </c>
      <c r="H2" s="1" t="s">
        <v>343</v>
      </c>
      <c r="I2" s="1" t="s">
        <v>355</v>
      </c>
      <c r="J2" s="1" t="s">
        <v>340</v>
      </c>
      <c r="K2" s="1" t="s">
        <v>349</v>
      </c>
      <c r="L2" s="11">
        <v>1</v>
      </c>
      <c r="M2" s="11"/>
      <c r="N2" s="1"/>
      <c r="O2" s="1"/>
      <c r="P2" s="1"/>
    </row>
    <row r="3" spans="1:16">
      <c r="A3" s="12">
        <f t="shared" si="0"/>
        <v>2</v>
      </c>
      <c r="B3" s="1" t="s">
        <v>177</v>
      </c>
      <c r="C3" s="3">
        <f>VLOOKUP([Resource],CHOOSE({1,2},ResourceTable[Name],ResourceTable[No]),2,0)</f>
        <v>1</v>
      </c>
      <c r="D3" s="2" t="s">
        <v>345</v>
      </c>
      <c r="E3" s="2" t="s">
        <v>352</v>
      </c>
      <c r="F3" s="2" t="s">
        <v>353</v>
      </c>
      <c r="G3" s="2" t="s">
        <v>342</v>
      </c>
      <c r="H3" s="2" t="s">
        <v>353</v>
      </c>
      <c r="I3" s="2" t="s">
        <v>354</v>
      </c>
      <c r="J3" s="1" t="s">
        <v>340</v>
      </c>
      <c r="K3" s="2" t="s">
        <v>349</v>
      </c>
      <c r="L3" s="12">
        <v>2</v>
      </c>
      <c r="M3" s="12"/>
      <c r="N3" s="2"/>
      <c r="O3" s="2"/>
      <c r="P3" s="2"/>
    </row>
    <row r="4" spans="1:16">
      <c r="A4" s="12">
        <f t="shared" si="0"/>
        <v>3</v>
      </c>
      <c r="B4" s="2" t="s">
        <v>177</v>
      </c>
      <c r="C4" s="13">
        <f>VLOOKUP([Resource],CHOOSE({1,2},ResourceTable[Name],ResourceTable[No]),2,0)</f>
        <v>1</v>
      </c>
      <c r="D4" s="2" t="s">
        <v>356</v>
      </c>
      <c r="E4" s="2" t="s">
        <v>357</v>
      </c>
      <c r="F4" s="2" t="s">
        <v>358</v>
      </c>
      <c r="G4" s="2" t="s">
        <v>342</v>
      </c>
      <c r="H4" s="2" t="s">
        <v>358</v>
      </c>
      <c r="I4" s="2" t="s">
        <v>359</v>
      </c>
      <c r="J4" s="2" t="s">
        <v>340</v>
      </c>
      <c r="K4" s="2" t="s">
        <v>349</v>
      </c>
      <c r="L4" s="12">
        <v>3</v>
      </c>
      <c r="M4" s="12"/>
      <c r="N4" s="2"/>
      <c r="O4" s="2"/>
      <c r="P4" s="2"/>
    </row>
    <row r="5" spans="1:16">
      <c r="A5" s="12">
        <f t="shared" si="0"/>
        <v>4</v>
      </c>
      <c r="B5" s="2" t="s">
        <v>177</v>
      </c>
      <c r="C5" s="13">
        <f>VLOOKUP([Resource],CHOOSE({1,2},ResourceTable[Name],ResourceTable[No]),2,0)</f>
        <v>1</v>
      </c>
      <c r="D5" s="2" t="s">
        <v>360</v>
      </c>
      <c r="E5" s="2" t="s">
        <v>361</v>
      </c>
      <c r="F5" s="2" t="s">
        <v>184</v>
      </c>
      <c r="G5" s="2" t="s">
        <v>342</v>
      </c>
      <c r="H5" s="2" t="s">
        <v>362</v>
      </c>
      <c r="I5" s="2" t="s">
        <v>178</v>
      </c>
      <c r="J5" s="2" t="s">
        <v>340</v>
      </c>
      <c r="K5" s="2" t="s">
        <v>363</v>
      </c>
      <c r="L5" s="12">
        <v>1</v>
      </c>
      <c r="M5" s="12"/>
      <c r="N5" s="2"/>
      <c r="O5" s="2"/>
      <c r="P5" s="2"/>
    </row>
    <row r="6" spans="1:16">
      <c r="A6" s="12">
        <f t="shared" si="0"/>
        <v>5</v>
      </c>
      <c r="B6" s="2" t="s">
        <v>177</v>
      </c>
      <c r="C6" s="13">
        <f>VLOOKUP([Resource],CHOOSE({1,2},ResourceTable[Name],ResourceTable[No]),2,0)</f>
        <v>1</v>
      </c>
      <c r="D6" s="2" t="s">
        <v>364</v>
      </c>
      <c r="E6" s="2" t="s">
        <v>365</v>
      </c>
      <c r="F6" s="2" t="s">
        <v>166</v>
      </c>
      <c r="G6" s="2" t="s">
        <v>342</v>
      </c>
      <c r="H6" s="2" t="s">
        <v>166</v>
      </c>
      <c r="I6" s="2" t="s">
        <v>366</v>
      </c>
      <c r="J6" s="2" t="s">
        <v>340</v>
      </c>
      <c r="K6" s="2" t="s">
        <v>363</v>
      </c>
      <c r="L6" s="12">
        <v>2</v>
      </c>
      <c r="M6" s="12"/>
      <c r="N6" s="2"/>
      <c r="O6" s="2"/>
      <c r="P6" s="2"/>
    </row>
    <row r="7" spans="1:16">
      <c r="A7" s="12">
        <f t="shared" si="0"/>
        <v>6</v>
      </c>
      <c r="B7" s="2" t="s">
        <v>177</v>
      </c>
      <c r="C7" s="13">
        <f>VLOOKUP([Resource],CHOOSE({1,2},ResourceTable[Name],ResourceTable[No]),2,0)</f>
        <v>1</v>
      </c>
      <c r="D7" s="2" t="s">
        <v>367</v>
      </c>
      <c r="E7" s="2" t="s">
        <v>368</v>
      </c>
      <c r="F7" s="2" t="s">
        <v>161</v>
      </c>
      <c r="G7" s="2" t="s">
        <v>342</v>
      </c>
      <c r="H7" s="2" t="s">
        <v>161</v>
      </c>
      <c r="I7" s="2" t="s">
        <v>354</v>
      </c>
      <c r="J7" s="2" t="s">
        <v>340</v>
      </c>
      <c r="K7" s="2" t="s">
        <v>363</v>
      </c>
      <c r="L7" s="12">
        <v>3</v>
      </c>
      <c r="M7" s="12"/>
      <c r="N7" s="2"/>
      <c r="O7" s="2"/>
      <c r="P7" s="2"/>
    </row>
    <row r="8" spans="1:16">
      <c r="A8" s="20">
        <f>IFERROR($A7+1,1)</f>
        <v>7</v>
      </c>
      <c r="B8" s="2" t="s">
        <v>177</v>
      </c>
      <c r="C8" s="21">
        <f>VLOOKUP([Resource],CHOOSE({1,2},ResourceTable[Name],ResourceTable[No]),2,0)</f>
        <v>1</v>
      </c>
      <c r="D8" s="4" t="s">
        <v>539</v>
      </c>
      <c r="E8" s="4" t="s">
        <v>540</v>
      </c>
      <c r="F8" s="4" t="s">
        <v>541</v>
      </c>
      <c r="G8" s="4" t="s">
        <v>342</v>
      </c>
      <c r="H8" s="4"/>
      <c r="I8" s="4" t="s">
        <v>542</v>
      </c>
      <c r="J8" s="4" t="s">
        <v>340</v>
      </c>
      <c r="K8" s="4" t="s">
        <v>393</v>
      </c>
      <c r="L8" s="20">
        <v>1</v>
      </c>
      <c r="M8" s="20"/>
      <c r="N8" s="4"/>
      <c r="O8" s="4"/>
      <c r="P8" s="4"/>
    </row>
    <row r="9" spans="1:16">
      <c r="A9" s="20">
        <f>IFERROR($A8+1,1)</f>
        <v>8</v>
      </c>
      <c r="B9" s="2" t="s">
        <v>177</v>
      </c>
      <c r="C9" s="21">
        <f>VLOOKUP([Resource],CHOOSE({1,2},ResourceTable[Name],ResourceTable[No]),2,0)</f>
        <v>1</v>
      </c>
      <c r="D9" s="4" t="s">
        <v>555</v>
      </c>
      <c r="E9" s="4" t="s">
        <v>557</v>
      </c>
      <c r="F9" s="4" t="s">
        <v>541</v>
      </c>
      <c r="G9" s="4" t="s">
        <v>342</v>
      </c>
      <c r="H9" s="4"/>
      <c r="I9" s="4" t="s">
        <v>542</v>
      </c>
      <c r="J9" s="4" t="s">
        <v>340</v>
      </c>
      <c r="K9" s="4" t="s">
        <v>393</v>
      </c>
      <c r="L9" s="20">
        <v>2</v>
      </c>
      <c r="M9" s="20"/>
      <c r="N9" s="4"/>
      <c r="O9" s="4"/>
      <c r="P9" s="4"/>
    </row>
  </sheetData>
  <dataValidations count="4">
    <dataValidation type="list" allowBlank="1" showInputMessage="1" showErrorMessage="1" sqref="J2:J9">
      <formula1>"far,fas,fab"</formula1>
    </dataValidation>
    <dataValidation type="list" allowBlank="1" showInputMessage="1" showErrorMessage="1" sqref="G2:G9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K2:K9">
      <formula1>"Method,Form,List,Data,FormWithData,ListRelation,AddRelation,ManageRelations"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G42"/>
  <sheetViews>
    <sheetView workbookViewId="0">
      <selection activeCell="G8" sqref="G8"/>
    </sheetView>
  </sheetViews>
  <sheetFormatPr defaultRowHeight="15"/>
  <cols>
    <col min="1" max="1" width="15.7109375" customWidth="1"/>
    <col min="2" max="2" width="70.5703125" bestFit="1" customWidth="1"/>
    <col min="3" max="3" width="16.5703125" customWidth="1"/>
    <col min="4" max="4" width="12.42578125" customWidth="1"/>
    <col min="5" max="5" width="55.5703125" bestFit="1" customWidth="1"/>
    <col min="6" max="6" width="67.140625" customWidth="1"/>
    <col min="7" max="7" width="113.42578125" bestFit="1" customWidth="1"/>
  </cols>
  <sheetData>
    <row r="1" spans="1:7">
      <c r="A1" s="26" t="s">
        <v>294</v>
      </c>
      <c r="B1" s="26" t="s">
        <v>972</v>
      </c>
      <c r="C1" s="26" t="s">
        <v>973</v>
      </c>
      <c r="D1" s="26" t="s">
        <v>974</v>
      </c>
      <c r="E1" s="26" t="s">
        <v>975</v>
      </c>
      <c r="F1" s="26" t="s">
        <v>1017</v>
      </c>
      <c r="G1" s="26" t="s">
        <v>1018</v>
      </c>
    </row>
    <row r="2" spans="1:7">
      <c r="A2" s="3">
        <f>IFERROR($A1+1,1)</f>
        <v>1</v>
      </c>
      <c r="B2" s="1" t="s">
        <v>976</v>
      </c>
      <c r="C2" s="6" t="str">
        <f>LEFT([Filename],11)</f>
        <v>2018_10_31_</v>
      </c>
      <c r="D2" s="6" t="str">
        <f>TEXT([No],"000000")</f>
        <v>000001</v>
      </c>
      <c r="E2" s="6" t="str">
        <f>RIGHT([Filename],LEN([Filename])-LEN([Date Part])-LEN([Sequence]))</f>
        <v>_create___groups_table.php</v>
      </c>
      <c r="F2" s="6" t="str">
        <f>[Date Part]&amp;[Sequence]&amp;[Name Part]</f>
        <v>2018_10_31_000001_create___groups_table.php</v>
      </c>
      <c r="G2" s="6" t="str">
        <f>"ren "&amp;[Filename]&amp;" "&amp;[New Name]</f>
        <v>ren 2018_10_31_155657_create___groups_table.php 2018_10_31_000001_create___groups_table.php</v>
      </c>
    </row>
    <row r="3" spans="1:7">
      <c r="A3" s="3">
        <f>IFERROR($A2+1,1)</f>
        <v>2</v>
      </c>
      <c r="B3" s="1" t="s">
        <v>977</v>
      </c>
      <c r="C3" s="6" t="str">
        <f>LEFT([Filename],11)</f>
        <v>2018_10_31_</v>
      </c>
      <c r="D3" s="6" t="str">
        <f>TEXT([No],"000000")</f>
        <v>000002</v>
      </c>
      <c r="E3" s="6" t="str">
        <f>RIGHT([Filename],LEN([Filename])-LEN([Date Part])-LEN([Sequence]))</f>
        <v>_create___group_users_table.php</v>
      </c>
      <c r="F3" s="6" t="str">
        <f>[Date Part]&amp;[Sequence]&amp;[Name Part]</f>
        <v>2018_10_31_000002_create___group_users_table.php</v>
      </c>
      <c r="G3" s="6" t="str">
        <f>"ren "&amp;[Filename]&amp;" "&amp;[New Name]</f>
        <v>ren 2018_10_31_155700_create___group_users_table.php 2018_10_31_000002_create___group_users_table.php</v>
      </c>
    </row>
    <row r="4" spans="1:7">
      <c r="A4" s="3">
        <f t="shared" ref="A4:A42" si="0">IFERROR($A3+1,1)</f>
        <v>3</v>
      </c>
      <c r="B4" s="1" t="s">
        <v>978</v>
      </c>
      <c r="C4" s="6" t="str">
        <f>LEFT([Filename],11)</f>
        <v>2018_10_31_</v>
      </c>
      <c r="D4" s="6" t="str">
        <f>TEXT([No],"000000")</f>
        <v>000003</v>
      </c>
      <c r="E4" s="6" t="str">
        <f>RIGHT([Filename],LEN([Filename])-LEN([Date Part])-LEN([Sequence]))</f>
        <v>_create___roles_table.php</v>
      </c>
      <c r="F4" s="6" t="str">
        <f>[Date Part]&amp;[Sequence]&amp;[Name Part]</f>
        <v>2018_10_31_000003_create___roles_table.php</v>
      </c>
      <c r="G4" s="6" t="str">
        <f>"ren "&amp;[Filename]&amp;" "&amp;[New Name]</f>
        <v>ren 2018_10_31_155703_create___roles_table.php 2018_10_31_000003_create___roles_table.php</v>
      </c>
    </row>
    <row r="5" spans="1:7">
      <c r="A5" s="3">
        <f t="shared" si="0"/>
        <v>4</v>
      </c>
      <c r="B5" s="1" t="s">
        <v>979</v>
      </c>
      <c r="C5" s="6" t="str">
        <f>LEFT([Filename],11)</f>
        <v>2018_10_31_</v>
      </c>
      <c r="D5" s="6" t="str">
        <f>TEXT([No],"000000")</f>
        <v>000004</v>
      </c>
      <c r="E5" s="6" t="str">
        <f>RIGHT([Filename],LEN([Filename])-LEN([Date Part])-LEN([Sequence]))</f>
        <v>_create___group_roles_table.php</v>
      </c>
      <c r="F5" s="6" t="str">
        <f>[Date Part]&amp;[Sequence]&amp;[Name Part]</f>
        <v>2018_10_31_000004_create___group_roles_table.php</v>
      </c>
      <c r="G5" s="6" t="str">
        <f>"ren "&amp;[Filename]&amp;" "&amp;[New Name]</f>
        <v>ren 2018_10_31_155707_create___group_roles_table.php 2018_10_31_000004_create___group_roles_table.php</v>
      </c>
    </row>
    <row r="6" spans="1:7">
      <c r="A6" s="3">
        <f t="shared" si="0"/>
        <v>5</v>
      </c>
      <c r="B6" s="1" t="s">
        <v>980</v>
      </c>
      <c r="C6" s="6" t="str">
        <f>LEFT([Filename],11)</f>
        <v>2018_10_31_</v>
      </c>
      <c r="D6" s="6" t="str">
        <f>TEXT([No],"000000")</f>
        <v>000005</v>
      </c>
      <c r="E6" s="6" t="str">
        <f>RIGHT([Filename],LEN([Filename])-LEN([Date Part])-LEN([Sequence]))</f>
        <v>_create___resources_table.php</v>
      </c>
      <c r="F6" s="6" t="str">
        <f>[Date Part]&amp;[Sequence]&amp;[Name Part]</f>
        <v>2018_10_31_000005_create___resources_table.php</v>
      </c>
      <c r="G6" s="6" t="str">
        <f>"ren "&amp;[Filename]&amp;" "&amp;[New Name]</f>
        <v>ren 2018_10_31_155710_create___resources_table.php 2018_10_31_000005_create___resources_table.php</v>
      </c>
    </row>
    <row r="7" spans="1:7">
      <c r="A7" s="3">
        <f t="shared" si="0"/>
        <v>6</v>
      </c>
      <c r="B7" s="1" t="s">
        <v>981</v>
      </c>
      <c r="C7" s="6" t="str">
        <f>LEFT([Filename],11)</f>
        <v>2018_10_31_</v>
      </c>
      <c r="D7" s="6" t="str">
        <f>TEXT([No],"000000")</f>
        <v>000006</v>
      </c>
      <c r="E7" s="6" t="str">
        <f>RIGHT([Filename],LEN([Filename])-LEN([Date Part])-LEN([Sequence]))</f>
        <v>_create___resource_scopes_table.php</v>
      </c>
      <c r="F7" s="6" t="str">
        <f>[Date Part]&amp;[Sequence]&amp;[Name Part]</f>
        <v>2018_10_31_000006_create___resource_scopes_table.php</v>
      </c>
      <c r="G7" s="6" t="str">
        <f>"ren "&amp;[Filename]&amp;" "&amp;[New Name]</f>
        <v>ren 2018_10_31_155713_create___resource_scopes_table.php 2018_10_31_000006_create___resource_scopes_table.php</v>
      </c>
    </row>
    <row r="8" spans="1:7">
      <c r="A8" s="3">
        <f t="shared" si="0"/>
        <v>7</v>
      </c>
      <c r="B8" s="1" t="s">
        <v>982</v>
      </c>
      <c r="C8" s="6" t="str">
        <f>LEFT([Filename],11)</f>
        <v>2018_10_31_</v>
      </c>
      <c r="D8" s="6" t="str">
        <f>TEXT([No],"000000")</f>
        <v>000007</v>
      </c>
      <c r="E8" s="6" t="str">
        <f>RIGHT([Filename],LEN([Filename])-LEN([Date Part])-LEN([Sequence]))</f>
        <v>_create___resource_relations_table.php</v>
      </c>
      <c r="F8" s="6" t="str">
        <f>[Date Part]&amp;[Sequence]&amp;[Name Part]</f>
        <v>2018_10_31_000007_create___resource_relations_table.php</v>
      </c>
      <c r="G8" s="6" t="str">
        <f>"ren "&amp;[Filename]&amp;" "&amp;[New Name]</f>
        <v>ren 2018_10_31_155716_create___resource_relations_table.php 2018_10_31_000007_create___resource_relations_table.php</v>
      </c>
    </row>
    <row r="9" spans="1:7">
      <c r="A9" s="3">
        <f t="shared" si="0"/>
        <v>8</v>
      </c>
      <c r="B9" s="1" t="s">
        <v>983</v>
      </c>
      <c r="C9" s="6" t="str">
        <f>LEFT([Filename],11)</f>
        <v>2018_10_31_</v>
      </c>
      <c r="D9" s="6" t="str">
        <f>TEXT([No],"000000")</f>
        <v>000008</v>
      </c>
      <c r="E9" s="6" t="str">
        <f>RIGHT([Filename],LEN([Filename])-LEN([Date Part])-LEN([Sequence]))</f>
        <v>_create___resource_data_table.php</v>
      </c>
      <c r="F9" s="6" t="str">
        <f>[Date Part]&amp;[Sequence]&amp;[Name Part]</f>
        <v>2018_10_31_000008_create___resource_data_table.php</v>
      </c>
      <c r="G9" s="6" t="str">
        <f>"ren "&amp;[Filename]&amp;" "&amp;[New Name]</f>
        <v>ren 2018_10_31_155720_create___resource_data_table.php 2018_10_31_000008_create___resource_data_table.php</v>
      </c>
    </row>
    <row r="10" spans="1:7">
      <c r="A10" s="3">
        <f t="shared" si="0"/>
        <v>9</v>
      </c>
      <c r="B10" s="1" t="s">
        <v>984</v>
      </c>
      <c r="C10" s="6" t="str">
        <f>LEFT([Filename],11)</f>
        <v>2018_10_31_</v>
      </c>
      <c r="D10" s="6" t="str">
        <f>TEXT([No],"000000")</f>
        <v>000009</v>
      </c>
      <c r="E10" s="6" t="str">
        <f>RIGHT([Filename],LEN([Filename])-LEN([Date Part])-LEN([Sequence]))</f>
        <v>_create___resource_data_relations_table.php</v>
      </c>
      <c r="F10" s="6" t="str">
        <f>[Date Part]&amp;[Sequence]&amp;[Name Part]</f>
        <v>2018_10_31_000009_create___resource_data_relations_table.php</v>
      </c>
      <c r="G10" s="6" t="str">
        <f>"ren "&amp;[Filename]&amp;" "&amp;[New Name]</f>
        <v>ren 2018_10_31_155723_create___resource_data_relations_table.php 2018_10_31_000009_create___resource_data_relations_table.php</v>
      </c>
    </row>
    <row r="11" spans="1:7">
      <c r="A11" s="3">
        <f t="shared" si="0"/>
        <v>10</v>
      </c>
      <c r="B11" s="1" t="s">
        <v>985</v>
      </c>
      <c r="C11" s="6" t="str">
        <f>LEFT([Filename],11)</f>
        <v>2018_10_31_</v>
      </c>
      <c r="D11" s="6" t="str">
        <f>TEXT([No],"000000")</f>
        <v>000010</v>
      </c>
      <c r="E11" s="6" t="str">
        <f>RIGHT([Filename],LEN([Filename])-LEN([Date Part])-LEN([Sequence]))</f>
        <v>_create___resource_data_scopes_table.php</v>
      </c>
      <c r="F11" s="6" t="str">
        <f>[Date Part]&amp;[Sequence]&amp;[Name Part]</f>
        <v>2018_10_31_000010_create___resource_data_scopes_table.php</v>
      </c>
      <c r="G11" s="6" t="str">
        <f>"ren "&amp;[Filename]&amp;" "&amp;[New Name]</f>
        <v>ren 2018_10_31_155726_create___resource_data_scopes_table.php 2018_10_31_000010_create___resource_data_scopes_table.php</v>
      </c>
    </row>
    <row r="12" spans="1:7">
      <c r="A12" s="3">
        <f t="shared" si="0"/>
        <v>11</v>
      </c>
      <c r="B12" s="1" t="s">
        <v>986</v>
      </c>
      <c r="C12" s="6" t="str">
        <f>LEFT([Filename],11)</f>
        <v>2018_10_31_</v>
      </c>
      <c r="D12" s="6" t="str">
        <f>TEXT([No],"000000")</f>
        <v>000011</v>
      </c>
      <c r="E12" s="6" t="str">
        <f>RIGHT([Filename],LEN([Filename])-LEN([Date Part])-LEN([Sequence]))</f>
        <v>_create___resource_data_view_sections_table.php</v>
      </c>
      <c r="F12" s="6" t="str">
        <f>[Date Part]&amp;[Sequence]&amp;[Name Part]</f>
        <v>2018_10_31_000011_create___resource_data_view_sections_table.php</v>
      </c>
      <c r="G12" s="6" t="str">
        <f>"ren "&amp;[Filename]&amp;" "&amp;[New Name]</f>
        <v>ren 2018_10_31_155729_create___resource_data_view_sections_table.php 2018_10_31_000011_create___resource_data_view_sections_table.php</v>
      </c>
    </row>
    <row r="13" spans="1:7">
      <c r="A13" s="3">
        <f t="shared" si="0"/>
        <v>12</v>
      </c>
      <c r="B13" s="1" t="s">
        <v>987</v>
      </c>
      <c r="C13" s="6" t="str">
        <f>LEFT([Filename],11)</f>
        <v>2018_10_31_</v>
      </c>
      <c r="D13" s="6" t="str">
        <f>TEXT([No],"000000")</f>
        <v>000012</v>
      </c>
      <c r="E13" s="6" t="str">
        <f>RIGHT([Filename],LEN([Filename])-LEN([Date Part])-LEN([Sequence]))</f>
        <v>_create___resource_data_view_section_items_table.php</v>
      </c>
      <c r="F13" s="6" t="str">
        <f>[Date Part]&amp;[Sequence]&amp;[Name Part]</f>
        <v>2018_10_31_000012_create___resource_data_view_section_items_table.php</v>
      </c>
      <c r="G13" s="6" t="str">
        <f>"ren "&amp;[Filename]&amp;" "&amp;[New Name]</f>
        <v>ren 2018_10_31_155733_create___resource_data_view_section_items_table.php 2018_10_31_000012_create___resource_data_view_section_items_table.php</v>
      </c>
    </row>
    <row r="14" spans="1:7">
      <c r="A14" s="3">
        <f t="shared" si="0"/>
        <v>13</v>
      </c>
      <c r="B14" s="1" t="s">
        <v>988</v>
      </c>
      <c r="C14" s="6" t="str">
        <f>LEFT([Filename],11)</f>
        <v>2018_10_31_</v>
      </c>
      <c r="D14" s="6" t="str">
        <f>TEXT([No],"000000")</f>
        <v>000013</v>
      </c>
      <c r="E14" s="6" t="str">
        <f>RIGHT([Filename],LEN([Filename])-LEN([Date Part])-LEN([Sequence]))</f>
        <v>_create___resource_lists_table.php</v>
      </c>
      <c r="F14" s="6" t="str">
        <f>[Date Part]&amp;[Sequence]&amp;[Name Part]</f>
        <v>2018_10_31_000013_create___resource_lists_table.php</v>
      </c>
      <c r="G14" s="6" t="str">
        <f>"ren "&amp;[Filename]&amp;" "&amp;[New Name]</f>
        <v>ren 2018_10_31_155736_create___resource_lists_table.php 2018_10_31_000013_create___resource_lists_table.php</v>
      </c>
    </row>
    <row r="15" spans="1:7">
      <c r="A15" s="3">
        <f t="shared" si="0"/>
        <v>14</v>
      </c>
      <c r="B15" s="1" t="s">
        <v>989</v>
      </c>
      <c r="C15" s="6" t="str">
        <f>LEFT([Filename],11)</f>
        <v>2018_10_31_</v>
      </c>
      <c r="D15" s="6" t="str">
        <f>TEXT([No],"000000")</f>
        <v>000014</v>
      </c>
      <c r="E15" s="6" t="str">
        <f>RIGHT([Filename],LEN([Filename])-LEN([Date Part])-LEN([Sequence]))</f>
        <v>_create___resource_list_relations_table.php</v>
      </c>
      <c r="F15" s="6" t="str">
        <f>[Date Part]&amp;[Sequence]&amp;[Name Part]</f>
        <v>2018_10_31_000014_create___resource_list_relations_table.php</v>
      </c>
      <c r="G15" s="6" t="str">
        <f>"ren "&amp;[Filename]&amp;" "&amp;[New Name]</f>
        <v>ren 2018_10_31_155739_create___resource_list_relations_table.php 2018_10_31_000014_create___resource_list_relations_table.php</v>
      </c>
    </row>
    <row r="16" spans="1:7">
      <c r="A16" s="3">
        <f t="shared" si="0"/>
        <v>15</v>
      </c>
      <c r="B16" s="1" t="s">
        <v>990</v>
      </c>
      <c r="C16" s="6" t="str">
        <f>LEFT([Filename],11)</f>
        <v>2018_10_31_</v>
      </c>
      <c r="D16" s="6" t="str">
        <f>TEXT([No],"000000")</f>
        <v>000015</v>
      </c>
      <c r="E16" s="6" t="str">
        <f>RIGHT([Filename],LEN([Filename])-LEN([Date Part])-LEN([Sequence]))</f>
        <v>_create___resource_list_scopes_table.php</v>
      </c>
      <c r="F16" s="6" t="str">
        <f>[Date Part]&amp;[Sequence]&amp;[Name Part]</f>
        <v>2018_10_31_000015_create___resource_list_scopes_table.php</v>
      </c>
      <c r="G16" s="6" t="str">
        <f>"ren "&amp;[Filename]&amp;" "&amp;[New Name]</f>
        <v>ren 2018_10_31_155742_create___resource_list_scopes_table.php 2018_10_31_000015_create___resource_list_scopes_table.php</v>
      </c>
    </row>
    <row r="17" spans="1:7">
      <c r="A17" s="3">
        <f t="shared" si="0"/>
        <v>16</v>
      </c>
      <c r="B17" s="1" t="s">
        <v>991</v>
      </c>
      <c r="C17" s="6" t="str">
        <f>LEFT([Filename],11)</f>
        <v>2018_10_31_</v>
      </c>
      <c r="D17" s="6" t="str">
        <f>TEXT([No],"000000")</f>
        <v>000016</v>
      </c>
      <c r="E17" s="6" t="str">
        <f>RIGHT([Filename],LEN([Filename])-LEN([Date Part])-LEN([Sequence]))</f>
        <v>_create___resource_list_layout_table.php</v>
      </c>
      <c r="F17" s="6" t="str">
        <f>[Date Part]&amp;[Sequence]&amp;[Name Part]</f>
        <v>2018_10_31_000016_create___resource_list_layout_table.php</v>
      </c>
      <c r="G17" s="6" t="str">
        <f>"ren "&amp;[Filename]&amp;" "&amp;[New Name]</f>
        <v>ren 2018_10_31_155746_create___resource_list_layout_table.php 2018_10_31_000016_create___resource_list_layout_table.php</v>
      </c>
    </row>
    <row r="18" spans="1:7">
      <c r="A18" s="3">
        <f t="shared" si="0"/>
        <v>17</v>
      </c>
      <c r="B18" s="1" t="s">
        <v>992</v>
      </c>
      <c r="C18" s="6" t="str">
        <f>LEFT([Filename],11)</f>
        <v>2018_10_31_</v>
      </c>
      <c r="D18" s="6" t="str">
        <f>TEXT([No],"000000")</f>
        <v>000017</v>
      </c>
      <c r="E18" s="6" t="str">
        <f>RIGHT([Filename],LEN([Filename])-LEN([Date Part])-LEN([Sequence]))</f>
        <v>_create___resource_list_search_table.php</v>
      </c>
      <c r="F18" s="6" t="str">
        <f>[Date Part]&amp;[Sequence]&amp;[Name Part]</f>
        <v>2018_10_31_000017_create___resource_list_search_table.php</v>
      </c>
      <c r="G18" s="6" t="str">
        <f>"ren "&amp;[Filename]&amp;" "&amp;[New Name]</f>
        <v>ren 2018_10_31_155749_create___resource_list_search_table.php 2018_10_31_000017_create___resource_list_search_table.php</v>
      </c>
    </row>
    <row r="19" spans="1:7">
      <c r="A19" s="3">
        <f t="shared" si="0"/>
        <v>18</v>
      </c>
      <c r="B19" s="1" t="s">
        <v>993</v>
      </c>
      <c r="C19" s="6" t="str">
        <f>LEFT([Filename],11)</f>
        <v>2018_10_31_</v>
      </c>
      <c r="D19" s="6" t="str">
        <f>TEXT([No],"000000")</f>
        <v>000018</v>
      </c>
      <c r="E19" s="6" t="str">
        <f>RIGHT([Filename],LEN([Filename])-LEN([Date Part])-LEN([Sequence]))</f>
        <v>_create___resource_forms_table.php</v>
      </c>
      <c r="F19" s="6" t="str">
        <f>[Date Part]&amp;[Sequence]&amp;[Name Part]</f>
        <v>2018_10_31_000018_create___resource_forms_table.php</v>
      </c>
      <c r="G19" s="6" t="str">
        <f>"ren "&amp;[Filename]&amp;" "&amp;[New Name]</f>
        <v>ren 2018_10_31_155752_create___resource_forms_table.php 2018_10_31_000018_create___resource_forms_table.php</v>
      </c>
    </row>
    <row r="20" spans="1:7">
      <c r="A20" s="3">
        <f t="shared" si="0"/>
        <v>19</v>
      </c>
      <c r="B20" s="1" t="s">
        <v>994</v>
      </c>
      <c r="C20" s="6" t="str">
        <f>LEFT([Filename],11)</f>
        <v>2018_10_31_</v>
      </c>
      <c r="D20" s="6" t="str">
        <f>TEXT([No],"000000")</f>
        <v>000019</v>
      </c>
      <c r="E20" s="6" t="str">
        <f>RIGHT([Filename],LEN([Filename])-LEN([Date Part])-LEN([Sequence]))</f>
        <v>_create___resource_form_defaults_table.php</v>
      </c>
      <c r="F20" s="6" t="str">
        <f>[Date Part]&amp;[Sequence]&amp;[Name Part]</f>
        <v>2018_10_31_000019_create___resource_form_defaults_table.php</v>
      </c>
      <c r="G20" s="6" t="str">
        <f>"ren "&amp;[Filename]&amp;" "&amp;[New Name]</f>
        <v>ren 2018_10_31_155756_create___resource_form_defaults_table.php 2018_10_31_000019_create___resource_form_defaults_table.php</v>
      </c>
    </row>
    <row r="21" spans="1:7">
      <c r="A21" s="3">
        <f t="shared" si="0"/>
        <v>20</v>
      </c>
      <c r="B21" s="1" t="s">
        <v>995</v>
      </c>
      <c r="C21" s="6" t="str">
        <f>LEFT([Filename],11)</f>
        <v>2018_10_31_</v>
      </c>
      <c r="D21" s="6" t="str">
        <f>TEXT([No],"000000")</f>
        <v>000020</v>
      </c>
      <c r="E21" s="6" t="str">
        <f>RIGHT([Filename],LEN([Filename])-LEN([Date Part])-LEN([Sequence]))</f>
        <v>_create___resource_defaults_table.php</v>
      </c>
      <c r="F21" s="6" t="str">
        <f>[Date Part]&amp;[Sequence]&amp;[Name Part]</f>
        <v>2018_10_31_000020_create___resource_defaults_table.php</v>
      </c>
      <c r="G21" s="6" t="str">
        <f>"ren "&amp;[Filename]&amp;" "&amp;[New Name]</f>
        <v>ren 2018_10_31_155759_create___resource_defaults_table.php 2018_10_31_000020_create___resource_defaults_table.php</v>
      </c>
    </row>
    <row r="22" spans="1:7">
      <c r="A22" s="3">
        <f t="shared" si="0"/>
        <v>21</v>
      </c>
      <c r="B22" s="1" t="s">
        <v>996</v>
      </c>
      <c r="C22" s="6" t="str">
        <f>LEFT([Filename],11)</f>
        <v>2018_10_31_</v>
      </c>
      <c r="D22" s="6" t="str">
        <f>TEXT([No],"000000")</f>
        <v>000021</v>
      </c>
      <c r="E22" s="6" t="str">
        <f>RIGHT([Filename],LEN([Filename])-LEN([Date Part])-LEN([Sequence]))</f>
        <v>_create___resource_actions_table.php</v>
      </c>
      <c r="F22" s="6" t="str">
        <f>[Date Part]&amp;[Sequence]&amp;[Name Part]</f>
        <v>2018_10_31_000021_create___resource_actions_table.php</v>
      </c>
      <c r="G22" s="6" t="str">
        <f>"ren "&amp;[Filename]&amp;" "&amp;[New Name]</f>
        <v>ren 2018_10_31_155802_create___resource_actions_table.php 2018_10_31_000021_create___resource_actions_table.php</v>
      </c>
    </row>
    <row r="23" spans="1:7">
      <c r="A23" s="3">
        <f t="shared" si="0"/>
        <v>22</v>
      </c>
      <c r="B23" s="1" t="s">
        <v>997</v>
      </c>
      <c r="C23" s="6" t="str">
        <f>LEFT([Filename],11)</f>
        <v>2018_10_31_</v>
      </c>
      <c r="D23" s="6" t="str">
        <f>TEXT([No],"000000")</f>
        <v>000022</v>
      </c>
      <c r="E23" s="6" t="str">
        <f>RIGHT([Filename],LEN([Filename])-LEN([Date Part])-LEN([Sequence]))</f>
        <v>_create___resource_action_attrs_table.php</v>
      </c>
      <c r="F23" s="6" t="str">
        <f>[Date Part]&amp;[Sequence]&amp;[Name Part]</f>
        <v>2018_10_31_000022_create___resource_action_attrs_table.php</v>
      </c>
      <c r="G23" s="6" t="str">
        <f>"ren "&amp;[Filename]&amp;" "&amp;[New Name]</f>
        <v>ren 2018_10_31_155806_create___resource_action_attrs_table.php 2018_10_31_000022_create___resource_action_attrs_table.php</v>
      </c>
    </row>
    <row r="24" spans="1:7">
      <c r="A24" s="3">
        <f t="shared" si="0"/>
        <v>23</v>
      </c>
      <c r="B24" s="1" t="s">
        <v>998</v>
      </c>
      <c r="C24" s="6" t="str">
        <f>LEFT([Filename],11)</f>
        <v>2018_10_31_</v>
      </c>
      <c r="D24" s="6" t="str">
        <f>TEXT([No],"000000")</f>
        <v>000023</v>
      </c>
      <c r="E24" s="6" t="str">
        <f>RIGHT([Filename],LEN([Filename])-LEN([Date Part])-LEN([Sequence]))</f>
        <v>_create___resource_action_methods_table.php</v>
      </c>
      <c r="F24" s="6" t="str">
        <f>[Date Part]&amp;[Sequence]&amp;[Name Part]</f>
        <v>2018_10_31_000023_create___resource_action_methods_table.php</v>
      </c>
      <c r="G24" s="6" t="str">
        <f>"ren "&amp;[Filename]&amp;" "&amp;[New Name]</f>
        <v>ren 2018_10_31_155809_create___resource_action_methods_table.php 2018_10_31_000023_create___resource_action_methods_table.php</v>
      </c>
    </row>
    <row r="25" spans="1:7">
      <c r="A25" s="3">
        <f t="shared" si="0"/>
        <v>24</v>
      </c>
      <c r="B25" s="1" t="s">
        <v>999</v>
      </c>
      <c r="C25" s="6" t="str">
        <f>LEFT([Filename],11)</f>
        <v>2018_10_31_</v>
      </c>
      <c r="D25" s="6" t="str">
        <f>TEXT([No],"000000")</f>
        <v>000024</v>
      </c>
      <c r="E25" s="6" t="str">
        <f>RIGHT([Filename],LEN([Filename])-LEN([Date Part])-LEN([Sequence]))</f>
        <v>_create___resource_action_lists_table.php</v>
      </c>
      <c r="F25" s="6" t="str">
        <f>[Date Part]&amp;[Sequence]&amp;[Name Part]</f>
        <v>2018_10_31_000024_create___resource_action_lists_table.php</v>
      </c>
      <c r="G25" s="6" t="str">
        <f>"ren "&amp;[Filename]&amp;" "&amp;[New Name]</f>
        <v>ren 2018_10_31_155812_create___resource_action_lists_table.php 2018_10_31_000024_create___resource_action_lists_table.php</v>
      </c>
    </row>
    <row r="26" spans="1:7">
      <c r="A26" s="3">
        <f t="shared" si="0"/>
        <v>25</v>
      </c>
      <c r="B26" s="1" t="s">
        <v>1000</v>
      </c>
      <c r="C26" s="6" t="str">
        <f>LEFT([Filename],11)</f>
        <v>2018_10_31_</v>
      </c>
      <c r="D26" s="6" t="str">
        <f>TEXT([No],"000000")</f>
        <v>000025</v>
      </c>
      <c r="E26" s="6" t="str">
        <f>RIGHT([Filename],LEN([Filename])-LEN([Date Part])-LEN([Sequence]))</f>
        <v>_create___resource_action_data_table.php</v>
      </c>
      <c r="F26" s="6" t="str">
        <f>[Date Part]&amp;[Sequence]&amp;[Name Part]</f>
        <v>2018_10_31_000025_create___resource_action_data_table.php</v>
      </c>
      <c r="G26" s="6" t="str">
        <f>"ren "&amp;[Filename]&amp;" "&amp;[New Name]</f>
        <v>ren 2018_10_31_155815_create___resource_action_data_table.php 2018_10_31_000025_create___resource_action_data_table.php</v>
      </c>
    </row>
    <row r="27" spans="1:7">
      <c r="A27" s="3">
        <f t="shared" si="0"/>
        <v>26</v>
      </c>
      <c r="B27" s="1" t="s">
        <v>1001</v>
      </c>
      <c r="C27" s="6" t="str">
        <f>LEFT([Filename],11)</f>
        <v>2018_10_31_</v>
      </c>
      <c r="D27" s="6" t="str">
        <f>TEXT([No],"000000")</f>
        <v>000026</v>
      </c>
      <c r="E27" s="6" t="str">
        <f>RIGHT([Filename],LEN([Filename])-LEN([Date Part])-LEN([Sequence]))</f>
        <v>_create___resource_roles_table.php</v>
      </c>
      <c r="F27" s="6" t="str">
        <f>[Date Part]&amp;[Sequence]&amp;[Name Part]</f>
        <v>2018_10_31_000026_create___resource_roles_table.php</v>
      </c>
      <c r="G27" s="6" t="str">
        <f>"ren "&amp;[Filename]&amp;" "&amp;[New Name]</f>
        <v>ren 2018_10_31_155818_create___resource_roles_table.php 2018_10_31_000026_create___resource_roles_table.php</v>
      </c>
    </row>
    <row r="28" spans="1:7">
      <c r="A28" s="3">
        <f t="shared" si="0"/>
        <v>27</v>
      </c>
      <c r="B28" s="1" t="s">
        <v>1002</v>
      </c>
      <c r="C28" s="6" t="str">
        <f>LEFT([Filename],11)</f>
        <v>2018_10_31_</v>
      </c>
      <c r="D28" s="6" t="str">
        <f>TEXT([No],"000000")</f>
        <v>000027</v>
      </c>
      <c r="E28" s="6" t="str">
        <f>RIGHT([Filename],LEN([Filename])-LEN([Date Part])-LEN([Sequence]))</f>
        <v>_create___resource_form_fields_table.php</v>
      </c>
      <c r="F28" s="6" t="str">
        <f>[Date Part]&amp;[Sequence]&amp;[Name Part]</f>
        <v>2018_10_31_000027_create___resource_form_fields_table.php</v>
      </c>
      <c r="G28" s="6" t="str">
        <f>"ren "&amp;[Filename]&amp;" "&amp;[New Name]</f>
        <v>ren 2018_10_31_155822_create___resource_form_fields_table.php 2018_10_31_000027_create___resource_form_fields_table.php</v>
      </c>
    </row>
    <row r="29" spans="1:7">
      <c r="A29" s="3">
        <f t="shared" si="0"/>
        <v>28</v>
      </c>
      <c r="B29" s="1" t="s">
        <v>1003</v>
      </c>
      <c r="C29" s="6" t="str">
        <f>LEFT([Filename],11)</f>
        <v>2018_10_31_</v>
      </c>
      <c r="D29" s="6" t="str">
        <f>TEXT([No],"000000")</f>
        <v>000028</v>
      </c>
      <c r="E29" s="6" t="str">
        <f>RIGHT([Filename],LEN([Filename])-LEN([Date Part])-LEN([Sequence]))</f>
        <v>_create___resource_form_field_attrs_table.php</v>
      </c>
      <c r="F29" s="6" t="str">
        <f>[Date Part]&amp;[Sequence]&amp;[Name Part]</f>
        <v>2018_10_31_000028_create___resource_form_field_attrs_table.php</v>
      </c>
      <c r="G29" s="6" t="str">
        <f>"ren "&amp;[Filename]&amp;" "&amp;[New Name]</f>
        <v>ren 2018_10_31_155825_create___resource_form_field_attrs_table.php 2018_10_31_000028_create___resource_form_field_attrs_table.php</v>
      </c>
    </row>
    <row r="30" spans="1:7">
      <c r="A30" s="3">
        <f t="shared" si="0"/>
        <v>29</v>
      </c>
      <c r="B30" s="1" t="s">
        <v>1004</v>
      </c>
      <c r="C30" s="6" t="str">
        <f>LEFT([Filename],11)</f>
        <v>2018_10_31_</v>
      </c>
      <c r="D30" s="6" t="str">
        <f>TEXT([No],"000000")</f>
        <v>000029</v>
      </c>
      <c r="E30" s="6" t="str">
        <f>RIGHT([Filename],LEN([Filename])-LEN([Date Part])-LEN([Sequence]))</f>
        <v>_create___resource_form_field_data_table.php</v>
      </c>
      <c r="F30" s="6" t="str">
        <f>[Date Part]&amp;[Sequence]&amp;[Name Part]</f>
        <v>2018_10_31_000029_create___resource_form_field_data_table.php</v>
      </c>
      <c r="G30" s="6" t="str">
        <f>"ren "&amp;[Filename]&amp;" "&amp;[New Name]</f>
        <v>ren 2018_10_31_155828_create___resource_form_field_data_table.php 2018_10_31_000029_create___resource_form_field_data_table.php</v>
      </c>
    </row>
    <row r="31" spans="1:7">
      <c r="A31" s="3">
        <f t="shared" si="0"/>
        <v>30</v>
      </c>
      <c r="B31" s="1" t="s">
        <v>1005</v>
      </c>
      <c r="C31" s="6" t="str">
        <f>LEFT([Filename],11)</f>
        <v>2018_10_31_</v>
      </c>
      <c r="D31" s="6" t="str">
        <f>TEXT([No],"000000")</f>
        <v>000030</v>
      </c>
      <c r="E31" s="6" t="str">
        <f>RIGHT([Filename],LEN([Filename])-LEN([Date Part])-LEN([Sequence]))</f>
        <v>_create___resource_form_field_validations_table.php</v>
      </c>
      <c r="F31" s="6" t="str">
        <f>[Date Part]&amp;[Sequence]&amp;[Name Part]</f>
        <v>2018_10_31_000030_create___resource_form_field_validations_table.php</v>
      </c>
      <c r="G31" s="6" t="str">
        <f>"ren "&amp;[Filename]&amp;" "&amp;[New Name]</f>
        <v>ren 2018_10_31_155831_create___resource_form_field_validations_table.php 2018_10_31_000030_create___resource_form_field_validations_table.php</v>
      </c>
    </row>
    <row r="32" spans="1:7">
      <c r="A32" s="3">
        <f t="shared" si="0"/>
        <v>31</v>
      </c>
      <c r="B32" s="1" t="s">
        <v>1006</v>
      </c>
      <c r="C32" s="6" t="str">
        <f>LEFT([Filename],11)</f>
        <v>2018_10_31_</v>
      </c>
      <c r="D32" s="6" t="str">
        <f>TEXT([No],"000000")</f>
        <v>000031</v>
      </c>
      <c r="E32" s="6" t="str">
        <f>RIGHT([Filename],LEN([Filename])-LEN([Date Part])-LEN([Sequence]))</f>
        <v>_create___resource_form_field_options_table.php</v>
      </c>
      <c r="F32" s="6" t="str">
        <f>[Date Part]&amp;[Sequence]&amp;[Name Part]</f>
        <v>2018_10_31_000031_create___resource_form_field_options_table.php</v>
      </c>
      <c r="G32" s="6" t="str">
        <f>"ren "&amp;[Filename]&amp;" "&amp;[New Name]</f>
        <v>ren 2018_10_31_155835_create___resource_form_field_options_table.php 2018_10_31_000031_create___resource_form_field_options_table.php</v>
      </c>
    </row>
    <row r="33" spans="1:7">
      <c r="A33" s="3">
        <f t="shared" si="0"/>
        <v>32</v>
      </c>
      <c r="B33" s="1" t="s">
        <v>1007</v>
      </c>
      <c r="C33" s="6" t="str">
        <f>LEFT([Filename],11)</f>
        <v>2018_10_31_</v>
      </c>
      <c r="D33" s="6" t="str">
        <f>TEXT([No],"000000")</f>
        <v>000032</v>
      </c>
      <c r="E33" s="6" t="str">
        <f>RIGHT([Filename],LEN([Filename])-LEN([Date Part])-LEN([Sequence]))</f>
        <v>_create___resource_form_field_depends_table.php</v>
      </c>
      <c r="F33" s="6" t="str">
        <f>[Date Part]&amp;[Sequence]&amp;[Name Part]</f>
        <v>2018_10_31_000032_create___resource_form_field_depends_table.php</v>
      </c>
      <c r="G33" s="6" t="str">
        <f>"ren "&amp;[Filename]&amp;" "&amp;[New Name]</f>
        <v>ren 2018_10_31_155838_create___resource_form_field_depends_table.php 2018_10_31_000032_create___resource_form_field_depends_table.php</v>
      </c>
    </row>
    <row r="34" spans="1:7">
      <c r="A34" s="3">
        <f t="shared" si="0"/>
        <v>33</v>
      </c>
      <c r="B34" s="1" t="s">
        <v>1008</v>
      </c>
      <c r="C34" s="6" t="str">
        <f>LEFT([Filename],11)</f>
        <v>2018_10_31_</v>
      </c>
      <c r="D34" s="6" t="str">
        <f>TEXT([No],"000000")</f>
        <v>000033</v>
      </c>
      <c r="E34" s="6" t="str">
        <f>RIGHT([Filename],LEN([Filename])-LEN([Date Part])-LEN([Sequence]))</f>
        <v>_create___resource_form_field_dynamic_table.php</v>
      </c>
      <c r="F34" s="6" t="str">
        <f>[Date Part]&amp;[Sequence]&amp;[Name Part]</f>
        <v>2018_10_31_000033_create___resource_form_field_dynamic_table.php</v>
      </c>
      <c r="G34" s="6" t="str">
        <f>"ren "&amp;[Filename]&amp;" "&amp;[New Name]</f>
        <v>ren 2018_10_31_155841_create___resource_form_field_dynamic_table.php 2018_10_31_000033_create___resource_form_field_dynamic_table.php</v>
      </c>
    </row>
    <row r="35" spans="1:7">
      <c r="A35" s="3">
        <f t="shared" si="0"/>
        <v>34</v>
      </c>
      <c r="B35" s="1" t="s">
        <v>1009</v>
      </c>
      <c r="C35" s="6" t="str">
        <f>LEFT([Filename],11)</f>
        <v>2018_10_31_</v>
      </c>
      <c r="D35" s="6" t="str">
        <f>TEXT([No],"000000")</f>
        <v>000034</v>
      </c>
      <c r="E35" s="6" t="str">
        <f>RIGHT([Filename],LEN([Filename])-LEN([Date Part])-LEN([Sequence]))</f>
        <v>_create___resource_form_layout_table.php</v>
      </c>
      <c r="F35" s="6" t="str">
        <f>[Date Part]&amp;[Sequence]&amp;[Name Part]</f>
        <v>2018_10_31_000034_create___resource_form_layout_table.php</v>
      </c>
      <c r="G35" s="6" t="str">
        <f>"ren "&amp;[Filename]&amp;" "&amp;[New Name]</f>
        <v>ren 2018_10_31_155844_create___resource_form_layout_table.php 2018_10_31_000034_create___resource_form_layout_table.php</v>
      </c>
    </row>
    <row r="36" spans="1:7">
      <c r="A36" s="3">
        <f t="shared" si="0"/>
        <v>35</v>
      </c>
      <c r="B36" s="1" t="s">
        <v>1010</v>
      </c>
      <c r="C36" s="6" t="str">
        <f>LEFT([Filename],11)</f>
        <v>2018_10_31_</v>
      </c>
      <c r="D36" s="6" t="str">
        <f>TEXT([No],"000000")</f>
        <v>000035</v>
      </c>
      <c r="E36" s="6" t="str">
        <f>RIGHT([Filename],LEN([Filename])-LEN([Date Part])-LEN([Sequence]))</f>
        <v>_create___resource_form_collection_table.php</v>
      </c>
      <c r="F36" s="6" t="str">
        <f>[Date Part]&amp;[Sequence]&amp;[Name Part]</f>
        <v>2018_10_31_000035_create___resource_form_collection_table.php</v>
      </c>
      <c r="G36" s="6" t="str">
        <f>"ren "&amp;[Filename]&amp;" "&amp;[New Name]</f>
        <v>ren 2018_10_31_155848_create___resource_form_collection_table.php 2018_10_31_000035_create___resource_form_collection_table.php</v>
      </c>
    </row>
    <row r="37" spans="1:7">
      <c r="A37" s="3">
        <f t="shared" si="0"/>
        <v>36</v>
      </c>
      <c r="B37" s="1" t="s">
        <v>1011</v>
      </c>
      <c r="C37" s="6" t="str">
        <f>LEFT([Filename],11)</f>
        <v>2018_10_31_</v>
      </c>
      <c r="D37" s="6" t="str">
        <f>TEXT([No],"000000")</f>
        <v>000036</v>
      </c>
      <c r="E37" s="6" t="str">
        <f>RIGHT([Filename],LEN([Filename])-LEN([Date Part])-LEN([Sequence]))</f>
        <v>_create___resource_dashboard_table.php</v>
      </c>
      <c r="F37" s="6" t="str">
        <f>[Date Part]&amp;[Sequence]&amp;[Name Part]</f>
        <v>2018_10_31_000036_create___resource_dashboard_table.php</v>
      </c>
      <c r="G37" s="6" t="str">
        <f>"ren "&amp;[Filename]&amp;" "&amp;[New Name]</f>
        <v>ren 2018_10_31_155851_create___resource_dashboard_table.php 2018_10_31_000036_create___resource_dashboard_table.php</v>
      </c>
    </row>
    <row r="38" spans="1:7">
      <c r="A38" s="3">
        <f t="shared" si="0"/>
        <v>37</v>
      </c>
      <c r="B38" s="1" t="s">
        <v>1012</v>
      </c>
      <c r="C38" s="6" t="str">
        <f>LEFT([Filename],11)</f>
        <v>2018_10_31_</v>
      </c>
      <c r="D38" s="6" t="str">
        <f>TEXT([No],"000000")</f>
        <v>000037</v>
      </c>
      <c r="E38" s="6" t="str">
        <f>RIGHT([Filename],LEN([Filename])-LEN([Date Part])-LEN([Sequence]))</f>
        <v>_create___resource_dashboard_sections_table.php</v>
      </c>
      <c r="F38" s="6" t="str">
        <f>[Date Part]&amp;[Sequence]&amp;[Name Part]</f>
        <v>2018_10_31_000037_create___resource_dashboard_sections_table.php</v>
      </c>
      <c r="G38" s="6" t="str">
        <f>"ren "&amp;[Filename]&amp;" "&amp;[New Name]</f>
        <v>ren 2018_10_31_155854_create___resource_dashboard_sections_table.php 2018_10_31_000037_create___resource_dashboard_sections_table.php</v>
      </c>
    </row>
    <row r="39" spans="1:7">
      <c r="A39" s="3">
        <f t="shared" si="0"/>
        <v>38</v>
      </c>
      <c r="B39" s="1" t="s">
        <v>1013</v>
      </c>
      <c r="C39" s="6" t="str">
        <f>LEFT([Filename],11)</f>
        <v>2018_10_31_</v>
      </c>
      <c r="D39" s="6" t="str">
        <f>TEXT([No],"000000")</f>
        <v>000038</v>
      </c>
      <c r="E39" s="6" t="str">
        <f>RIGHT([Filename],LEN([Filename])-LEN([Date Part])-LEN([Sequence]))</f>
        <v>_create___resource_dashboard_section_items_table.php</v>
      </c>
      <c r="F39" s="6" t="str">
        <f>[Date Part]&amp;[Sequence]&amp;[Name Part]</f>
        <v>2018_10_31_000038_create___resource_dashboard_section_items_table.php</v>
      </c>
      <c r="G39" s="6" t="str">
        <f>"ren "&amp;[Filename]&amp;" "&amp;[New Name]</f>
        <v>ren 2018_10_31_155857_create___resource_dashboard_section_items_table.php 2018_10_31_000038_create___resource_dashboard_section_items_table.php</v>
      </c>
    </row>
    <row r="40" spans="1:7">
      <c r="A40" s="3">
        <f t="shared" si="0"/>
        <v>39</v>
      </c>
      <c r="B40" s="1" t="s">
        <v>1014</v>
      </c>
      <c r="C40" s="6" t="str">
        <f>LEFT([Filename],11)</f>
        <v>2018_10_31_</v>
      </c>
      <c r="D40" s="6" t="str">
        <f>TEXT([No],"000000")</f>
        <v>000039</v>
      </c>
      <c r="E40" s="6" t="str">
        <f>RIGHT([Filename],LEN([Filename])-LEN([Date Part])-LEN([Sequence]))</f>
        <v>_create___resource_metrics_table.php</v>
      </c>
      <c r="F40" s="6" t="str">
        <f>[Date Part]&amp;[Sequence]&amp;[Name Part]</f>
        <v>2018_10_31_000039_create___resource_metrics_table.php</v>
      </c>
      <c r="G40" s="6" t="str">
        <f>"ren "&amp;[Filename]&amp;" "&amp;[New Name]</f>
        <v>ren 2018_10_31_155901_create___resource_metrics_table.php 2018_10_31_000039_create___resource_metrics_table.php</v>
      </c>
    </row>
    <row r="41" spans="1:7">
      <c r="A41" s="3">
        <f t="shared" si="0"/>
        <v>40</v>
      </c>
      <c r="B41" s="1" t="s">
        <v>1015</v>
      </c>
      <c r="C41" s="6" t="str">
        <f>LEFT([Filename],11)</f>
        <v>2018_10_31_</v>
      </c>
      <c r="D41" s="6" t="str">
        <f>TEXT([No],"000000")</f>
        <v>000040</v>
      </c>
      <c r="E41" s="6" t="str">
        <f>RIGHT([Filename],LEN([Filename])-LEN([Date Part])-LEN([Sequence]))</f>
        <v>_create___organisation_table.php</v>
      </c>
      <c r="F41" s="6" t="str">
        <f>[Date Part]&amp;[Sequence]&amp;[Name Part]</f>
        <v>2018_10_31_000040_create___organisation_table.php</v>
      </c>
      <c r="G41" s="6" t="str">
        <f>"ren "&amp;[Filename]&amp;" "&amp;[New Name]</f>
        <v>ren 2018_10_31_155904_create___organisation_table.php 2018_10_31_000040_create___organisation_table.php</v>
      </c>
    </row>
    <row r="42" spans="1:7">
      <c r="A42" s="3">
        <f t="shared" si="0"/>
        <v>41</v>
      </c>
      <c r="B42" s="1" t="s">
        <v>1016</v>
      </c>
      <c r="C42" s="6" t="str">
        <f>LEFT([Filename],11)</f>
        <v>2018_10_31_</v>
      </c>
      <c r="D42" s="6" t="str">
        <f>TEXT([No],"000000")</f>
        <v>000041</v>
      </c>
      <c r="E42" s="6" t="str">
        <f>RIGHT([Filename],LEN([Filename])-LEN([Date Part])-LEN([Sequence]))</f>
        <v>_create___organisation_contacts_table.php</v>
      </c>
      <c r="F42" s="6" t="str">
        <f>[Date Part]&amp;[Sequence]&amp;[Name Part]</f>
        <v>2018_10_31_000041_create___organisation_contacts_table.php</v>
      </c>
      <c r="G42" s="6" t="str">
        <f>"ren "&amp;[Filename]&amp;" "&amp;[New Name]</f>
        <v>ren 2018_10_31_155907_create___organisation_contacts_table.php 2018_10_31_000041_create___organisation_contacts_table.php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66"/>
  <sheetViews>
    <sheetView topLeftCell="A22" workbookViewId="0">
      <selection activeCell="D48" sqref="D48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>
      <c r="A1" t="s">
        <v>90</v>
      </c>
      <c r="B1" t="s">
        <v>14</v>
      </c>
      <c r="C1" t="s">
        <v>1</v>
      </c>
      <c r="D1" s="26" t="s">
        <v>668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>
      <c r="A3" s="1" t="s">
        <v>40</v>
      </c>
      <c r="B3" s="1" t="s">
        <v>40</v>
      </c>
      <c r="C3" s="1"/>
      <c r="D3" s="1"/>
      <c r="E3" s="1"/>
      <c r="F3" s="1"/>
      <c r="G3" s="1"/>
      <c r="H3" s="1"/>
      <c r="I3" s="1"/>
    </row>
    <row r="4" spans="1:9">
      <c r="A4" s="1" t="s">
        <v>23</v>
      </c>
      <c r="B4" s="1" t="s">
        <v>24</v>
      </c>
      <c r="C4" s="1" t="s">
        <v>23</v>
      </c>
      <c r="D4" s="1"/>
      <c r="E4" s="1" t="s">
        <v>25</v>
      </c>
      <c r="F4" s="1"/>
      <c r="G4" s="1"/>
      <c r="H4" s="1"/>
      <c r="I4" s="1"/>
    </row>
    <row r="5" spans="1:9">
      <c r="A5" s="1" t="s">
        <v>41</v>
      </c>
      <c r="B5" s="1" t="s">
        <v>42</v>
      </c>
      <c r="C5" s="1" t="s">
        <v>23</v>
      </c>
      <c r="D5" s="1"/>
      <c r="E5" s="1" t="s">
        <v>43</v>
      </c>
      <c r="F5" s="1" t="s">
        <v>44</v>
      </c>
      <c r="G5" s="1" t="s">
        <v>45</v>
      </c>
      <c r="H5" s="1" t="s">
        <v>46</v>
      </c>
      <c r="I5" s="1"/>
    </row>
    <row r="6" spans="1:9">
      <c r="A6" s="1" t="s">
        <v>26</v>
      </c>
      <c r="B6" s="1" t="s">
        <v>27</v>
      </c>
      <c r="C6" s="1" t="s">
        <v>26</v>
      </c>
      <c r="D6" s="1">
        <v>64</v>
      </c>
      <c r="E6" s="1" t="s">
        <v>25</v>
      </c>
      <c r="F6" s="1"/>
      <c r="G6" s="1"/>
      <c r="H6" s="1"/>
      <c r="I6" s="1"/>
    </row>
    <row r="7" spans="1:9">
      <c r="A7" s="2" t="s">
        <v>28</v>
      </c>
      <c r="B7" s="2" t="s">
        <v>27</v>
      </c>
      <c r="C7" s="2" t="s">
        <v>28</v>
      </c>
      <c r="D7" s="2">
        <v>1024</v>
      </c>
      <c r="E7" s="2" t="s">
        <v>29</v>
      </c>
      <c r="F7" s="2"/>
      <c r="G7" s="2"/>
      <c r="H7" s="2"/>
      <c r="I7" s="2"/>
    </row>
    <row r="8" spans="1:9">
      <c r="A8" s="2" t="s">
        <v>30</v>
      </c>
      <c r="B8" s="2" t="s">
        <v>27</v>
      </c>
      <c r="C8" s="2" t="s">
        <v>30</v>
      </c>
      <c r="D8" s="2">
        <v>128</v>
      </c>
      <c r="E8" s="2" t="s">
        <v>29</v>
      </c>
      <c r="F8" s="2"/>
      <c r="G8" s="2"/>
      <c r="H8" s="2"/>
      <c r="I8" s="2"/>
    </row>
    <row r="9" spans="1:9">
      <c r="A9" s="2" t="s">
        <v>31</v>
      </c>
      <c r="B9" s="2" t="s">
        <v>27</v>
      </c>
      <c r="C9" s="2" t="s">
        <v>31</v>
      </c>
      <c r="D9" s="2">
        <v>512</v>
      </c>
      <c r="E9" s="2" t="s">
        <v>29</v>
      </c>
      <c r="F9" s="2" t="s">
        <v>320</v>
      </c>
      <c r="G9" s="2"/>
      <c r="H9" s="2"/>
      <c r="I9" s="2"/>
    </row>
    <row r="10" spans="1:9">
      <c r="A10" s="2" t="s">
        <v>32</v>
      </c>
      <c r="B10" s="2" t="s">
        <v>27</v>
      </c>
      <c r="C10" s="2" t="s">
        <v>32</v>
      </c>
      <c r="D10" s="2">
        <v>64</v>
      </c>
      <c r="E10" s="2" t="s">
        <v>29</v>
      </c>
      <c r="F10" s="2"/>
      <c r="G10" s="2"/>
      <c r="H10" s="2"/>
      <c r="I10" s="2"/>
    </row>
    <row r="11" spans="1:9">
      <c r="A11" s="2" t="s">
        <v>33</v>
      </c>
      <c r="B11" s="2" t="s">
        <v>27</v>
      </c>
      <c r="C11" s="2" t="s">
        <v>33</v>
      </c>
      <c r="D11" s="2">
        <v>64</v>
      </c>
      <c r="E11" s="2" t="s">
        <v>29</v>
      </c>
      <c r="F11" s="2" t="s">
        <v>183</v>
      </c>
      <c r="G11" s="2"/>
      <c r="H11" s="2"/>
      <c r="I11" s="2"/>
    </row>
    <row r="12" spans="1:9">
      <c r="A12" s="2" t="s">
        <v>34</v>
      </c>
      <c r="B12" s="2" t="s">
        <v>27</v>
      </c>
      <c r="C12" s="2" t="s">
        <v>34</v>
      </c>
      <c r="D12" s="2">
        <v>128</v>
      </c>
      <c r="E12" s="2" t="s">
        <v>29</v>
      </c>
      <c r="F12" s="2"/>
      <c r="G12" s="2"/>
      <c r="H12" s="2"/>
      <c r="I12" s="2"/>
    </row>
    <row r="13" spans="1:9">
      <c r="A13" s="2" t="s">
        <v>35</v>
      </c>
      <c r="B13" s="2" t="s">
        <v>27</v>
      </c>
      <c r="C13" s="2" t="s">
        <v>35</v>
      </c>
      <c r="D13" s="2">
        <v>512</v>
      </c>
      <c r="E13" s="2" t="s">
        <v>29</v>
      </c>
      <c r="F13" s="2"/>
      <c r="G13" s="2"/>
      <c r="H13" s="2"/>
      <c r="I13" s="2"/>
    </row>
    <row r="14" spans="1:9">
      <c r="A14" s="2" t="s">
        <v>36</v>
      </c>
      <c r="B14" s="2" t="s">
        <v>27</v>
      </c>
      <c r="C14" s="2" t="s">
        <v>36</v>
      </c>
      <c r="D14" s="2">
        <v>128</v>
      </c>
      <c r="E14" s="2" t="s">
        <v>29</v>
      </c>
      <c r="F14" s="2"/>
      <c r="G14" s="2"/>
      <c r="H14" s="2"/>
      <c r="I14" s="2"/>
    </row>
    <row r="15" spans="1:9">
      <c r="A15" s="2" t="s">
        <v>37</v>
      </c>
      <c r="B15" s="2" t="s">
        <v>27</v>
      </c>
      <c r="C15" s="2" t="s">
        <v>37</v>
      </c>
      <c r="D15" s="2">
        <v>64</v>
      </c>
      <c r="E15" s="2" t="s">
        <v>29</v>
      </c>
      <c r="F15" s="2"/>
      <c r="G15" s="2"/>
      <c r="H15" s="2"/>
      <c r="I15" s="2"/>
    </row>
    <row r="16" spans="1:9">
      <c r="A16" s="2" t="s">
        <v>38</v>
      </c>
      <c r="B16" s="2" t="s">
        <v>27</v>
      </c>
      <c r="C16" s="2" t="s">
        <v>38</v>
      </c>
      <c r="D16" s="2">
        <v>64</v>
      </c>
      <c r="E16" s="2" t="s">
        <v>29</v>
      </c>
      <c r="F16" s="2"/>
      <c r="G16" s="2"/>
      <c r="H16" s="2"/>
      <c r="I16" s="2"/>
    </row>
    <row r="17" spans="1:9">
      <c r="A17" s="2" t="s">
        <v>39</v>
      </c>
      <c r="B17" s="2" t="s">
        <v>27</v>
      </c>
      <c r="C17" s="2" t="s">
        <v>39</v>
      </c>
      <c r="D17" s="2">
        <v>64</v>
      </c>
      <c r="E17" s="2" t="s">
        <v>29</v>
      </c>
      <c r="F17" s="2"/>
      <c r="G17" s="2"/>
      <c r="H17" s="2"/>
      <c r="I17" s="2"/>
    </row>
    <row r="18" spans="1:9">
      <c r="A18" s="2" t="s">
        <v>47</v>
      </c>
      <c r="B18" s="2" t="s">
        <v>48</v>
      </c>
      <c r="C18" s="2" t="s">
        <v>49</v>
      </c>
      <c r="D18" s="2" t="s">
        <v>50</v>
      </c>
      <c r="E18" s="2" t="s">
        <v>51</v>
      </c>
      <c r="F18" s="2"/>
      <c r="G18" s="2"/>
      <c r="H18" s="2"/>
      <c r="I18" s="2"/>
    </row>
    <row r="19" spans="1:9">
      <c r="A19" s="2" t="s">
        <v>52</v>
      </c>
      <c r="B19" s="2" t="s">
        <v>24</v>
      </c>
      <c r="C19" s="2" t="s">
        <v>52</v>
      </c>
      <c r="D19" s="2"/>
      <c r="E19" s="2" t="s">
        <v>25</v>
      </c>
      <c r="F19" s="2" t="s">
        <v>29</v>
      </c>
      <c r="G19" s="2"/>
      <c r="H19" s="2"/>
      <c r="I19" s="2"/>
    </row>
    <row r="20" spans="1:9">
      <c r="A20" s="2" t="s">
        <v>53</v>
      </c>
      <c r="B20" s="2" t="s">
        <v>42</v>
      </c>
      <c r="C20" s="2" t="s">
        <v>52</v>
      </c>
      <c r="D20" s="2"/>
      <c r="E20" s="2" t="s">
        <v>43</v>
      </c>
      <c r="F20" s="2" t="s">
        <v>44</v>
      </c>
      <c r="G20" s="2" t="s">
        <v>45</v>
      </c>
      <c r="H20" s="2" t="s">
        <v>54</v>
      </c>
      <c r="I20" s="2"/>
    </row>
    <row r="21" spans="1:9">
      <c r="A21" s="2" t="s">
        <v>55</v>
      </c>
      <c r="B21" s="2" t="s">
        <v>27</v>
      </c>
      <c r="C21" s="2" t="s">
        <v>55</v>
      </c>
      <c r="D21" s="2">
        <v>128</v>
      </c>
      <c r="E21" s="2" t="s">
        <v>29</v>
      </c>
      <c r="F21" s="2"/>
      <c r="G21" s="2"/>
      <c r="H21" s="2"/>
      <c r="I21" s="2"/>
    </row>
    <row r="22" spans="1:9">
      <c r="A22" s="2" t="s">
        <v>56</v>
      </c>
      <c r="B22" s="2" t="s">
        <v>24</v>
      </c>
      <c r="C22" s="2" t="s">
        <v>56</v>
      </c>
      <c r="D22" s="2"/>
      <c r="E22" s="2" t="s">
        <v>25</v>
      </c>
      <c r="F22" s="2"/>
      <c r="G22" s="2"/>
      <c r="H22" s="2"/>
      <c r="I22" s="2"/>
    </row>
    <row r="23" spans="1:9">
      <c r="A23" s="2" t="s">
        <v>498</v>
      </c>
      <c r="B23" s="2" t="s">
        <v>24</v>
      </c>
      <c r="C23" s="2" t="s">
        <v>56</v>
      </c>
      <c r="D23" s="2"/>
      <c r="E23" s="2" t="s">
        <v>25</v>
      </c>
      <c r="F23" s="2" t="s">
        <v>29</v>
      </c>
      <c r="G23" s="2"/>
      <c r="H23" s="2"/>
      <c r="I23" s="2"/>
    </row>
    <row r="24" spans="1:9">
      <c r="A24" s="2" t="s">
        <v>574</v>
      </c>
      <c r="B24" s="2" t="s">
        <v>24</v>
      </c>
      <c r="C24" s="2" t="s">
        <v>574</v>
      </c>
      <c r="D24" s="2"/>
      <c r="E24" s="2" t="s">
        <v>25</v>
      </c>
      <c r="F24" s="2" t="s">
        <v>29</v>
      </c>
      <c r="G24" s="2"/>
      <c r="H24" s="2"/>
      <c r="I24" s="2"/>
    </row>
    <row r="25" spans="1:9">
      <c r="A25" s="2" t="s">
        <v>575</v>
      </c>
      <c r="B25" s="2" t="s">
        <v>24</v>
      </c>
      <c r="C25" s="2" t="s">
        <v>575</v>
      </c>
      <c r="D25" s="2"/>
      <c r="E25" s="2" t="s">
        <v>25</v>
      </c>
      <c r="F25" s="2" t="s">
        <v>29</v>
      </c>
      <c r="G25" s="2"/>
      <c r="H25" s="2"/>
      <c r="I25" s="2"/>
    </row>
    <row r="26" spans="1:9">
      <c r="A26" s="2" t="s">
        <v>576</v>
      </c>
      <c r="B26" s="2" t="s">
        <v>24</v>
      </c>
      <c r="C26" s="2" t="s">
        <v>576</v>
      </c>
      <c r="D26" s="2"/>
      <c r="E26" s="2" t="s">
        <v>25</v>
      </c>
      <c r="F26" s="2" t="s">
        <v>29</v>
      </c>
      <c r="G26" s="2"/>
      <c r="H26" s="2"/>
      <c r="I26" s="2"/>
    </row>
    <row r="27" spans="1:9">
      <c r="A27" s="2" t="s">
        <v>577</v>
      </c>
      <c r="B27" s="2" t="s">
        <v>24</v>
      </c>
      <c r="C27" s="2" t="s">
        <v>577</v>
      </c>
      <c r="D27" s="2"/>
      <c r="E27" s="2" t="s">
        <v>25</v>
      </c>
      <c r="F27" s="2" t="s">
        <v>29</v>
      </c>
      <c r="G27" s="2"/>
      <c r="H27" s="2"/>
      <c r="I27" s="2"/>
    </row>
    <row r="28" spans="1:9">
      <c r="A28" s="2" t="s">
        <v>578</v>
      </c>
      <c r="B28" s="2" t="s">
        <v>24</v>
      </c>
      <c r="C28" s="2" t="s">
        <v>578</v>
      </c>
      <c r="D28" s="2"/>
      <c r="E28" s="2" t="s">
        <v>25</v>
      </c>
      <c r="F28" s="2" t="s">
        <v>29</v>
      </c>
      <c r="G28" s="2"/>
      <c r="H28" s="2"/>
      <c r="I28" s="2"/>
    </row>
    <row r="29" spans="1:9">
      <c r="A29" s="2" t="s">
        <v>58</v>
      </c>
      <c r="B29" s="2" t="s">
        <v>42</v>
      </c>
      <c r="C29" s="2" t="s">
        <v>56</v>
      </c>
      <c r="D29" s="2"/>
      <c r="E29" s="2" t="s">
        <v>43</v>
      </c>
      <c r="F29" s="2" t="s">
        <v>59</v>
      </c>
      <c r="G29" s="2" t="s">
        <v>45</v>
      </c>
      <c r="H29" s="2" t="s">
        <v>46</v>
      </c>
      <c r="I29" s="2"/>
    </row>
    <row r="30" spans="1:9">
      <c r="A30" s="2" t="s">
        <v>579</v>
      </c>
      <c r="B30" s="2" t="s">
        <v>42</v>
      </c>
      <c r="C30" s="2" t="s">
        <v>574</v>
      </c>
      <c r="D30" s="2"/>
      <c r="E30" s="2" t="s">
        <v>43</v>
      </c>
      <c r="F30" s="2" t="s">
        <v>59</v>
      </c>
      <c r="G30" s="2" t="s">
        <v>45</v>
      </c>
      <c r="H30" s="2" t="s">
        <v>54</v>
      </c>
      <c r="I30" s="2"/>
    </row>
    <row r="31" spans="1:9">
      <c r="A31" s="2" t="s">
        <v>580</v>
      </c>
      <c r="B31" s="2" t="s">
        <v>42</v>
      </c>
      <c r="C31" s="2" t="s">
        <v>575</v>
      </c>
      <c r="D31" s="2"/>
      <c r="E31" s="2" t="s">
        <v>43</v>
      </c>
      <c r="F31" s="2" t="s">
        <v>59</v>
      </c>
      <c r="G31" s="2" t="s">
        <v>45</v>
      </c>
      <c r="H31" s="2" t="s">
        <v>54</v>
      </c>
      <c r="I31" s="2"/>
    </row>
    <row r="32" spans="1:9">
      <c r="A32" s="2" t="s">
        <v>581</v>
      </c>
      <c r="B32" s="2" t="s">
        <v>42</v>
      </c>
      <c r="C32" s="2" t="s">
        <v>576</v>
      </c>
      <c r="D32" s="2"/>
      <c r="E32" s="2" t="s">
        <v>43</v>
      </c>
      <c r="F32" s="2" t="s">
        <v>59</v>
      </c>
      <c r="G32" s="2" t="s">
        <v>45</v>
      </c>
      <c r="H32" s="2" t="s">
        <v>54</v>
      </c>
      <c r="I32" s="2"/>
    </row>
    <row r="33" spans="1:9">
      <c r="A33" s="2" t="s">
        <v>582</v>
      </c>
      <c r="B33" s="2" t="s">
        <v>42</v>
      </c>
      <c r="C33" s="2" t="s">
        <v>577</v>
      </c>
      <c r="D33" s="2"/>
      <c r="E33" s="2" t="s">
        <v>43</v>
      </c>
      <c r="F33" s="2" t="s">
        <v>59</v>
      </c>
      <c r="G33" s="2" t="s">
        <v>45</v>
      </c>
      <c r="H33" s="2" t="s">
        <v>54</v>
      </c>
      <c r="I33" s="2"/>
    </row>
    <row r="34" spans="1:9">
      <c r="A34" s="2" t="s">
        <v>583</v>
      </c>
      <c r="B34" s="2" t="s">
        <v>42</v>
      </c>
      <c r="C34" s="2" t="s">
        <v>578</v>
      </c>
      <c r="D34" s="2"/>
      <c r="E34" s="2" t="s">
        <v>43</v>
      </c>
      <c r="F34" s="2" t="s">
        <v>59</v>
      </c>
      <c r="G34" s="2" t="s">
        <v>45</v>
      </c>
      <c r="H34" s="2" t="s">
        <v>54</v>
      </c>
      <c r="I34" s="2"/>
    </row>
    <row r="35" spans="1:9">
      <c r="A35" s="2" t="s">
        <v>57</v>
      </c>
      <c r="B35" s="2" t="s">
        <v>24</v>
      </c>
      <c r="C35" s="2" t="s">
        <v>57</v>
      </c>
      <c r="D35" s="2"/>
      <c r="E35" s="2" t="s">
        <v>25</v>
      </c>
      <c r="F35" s="2"/>
      <c r="G35" s="2"/>
      <c r="H35" s="2"/>
      <c r="I35" s="2"/>
    </row>
    <row r="36" spans="1:9">
      <c r="A36" s="2" t="s">
        <v>60</v>
      </c>
      <c r="B36" s="2" t="s">
        <v>42</v>
      </c>
      <c r="C36" s="2" t="s">
        <v>57</v>
      </c>
      <c r="D36" s="2"/>
      <c r="E36" s="2" t="s">
        <v>43</v>
      </c>
      <c r="F36" s="2" t="s">
        <v>61</v>
      </c>
      <c r="G36" s="2" t="s">
        <v>45</v>
      </c>
      <c r="H36" s="2" t="s">
        <v>46</v>
      </c>
      <c r="I36" s="2"/>
    </row>
    <row r="37" spans="1:9">
      <c r="A37" s="2" t="s">
        <v>62</v>
      </c>
      <c r="B37" s="2" t="s">
        <v>63</v>
      </c>
      <c r="C37" s="2" t="s">
        <v>62</v>
      </c>
      <c r="D37" s="2"/>
      <c r="E37" s="2" t="s">
        <v>228</v>
      </c>
      <c r="F37" s="2"/>
      <c r="G37" s="2"/>
      <c r="H37" s="2"/>
      <c r="I37" s="2"/>
    </row>
    <row r="38" spans="1:9">
      <c r="A38" s="2" t="s">
        <v>64</v>
      </c>
      <c r="B38" s="2" t="s">
        <v>27</v>
      </c>
      <c r="C38" s="2" t="s">
        <v>64</v>
      </c>
      <c r="D38" s="2">
        <v>64</v>
      </c>
      <c r="E38" s="2" t="s">
        <v>65</v>
      </c>
      <c r="F38" s="2"/>
      <c r="G38" s="2"/>
      <c r="H38" s="2"/>
      <c r="I38" s="2"/>
    </row>
    <row r="39" spans="1:9">
      <c r="A39" s="2" t="s">
        <v>66</v>
      </c>
      <c r="B39" s="2" t="s">
        <v>24</v>
      </c>
      <c r="C39" s="2" t="s">
        <v>66</v>
      </c>
      <c r="D39" s="2"/>
      <c r="E39" s="2" t="s">
        <v>25</v>
      </c>
      <c r="F39" s="2" t="s">
        <v>29</v>
      </c>
      <c r="G39" s="2"/>
      <c r="H39" s="2"/>
      <c r="I39" s="2"/>
    </row>
    <row r="40" spans="1:9">
      <c r="A40" s="2" t="s">
        <v>67</v>
      </c>
      <c r="B40" s="2" t="s">
        <v>24</v>
      </c>
      <c r="C40" s="2" t="s">
        <v>67</v>
      </c>
      <c r="D40" s="2"/>
      <c r="E40" s="2" t="s">
        <v>25</v>
      </c>
      <c r="F40" s="2" t="s">
        <v>29</v>
      </c>
      <c r="G40" s="2"/>
      <c r="H40" s="2"/>
      <c r="I40" s="2"/>
    </row>
    <row r="41" spans="1:9">
      <c r="A41" s="2" t="s">
        <v>68</v>
      </c>
      <c r="B41" s="2" t="s">
        <v>24</v>
      </c>
      <c r="C41" s="2" t="s">
        <v>68</v>
      </c>
      <c r="D41" s="2"/>
      <c r="E41" s="2" t="s">
        <v>25</v>
      </c>
      <c r="F41" s="2" t="s">
        <v>29</v>
      </c>
      <c r="G41" s="2"/>
      <c r="H41" s="2"/>
      <c r="I41" s="2"/>
    </row>
    <row r="42" spans="1:9">
      <c r="A42" s="2" t="s">
        <v>69</v>
      </c>
      <c r="B42" s="2" t="s">
        <v>24</v>
      </c>
      <c r="C42" s="2" t="s">
        <v>69</v>
      </c>
      <c r="D42" s="2"/>
      <c r="E42" s="2" t="s">
        <v>25</v>
      </c>
      <c r="F42" s="2" t="s">
        <v>29</v>
      </c>
      <c r="G42" s="2"/>
      <c r="H42" s="2"/>
      <c r="I42" s="2"/>
    </row>
    <row r="43" spans="1:9">
      <c r="A43" s="2" t="s">
        <v>70</v>
      </c>
      <c r="B43" s="1" t="s">
        <v>42</v>
      </c>
      <c r="C43" s="2" t="s">
        <v>66</v>
      </c>
      <c r="D43" s="1"/>
      <c r="E43" s="1" t="s">
        <v>43</v>
      </c>
      <c r="F43" s="1" t="s">
        <v>74</v>
      </c>
      <c r="G43" s="1" t="s">
        <v>45</v>
      </c>
      <c r="H43" s="2" t="s">
        <v>54</v>
      </c>
      <c r="I43" s="1"/>
    </row>
    <row r="44" spans="1:9">
      <c r="A44" s="2" t="s">
        <v>71</v>
      </c>
      <c r="B44" s="1" t="s">
        <v>42</v>
      </c>
      <c r="C44" s="2" t="s">
        <v>67</v>
      </c>
      <c r="D44" s="1"/>
      <c r="E44" s="1" t="s">
        <v>43</v>
      </c>
      <c r="F44" s="1" t="s">
        <v>75</v>
      </c>
      <c r="G44" s="1" t="s">
        <v>45</v>
      </c>
      <c r="H44" s="2" t="s">
        <v>54</v>
      </c>
      <c r="I44" s="1"/>
    </row>
    <row r="45" spans="1:9">
      <c r="A45" s="2" t="s">
        <v>72</v>
      </c>
      <c r="B45" s="1" t="s">
        <v>42</v>
      </c>
      <c r="C45" s="2" t="s">
        <v>68</v>
      </c>
      <c r="D45" s="1"/>
      <c r="E45" s="1" t="s">
        <v>43</v>
      </c>
      <c r="F45" s="1" t="s">
        <v>76</v>
      </c>
      <c r="G45" s="1" t="s">
        <v>45</v>
      </c>
      <c r="H45" s="2" t="s">
        <v>54</v>
      </c>
      <c r="I45" s="1"/>
    </row>
    <row r="46" spans="1:9">
      <c r="A46" s="2" t="s">
        <v>73</v>
      </c>
      <c r="B46" s="1" t="s">
        <v>42</v>
      </c>
      <c r="C46" s="2" t="s">
        <v>69</v>
      </c>
      <c r="D46" s="2"/>
      <c r="E46" s="1" t="s">
        <v>43</v>
      </c>
      <c r="F46" s="2" t="s">
        <v>75</v>
      </c>
      <c r="G46" s="1" t="s">
        <v>45</v>
      </c>
      <c r="H46" s="2" t="s">
        <v>54</v>
      </c>
      <c r="I46" s="2"/>
    </row>
    <row r="47" spans="1:9">
      <c r="A47" s="2" t="s">
        <v>77</v>
      </c>
      <c r="B47" s="2" t="s">
        <v>27</v>
      </c>
      <c r="C47" s="2" t="s">
        <v>77</v>
      </c>
      <c r="D47" s="2">
        <v>128</v>
      </c>
      <c r="E47" s="2" t="s">
        <v>29</v>
      </c>
      <c r="F47" s="2"/>
      <c r="G47" s="2"/>
      <c r="H47" s="2"/>
      <c r="I47" s="2"/>
    </row>
    <row r="48" spans="1:9">
      <c r="A48" s="2" t="s">
        <v>321</v>
      </c>
      <c r="B48" s="2" t="s">
        <v>48</v>
      </c>
      <c r="C48" s="2" t="s">
        <v>49</v>
      </c>
      <c r="D48" s="2" t="s">
        <v>78</v>
      </c>
      <c r="E48" s="2" t="s">
        <v>79</v>
      </c>
      <c r="F48" s="2"/>
      <c r="G48" s="2"/>
      <c r="H48" s="2"/>
      <c r="I48" s="2"/>
    </row>
    <row r="49" spans="1:9">
      <c r="A49" s="2" t="s">
        <v>80</v>
      </c>
      <c r="B49" s="2" t="s">
        <v>48</v>
      </c>
      <c r="C49" s="2" t="s">
        <v>81</v>
      </c>
      <c r="D49" s="2" t="s">
        <v>82</v>
      </c>
      <c r="E49" s="2" t="s">
        <v>83</v>
      </c>
      <c r="F49" s="2"/>
      <c r="G49" s="2"/>
      <c r="H49" s="2"/>
      <c r="I49" s="2"/>
    </row>
    <row r="50" spans="1:9">
      <c r="A50" s="4" t="s">
        <v>92</v>
      </c>
      <c r="B50" s="4" t="s">
        <v>27</v>
      </c>
      <c r="C50" s="4" t="s">
        <v>92</v>
      </c>
      <c r="D50" s="4">
        <v>128</v>
      </c>
      <c r="E50" s="4" t="s">
        <v>29</v>
      </c>
      <c r="F50" s="4"/>
      <c r="G50" s="4"/>
      <c r="H50" s="4"/>
      <c r="I50" s="4"/>
    </row>
    <row r="51" spans="1:9">
      <c r="A51" s="2" t="s">
        <v>91</v>
      </c>
      <c r="B51" s="2" t="s">
        <v>27</v>
      </c>
      <c r="C51" s="2" t="s">
        <v>84</v>
      </c>
      <c r="D51" s="2">
        <v>256</v>
      </c>
      <c r="E51" s="2" t="s">
        <v>29</v>
      </c>
      <c r="F51" s="2"/>
      <c r="G51" s="2"/>
      <c r="H51" s="2"/>
      <c r="I51" s="2"/>
    </row>
    <row r="52" spans="1:9">
      <c r="A52" s="2" t="s">
        <v>85</v>
      </c>
      <c r="B52" s="2" t="s">
        <v>27</v>
      </c>
      <c r="C52" s="2" t="s">
        <v>86</v>
      </c>
      <c r="D52" s="2">
        <v>256</v>
      </c>
      <c r="E52" s="2" t="s">
        <v>29</v>
      </c>
      <c r="F52" s="2"/>
      <c r="G52" s="2"/>
      <c r="H52" s="2"/>
      <c r="I52" s="2"/>
    </row>
    <row r="53" spans="1:9">
      <c r="A53" s="2" t="s">
        <v>87</v>
      </c>
      <c r="B53" s="2" t="s">
        <v>27</v>
      </c>
      <c r="C53" s="2" t="s">
        <v>88</v>
      </c>
      <c r="D53" s="2">
        <v>128</v>
      </c>
      <c r="E53" s="2" t="s">
        <v>29</v>
      </c>
      <c r="F53" s="2"/>
      <c r="G53" s="2"/>
      <c r="H53" s="2"/>
      <c r="I53" s="2"/>
    </row>
    <row r="54" spans="1:9">
      <c r="A54" s="4" t="s">
        <v>4</v>
      </c>
      <c r="B54" s="4" t="s">
        <v>24</v>
      </c>
      <c r="C54" s="4" t="s">
        <v>4</v>
      </c>
      <c r="D54" s="4"/>
      <c r="E54" s="4" t="s">
        <v>25</v>
      </c>
      <c r="F54" s="4"/>
      <c r="G54" s="4"/>
      <c r="H54" s="4"/>
      <c r="I54" s="4"/>
    </row>
    <row r="55" spans="1:9">
      <c r="A55" s="4" t="s">
        <v>93</v>
      </c>
      <c r="B55" s="4" t="s">
        <v>42</v>
      </c>
      <c r="C55" s="4" t="s">
        <v>4</v>
      </c>
      <c r="D55" s="4"/>
      <c r="E55" s="4" t="s">
        <v>43</v>
      </c>
      <c r="F55" s="4" t="s">
        <v>76</v>
      </c>
      <c r="G55" s="4" t="s">
        <v>45</v>
      </c>
      <c r="H55" s="4" t="s">
        <v>46</v>
      </c>
      <c r="I55" s="4"/>
    </row>
    <row r="56" spans="1:9">
      <c r="A56" s="4" t="s">
        <v>94</v>
      </c>
      <c r="B56" s="4" t="s">
        <v>24</v>
      </c>
      <c r="C56" s="4" t="s">
        <v>94</v>
      </c>
      <c r="D56" s="4"/>
      <c r="E56" s="4" t="s">
        <v>25</v>
      </c>
      <c r="F56" s="4"/>
      <c r="G56" s="4"/>
      <c r="H56" s="4"/>
      <c r="I56" s="4"/>
    </row>
    <row r="57" spans="1:9">
      <c r="A57" s="4" t="s">
        <v>95</v>
      </c>
      <c r="B57" s="4" t="s">
        <v>42</v>
      </c>
      <c r="C57" s="4" t="s">
        <v>94</v>
      </c>
      <c r="D57" s="4"/>
      <c r="E57" s="4" t="s">
        <v>43</v>
      </c>
      <c r="F57" s="4" t="s">
        <v>74</v>
      </c>
      <c r="G57" s="4" t="s">
        <v>45</v>
      </c>
      <c r="H57" s="4" t="s">
        <v>46</v>
      </c>
      <c r="I57" s="4"/>
    </row>
    <row r="58" spans="1:9">
      <c r="A58" s="4" t="s">
        <v>97</v>
      </c>
      <c r="B58" s="4" t="s">
        <v>24</v>
      </c>
      <c r="C58" s="4" t="s">
        <v>97</v>
      </c>
      <c r="D58" s="4"/>
      <c r="E58" s="4" t="s">
        <v>25</v>
      </c>
      <c r="F58" s="4"/>
      <c r="G58" s="4"/>
      <c r="H58" s="4"/>
      <c r="I58" s="4"/>
    </row>
    <row r="59" spans="1:9">
      <c r="A59" s="4" t="s">
        <v>98</v>
      </c>
      <c r="B59" s="4" t="s">
        <v>42</v>
      </c>
      <c r="C59" s="4" t="s">
        <v>97</v>
      </c>
      <c r="D59" s="4"/>
      <c r="E59" s="4" t="s">
        <v>43</v>
      </c>
      <c r="F59" s="4" t="s">
        <v>99</v>
      </c>
      <c r="G59" s="4" t="s">
        <v>45</v>
      </c>
      <c r="H59" s="4" t="s">
        <v>46</v>
      </c>
      <c r="I59" s="4"/>
    </row>
    <row r="60" spans="1:9">
      <c r="A60" s="4" t="s">
        <v>125</v>
      </c>
      <c r="B60" s="4" t="s">
        <v>27</v>
      </c>
      <c r="C60" s="4" t="s">
        <v>26</v>
      </c>
      <c r="D60" s="4">
        <v>64</v>
      </c>
      <c r="E60" s="4" t="s">
        <v>29</v>
      </c>
      <c r="F60" s="4"/>
      <c r="G60" s="4"/>
      <c r="H60" s="4"/>
      <c r="I60" s="4"/>
    </row>
    <row r="61" spans="1:9">
      <c r="A61" s="4" t="s">
        <v>126</v>
      </c>
      <c r="B61" s="4" t="s">
        <v>27</v>
      </c>
      <c r="C61" s="4" t="s">
        <v>96</v>
      </c>
      <c r="D61" s="4">
        <v>128</v>
      </c>
      <c r="E61" s="4" t="s">
        <v>29</v>
      </c>
      <c r="F61" s="4"/>
      <c r="G61" s="4"/>
      <c r="H61" s="4"/>
      <c r="I61" s="4"/>
    </row>
    <row r="62" spans="1:9">
      <c r="A62" s="4" t="s">
        <v>106</v>
      </c>
      <c r="B62" s="4" t="s">
        <v>27</v>
      </c>
      <c r="C62" s="4" t="s">
        <v>36</v>
      </c>
      <c r="D62" s="4">
        <v>128</v>
      </c>
      <c r="E62" s="4" t="s">
        <v>29</v>
      </c>
      <c r="F62" s="4"/>
      <c r="G62" s="4"/>
      <c r="H62" s="4"/>
      <c r="I62" s="4"/>
    </row>
    <row r="63" spans="1:9">
      <c r="A63" s="4" t="s">
        <v>107</v>
      </c>
      <c r="B63" s="4" t="s">
        <v>27</v>
      </c>
      <c r="C63" s="4" t="s">
        <v>112</v>
      </c>
      <c r="D63" s="4">
        <v>64</v>
      </c>
      <c r="E63" s="4" t="s">
        <v>29</v>
      </c>
      <c r="F63" s="4"/>
      <c r="G63" s="4"/>
      <c r="H63" s="4"/>
      <c r="I63" s="4"/>
    </row>
    <row r="64" spans="1:9">
      <c r="A64" s="4" t="s">
        <v>111</v>
      </c>
      <c r="B64" s="4" t="s">
        <v>27</v>
      </c>
      <c r="C64" s="4" t="s">
        <v>113</v>
      </c>
      <c r="D64" s="4">
        <v>64</v>
      </c>
      <c r="E64" s="4" t="s">
        <v>29</v>
      </c>
      <c r="F64" s="4"/>
      <c r="G64" s="4"/>
      <c r="H64" s="4"/>
      <c r="I64" s="4"/>
    </row>
    <row r="65" spans="1:9">
      <c r="A65" s="4" t="s">
        <v>110</v>
      </c>
      <c r="B65" s="4" t="s">
        <v>27</v>
      </c>
      <c r="C65" s="4" t="s">
        <v>114</v>
      </c>
      <c r="D65" s="4">
        <v>64</v>
      </c>
      <c r="E65" s="4" t="s">
        <v>29</v>
      </c>
      <c r="F65" s="4"/>
      <c r="G65" s="4"/>
      <c r="H65" s="4"/>
      <c r="I65" s="4"/>
    </row>
    <row r="66" spans="1:9">
      <c r="A66" s="4" t="s">
        <v>109</v>
      </c>
      <c r="B66" s="4" t="s">
        <v>27</v>
      </c>
      <c r="C66" s="4" t="s">
        <v>115</v>
      </c>
      <c r="D66" s="4">
        <v>64</v>
      </c>
      <c r="E66" s="4" t="s">
        <v>29</v>
      </c>
      <c r="F66" s="4"/>
      <c r="G66" s="4"/>
      <c r="H66" s="4"/>
      <c r="I66" s="4"/>
    </row>
    <row r="67" spans="1:9">
      <c r="A67" s="4" t="s">
        <v>108</v>
      </c>
      <c r="B67" s="4" t="s">
        <v>27</v>
      </c>
      <c r="C67" s="4" t="s">
        <v>116</v>
      </c>
      <c r="D67" s="4">
        <v>64</v>
      </c>
      <c r="E67" s="4" t="s">
        <v>29</v>
      </c>
      <c r="F67" s="4"/>
      <c r="G67" s="4"/>
      <c r="H67" s="4"/>
      <c r="I67" s="4"/>
    </row>
    <row r="68" spans="1:9">
      <c r="A68" s="4" t="s">
        <v>117</v>
      </c>
      <c r="B68" s="4" t="s">
        <v>24</v>
      </c>
      <c r="C68" s="4" t="s">
        <v>117</v>
      </c>
      <c r="D68" s="4"/>
      <c r="E68" s="4" t="s">
        <v>25</v>
      </c>
      <c r="F68" s="4"/>
      <c r="G68" s="4"/>
      <c r="H68" s="4"/>
      <c r="I68" s="4"/>
    </row>
    <row r="69" spans="1:9">
      <c r="A69" s="4" t="s">
        <v>118</v>
      </c>
      <c r="B69" s="4" t="s">
        <v>42</v>
      </c>
      <c r="C69" s="4" t="s">
        <v>117</v>
      </c>
      <c r="D69" s="4"/>
      <c r="E69" s="4" t="s">
        <v>43</v>
      </c>
      <c r="F69" s="4" t="s">
        <v>75</v>
      </c>
      <c r="G69" s="4" t="s">
        <v>45</v>
      </c>
      <c r="H69" s="4" t="s">
        <v>46</v>
      </c>
      <c r="I69" s="4"/>
    </row>
    <row r="70" spans="1:9">
      <c r="A70" s="4" t="s">
        <v>119</v>
      </c>
      <c r="B70" s="4" t="s">
        <v>27</v>
      </c>
      <c r="C70" s="4" t="s">
        <v>49</v>
      </c>
      <c r="D70" s="4">
        <v>128</v>
      </c>
      <c r="E70" s="4" t="s">
        <v>29</v>
      </c>
      <c r="F70" s="4"/>
      <c r="G70" s="4"/>
      <c r="H70" s="4"/>
      <c r="I70" s="4"/>
    </row>
    <row r="71" spans="1:9">
      <c r="A71" s="4" t="s">
        <v>267</v>
      </c>
      <c r="B71" s="4" t="s">
        <v>27</v>
      </c>
      <c r="C71" s="4" t="s">
        <v>268</v>
      </c>
      <c r="D71" s="4">
        <v>256</v>
      </c>
      <c r="E71" s="4" t="s">
        <v>29</v>
      </c>
      <c r="F71" s="4"/>
      <c r="G71" s="4"/>
      <c r="H71" s="4"/>
      <c r="I71" s="4"/>
    </row>
    <row r="72" spans="1:9">
      <c r="A72" s="4" t="s">
        <v>120</v>
      </c>
      <c r="B72" s="4" t="s">
        <v>27</v>
      </c>
      <c r="C72" s="4" t="s">
        <v>121</v>
      </c>
      <c r="D72" s="4">
        <v>64</v>
      </c>
      <c r="E72" s="4" t="s">
        <v>29</v>
      </c>
      <c r="F72" s="4"/>
      <c r="G72" s="4"/>
      <c r="H72" s="4"/>
      <c r="I72" s="4"/>
    </row>
    <row r="73" spans="1:9">
      <c r="A73" s="4" t="s">
        <v>122</v>
      </c>
      <c r="B73" s="4" t="s">
        <v>24</v>
      </c>
      <c r="C73" s="4" t="s">
        <v>122</v>
      </c>
      <c r="D73" s="4"/>
      <c r="E73" s="4" t="s">
        <v>25</v>
      </c>
      <c r="F73" s="4"/>
      <c r="G73" s="4"/>
      <c r="H73" s="4"/>
      <c r="I73" s="4"/>
    </row>
    <row r="74" spans="1:9">
      <c r="A74" s="4" t="s">
        <v>123</v>
      </c>
      <c r="B74" s="4" t="s">
        <v>42</v>
      </c>
      <c r="C74" s="4" t="s">
        <v>122</v>
      </c>
      <c r="D74" s="4"/>
      <c r="E74" s="4" t="s">
        <v>43</v>
      </c>
      <c r="F74" s="4" t="s">
        <v>124</v>
      </c>
      <c r="G74" s="4" t="s">
        <v>45</v>
      </c>
      <c r="H74" s="4" t="s">
        <v>46</v>
      </c>
      <c r="I74" s="4"/>
    </row>
    <row r="75" spans="1:9">
      <c r="A75" s="4" t="s">
        <v>128</v>
      </c>
      <c r="B75" s="4" t="s">
        <v>27</v>
      </c>
      <c r="C75" s="4" t="s">
        <v>127</v>
      </c>
      <c r="D75" s="4">
        <v>64</v>
      </c>
      <c r="E75" s="4" t="s">
        <v>29</v>
      </c>
      <c r="F75" s="4"/>
      <c r="G75" s="4"/>
      <c r="H75" s="4"/>
      <c r="I75" s="4"/>
    </row>
    <row r="76" spans="1:9">
      <c r="A76" s="4" t="s">
        <v>129</v>
      </c>
      <c r="B76" s="4" t="s">
        <v>27</v>
      </c>
      <c r="C76" s="4" t="s">
        <v>131</v>
      </c>
      <c r="D76" s="4">
        <v>512</v>
      </c>
      <c r="E76" s="4" t="s">
        <v>29</v>
      </c>
      <c r="F76" s="4"/>
      <c r="G76" s="4"/>
      <c r="H76" s="4"/>
      <c r="I76" s="4"/>
    </row>
    <row r="77" spans="1:9">
      <c r="A77" s="4" t="s">
        <v>130</v>
      </c>
      <c r="B77" s="4" t="s">
        <v>27</v>
      </c>
      <c r="C77" s="4" t="s">
        <v>132</v>
      </c>
      <c r="D77" s="4">
        <v>1024</v>
      </c>
      <c r="E77" s="4" t="s">
        <v>29</v>
      </c>
      <c r="F77" s="4"/>
      <c r="G77" s="4"/>
      <c r="H77" s="4"/>
      <c r="I77" s="4"/>
    </row>
    <row r="78" spans="1:9">
      <c r="A78" s="4" t="s">
        <v>133</v>
      </c>
      <c r="B78" s="4" t="s">
        <v>27</v>
      </c>
      <c r="C78" s="4" t="s">
        <v>133</v>
      </c>
      <c r="D78" s="4">
        <v>64</v>
      </c>
      <c r="E78" s="4" t="s">
        <v>29</v>
      </c>
      <c r="F78" s="4"/>
      <c r="G78" s="4"/>
      <c r="H78" s="4"/>
      <c r="I78" s="4"/>
    </row>
    <row r="79" spans="1:9">
      <c r="A79" s="4" t="s">
        <v>134</v>
      </c>
      <c r="B79" s="4" t="s">
        <v>27</v>
      </c>
      <c r="C79" s="4" t="s">
        <v>134</v>
      </c>
      <c r="D79" s="4">
        <v>64</v>
      </c>
      <c r="E79" s="4" t="s">
        <v>29</v>
      </c>
      <c r="F79" s="4"/>
      <c r="G79" s="4"/>
      <c r="H79" s="4"/>
      <c r="I79" s="4"/>
    </row>
    <row r="80" spans="1:9">
      <c r="A80" s="4" t="s">
        <v>141</v>
      </c>
      <c r="B80" s="4" t="s">
        <v>24</v>
      </c>
      <c r="C80" s="4" t="s">
        <v>141</v>
      </c>
      <c r="D80" s="4"/>
      <c r="E80" s="4"/>
      <c r="F80" s="4"/>
      <c r="G80" s="4"/>
      <c r="H80" s="4"/>
      <c r="I80" s="4"/>
    </row>
    <row r="81" spans="1:9">
      <c r="A81" s="4" t="s">
        <v>142</v>
      </c>
      <c r="B81" s="4" t="s">
        <v>42</v>
      </c>
      <c r="C81" s="4" t="s">
        <v>141</v>
      </c>
      <c r="D81" s="4"/>
      <c r="E81" s="4" t="s">
        <v>43</v>
      </c>
      <c r="F81" s="4" t="s">
        <v>143</v>
      </c>
      <c r="G81" s="4" t="s">
        <v>45</v>
      </c>
      <c r="H81" s="4" t="s">
        <v>46</v>
      </c>
      <c r="I81" s="4"/>
    </row>
    <row r="82" spans="1:9">
      <c r="A82" s="4" t="s">
        <v>144</v>
      </c>
      <c r="B82" s="4" t="s">
        <v>24</v>
      </c>
      <c r="C82" s="4" t="s">
        <v>144</v>
      </c>
      <c r="D82" s="4"/>
      <c r="E82" s="4"/>
      <c r="F82" s="4"/>
      <c r="G82" s="4"/>
      <c r="H82" s="4"/>
      <c r="I82" s="4"/>
    </row>
    <row r="83" spans="1:9">
      <c r="A83" s="4" t="s">
        <v>145</v>
      </c>
      <c r="B83" s="4" t="s">
        <v>42</v>
      </c>
      <c r="C83" s="4" t="s">
        <v>144</v>
      </c>
      <c r="D83" s="4"/>
      <c r="E83" s="4" t="s">
        <v>43</v>
      </c>
      <c r="F83" s="4" t="s">
        <v>146</v>
      </c>
      <c r="G83" s="4" t="s">
        <v>45</v>
      </c>
      <c r="H83" s="4" t="s">
        <v>46</v>
      </c>
      <c r="I83" s="4"/>
    </row>
    <row r="84" spans="1:9">
      <c r="A84" s="4" t="s">
        <v>147</v>
      </c>
      <c r="B84" s="4" t="s">
        <v>24</v>
      </c>
      <c r="C84" s="4" t="s">
        <v>147</v>
      </c>
      <c r="D84" s="4"/>
      <c r="E84" s="4"/>
      <c r="F84" s="4"/>
      <c r="G84" s="4"/>
      <c r="H84" s="4"/>
      <c r="I84" s="4"/>
    </row>
    <row r="85" spans="1:9">
      <c r="A85" s="4" t="s">
        <v>148</v>
      </c>
      <c r="B85" s="4" t="s">
        <v>42</v>
      </c>
      <c r="C85" s="4" t="s">
        <v>147</v>
      </c>
      <c r="D85" s="4"/>
      <c r="E85" s="4" t="s">
        <v>43</v>
      </c>
      <c r="F85" s="4" t="s">
        <v>149</v>
      </c>
      <c r="G85" s="4" t="s">
        <v>45</v>
      </c>
      <c r="H85" s="4" t="s">
        <v>46</v>
      </c>
      <c r="I85" s="4"/>
    </row>
    <row r="86" spans="1:9">
      <c r="A86" s="4" t="s">
        <v>151</v>
      </c>
      <c r="B86" s="4" t="s">
        <v>27</v>
      </c>
      <c r="C86" s="4" t="s">
        <v>96</v>
      </c>
      <c r="D86" s="4">
        <v>1024</v>
      </c>
      <c r="E86" s="4" t="s">
        <v>29</v>
      </c>
      <c r="F86" s="4"/>
      <c r="G86" s="4"/>
      <c r="H86" s="4"/>
      <c r="I86" s="4"/>
    </row>
    <row r="87" spans="1:9">
      <c r="A87" s="4" t="s">
        <v>152</v>
      </c>
      <c r="B87" s="4" t="s">
        <v>27</v>
      </c>
      <c r="C87" s="4" t="s">
        <v>127</v>
      </c>
      <c r="D87" s="4">
        <v>64</v>
      </c>
      <c r="E87" s="4" t="s">
        <v>29</v>
      </c>
      <c r="F87" s="4"/>
      <c r="G87" s="4"/>
      <c r="H87" s="4"/>
      <c r="I87" s="4"/>
    </row>
    <row r="88" spans="1:9">
      <c r="A88" s="2" t="s">
        <v>194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</row>
    <row r="89" spans="1:9">
      <c r="A89" s="2" t="s">
        <v>189</v>
      </c>
      <c r="B89" s="2" t="s">
        <v>27</v>
      </c>
      <c r="C89" s="2" t="s">
        <v>189</v>
      </c>
      <c r="D89" s="2">
        <v>1024</v>
      </c>
      <c r="E89" s="2" t="s">
        <v>29</v>
      </c>
      <c r="F89" s="2"/>
      <c r="G89" s="2"/>
      <c r="H89" s="2"/>
      <c r="I89" s="2"/>
    </row>
    <row r="90" spans="1:9">
      <c r="A90" s="2" t="s">
        <v>190</v>
      </c>
      <c r="B90" s="2" t="s">
        <v>27</v>
      </c>
      <c r="C90" s="2" t="s">
        <v>190</v>
      </c>
      <c r="D90" s="2">
        <v>1024</v>
      </c>
      <c r="E90" s="2" t="s">
        <v>29</v>
      </c>
      <c r="F90" s="2"/>
      <c r="G90" s="2"/>
      <c r="H90" s="2"/>
      <c r="I90" s="2"/>
    </row>
    <row r="91" spans="1:9">
      <c r="A91" s="2" t="s">
        <v>191</v>
      </c>
      <c r="B91" s="2" t="s">
        <v>27</v>
      </c>
      <c r="C91" s="2" t="s">
        <v>191</v>
      </c>
      <c r="D91" s="2">
        <v>128</v>
      </c>
      <c r="E91" s="2" t="s">
        <v>29</v>
      </c>
      <c r="F91" s="2"/>
      <c r="G91" s="2"/>
      <c r="H91" s="2"/>
      <c r="I91" s="2"/>
    </row>
    <row r="92" spans="1:9">
      <c r="A92" s="2" t="s">
        <v>192</v>
      </c>
      <c r="B92" s="2" t="s">
        <v>27</v>
      </c>
      <c r="C92" s="2" t="s">
        <v>192</v>
      </c>
      <c r="D92" s="2">
        <v>512</v>
      </c>
      <c r="E92" s="2" t="s">
        <v>29</v>
      </c>
      <c r="F92" s="2"/>
      <c r="G92" s="2"/>
      <c r="H92" s="2"/>
      <c r="I92" s="2"/>
    </row>
    <row r="93" spans="1:9">
      <c r="A93" s="2" t="s">
        <v>196</v>
      </c>
      <c r="B93" s="2" t="s">
        <v>27</v>
      </c>
      <c r="C93" s="2" t="s">
        <v>196</v>
      </c>
      <c r="D93" s="2">
        <v>512</v>
      </c>
      <c r="E93" s="2" t="s">
        <v>29</v>
      </c>
      <c r="F93" s="2"/>
      <c r="G93" s="2"/>
      <c r="H93" s="2"/>
      <c r="I93" s="2"/>
    </row>
    <row r="94" spans="1:9">
      <c r="A94" s="2" t="s">
        <v>195</v>
      </c>
      <c r="B94" s="2" t="s">
        <v>27</v>
      </c>
      <c r="C94" s="2" t="s">
        <v>195</v>
      </c>
      <c r="D94" s="2">
        <v>1024</v>
      </c>
      <c r="E94" s="2" t="s">
        <v>29</v>
      </c>
      <c r="F94" s="2"/>
      <c r="G94" s="2"/>
      <c r="H94" s="2"/>
      <c r="I94" s="2"/>
    </row>
    <row r="95" spans="1:9">
      <c r="A95" s="2" t="s">
        <v>188</v>
      </c>
      <c r="B95" s="2" t="s">
        <v>24</v>
      </c>
      <c r="C95" s="2" t="s">
        <v>188</v>
      </c>
      <c r="D95" s="2"/>
      <c r="E95" s="2"/>
      <c r="F95" s="2"/>
      <c r="G95" s="2"/>
      <c r="H95" s="2"/>
      <c r="I95" s="2"/>
    </row>
    <row r="96" spans="1:9">
      <c r="A96" s="2" t="s">
        <v>197</v>
      </c>
      <c r="B96" s="2" t="s">
        <v>42</v>
      </c>
      <c r="C96" s="2" t="s">
        <v>188</v>
      </c>
      <c r="D96" s="2"/>
      <c r="E96" s="2" t="s">
        <v>43</v>
      </c>
      <c r="F96" s="2" t="s">
        <v>198</v>
      </c>
      <c r="G96" s="2" t="s">
        <v>45</v>
      </c>
      <c r="H96" s="2" t="s">
        <v>46</v>
      </c>
      <c r="I96" s="2"/>
    </row>
    <row r="97" spans="1:9">
      <c r="A97" s="2" t="s">
        <v>199</v>
      </c>
      <c r="B97" s="2" t="s">
        <v>48</v>
      </c>
      <c r="C97" s="2" t="s">
        <v>49</v>
      </c>
      <c r="D97" s="2" t="s">
        <v>243</v>
      </c>
      <c r="E97" s="2" t="s">
        <v>200</v>
      </c>
      <c r="F97" s="2"/>
      <c r="G97" s="2"/>
      <c r="H97" s="2"/>
      <c r="I97" s="2"/>
    </row>
    <row r="98" spans="1:9">
      <c r="A98" s="2" t="s">
        <v>201</v>
      </c>
      <c r="B98" s="2" t="s">
        <v>27</v>
      </c>
      <c r="C98" s="2" t="s">
        <v>202</v>
      </c>
      <c r="D98" s="2">
        <v>64</v>
      </c>
      <c r="E98" s="2" t="s">
        <v>29</v>
      </c>
      <c r="F98" s="2"/>
      <c r="G98" s="2"/>
      <c r="H98" s="2"/>
      <c r="I98" s="2"/>
    </row>
    <row r="99" spans="1:9">
      <c r="A99" s="2" t="s">
        <v>203</v>
      </c>
      <c r="B99" s="2" t="s">
        <v>27</v>
      </c>
      <c r="C99" s="2" t="s">
        <v>204</v>
      </c>
      <c r="D99" s="2">
        <v>256</v>
      </c>
      <c r="E99" s="2" t="s">
        <v>29</v>
      </c>
      <c r="F99" s="2"/>
      <c r="G99" s="2"/>
      <c r="H99" s="2"/>
      <c r="I99" s="2"/>
    </row>
    <row r="100" spans="1:9">
      <c r="A100" s="4" t="s">
        <v>244</v>
      </c>
      <c r="B100" s="4" t="s">
        <v>48</v>
      </c>
      <c r="C100" s="4" t="s">
        <v>49</v>
      </c>
      <c r="D100" s="2" t="s">
        <v>767</v>
      </c>
      <c r="E100" s="4" t="s">
        <v>245</v>
      </c>
      <c r="F100" s="4"/>
      <c r="G100" s="4"/>
      <c r="H100" s="4"/>
      <c r="I100" s="4"/>
    </row>
    <row r="101" spans="1:9">
      <c r="A101" s="4" t="s">
        <v>322</v>
      </c>
      <c r="B101" s="4" t="s">
        <v>48</v>
      </c>
      <c r="C101" s="4" t="s">
        <v>323</v>
      </c>
      <c r="D101" s="4" t="s">
        <v>325</v>
      </c>
      <c r="E101" s="4" t="s">
        <v>324</v>
      </c>
      <c r="F101" s="4"/>
      <c r="G101" s="4"/>
      <c r="H101" s="4"/>
      <c r="I101" s="4"/>
    </row>
    <row r="102" spans="1:9">
      <c r="A102" s="4" t="s">
        <v>327</v>
      </c>
      <c r="B102" s="4" t="s">
        <v>27</v>
      </c>
      <c r="C102" s="4" t="s">
        <v>326</v>
      </c>
      <c r="D102" s="4">
        <v>128</v>
      </c>
      <c r="E102" s="4" t="s">
        <v>29</v>
      </c>
      <c r="F102" s="4"/>
      <c r="G102" s="4"/>
      <c r="H102" s="4"/>
      <c r="I102" s="4"/>
    </row>
    <row r="103" spans="1:9">
      <c r="A103" s="4" t="s">
        <v>375</v>
      </c>
      <c r="B103" s="4" t="s">
        <v>48</v>
      </c>
      <c r="C103" s="4" t="s">
        <v>381</v>
      </c>
      <c r="D103" s="4" t="s">
        <v>379</v>
      </c>
      <c r="E103" s="4" t="s">
        <v>376</v>
      </c>
      <c r="F103" s="4"/>
      <c r="G103" s="4"/>
      <c r="H103" s="4"/>
      <c r="I103" s="4"/>
    </row>
    <row r="104" spans="1:9">
      <c r="A104" s="4" t="s">
        <v>377</v>
      </c>
      <c r="B104" s="4" t="s">
        <v>27</v>
      </c>
      <c r="C104" s="4" t="s">
        <v>378</v>
      </c>
      <c r="D104" s="4">
        <v>1024</v>
      </c>
      <c r="E104" s="4" t="s">
        <v>29</v>
      </c>
      <c r="F104" s="4"/>
      <c r="G104" s="4"/>
      <c r="H104" s="4"/>
      <c r="I104" s="4"/>
    </row>
    <row r="105" spans="1:9">
      <c r="A105" s="4" t="s">
        <v>454</v>
      </c>
      <c r="B105" s="4" t="s">
        <v>27</v>
      </c>
      <c r="C105" s="4" t="s">
        <v>455</v>
      </c>
      <c r="D105" s="4">
        <v>64</v>
      </c>
      <c r="E105" s="4" t="s">
        <v>29</v>
      </c>
      <c r="F105" s="4"/>
      <c r="G105" s="4"/>
      <c r="H105" s="4"/>
      <c r="I105" s="4"/>
    </row>
    <row r="106" spans="1:9">
      <c r="A106" s="4" t="s">
        <v>456</v>
      </c>
      <c r="B106" s="4" t="s">
        <v>27</v>
      </c>
      <c r="C106" s="4" t="s">
        <v>457</v>
      </c>
      <c r="D106" s="4">
        <v>128</v>
      </c>
      <c r="E106" s="4" t="s">
        <v>29</v>
      </c>
      <c r="F106" s="4"/>
      <c r="G106" s="4"/>
      <c r="H106" s="4"/>
      <c r="I106" s="4"/>
    </row>
    <row r="107" spans="1:9">
      <c r="A107" s="4" t="s">
        <v>458</v>
      </c>
      <c r="B107" s="4" t="s">
        <v>48</v>
      </c>
      <c r="C107" s="4" t="s">
        <v>459</v>
      </c>
      <c r="D107" s="4" t="s">
        <v>460</v>
      </c>
      <c r="E107" s="4" t="s">
        <v>461</v>
      </c>
      <c r="F107" s="4"/>
      <c r="G107" s="4"/>
      <c r="H107" s="4"/>
      <c r="I107" s="4"/>
    </row>
    <row r="108" spans="1:9">
      <c r="A108" s="4" t="s">
        <v>642</v>
      </c>
      <c r="B108" s="4" t="s">
        <v>48</v>
      </c>
      <c r="C108" s="4" t="s">
        <v>48</v>
      </c>
      <c r="D108" s="4" t="s">
        <v>460</v>
      </c>
      <c r="E108" s="4" t="s">
        <v>643</v>
      </c>
      <c r="F108" s="4"/>
      <c r="G108" s="4"/>
      <c r="H108" s="4"/>
      <c r="I108" s="4"/>
    </row>
    <row r="109" spans="1:9">
      <c r="A109" s="4" t="s">
        <v>499</v>
      </c>
      <c r="B109" s="4" t="s">
        <v>24</v>
      </c>
      <c r="C109" s="4" t="s">
        <v>497</v>
      </c>
      <c r="D109" s="4"/>
      <c r="E109" s="4" t="s">
        <v>25</v>
      </c>
      <c r="F109" s="4" t="s">
        <v>29</v>
      </c>
      <c r="G109" s="4"/>
      <c r="H109" s="4"/>
      <c r="I109" s="4"/>
    </row>
    <row r="110" spans="1:9">
      <c r="A110" s="4" t="s">
        <v>500</v>
      </c>
      <c r="B110" s="4" t="s">
        <v>24</v>
      </c>
      <c r="C110" s="4" t="s">
        <v>505</v>
      </c>
      <c r="D110" s="4"/>
      <c r="E110" s="4" t="s">
        <v>25</v>
      </c>
      <c r="F110" s="4" t="s">
        <v>29</v>
      </c>
      <c r="G110" s="4"/>
      <c r="H110" s="4"/>
      <c r="I110" s="4"/>
    </row>
    <row r="111" spans="1:9">
      <c r="A111" s="4" t="s">
        <v>501</v>
      </c>
      <c r="B111" s="4" t="s">
        <v>24</v>
      </c>
      <c r="C111" s="4" t="s">
        <v>506</v>
      </c>
      <c r="D111" s="4"/>
      <c r="E111" s="4" t="s">
        <v>25</v>
      </c>
      <c r="F111" s="4" t="s">
        <v>29</v>
      </c>
      <c r="G111" s="4"/>
      <c r="H111" s="4"/>
      <c r="I111" s="4"/>
    </row>
    <row r="112" spans="1:9">
      <c r="A112" s="4" t="s">
        <v>502</v>
      </c>
      <c r="B112" s="4" t="s">
        <v>42</v>
      </c>
      <c r="C112" s="4" t="s">
        <v>497</v>
      </c>
      <c r="D112" s="4"/>
      <c r="E112" s="1" t="s">
        <v>43</v>
      </c>
      <c r="F112" s="1" t="s">
        <v>44</v>
      </c>
      <c r="G112" s="1" t="s">
        <v>45</v>
      </c>
      <c r="H112" s="4" t="s">
        <v>54</v>
      </c>
      <c r="I112" s="4"/>
    </row>
    <row r="113" spans="1:9">
      <c r="A113" s="4" t="s">
        <v>503</v>
      </c>
      <c r="B113" s="4" t="s">
        <v>42</v>
      </c>
      <c r="C113" s="4" t="s">
        <v>505</v>
      </c>
      <c r="D113" s="5"/>
      <c r="E113" s="5" t="s">
        <v>43</v>
      </c>
      <c r="F113" s="5" t="s">
        <v>44</v>
      </c>
      <c r="G113" s="5" t="s">
        <v>45</v>
      </c>
      <c r="H113" s="4" t="s">
        <v>54</v>
      </c>
      <c r="I113" s="5"/>
    </row>
    <row r="114" spans="1:9">
      <c r="A114" s="4" t="s">
        <v>504</v>
      </c>
      <c r="B114" s="4" t="s">
        <v>42</v>
      </c>
      <c r="C114" s="4" t="s">
        <v>506</v>
      </c>
      <c r="D114" s="4"/>
      <c r="E114" s="4" t="s">
        <v>43</v>
      </c>
      <c r="F114" s="4" t="s">
        <v>44</v>
      </c>
      <c r="G114" s="4" t="s">
        <v>45</v>
      </c>
      <c r="H114" s="4" t="s">
        <v>54</v>
      </c>
      <c r="I114" s="4"/>
    </row>
    <row r="115" spans="1:9">
      <c r="A115" s="4" t="s">
        <v>507</v>
      </c>
      <c r="B115" s="4" t="s">
        <v>42</v>
      </c>
      <c r="C115" s="4" t="s">
        <v>56</v>
      </c>
      <c r="D115" s="4"/>
      <c r="E115" s="4" t="s">
        <v>43</v>
      </c>
      <c r="F115" s="4" t="s">
        <v>44</v>
      </c>
      <c r="G115" s="4" t="s">
        <v>45</v>
      </c>
      <c r="H115" s="4" t="s">
        <v>54</v>
      </c>
      <c r="I115" s="4"/>
    </row>
    <row r="116" spans="1:9">
      <c r="A116" s="5" t="s">
        <v>533</v>
      </c>
      <c r="B116" s="5" t="s">
        <v>42</v>
      </c>
      <c r="C116" s="5" t="s">
        <v>535</v>
      </c>
      <c r="D116" s="5"/>
      <c r="E116" s="5" t="s">
        <v>43</v>
      </c>
      <c r="F116" s="5" t="s">
        <v>44</v>
      </c>
      <c r="G116" s="5" t="s">
        <v>45</v>
      </c>
      <c r="H116" s="5" t="s">
        <v>54</v>
      </c>
      <c r="I116" s="5"/>
    </row>
    <row r="117" spans="1:9">
      <c r="A117" s="4" t="s">
        <v>534</v>
      </c>
      <c r="B117" s="4" t="s">
        <v>42</v>
      </c>
      <c r="C117" s="4" t="s">
        <v>536</v>
      </c>
      <c r="D117" s="4"/>
      <c r="E117" s="4" t="s">
        <v>43</v>
      </c>
      <c r="F117" s="4" t="s">
        <v>44</v>
      </c>
      <c r="G117" s="4" t="s">
        <v>45</v>
      </c>
      <c r="H117" s="4" t="s">
        <v>54</v>
      </c>
      <c r="I117" s="4"/>
    </row>
    <row r="118" spans="1:9">
      <c r="A118" s="4" t="s">
        <v>538</v>
      </c>
      <c r="B118" s="4" t="s">
        <v>24</v>
      </c>
      <c r="C118" s="4" t="s">
        <v>535</v>
      </c>
      <c r="D118" s="4"/>
      <c r="E118" s="4" t="s">
        <v>25</v>
      </c>
      <c r="F118" s="4" t="s">
        <v>29</v>
      </c>
      <c r="G118" s="4"/>
      <c r="H118" s="4"/>
      <c r="I118" s="4"/>
    </row>
    <row r="119" spans="1:9">
      <c r="A119" s="5" t="s">
        <v>537</v>
      </c>
      <c r="B119" s="5" t="s">
        <v>24</v>
      </c>
      <c r="C119" s="5" t="s">
        <v>536</v>
      </c>
      <c r="D119" s="5"/>
      <c r="E119" s="5" t="s">
        <v>25</v>
      </c>
      <c r="F119" s="5" t="s">
        <v>29</v>
      </c>
      <c r="G119" s="5"/>
      <c r="H119" s="5"/>
      <c r="I119" s="5"/>
    </row>
    <row r="120" spans="1:9">
      <c r="A120" s="4" t="s">
        <v>268</v>
      </c>
      <c r="B120" s="4" t="s">
        <v>27</v>
      </c>
      <c r="C120" s="4" t="s">
        <v>268</v>
      </c>
      <c r="D120" s="4">
        <v>128</v>
      </c>
      <c r="E120" s="4" t="s">
        <v>29</v>
      </c>
      <c r="F120" s="4"/>
      <c r="G120" s="4"/>
      <c r="H120" s="4"/>
      <c r="I120" s="4"/>
    </row>
    <row r="121" spans="1:9">
      <c r="A121" s="4" t="s">
        <v>560</v>
      </c>
      <c r="B121" s="4" t="s">
        <v>27</v>
      </c>
      <c r="C121" s="4" t="s">
        <v>560</v>
      </c>
      <c r="D121" s="4">
        <v>64</v>
      </c>
      <c r="E121" s="4" t="s">
        <v>29</v>
      </c>
      <c r="F121" s="4"/>
      <c r="G121" s="4"/>
      <c r="H121" s="4"/>
      <c r="I121" s="4"/>
    </row>
    <row r="122" spans="1:9">
      <c r="A122" s="4" t="s">
        <v>572</v>
      </c>
      <c r="B122" s="4" t="s">
        <v>24</v>
      </c>
      <c r="C122" s="4" t="s">
        <v>56</v>
      </c>
      <c r="D122" s="4"/>
      <c r="E122" s="4" t="s">
        <v>25</v>
      </c>
      <c r="F122" s="4" t="s">
        <v>29</v>
      </c>
      <c r="G122" s="4"/>
      <c r="H122" s="4"/>
      <c r="I122" s="4"/>
    </row>
    <row r="123" spans="1:9">
      <c r="A123" s="4" t="s">
        <v>573</v>
      </c>
      <c r="B123" s="4" t="s">
        <v>42</v>
      </c>
      <c r="C123" s="4" t="s">
        <v>56</v>
      </c>
      <c r="D123" s="4"/>
      <c r="E123" s="4" t="s">
        <v>43</v>
      </c>
      <c r="F123" s="4" t="s">
        <v>59</v>
      </c>
      <c r="G123" s="4" t="s">
        <v>45</v>
      </c>
      <c r="H123" s="4" t="s">
        <v>54</v>
      </c>
      <c r="I123" s="4"/>
    </row>
    <row r="124" spans="1:9">
      <c r="A124" s="4" t="s">
        <v>598</v>
      </c>
      <c r="B124" s="4" t="s">
        <v>590</v>
      </c>
      <c r="C124" s="4" t="s">
        <v>591</v>
      </c>
      <c r="D124" s="4"/>
      <c r="E124" s="4" t="s">
        <v>592</v>
      </c>
      <c r="F124" s="4"/>
      <c r="G124" s="4"/>
      <c r="H124" s="4"/>
      <c r="I124" s="4"/>
    </row>
    <row r="125" spans="1:9">
      <c r="A125" s="4" t="s">
        <v>601</v>
      </c>
      <c r="B125" s="4" t="s">
        <v>24</v>
      </c>
      <c r="C125" s="4" t="s">
        <v>602</v>
      </c>
      <c r="D125" s="4"/>
      <c r="E125" s="4" t="s">
        <v>25</v>
      </c>
      <c r="F125" s="4"/>
      <c r="G125" s="4"/>
      <c r="H125" s="4"/>
      <c r="I125" s="4"/>
    </row>
    <row r="126" spans="1:9">
      <c r="A126" s="4" t="s">
        <v>603</v>
      </c>
      <c r="B126" s="4" t="s">
        <v>27</v>
      </c>
      <c r="C126" s="4" t="s">
        <v>127</v>
      </c>
      <c r="D126" s="4">
        <v>64</v>
      </c>
      <c r="E126" s="4" t="s">
        <v>29</v>
      </c>
      <c r="F126" s="4"/>
      <c r="G126" s="4"/>
      <c r="H126" s="4"/>
      <c r="I126" s="4"/>
    </row>
    <row r="127" spans="1:9">
      <c r="A127" s="4" t="s">
        <v>604</v>
      </c>
      <c r="B127" s="4" t="s">
        <v>42</v>
      </c>
      <c r="C127" s="4" t="s">
        <v>602</v>
      </c>
      <c r="D127" s="4"/>
      <c r="E127" s="4" t="s">
        <v>43</v>
      </c>
      <c r="F127" s="4" t="s">
        <v>611</v>
      </c>
      <c r="G127" s="4" t="s">
        <v>45</v>
      </c>
      <c r="H127" s="4" t="s">
        <v>46</v>
      </c>
      <c r="I127" s="4"/>
    </row>
    <row r="128" spans="1:9">
      <c r="A128" s="4" t="s">
        <v>644</v>
      </c>
      <c r="B128" s="4" t="s">
        <v>24</v>
      </c>
      <c r="C128" s="4" t="s">
        <v>94</v>
      </c>
      <c r="D128" s="4"/>
      <c r="E128" s="4" t="s">
        <v>25</v>
      </c>
      <c r="F128" s="4" t="s">
        <v>29</v>
      </c>
      <c r="G128" s="4"/>
      <c r="H128" s="4"/>
      <c r="I128" s="4"/>
    </row>
    <row r="129" spans="1:9">
      <c r="A129" s="4" t="s">
        <v>645</v>
      </c>
      <c r="B129" s="4" t="s">
        <v>42</v>
      </c>
      <c r="C129" s="4" t="s">
        <v>94</v>
      </c>
      <c r="D129" s="4"/>
      <c r="E129" s="4" t="s">
        <v>43</v>
      </c>
      <c r="F129" s="4" t="s">
        <v>74</v>
      </c>
      <c r="G129" s="4" t="s">
        <v>45</v>
      </c>
      <c r="H129" s="4" t="s">
        <v>54</v>
      </c>
      <c r="I129" s="4"/>
    </row>
    <row r="130" spans="1:9">
      <c r="A130" s="4" t="s">
        <v>646</v>
      </c>
      <c r="B130" s="5" t="s">
        <v>24</v>
      </c>
      <c r="C130" s="5" t="s">
        <v>648</v>
      </c>
      <c r="D130" s="5"/>
      <c r="E130" s="5" t="s">
        <v>25</v>
      </c>
      <c r="F130" s="5"/>
      <c r="G130" s="5"/>
      <c r="H130" s="5"/>
      <c r="I130" s="5"/>
    </row>
    <row r="131" spans="1:9">
      <c r="A131" s="4" t="s">
        <v>647</v>
      </c>
      <c r="B131" s="4" t="s">
        <v>42</v>
      </c>
      <c r="C131" s="4" t="s">
        <v>648</v>
      </c>
      <c r="D131" s="4"/>
      <c r="E131" s="4" t="s">
        <v>43</v>
      </c>
      <c r="F131" s="4" t="s">
        <v>75</v>
      </c>
      <c r="G131" s="4" t="s">
        <v>45</v>
      </c>
      <c r="H131" s="4" t="s">
        <v>46</v>
      </c>
      <c r="I131" s="4"/>
    </row>
    <row r="132" spans="1:9">
      <c r="A132" s="4" t="s">
        <v>661</v>
      </c>
      <c r="B132" s="4" t="s">
        <v>48</v>
      </c>
      <c r="C132" s="4" t="s">
        <v>49</v>
      </c>
      <c r="D132" s="4" t="s">
        <v>662</v>
      </c>
      <c r="E132" s="4" t="s">
        <v>663</v>
      </c>
      <c r="F132" s="4"/>
      <c r="G132" s="4"/>
      <c r="H132" s="4"/>
      <c r="I132" s="4"/>
    </row>
    <row r="133" spans="1:9">
      <c r="A133" s="4" t="s">
        <v>664</v>
      </c>
      <c r="B133" s="4" t="s">
        <v>269</v>
      </c>
      <c r="C133" s="4" t="s">
        <v>204</v>
      </c>
      <c r="D133" s="4">
        <v>128</v>
      </c>
      <c r="E133" s="4" t="s">
        <v>29</v>
      </c>
      <c r="F133" s="4"/>
      <c r="G133" s="4"/>
      <c r="H133" s="4"/>
      <c r="I133" s="4"/>
    </row>
    <row r="134" spans="1:9">
      <c r="A134" s="4" t="s">
        <v>665</v>
      </c>
      <c r="B134" s="4" t="s">
        <v>24</v>
      </c>
      <c r="C134" s="4" t="s">
        <v>666</v>
      </c>
      <c r="D134" s="4"/>
      <c r="E134" s="4" t="s">
        <v>25</v>
      </c>
      <c r="F134" s="4" t="s">
        <v>29</v>
      </c>
      <c r="G134" s="4"/>
      <c r="H134" s="4"/>
      <c r="I134" s="4"/>
    </row>
    <row r="135" spans="1:9">
      <c r="A135" s="4" t="s">
        <v>667</v>
      </c>
      <c r="B135" s="4" t="s">
        <v>42</v>
      </c>
      <c r="C135" s="4" t="s">
        <v>666</v>
      </c>
      <c r="D135" s="4"/>
      <c r="E135" s="4" t="s">
        <v>43</v>
      </c>
      <c r="F135" s="4" t="s">
        <v>124</v>
      </c>
      <c r="G135" s="4" t="s">
        <v>45</v>
      </c>
      <c r="H135" s="4" t="s">
        <v>46</v>
      </c>
      <c r="I135" s="4"/>
    </row>
    <row r="136" spans="1:9">
      <c r="A136" s="4" t="s">
        <v>679</v>
      </c>
      <c r="B136" s="4" t="s">
        <v>27</v>
      </c>
      <c r="C136" s="4" t="s">
        <v>680</v>
      </c>
      <c r="D136" s="4">
        <v>64</v>
      </c>
      <c r="E136" s="4" t="s">
        <v>25</v>
      </c>
      <c r="F136" s="4" t="s">
        <v>29</v>
      </c>
      <c r="G136" s="4"/>
      <c r="H136" s="4"/>
      <c r="I136" s="4"/>
    </row>
    <row r="137" spans="1:9">
      <c r="A137" s="4" t="s">
        <v>681</v>
      </c>
      <c r="B137" s="4" t="s">
        <v>27</v>
      </c>
      <c r="C137" s="4" t="s">
        <v>682</v>
      </c>
      <c r="D137" s="4">
        <v>64</v>
      </c>
      <c r="E137" s="4" t="s">
        <v>29</v>
      </c>
      <c r="F137" s="4"/>
      <c r="G137" s="4"/>
      <c r="H137" s="4"/>
      <c r="I137" s="4"/>
    </row>
    <row r="138" spans="1:9">
      <c r="A138" s="4" t="s">
        <v>683</v>
      </c>
      <c r="B138" s="4" t="s">
        <v>48</v>
      </c>
      <c r="C138" s="4" t="s">
        <v>684</v>
      </c>
      <c r="D138" s="4" t="s">
        <v>685</v>
      </c>
      <c r="E138" s="4" t="s">
        <v>686</v>
      </c>
      <c r="F138" s="4"/>
      <c r="G138" s="4"/>
      <c r="H138" s="4"/>
      <c r="I138" s="4"/>
    </row>
    <row r="139" spans="1:9">
      <c r="A139" s="4" t="s">
        <v>687</v>
      </c>
      <c r="B139" s="4" t="s">
        <v>27</v>
      </c>
      <c r="C139" s="4" t="s">
        <v>688</v>
      </c>
      <c r="D139" s="4">
        <v>128</v>
      </c>
      <c r="E139" s="4"/>
      <c r="F139" s="4" t="s">
        <v>29</v>
      </c>
      <c r="G139" s="4"/>
      <c r="H139" s="4"/>
      <c r="I139" s="4"/>
    </row>
    <row r="140" spans="1:9">
      <c r="A140" s="4" t="s">
        <v>697</v>
      </c>
      <c r="B140" s="4" t="s">
        <v>48</v>
      </c>
      <c r="C140" s="4" t="s">
        <v>698</v>
      </c>
      <c r="D140" s="4" t="s">
        <v>460</v>
      </c>
      <c r="E140" s="4" t="s">
        <v>461</v>
      </c>
      <c r="F140" s="4"/>
      <c r="G140" s="4"/>
      <c r="H140" s="4"/>
      <c r="I140" s="4"/>
    </row>
    <row r="141" spans="1:9">
      <c r="A141" s="4" t="s">
        <v>699</v>
      </c>
      <c r="B141" s="4" t="s">
        <v>27</v>
      </c>
      <c r="C141" s="4" t="s">
        <v>700</v>
      </c>
      <c r="D141" s="4">
        <v>64</v>
      </c>
      <c r="E141" s="4" t="s">
        <v>29</v>
      </c>
      <c r="F141" s="4"/>
      <c r="G141" s="4"/>
      <c r="H141" s="4"/>
      <c r="I141" s="4"/>
    </row>
    <row r="142" spans="1:9">
      <c r="A142" s="4" t="s">
        <v>702</v>
      </c>
      <c r="B142" s="4" t="s">
        <v>48</v>
      </c>
      <c r="C142" s="4" t="s">
        <v>777</v>
      </c>
      <c r="D142" s="4" t="s">
        <v>704</v>
      </c>
      <c r="E142" s="4" t="s">
        <v>703</v>
      </c>
      <c r="F142" s="4"/>
      <c r="G142" s="4"/>
      <c r="H142" s="4"/>
      <c r="I142" s="4"/>
    </row>
    <row r="143" spans="1:9">
      <c r="A143" s="4" t="s">
        <v>706</v>
      </c>
      <c r="B143" s="4" t="s">
        <v>27</v>
      </c>
      <c r="C143" s="4" t="s">
        <v>705</v>
      </c>
      <c r="D143" s="4">
        <v>64</v>
      </c>
      <c r="E143" s="4" t="s">
        <v>29</v>
      </c>
      <c r="F143" s="4"/>
      <c r="G143" s="4"/>
      <c r="H143" s="4"/>
      <c r="I143" s="4"/>
    </row>
    <row r="144" spans="1:9">
      <c r="A144" s="4" t="s">
        <v>707</v>
      </c>
      <c r="B144" s="4" t="s">
        <v>48</v>
      </c>
      <c r="C144" s="4" t="s">
        <v>708</v>
      </c>
      <c r="D144" s="4" t="s">
        <v>709</v>
      </c>
      <c r="E144" s="4" t="s">
        <v>643</v>
      </c>
      <c r="F144" s="4"/>
      <c r="G144" s="4"/>
      <c r="H144" s="4"/>
      <c r="I144" s="4"/>
    </row>
    <row r="145" spans="1:9">
      <c r="A145" s="4" t="s">
        <v>710</v>
      </c>
      <c r="B145" s="4" t="s">
        <v>48</v>
      </c>
      <c r="C145" s="4" t="s">
        <v>711</v>
      </c>
      <c r="D145" s="4" t="s">
        <v>712</v>
      </c>
      <c r="E145" s="4" t="s">
        <v>713</v>
      </c>
      <c r="F145" s="4"/>
      <c r="G145" s="4"/>
      <c r="H145" s="4"/>
      <c r="I145" s="4"/>
    </row>
    <row r="146" spans="1:9">
      <c r="A146" s="4" t="s">
        <v>714</v>
      </c>
      <c r="B146" s="4" t="s">
        <v>48</v>
      </c>
      <c r="C146" s="4" t="s">
        <v>715</v>
      </c>
      <c r="D146" s="4" t="s">
        <v>716</v>
      </c>
      <c r="E146" s="4" t="s">
        <v>717</v>
      </c>
      <c r="F146" s="4"/>
      <c r="G146" s="4"/>
      <c r="H146" s="4"/>
      <c r="I146" s="4"/>
    </row>
    <row r="147" spans="1:9">
      <c r="A147" s="4" t="s">
        <v>718</v>
      </c>
      <c r="B147" s="4" t="s">
        <v>590</v>
      </c>
      <c r="C147" s="4" t="s">
        <v>719</v>
      </c>
      <c r="D147" s="4"/>
      <c r="E147" s="4" t="s">
        <v>720</v>
      </c>
      <c r="F147" s="4"/>
      <c r="G147" s="4"/>
      <c r="H147" s="4"/>
      <c r="I147" s="4"/>
    </row>
    <row r="148" spans="1:9">
      <c r="A148" s="4" t="s">
        <v>721</v>
      </c>
      <c r="B148" s="4" t="s">
        <v>27</v>
      </c>
      <c r="C148" s="4" t="s">
        <v>722</v>
      </c>
      <c r="D148" s="4">
        <v>64</v>
      </c>
      <c r="E148" s="4" t="s">
        <v>29</v>
      </c>
      <c r="F148" s="4"/>
      <c r="G148" s="4"/>
      <c r="H148" s="4"/>
      <c r="I148" s="4"/>
    </row>
    <row r="149" spans="1:9">
      <c r="A149" s="4" t="s">
        <v>726</v>
      </c>
      <c r="B149" s="4" t="s">
        <v>63</v>
      </c>
      <c r="C149" s="4" t="s">
        <v>726</v>
      </c>
      <c r="D149" s="4"/>
      <c r="E149" s="4" t="s">
        <v>727</v>
      </c>
      <c r="F149" s="4"/>
      <c r="G149" s="4"/>
      <c r="H149" s="4"/>
      <c r="I149" s="4"/>
    </row>
    <row r="150" spans="1:9">
      <c r="A150" s="4" t="s">
        <v>723</v>
      </c>
      <c r="B150" s="4" t="s">
        <v>24</v>
      </c>
      <c r="C150" s="4" t="s">
        <v>723</v>
      </c>
      <c r="D150" s="4"/>
      <c r="E150" s="4" t="s">
        <v>25</v>
      </c>
      <c r="F150" s="4"/>
      <c r="G150" s="4"/>
      <c r="H150" s="4"/>
      <c r="I150" s="4"/>
    </row>
    <row r="151" spans="1:9">
      <c r="A151" s="4" t="s">
        <v>728</v>
      </c>
      <c r="B151" s="4" t="s">
        <v>42</v>
      </c>
      <c r="C151" s="4" t="s">
        <v>723</v>
      </c>
      <c r="D151" s="4"/>
      <c r="E151" s="4" t="s">
        <v>43</v>
      </c>
      <c r="F151" s="4" t="s">
        <v>729</v>
      </c>
      <c r="G151" s="4" t="s">
        <v>45</v>
      </c>
      <c r="H151" s="4" t="s">
        <v>46</v>
      </c>
      <c r="I151" s="4"/>
    </row>
    <row r="152" spans="1:9">
      <c r="A152" s="4" t="s">
        <v>725</v>
      </c>
      <c r="B152" s="5" t="s">
        <v>24</v>
      </c>
      <c r="C152" s="5" t="s">
        <v>602</v>
      </c>
      <c r="D152" s="5"/>
      <c r="E152" s="5" t="s">
        <v>25</v>
      </c>
      <c r="F152" s="5"/>
      <c r="G152" s="5"/>
      <c r="H152" s="5"/>
      <c r="I152" s="5"/>
    </row>
    <row r="153" spans="1:9">
      <c r="A153" s="4" t="s">
        <v>731</v>
      </c>
      <c r="B153" s="4" t="s">
        <v>42</v>
      </c>
      <c r="C153" s="5" t="s">
        <v>602</v>
      </c>
      <c r="D153" s="4"/>
      <c r="E153" s="4" t="s">
        <v>43</v>
      </c>
      <c r="F153" s="4" t="s">
        <v>732</v>
      </c>
      <c r="G153" s="4" t="s">
        <v>45</v>
      </c>
      <c r="H153" s="4" t="s">
        <v>46</v>
      </c>
      <c r="I153" s="4"/>
    </row>
    <row r="154" spans="1:9">
      <c r="A154" s="4" t="s">
        <v>733</v>
      </c>
      <c r="B154" s="4" t="s">
        <v>590</v>
      </c>
      <c r="C154" s="4" t="s">
        <v>81</v>
      </c>
      <c r="D154" s="4"/>
      <c r="E154" s="4" t="s">
        <v>592</v>
      </c>
      <c r="F154" s="4"/>
      <c r="G154" s="4"/>
      <c r="H154" s="4"/>
      <c r="I154" s="4"/>
    </row>
    <row r="155" spans="1:9">
      <c r="A155" s="4" t="s">
        <v>735</v>
      </c>
      <c r="B155" s="4" t="s">
        <v>48</v>
      </c>
      <c r="C155" s="4" t="s">
        <v>734</v>
      </c>
      <c r="D155" s="4" t="s">
        <v>741</v>
      </c>
      <c r="E155" s="4" t="s">
        <v>740</v>
      </c>
      <c r="F155" s="4"/>
      <c r="G155" s="4"/>
      <c r="H155" s="4"/>
      <c r="I155" s="4"/>
    </row>
    <row r="156" spans="1:9">
      <c r="A156" s="4" t="s">
        <v>736</v>
      </c>
      <c r="B156" s="4" t="s">
        <v>27</v>
      </c>
      <c r="C156" s="4" t="s">
        <v>738</v>
      </c>
      <c r="D156" s="4">
        <v>64</v>
      </c>
      <c r="E156" s="4" t="s">
        <v>29</v>
      </c>
      <c r="F156" s="4"/>
      <c r="G156" s="4"/>
      <c r="H156" s="4"/>
      <c r="I156" s="4"/>
    </row>
    <row r="157" spans="1:9">
      <c r="A157" s="4" t="s">
        <v>737</v>
      </c>
      <c r="B157" s="4" t="s">
        <v>27</v>
      </c>
      <c r="C157" s="4" t="s">
        <v>739</v>
      </c>
      <c r="D157" s="4">
        <v>64</v>
      </c>
      <c r="E157" s="4" t="s">
        <v>29</v>
      </c>
      <c r="F157" s="4"/>
      <c r="G157" s="4"/>
      <c r="H157" s="4"/>
      <c r="I157" s="4"/>
    </row>
    <row r="158" spans="1:9">
      <c r="A158" s="4" t="s">
        <v>768</v>
      </c>
      <c r="B158" s="4" t="s">
        <v>27</v>
      </c>
      <c r="C158" s="4" t="s">
        <v>560</v>
      </c>
      <c r="D158" s="4">
        <v>64</v>
      </c>
      <c r="E158" s="4" t="s">
        <v>29</v>
      </c>
      <c r="F158" s="4"/>
      <c r="G158" s="4"/>
      <c r="H158" s="4"/>
      <c r="I158" s="4"/>
    </row>
    <row r="159" spans="1:9">
      <c r="A159" s="4" t="s">
        <v>769</v>
      </c>
      <c r="B159" s="4" t="s">
        <v>27</v>
      </c>
      <c r="C159" s="4" t="s">
        <v>770</v>
      </c>
      <c r="D159" s="4">
        <v>64</v>
      </c>
      <c r="E159" s="4" t="s">
        <v>29</v>
      </c>
      <c r="F159" s="4"/>
      <c r="G159" s="4"/>
      <c r="H159" s="4"/>
      <c r="I159" s="4"/>
    </row>
    <row r="160" spans="1:9">
      <c r="A160" s="4" t="s">
        <v>771</v>
      </c>
      <c r="B160" s="4" t="s">
        <v>590</v>
      </c>
      <c r="C160" s="4" t="s">
        <v>772</v>
      </c>
      <c r="D160" s="4"/>
      <c r="E160" s="4" t="s">
        <v>773</v>
      </c>
      <c r="F160" s="4"/>
      <c r="G160" s="4"/>
      <c r="H160" s="4"/>
      <c r="I160" s="4"/>
    </row>
    <row r="161" spans="1:9">
      <c r="A161" s="4" t="s">
        <v>774</v>
      </c>
      <c r="B161" s="4" t="s">
        <v>48</v>
      </c>
      <c r="C161" s="4" t="s">
        <v>49</v>
      </c>
      <c r="D161" s="4" t="s">
        <v>775</v>
      </c>
      <c r="E161" s="4" t="s">
        <v>776</v>
      </c>
      <c r="F161" s="4"/>
      <c r="G161" s="4"/>
      <c r="H161" s="4"/>
      <c r="I161" s="4"/>
    </row>
    <row r="162" spans="1:9">
      <c r="A162" s="4" t="s">
        <v>779</v>
      </c>
      <c r="B162" s="4" t="s">
        <v>48</v>
      </c>
      <c r="C162" s="4" t="s">
        <v>49</v>
      </c>
      <c r="D162" s="4" t="s">
        <v>781</v>
      </c>
      <c r="E162" s="4" t="s">
        <v>780</v>
      </c>
      <c r="F162" s="4"/>
      <c r="G162" s="4"/>
      <c r="H162" s="4"/>
      <c r="I162" s="4"/>
    </row>
    <row r="163" spans="1:9">
      <c r="A163" s="4" t="s">
        <v>782</v>
      </c>
      <c r="B163" s="4" t="s">
        <v>48</v>
      </c>
      <c r="C163" s="4" t="s">
        <v>783</v>
      </c>
      <c r="D163" s="4" t="s">
        <v>784</v>
      </c>
      <c r="E163" s="4" t="s">
        <v>785</v>
      </c>
      <c r="F163" s="4"/>
      <c r="G163" s="4"/>
      <c r="H163" s="4"/>
      <c r="I163" s="4"/>
    </row>
    <row r="164" spans="1:9">
      <c r="A164" s="4" t="s">
        <v>786</v>
      </c>
      <c r="B164" s="4" t="s">
        <v>27</v>
      </c>
      <c r="C164" s="4" t="s">
        <v>96</v>
      </c>
      <c r="D164" s="4">
        <v>128</v>
      </c>
      <c r="E164" s="4" t="s">
        <v>29</v>
      </c>
      <c r="F164" s="4"/>
      <c r="G164" s="4"/>
      <c r="H164" s="4"/>
      <c r="I164" s="4"/>
    </row>
    <row r="165" spans="1:9">
      <c r="A165" s="4" t="s">
        <v>787</v>
      </c>
      <c r="B165" s="4" t="s">
        <v>27</v>
      </c>
      <c r="C165" s="4" t="s">
        <v>799</v>
      </c>
      <c r="D165" s="4">
        <v>1024</v>
      </c>
      <c r="E165" s="4" t="s">
        <v>29</v>
      </c>
      <c r="F165" s="4"/>
      <c r="G165" s="4"/>
      <c r="H165" s="4"/>
      <c r="I165" s="4"/>
    </row>
    <row r="166" spans="1:9">
      <c r="A166" s="4" t="s">
        <v>788</v>
      </c>
      <c r="B166" s="4" t="s">
        <v>48</v>
      </c>
      <c r="C166" s="4" t="s">
        <v>789</v>
      </c>
      <c r="D166" s="4" t="s">
        <v>790</v>
      </c>
      <c r="E166" s="4" t="s">
        <v>791</v>
      </c>
      <c r="F166" s="4"/>
      <c r="G166" s="4"/>
      <c r="H166" s="4"/>
      <c r="I166" s="4"/>
    </row>
  </sheetData>
  <conditionalFormatting sqref="A43:A46">
    <cfRule type="duplicateValues" dxfId="120" priority="6"/>
  </conditionalFormatting>
  <conditionalFormatting sqref="A56:A59">
    <cfRule type="duplicateValues" dxfId="119" priority="5"/>
  </conditionalFormatting>
  <conditionalFormatting sqref="A2:A166">
    <cfRule type="duplicateValues" dxfId="118" priority="25"/>
  </conditionalFormatting>
  <conditionalFormatting sqref="A128:A129">
    <cfRule type="duplicateValues" dxfId="117" priority="4"/>
  </conditionalFormatting>
  <conditionalFormatting sqref="A128:A129">
    <cfRule type="duplicateValues" dxfId="116" priority="3"/>
  </conditionalFormatting>
  <conditionalFormatting sqref="A130:A131">
    <cfRule type="duplicateValues" dxfId="115" priority="2"/>
  </conditionalFormatting>
  <conditionalFormatting sqref="A152:A153">
    <cfRule type="duplicateValues" dxfId="114" priority="1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84"/>
  <sheetViews>
    <sheetView topLeftCell="A52" workbookViewId="0">
      <selection activeCell="A5" sqref="A5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89</v>
      </c>
    </row>
    <row r="2" spans="1:11">
      <c r="A2" s="1" t="s">
        <v>2</v>
      </c>
      <c r="B2" s="1" t="s">
        <v>21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"&amp;VLOOKUP([Field],Columns[],4,0)&amp;")",")")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>
      <c r="A3" s="2" t="s">
        <v>2</v>
      </c>
      <c r="B3" s="4" t="s">
        <v>26</v>
      </c>
      <c r="C3" s="4" t="str">
        <f>VLOOKUP([Field],Columns[],2,0)&amp;"("</f>
        <v>string(</v>
      </c>
      <c r="D3" s="4" t="str">
        <f>IF(VLOOKUP([Field],Columns[],3,0)&lt;&gt;"","'"&amp;VLOOKUP([Field],Columns[],3,0)&amp;"'","")</f>
        <v>'name'</v>
      </c>
      <c r="E3" s="7" t="str">
        <f>IF(VLOOKUP([Field],Columns[],4,0)&lt;&gt;0,", "&amp;VLOOKUP([Field],Columns[],4,0)&amp;")",")")</f>
        <v>, 64)</v>
      </c>
      <c r="F3" s="4" t="str">
        <f>IF(VLOOKUP([Field],Columns[],5,0)=0,"","-&gt;"&amp;VLOOKUP([Field],Columns[],5,0))</f>
        <v>-&gt;index()</v>
      </c>
      <c r="G3" s="4" t="str">
        <f>IF(VLOOKUP([Field],Columns[],6,0)=0,"","-&gt;"&amp;VLOOKUP([Field],Columns[],6,0))</f>
        <v/>
      </c>
      <c r="H3" s="4" t="str">
        <f>IF(VLOOKUP([Field],Columns[],7,0)=0,"","-&gt;"&amp;VLOOKUP([Field],Columns[],7,0))</f>
        <v/>
      </c>
      <c r="I3" s="4" t="str">
        <f>IF(VLOOKUP([Field],Columns[],8,0)=0,"","-&gt;"&amp;VLOOKUP([Field],Columns[],8,0))</f>
        <v/>
      </c>
      <c r="J3" s="4" t="str">
        <f>IF(VLOOKUP([Field],Columns[],9,0)=0,"","-&gt;"&amp;VLOOKUP([Field],Columns[],9,0))</f>
        <v/>
      </c>
      <c r="K3" s="4" t="str">
        <f>"$table-&gt;"&amp;[Type]&amp;[Name]&amp;[Arg2]&amp;[Method1]&amp;[Method2]&amp;[Method3]&amp;[Method4]&amp;[Method5]&amp;";"</f>
        <v>$table-&gt;string('name', 64)-&gt;index();</v>
      </c>
    </row>
    <row r="4" spans="1:11">
      <c r="A4" s="2" t="s">
        <v>2</v>
      </c>
      <c r="B4" s="4" t="s">
        <v>28</v>
      </c>
      <c r="C4" s="4" t="str">
        <f>VLOOKUP([Field],Columns[],2,0)&amp;"("</f>
        <v>string(</v>
      </c>
      <c r="D4" s="4" t="str">
        <f>IF(VLOOKUP([Field],Columns[],3,0)&lt;&gt;"","'"&amp;VLOOKUP([Field],Columns[],3,0)&amp;"'","")</f>
        <v>'description'</v>
      </c>
      <c r="E4" s="7" t="str">
        <f>IF(VLOOKUP([Field],Columns[],4,0)&lt;&gt;0,", "&amp;VLOOKUP([Field],Columns[],4,0)&amp;")",")")</f>
        <v>, 1024)</v>
      </c>
      <c r="F4" s="4" t="str">
        <f>IF(VLOOKUP([Field],Columns[],5,0)=0,"","-&gt;"&amp;VLOOKUP([Field],Columns[],5,0))</f>
        <v>-&gt;nullable()</v>
      </c>
      <c r="G4" s="4" t="str">
        <f>IF(VLOOKUP([Field],Columns[],6,0)=0,"","-&gt;"&amp;VLOOKUP([Field],Columns[],6,0))</f>
        <v/>
      </c>
      <c r="H4" s="4" t="str">
        <f>IF(VLOOKUP([Field],Columns[],7,0)=0,"","-&gt;"&amp;VLOOKUP([Field],Columns[],7,0))</f>
        <v/>
      </c>
      <c r="I4" s="4" t="str">
        <f>IF(VLOOKUP([Field],Columns[],8,0)=0,"","-&gt;"&amp;VLOOKUP([Field],Columns[],8,0))</f>
        <v/>
      </c>
      <c r="J4" s="4" t="str">
        <f>IF(VLOOKUP([Field],Columns[],9,0)=0,"","-&gt;"&amp;VLOOKUP([Field],Columns[],9,0))</f>
        <v/>
      </c>
      <c r="K4" s="4" t="str">
        <f>"$table-&gt;"&amp;[Type]&amp;[Name]&amp;[Arg2]&amp;[Method1]&amp;[Method2]&amp;[Method3]&amp;[Method4]&amp;[Method5]&amp;";"</f>
        <v>$table-&gt;string('description', 1024)-&gt;nullable();</v>
      </c>
    </row>
    <row r="5" spans="1:11">
      <c r="A5" s="2" t="s">
        <v>2</v>
      </c>
      <c r="B5" s="4" t="s">
        <v>30</v>
      </c>
      <c r="C5" s="4" t="str">
        <f>VLOOKUP([Field],Columns[],2,0)&amp;"("</f>
        <v>string(</v>
      </c>
      <c r="D5" s="4" t="str">
        <f>IF(VLOOKUP([Field],Columns[],3,0)&lt;&gt;"","'"&amp;VLOOKUP([Field],Columns[],3,0)&amp;"'","")</f>
        <v>'title'</v>
      </c>
      <c r="E5" s="7" t="str">
        <f>IF(VLOOKUP([Field],Columns[],4,0)&lt;&gt;0,", "&amp;VLOOKUP([Field],Columns[],4,0)&amp;")",")")</f>
        <v>, 128)</v>
      </c>
      <c r="F5" s="4" t="str">
        <f>IF(VLOOKUP([Field],Columns[],5,0)=0,"","-&gt;"&amp;VLOOKUP([Field],Columns[],5,0))</f>
        <v>-&gt;nullable()</v>
      </c>
      <c r="G5" s="4" t="str">
        <f>IF(VLOOKUP([Field],Columns[],6,0)=0,"","-&gt;"&amp;VLOOKUP([Field],Columns[],6,0))</f>
        <v/>
      </c>
      <c r="H5" s="4" t="str">
        <f>IF(VLOOKUP([Field],Columns[],7,0)=0,"","-&gt;"&amp;VLOOKUP([Field],Columns[],7,0))</f>
        <v/>
      </c>
      <c r="I5" s="4" t="str">
        <f>IF(VLOOKUP([Field],Columns[],8,0)=0,"","-&gt;"&amp;VLOOKUP([Field],Columns[],8,0))</f>
        <v/>
      </c>
      <c r="J5" s="4" t="str">
        <f>IF(VLOOKUP([Field],Columns[],9,0)=0,"","-&gt;"&amp;VLOOKUP([Field],Columns[],9,0))</f>
        <v/>
      </c>
      <c r="K5" s="4" t="str">
        <f>"$table-&gt;"&amp;[Type]&amp;[Name]&amp;[Arg2]&amp;[Method1]&amp;[Method2]&amp;[Method3]&amp;[Method4]&amp;[Method5]&amp;";"</f>
        <v>$table-&gt;string('title', 128)-&gt;nullable();</v>
      </c>
    </row>
    <row r="6" spans="1:11">
      <c r="A6" s="2" t="s">
        <v>2</v>
      </c>
      <c r="B6" s="4" t="s">
        <v>31</v>
      </c>
      <c r="C6" s="4" t="str">
        <f>VLOOKUP([Field],Columns[],2,0)&amp;"("</f>
        <v>string(</v>
      </c>
      <c r="D6" s="4" t="str">
        <f>IF(VLOOKUP([Field],Columns[],3,0)&lt;&gt;"","'"&amp;VLOOKUP([Field],Columns[],3,0)&amp;"'","")</f>
        <v>'namespace'</v>
      </c>
      <c r="E6" s="7" t="str">
        <f>IF(VLOOKUP([Field],Columns[],4,0)&lt;&gt;0,", "&amp;VLOOKUP([Field],Columns[],4,0)&amp;")",")")</f>
        <v>, 512)</v>
      </c>
      <c r="F6" s="4" t="str">
        <f>IF(VLOOKUP([Field],Columns[],5,0)=0,"","-&gt;"&amp;VLOOKUP([Field],Columns[],5,0))</f>
        <v>-&gt;nullable()</v>
      </c>
      <c r="G6" s="4" t="str">
        <f>IF(VLOOKUP([Field],Columns[],6,0)=0,"","-&gt;"&amp;VLOOKUP([Field],Columns[],6,0))</f>
        <v>-&gt;default('Milestone\Appframe')</v>
      </c>
      <c r="H6" s="4" t="str">
        <f>IF(VLOOKUP([Field],Columns[],7,0)=0,"","-&gt;"&amp;VLOOKUP([Field],Columns[],7,0))</f>
        <v/>
      </c>
      <c r="I6" s="4" t="str">
        <f>IF(VLOOKUP([Field],Columns[],8,0)=0,"","-&gt;"&amp;VLOOKUP([Field],Columns[],8,0))</f>
        <v/>
      </c>
      <c r="J6" s="4" t="str">
        <f>IF(VLOOKUP([Field],Columns[],9,0)=0,"","-&gt;"&amp;VLOOKUP([Field],Columns[],9,0))</f>
        <v/>
      </c>
      <c r="K6" s="4" t="str">
        <f>"$table-&gt;"&amp;[Type]&amp;[Name]&amp;[Arg2]&amp;[Method1]&amp;[Method2]&amp;[Method3]&amp;[Method4]&amp;[Method5]&amp;";"</f>
        <v>$table-&gt;string('namespace', 512)-&gt;nullable()-&gt;default('Milestone\Appframe');</v>
      </c>
    </row>
    <row r="7" spans="1:11">
      <c r="A7" s="2" t="s">
        <v>2</v>
      </c>
      <c r="B7" s="4" t="s">
        <v>32</v>
      </c>
      <c r="C7" s="4" t="str">
        <f>VLOOKUP([Field],Columns[],2,0)&amp;"("</f>
        <v>string(</v>
      </c>
      <c r="D7" s="4" t="str">
        <f>IF(VLOOKUP([Field],Columns[],3,0)&lt;&gt;"","'"&amp;VLOOKUP([Field],Columns[],3,0)&amp;"'","")</f>
        <v>'table'</v>
      </c>
      <c r="E7" s="7" t="str">
        <f>IF(VLOOKUP([Field],Columns[],4,0)&lt;&gt;0,", "&amp;VLOOKUP([Field],Columns[],4,0)&amp;")",")")</f>
        <v>, 64)</v>
      </c>
      <c r="F7" s="4" t="str">
        <f>IF(VLOOKUP([Field],Columns[],5,0)=0,"","-&gt;"&amp;VLOOKUP([Field],Columns[],5,0))</f>
        <v>-&gt;nullable()</v>
      </c>
      <c r="G7" s="4" t="str">
        <f>IF(VLOOKUP([Field],Columns[],6,0)=0,"","-&gt;"&amp;VLOOKUP([Field],Columns[],6,0))</f>
        <v/>
      </c>
      <c r="H7" s="4" t="str">
        <f>IF(VLOOKUP([Field],Columns[],7,0)=0,"","-&gt;"&amp;VLOOKUP([Field],Columns[],7,0))</f>
        <v/>
      </c>
      <c r="I7" s="4" t="str">
        <f>IF(VLOOKUP([Field],Columns[],8,0)=0,"","-&gt;"&amp;VLOOKUP([Field],Columns[],8,0))</f>
        <v/>
      </c>
      <c r="J7" s="4" t="str">
        <f>IF(VLOOKUP([Field],Columns[],9,0)=0,"","-&gt;"&amp;VLOOKUP([Field],Columns[],9,0))</f>
        <v/>
      </c>
      <c r="K7" s="4" t="str">
        <f>"$table-&gt;"&amp;[Type]&amp;[Name]&amp;[Arg2]&amp;[Method1]&amp;[Method2]&amp;[Method3]&amp;[Method4]&amp;[Method5]&amp;";"</f>
        <v>$table-&gt;string('table', 64)-&gt;nullable();</v>
      </c>
    </row>
    <row r="8" spans="1:11">
      <c r="A8" s="2" t="s">
        <v>2</v>
      </c>
      <c r="B8" s="4" t="s">
        <v>33</v>
      </c>
      <c r="C8" s="4" t="str">
        <f>VLOOKUP([Field],Columns[],2,0)&amp;"("</f>
        <v>string(</v>
      </c>
      <c r="D8" s="4" t="str">
        <f>IF(VLOOKUP([Field],Columns[],3,0)&lt;&gt;"","'"&amp;VLOOKUP([Field],Columns[],3,0)&amp;"'","")</f>
        <v>'key'</v>
      </c>
      <c r="E8" s="7" t="str">
        <f>IF(VLOOKUP([Field],Columns[],4,0)&lt;&gt;0,", "&amp;VLOOKUP([Field],Columns[],4,0)&amp;")",")")</f>
        <v>, 64)</v>
      </c>
      <c r="F8" s="4" t="str">
        <f>IF(VLOOKUP([Field],Columns[],5,0)=0,"","-&gt;"&amp;VLOOKUP([Field],Columns[],5,0))</f>
        <v>-&gt;nullable()</v>
      </c>
      <c r="G8" s="4" t="str">
        <f>IF(VLOOKUP([Field],Columns[],6,0)=0,"","-&gt;"&amp;VLOOKUP([Field],Columns[],6,0))</f>
        <v>-&gt;default('id')</v>
      </c>
      <c r="H8" s="4" t="str">
        <f>IF(VLOOKUP([Field],Columns[],7,0)=0,"","-&gt;"&amp;VLOOKUP([Field],Columns[],7,0))</f>
        <v/>
      </c>
      <c r="I8" s="4" t="str">
        <f>IF(VLOOKUP([Field],Columns[],8,0)=0,"","-&gt;"&amp;VLOOKUP([Field],Columns[],8,0))</f>
        <v/>
      </c>
      <c r="J8" s="4" t="str">
        <f>IF(VLOOKUP([Field],Columns[],9,0)=0,"","-&gt;"&amp;VLOOKUP([Field],Columns[],9,0))</f>
        <v/>
      </c>
      <c r="K8" s="4" t="str">
        <f>"$table-&gt;"&amp;[Type]&amp;[Name]&amp;[Arg2]&amp;[Method1]&amp;[Method2]&amp;[Method3]&amp;[Method4]&amp;[Method5]&amp;";"</f>
        <v>$table-&gt;string('key', 64)-&gt;nullable()-&gt;default('id');</v>
      </c>
    </row>
    <row r="9" spans="1:11">
      <c r="A9" s="2" t="s">
        <v>2</v>
      </c>
      <c r="B9" s="4" t="s">
        <v>34</v>
      </c>
      <c r="C9" s="4" t="str">
        <f>VLOOKUP([Field],Columns[],2,0)&amp;"("</f>
        <v>string(</v>
      </c>
      <c r="D9" s="4" t="str">
        <f>IF(VLOOKUP([Field],Columns[],3,0)&lt;&gt;"","'"&amp;VLOOKUP([Field],Columns[],3,0)&amp;"'","")</f>
        <v>'controller'</v>
      </c>
      <c r="E9" s="7" t="str">
        <f>IF(VLOOKUP([Field],Columns[],4,0)&lt;&gt;0,", "&amp;VLOOKUP([Field],Columns[],4,0)&amp;")",")")</f>
        <v>, 128)</v>
      </c>
      <c r="F9" s="4" t="str">
        <f>IF(VLOOKUP([Field],Columns[],5,0)=0,"","-&gt;"&amp;VLOOKUP([Field],Columns[],5,0))</f>
        <v>-&gt;nullable()</v>
      </c>
      <c r="G9" s="4" t="str">
        <f>IF(VLOOKUP([Field],Columns[],6,0)=0,"","-&gt;"&amp;VLOOKUP([Field],Columns[],6,0))</f>
        <v/>
      </c>
      <c r="H9" s="4" t="str">
        <f>IF(VLOOKUP([Field],Columns[],7,0)=0,"","-&gt;"&amp;VLOOKUP([Field],Columns[],7,0))</f>
        <v/>
      </c>
      <c r="I9" s="4" t="str">
        <f>IF(VLOOKUP([Field],Columns[],8,0)=0,"","-&gt;"&amp;VLOOKUP([Field],Columns[],8,0))</f>
        <v/>
      </c>
      <c r="J9" s="4" t="str">
        <f>IF(VLOOKUP([Field],Columns[],9,0)=0,"","-&gt;"&amp;VLOOKUP([Field],Columns[],9,0))</f>
        <v/>
      </c>
      <c r="K9" s="4" t="str">
        <f>"$table-&gt;"&amp;[Type]&amp;[Name]&amp;[Arg2]&amp;[Method1]&amp;[Method2]&amp;[Method3]&amp;[Method4]&amp;[Method5]&amp;";"</f>
        <v>$table-&gt;string('controller', 128)-&gt;nullable();</v>
      </c>
    </row>
    <row r="10" spans="1:11">
      <c r="A10" s="2" t="s">
        <v>2</v>
      </c>
      <c r="B10" s="4" t="s">
        <v>35</v>
      </c>
      <c r="C10" s="4" t="str">
        <f>VLOOKUP([Field],Columns[],2,0)&amp;"("</f>
        <v>string(</v>
      </c>
      <c r="D10" s="4" t="str">
        <f>IF(VLOOKUP([Field],Columns[],3,0)&lt;&gt;"","'"&amp;VLOOKUP([Field],Columns[],3,0)&amp;"'","")</f>
        <v>'controller_namespace'</v>
      </c>
      <c r="E10" s="7" t="str">
        <f>IF(VLOOKUP([Field],Columns[],4,0)&lt;&gt;0,", "&amp;VLOOKUP([Field],Columns[],4,0)&amp;")",")")</f>
        <v>, 512)</v>
      </c>
      <c r="F10" s="4" t="str">
        <f>IF(VLOOKUP([Field],Columns[],5,0)=0,"","-&gt;"&amp;VLOOKUP([Field],Columns[],5,0))</f>
        <v>-&gt;nullable()</v>
      </c>
      <c r="G10" s="4" t="str">
        <f>IF(VLOOKUP([Field],Columns[],6,0)=0,"","-&gt;"&amp;VLOOKUP([Field],Columns[],6,0))</f>
        <v/>
      </c>
      <c r="H10" s="4" t="str">
        <f>IF(VLOOKUP([Field],Columns[],7,0)=0,"","-&gt;"&amp;VLOOKUP([Field],Columns[],7,0))</f>
        <v/>
      </c>
      <c r="I10" s="4" t="str">
        <f>IF(VLOOKUP([Field],Columns[],8,0)=0,"","-&gt;"&amp;VLOOKUP([Field],Columns[],8,0))</f>
        <v/>
      </c>
      <c r="J10" s="4" t="str">
        <f>IF(VLOOKUP([Field],Columns[],9,0)=0,"","-&gt;"&amp;VLOOKUP([Field],Columns[],9,0))</f>
        <v/>
      </c>
      <c r="K10" s="4" t="str">
        <f>"$table-&gt;"&amp;[Type]&amp;[Name]&amp;[Arg2]&amp;[Method1]&amp;[Method2]&amp;[Method3]&amp;[Method4]&amp;[Method5]&amp;";"</f>
        <v>$table-&gt;string('controller_namespace', 512)-&gt;nullable();</v>
      </c>
    </row>
    <row r="11" spans="1:11">
      <c r="A11" s="2" t="s">
        <v>2</v>
      </c>
      <c r="B11" s="4" t="s">
        <v>40</v>
      </c>
      <c r="C11" s="4" t="str">
        <f>VLOOKUP([Field],Columns[],2,0)&amp;"("</f>
        <v>timestamps(</v>
      </c>
      <c r="D11" s="4" t="str">
        <f>IF(VLOOKUP([Field],Columns[],3,0)&lt;&gt;"","'"&amp;VLOOKUP([Field],Columns[],3,0)&amp;"'","")</f>
        <v/>
      </c>
      <c r="E11" s="7" t="str">
        <f>IF(VLOOKUP([Field],Columns[],4,0)&lt;&gt;0,", "&amp;VLOOKUP([Field],Columns[],4,0)&amp;")",")")</f>
        <v>)</v>
      </c>
      <c r="F11" s="4" t="str">
        <f>IF(VLOOKUP([Field],Columns[],5,0)=0,"","-&gt;"&amp;VLOOKUP([Field],Columns[],5,0))</f>
        <v/>
      </c>
      <c r="G11" s="4" t="str">
        <f>IF(VLOOKUP([Field],Columns[],6,0)=0,"","-&gt;"&amp;VLOOKUP([Field],Columns[],6,0))</f>
        <v/>
      </c>
      <c r="H11" s="4" t="str">
        <f>IF(VLOOKUP([Field],Columns[],7,0)=0,"","-&gt;"&amp;VLOOKUP([Field],Columns[],7,0))</f>
        <v/>
      </c>
      <c r="I11" s="4" t="str">
        <f>IF(VLOOKUP([Field],Columns[],8,0)=0,"","-&gt;"&amp;VLOOKUP([Field],Columns[],8,0))</f>
        <v/>
      </c>
      <c r="J11" s="4" t="str">
        <f>IF(VLOOKUP([Field],Columns[],9,0)=0,"","-&gt;"&amp;VLOOKUP([Field],Columns[],9,0))</f>
        <v/>
      </c>
      <c r="K11" s="4" t="str">
        <f>"$table-&gt;"&amp;[Type]&amp;[Name]&amp;[Arg2]&amp;[Method1]&amp;[Method2]&amp;[Method3]&amp;[Method4]&amp;[Method5]&amp;";"</f>
        <v>$table-&gt;timestamps();</v>
      </c>
    </row>
    <row r="12" spans="1:11">
      <c r="A12" s="4" t="s">
        <v>0</v>
      </c>
      <c r="B12" s="4" t="s">
        <v>21</v>
      </c>
      <c r="C12" s="4" t="str">
        <f>VLOOKUP([Field],Columns[],2,0)&amp;"("</f>
        <v>increments(</v>
      </c>
      <c r="D12" s="4" t="str">
        <f>IF(VLOOKUP([Field],Columns[],3,0)&lt;&gt;"","'"&amp;VLOOKUP([Field],Columns[],3,0)&amp;"'","")</f>
        <v>'id'</v>
      </c>
      <c r="E12" s="7" t="str">
        <f>IF(VLOOKUP([Field],Columns[],4,0)&lt;&gt;0,", "&amp;VLOOKUP([Field],Columns[],4,0)&amp;")",")")</f>
        <v>)</v>
      </c>
      <c r="F12" s="4" t="str">
        <f>IF(VLOOKUP([Field],Columns[],5,0)=0,"","-&gt;"&amp;VLOOKUP([Field],Columns[],5,0))</f>
        <v/>
      </c>
      <c r="G12" s="4" t="str">
        <f>IF(VLOOKUP([Field],Columns[],6,0)=0,"","-&gt;"&amp;VLOOKUP([Field],Columns[],6,0))</f>
        <v/>
      </c>
      <c r="H12" s="4" t="str">
        <f>IF(VLOOKUP([Field],Columns[],7,0)=0,"","-&gt;"&amp;VLOOKUP([Field],Columns[],7,0))</f>
        <v/>
      </c>
      <c r="I12" s="4" t="str">
        <f>IF(VLOOKUP([Field],Columns[],8,0)=0,"","-&gt;"&amp;VLOOKUP([Field],Columns[],8,0))</f>
        <v/>
      </c>
      <c r="J12" s="4" t="str">
        <f>IF(VLOOKUP([Field],Columns[],9,0)=0,"","-&gt;"&amp;VLOOKUP([Field],Columns[],9,0))</f>
        <v/>
      </c>
      <c r="K12" s="4" t="str">
        <f>"$table-&gt;"&amp;[Type]&amp;[Name]&amp;[Arg2]&amp;[Method1]&amp;[Method2]&amp;[Method3]&amp;[Method4]&amp;[Method5]&amp;";"</f>
        <v>$table-&gt;increments('id');</v>
      </c>
    </row>
    <row r="13" spans="1:11">
      <c r="A13" s="4" t="s">
        <v>0</v>
      </c>
      <c r="B13" s="4" t="s">
        <v>23</v>
      </c>
      <c r="C13" s="4" t="str">
        <f>VLOOKUP([Field],Columns[],2,0)&amp;"("</f>
        <v>unsignedInteger(</v>
      </c>
      <c r="D13" s="4" t="str">
        <f>IF(VLOOKUP([Field],Columns[],3,0)&lt;&gt;"","'"&amp;VLOOKUP([Field],Columns[],3,0)&amp;"'","")</f>
        <v>'resource'</v>
      </c>
      <c r="E13" s="7" t="str">
        <f>IF(VLOOKUP([Field],Columns[],4,0)&lt;&gt;0,", "&amp;VLOOKUP([Field],Columns[],4,0)&amp;")",")")</f>
        <v>)</v>
      </c>
      <c r="F13" s="4" t="str">
        <f>IF(VLOOKUP([Field],Columns[],5,0)=0,"","-&gt;"&amp;VLOOKUP([Field],Columns[],5,0))</f>
        <v>-&gt;index()</v>
      </c>
      <c r="G13" s="4" t="str">
        <f>IF(VLOOKUP([Field],Columns[],6,0)=0,"","-&gt;"&amp;VLOOKUP([Field],Columns[],6,0))</f>
        <v/>
      </c>
      <c r="H13" s="4" t="str">
        <f>IF(VLOOKUP([Field],Columns[],7,0)=0,"","-&gt;"&amp;VLOOKUP([Field],Columns[],7,0))</f>
        <v/>
      </c>
      <c r="I13" s="4" t="str">
        <f>IF(VLOOKUP([Field],Columns[],8,0)=0,"","-&gt;"&amp;VLOOKUP([Field],Columns[],8,0))</f>
        <v/>
      </c>
      <c r="J13" s="4" t="str">
        <f>IF(VLOOKUP([Field],Columns[],9,0)=0,"","-&gt;"&amp;VLOOKUP([Field],Columns[],9,0))</f>
        <v/>
      </c>
      <c r="K13" s="4" t="str">
        <f>"$table-&gt;"&amp;[Type]&amp;[Name]&amp;[Arg2]&amp;[Method1]&amp;[Method2]&amp;[Method3]&amp;[Method4]&amp;[Method5]&amp;";"</f>
        <v>$table-&gt;unsignedInteger('resource')-&gt;index();</v>
      </c>
    </row>
    <row r="14" spans="1:11">
      <c r="A14" s="4" t="s">
        <v>0</v>
      </c>
      <c r="B14" s="4" t="s">
        <v>26</v>
      </c>
      <c r="C14" s="4" t="str">
        <f>VLOOKUP([Field],Columns[],2,0)&amp;"("</f>
        <v>string(</v>
      </c>
      <c r="D14" s="4" t="str">
        <f>IF(VLOOKUP([Field],Columns[],3,0)&lt;&gt;"","'"&amp;VLOOKUP([Field],Columns[],3,0)&amp;"'","")</f>
        <v>'name'</v>
      </c>
      <c r="E14" s="7" t="str">
        <f>IF(VLOOKUP([Field],Columns[],4,0)&lt;&gt;0,", "&amp;VLOOKUP([Field],Columns[],4,0)&amp;")",")")</f>
        <v>, 64)</v>
      </c>
      <c r="F14" s="4" t="str">
        <f>IF(VLOOKUP([Field],Columns[],5,0)=0,"","-&gt;"&amp;VLOOKUP([Field],Columns[],5,0))</f>
        <v>-&gt;index()</v>
      </c>
      <c r="G14" s="4" t="str">
        <f>IF(VLOOKUP([Field],Columns[],6,0)=0,"","-&gt;"&amp;VLOOKUP([Field],Columns[],6,0))</f>
        <v/>
      </c>
      <c r="H14" s="4" t="str">
        <f>IF(VLOOKUP([Field],Columns[],7,0)=0,"","-&gt;"&amp;VLOOKUP([Field],Columns[],7,0))</f>
        <v/>
      </c>
      <c r="I14" s="4" t="str">
        <f>IF(VLOOKUP([Field],Columns[],8,0)=0,"","-&gt;"&amp;VLOOKUP([Field],Columns[],8,0))</f>
        <v/>
      </c>
      <c r="J14" s="4" t="str">
        <f>IF(VLOOKUP([Field],Columns[],9,0)=0,"","-&gt;"&amp;VLOOKUP([Field],Columns[],9,0))</f>
        <v/>
      </c>
      <c r="K14" s="4" t="str">
        <f>"$table-&gt;"&amp;[Type]&amp;[Name]&amp;[Arg2]&amp;[Method1]&amp;[Method2]&amp;[Method3]&amp;[Method4]&amp;[Method5]&amp;";"</f>
        <v>$table-&gt;string('name', 64)-&gt;index();</v>
      </c>
    </row>
    <row r="15" spans="1:11">
      <c r="A15" s="4" t="s">
        <v>0</v>
      </c>
      <c r="B15" s="4" t="s">
        <v>28</v>
      </c>
      <c r="C15" s="4" t="str">
        <f>VLOOKUP([Field],Columns[],2,0)&amp;"("</f>
        <v>string(</v>
      </c>
      <c r="D15" s="4" t="str">
        <f>IF(VLOOKUP([Field],Columns[],3,0)&lt;&gt;"","'"&amp;VLOOKUP([Field],Columns[],3,0)&amp;"'","")</f>
        <v>'description'</v>
      </c>
      <c r="E15" s="7" t="str">
        <f>IF(VLOOKUP([Field],Columns[],4,0)&lt;&gt;0,", "&amp;VLOOKUP([Field],Columns[],4,0)&amp;")",")")</f>
        <v>, 1024)</v>
      </c>
      <c r="F15" s="4" t="str">
        <f>IF(VLOOKUP([Field],Columns[],5,0)=0,"","-&gt;"&amp;VLOOKUP([Field],Columns[],5,0))</f>
        <v>-&gt;nullable()</v>
      </c>
      <c r="G15" s="4" t="str">
        <f>IF(VLOOKUP([Field],Columns[],6,0)=0,"","-&gt;"&amp;VLOOKUP([Field],Columns[],6,0))</f>
        <v/>
      </c>
      <c r="H15" s="4" t="str">
        <f>IF(VLOOKUP([Field],Columns[],7,0)=0,"","-&gt;"&amp;VLOOKUP([Field],Columns[],7,0))</f>
        <v/>
      </c>
      <c r="I15" s="4" t="str">
        <f>IF(VLOOKUP([Field],Columns[],8,0)=0,"","-&gt;"&amp;VLOOKUP([Field],Columns[],8,0))</f>
        <v/>
      </c>
      <c r="J15" s="4" t="str">
        <f>IF(VLOOKUP([Field],Columns[],9,0)=0,"","-&gt;"&amp;VLOOKUP([Field],Columns[],9,0))</f>
        <v/>
      </c>
      <c r="K15" s="4" t="str">
        <f>"$table-&gt;"&amp;[Type]&amp;[Name]&amp;[Arg2]&amp;[Method1]&amp;[Method2]&amp;[Method3]&amp;[Method4]&amp;[Method5]&amp;";"</f>
        <v>$table-&gt;string('description', 1024)-&gt;nullable();</v>
      </c>
    </row>
    <row r="16" spans="1:11">
      <c r="A16" s="4" t="s">
        <v>0</v>
      </c>
      <c r="B16" s="4" t="s">
        <v>36</v>
      </c>
      <c r="C16" s="4" t="str">
        <f>VLOOKUP([Field],Columns[],2,0)&amp;"("</f>
        <v>string(</v>
      </c>
      <c r="D16" s="4" t="str">
        <f>IF(VLOOKUP([Field],Columns[],3,0)&lt;&gt;"","'"&amp;VLOOKUP([Field],Columns[],3,0)&amp;"'","")</f>
        <v>'method'</v>
      </c>
      <c r="E16" s="7" t="str">
        <f>IF(VLOOKUP([Field],Columns[],4,0)&lt;&gt;0,", "&amp;VLOOKUP([Field],Columns[],4,0)&amp;")",")")</f>
        <v>, 128)</v>
      </c>
      <c r="F16" s="4" t="str">
        <f>IF(VLOOKUP([Field],Columns[],5,0)=0,"","-&gt;"&amp;VLOOKUP([Field],Columns[],5,0))</f>
        <v>-&gt;nullable()</v>
      </c>
      <c r="G16" s="4" t="str">
        <f>IF(VLOOKUP([Field],Columns[],6,0)=0,"","-&gt;"&amp;VLOOKUP([Field],Columns[],6,0))</f>
        <v/>
      </c>
      <c r="H16" s="4" t="str">
        <f>IF(VLOOKUP([Field],Columns[],7,0)=0,"","-&gt;"&amp;VLOOKUP([Field],Columns[],7,0))</f>
        <v/>
      </c>
      <c r="I16" s="4" t="str">
        <f>IF(VLOOKUP([Field],Columns[],8,0)=0,"","-&gt;"&amp;VLOOKUP([Field],Columns[],8,0))</f>
        <v/>
      </c>
      <c r="J16" s="4" t="str">
        <f>IF(VLOOKUP([Field],Columns[],9,0)=0,"","-&gt;"&amp;VLOOKUP([Field],Columns[],9,0))</f>
        <v/>
      </c>
      <c r="K16" s="4" t="str">
        <f>"$table-&gt;"&amp;[Type]&amp;[Name]&amp;[Arg2]&amp;[Method1]&amp;[Method2]&amp;[Method3]&amp;[Method4]&amp;[Method5]&amp;";"</f>
        <v>$table-&gt;string('method', 128)-&gt;nullable();</v>
      </c>
    </row>
    <row r="17" spans="1:11">
      <c r="A17" s="4" t="s">
        <v>0</v>
      </c>
      <c r="B17" s="4" t="s">
        <v>37</v>
      </c>
      <c r="C17" s="4" t="str">
        <f>VLOOKUP([Field],Columns[],2,0)&amp;"("</f>
        <v>string(</v>
      </c>
      <c r="D17" s="4" t="str">
        <f>IF(VLOOKUP([Field],Columns[],3,0)&lt;&gt;"","'"&amp;VLOOKUP([Field],Columns[],3,0)&amp;"'","")</f>
        <v>'arg1'</v>
      </c>
      <c r="E17" s="7" t="str">
        <f>IF(VLOOKUP([Field],Columns[],4,0)&lt;&gt;0,", "&amp;VLOOKUP([Field],Columns[],4,0)&amp;")",")")</f>
        <v>, 64)</v>
      </c>
      <c r="F17" s="4" t="str">
        <f>IF(VLOOKUP([Field],Columns[],5,0)=0,"","-&gt;"&amp;VLOOKUP([Field],Columns[],5,0))</f>
        <v>-&gt;nullable()</v>
      </c>
      <c r="G17" s="4" t="str">
        <f>IF(VLOOKUP([Field],Columns[],6,0)=0,"","-&gt;"&amp;VLOOKUP([Field],Columns[],6,0))</f>
        <v/>
      </c>
      <c r="H17" s="4" t="str">
        <f>IF(VLOOKUP([Field],Columns[],7,0)=0,"","-&gt;"&amp;VLOOKUP([Field],Columns[],7,0))</f>
        <v/>
      </c>
      <c r="I17" s="4" t="str">
        <f>IF(VLOOKUP([Field],Columns[],8,0)=0,"","-&gt;"&amp;VLOOKUP([Field],Columns[],8,0))</f>
        <v/>
      </c>
      <c r="J17" s="4" t="str">
        <f>IF(VLOOKUP([Field],Columns[],9,0)=0,"","-&gt;"&amp;VLOOKUP([Field],Columns[],9,0))</f>
        <v/>
      </c>
      <c r="K17" s="4" t="str">
        <f>"$table-&gt;"&amp;[Type]&amp;[Name]&amp;[Arg2]&amp;[Method1]&amp;[Method2]&amp;[Method3]&amp;[Method4]&amp;[Method5]&amp;";"</f>
        <v>$table-&gt;string('arg1', 64)-&gt;nullable();</v>
      </c>
    </row>
    <row r="18" spans="1:11">
      <c r="A18" s="4" t="s">
        <v>0</v>
      </c>
      <c r="B18" s="4" t="s">
        <v>38</v>
      </c>
      <c r="C18" s="4" t="str">
        <f>VLOOKUP([Field],Columns[],2,0)&amp;"("</f>
        <v>string(</v>
      </c>
      <c r="D18" s="4" t="str">
        <f>IF(VLOOKUP([Field],Columns[],3,0)&lt;&gt;"","'"&amp;VLOOKUP([Field],Columns[],3,0)&amp;"'","")</f>
        <v>'arg2'</v>
      </c>
      <c r="E18" s="7" t="str">
        <f>IF(VLOOKUP([Field],Columns[],4,0)&lt;&gt;0,", "&amp;VLOOKUP([Field],Columns[],4,0)&amp;")",")")</f>
        <v>, 64)</v>
      </c>
      <c r="F18" s="4" t="str">
        <f>IF(VLOOKUP([Field],Columns[],5,0)=0,"","-&gt;"&amp;VLOOKUP([Field],Columns[],5,0))</f>
        <v>-&gt;nullable()</v>
      </c>
      <c r="G18" s="4" t="str">
        <f>IF(VLOOKUP([Field],Columns[],6,0)=0,"","-&gt;"&amp;VLOOKUP([Field],Columns[],6,0))</f>
        <v/>
      </c>
      <c r="H18" s="4" t="str">
        <f>IF(VLOOKUP([Field],Columns[],7,0)=0,"","-&gt;"&amp;VLOOKUP([Field],Columns[],7,0))</f>
        <v/>
      </c>
      <c r="I18" s="4" t="str">
        <f>IF(VLOOKUP([Field],Columns[],8,0)=0,"","-&gt;"&amp;VLOOKUP([Field],Columns[],8,0))</f>
        <v/>
      </c>
      <c r="J18" s="4" t="str">
        <f>IF(VLOOKUP([Field],Columns[],9,0)=0,"","-&gt;"&amp;VLOOKUP([Field],Columns[],9,0))</f>
        <v/>
      </c>
      <c r="K18" s="4" t="str">
        <f>"$table-&gt;"&amp;[Type]&amp;[Name]&amp;[Arg2]&amp;[Method1]&amp;[Method2]&amp;[Method3]&amp;[Method4]&amp;[Method5]&amp;";"</f>
        <v>$table-&gt;string('arg2', 64)-&gt;nullable();</v>
      </c>
    </row>
    <row r="19" spans="1:11">
      <c r="A19" s="4" t="s">
        <v>0</v>
      </c>
      <c r="B19" s="4" t="s">
        <v>39</v>
      </c>
      <c r="C19" s="4" t="str">
        <f>VLOOKUP([Field],Columns[],2,0)&amp;"("</f>
        <v>string(</v>
      </c>
      <c r="D19" s="4" t="str">
        <f>IF(VLOOKUP([Field],Columns[],3,0)&lt;&gt;"","'"&amp;VLOOKUP([Field],Columns[],3,0)&amp;"'","")</f>
        <v>'arg3'</v>
      </c>
      <c r="E19" s="7" t="str">
        <f>IF(VLOOKUP([Field],Columns[],4,0)&lt;&gt;0,", "&amp;VLOOKUP([Field],Columns[],4,0)&amp;")",")")</f>
        <v>, 64)</v>
      </c>
      <c r="F19" s="4" t="str">
        <f>IF(VLOOKUP([Field],Columns[],5,0)=0,"","-&gt;"&amp;VLOOKUP([Field],Columns[],5,0))</f>
        <v>-&gt;nullable()</v>
      </c>
      <c r="G19" s="4" t="str">
        <f>IF(VLOOKUP([Field],Columns[],6,0)=0,"","-&gt;"&amp;VLOOKUP([Field],Columns[],6,0))</f>
        <v/>
      </c>
      <c r="H19" s="4" t="str">
        <f>IF(VLOOKUP([Field],Columns[],7,0)=0,"","-&gt;"&amp;VLOOKUP([Field],Columns[],7,0))</f>
        <v/>
      </c>
      <c r="I19" s="4" t="str">
        <f>IF(VLOOKUP([Field],Columns[],8,0)=0,"","-&gt;"&amp;VLOOKUP([Field],Columns[],8,0))</f>
        <v/>
      </c>
      <c r="J19" s="4" t="str">
        <f>IF(VLOOKUP([Field],Columns[],9,0)=0,"","-&gt;"&amp;VLOOKUP([Field],Columns[],9,0))</f>
        <v/>
      </c>
      <c r="K19" s="4" t="str">
        <f>"$table-&gt;"&amp;[Type]&amp;[Name]&amp;[Arg2]&amp;[Method1]&amp;[Method2]&amp;[Method3]&amp;[Method4]&amp;[Method5]&amp;";"</f>
        <v>$table-&gt;string('arg3', 64)-&gt;nullable();</v>
      </c>
    </row>
    <row r="20" spans="1:11">
      <c r="A20" s="4" t="s">
        <v>0</v>
      </c>
      <c r="B20" s="4" t="s">
        <v>40</v>
      </c>
      <c r="C20" s="4" t="str">
        <f>VLOOKUP([Field],Columns[],2,0)&amp;"("</f>
        <v>timestamps(</v>
      </c>
      <c r="D20" s="4" t="str">
        <f>IF(VLOOKUP([Field],Columns[],3,0)&lt;&gt;"","'"&amp;VLOOKUP([Field],Columns[],3,0)&amp;"'","")</f>
        <v/>
      </c>
      <c r="E20" s="7" t="str">
        <f>IF(VLOOKUP([Field],Columns[],4,0)&lt;&gt;0,", "&amp;VLOOKUP([Field],Columns[],4,0)&amp;")",")")</f>
        <v>)</v>
      </c>
      <c r="F20" s="4" t="str">
        <f>IF(VLOOKUP([Field],Columns[],5,0)=0,"","-&gt;"&amp;VLOOKUP([Field],Columns[],5,0))</f>
        <v/>
      </c>
      <c r="G20" s="4" t="str">
        <f>IF(VLOOKUP([Field],Columns[],6,0)=0,"","-&gt;"&amp;VLOOKUP([Field],Columns[],6,0))</f>
        <v/>
      </c>
      <c r="H20" s="4" t="str">
        <f>IF(VLOOKUP([Field],Columns[],7,0)=0,"","-&gt;"&amp;VLOOKUP([Field],Columns[],7,0))</f>
        <v/>
      </c>
      <c r="I20" s="4" t="str">
        <f>IF(VLOOKUP([Field],Columns[],8,0)=0,"","-&gt;"&amp;VLOOKUP([Field],Columns[],8,0))</f>
        <v/>
      </c>
      <c r="J20" s="4" t="str">
        <f>IF(VLOOKUP([Field],Columns[],9,0)=0,"","-&gt;"&amp;VLOOKUP([Field],Columns[],9,0))</f>
        <v/>
      </c>
      <c r="K20" s="4" t="str">
        <f>"$table-&gt;"&amp;[Type]&amp;[Name]&amp;[Arg2]&amp;[Method1]&amp;[Method2]&amp;[Method3]&amp;[Method4]&amp;[Method5]&amp;";"</f>
        <v>$table-&gt;timestamps();</v>
      </c>
    </row>
    <row r="21" spans="1:11">
      <c r="A21" s="4" t="s">
        <v>0</v>
      </c>
      <c r="B21" s="4" t="s">
        <v>41</v>
      </c>
      <c r="C21" s="4" t="str">
        <f>VLOOKUP([Field],Columns[],2,0)&amp;"("</f>
        <v>foreign(</v>
      </c>
      <c r="D21" s="4" t="str">
        <f>IF(VLOOKUP([Field],Columns[],3,0)&lt;&gt;"","'"&amp;VLOOKUP([Field],Columns[],3,0)&amp;"'","")</f>
        <v>'resource'</v>
      </c>
      <c r="E21" s="7" t="str">
        <f>IF(VLOOKUP([Field],Columns[],4,0)&lt;&gt;0,", "&amp;VLOOKUP([Field],Columns[],4,0)&amp;")",")")</f>
        <v>)</v>
      </c>
      <c r="F21" s="4" t="str">
        <f>IF(VLOOKUP([Field],Columns[],5,0)=0,"","-&gt;"&amp;VLOOKUP([Field],Columns[],5,0))</f>
        <v>-&gt;references('id')</v>
      </c>
      <c r="G21" s="4" t="str">
        <f>IF(VLOOKUP([Field],Columns[],6,0)=0,"","-&gt;"&amp;VLOOKUP([Field],Columns[],6,0))</f>
        <v>-&gt;on('__resources')</v>
      </c>
      <c r="H21" s="4" t="str">
        <f>IF(VLOOKUP([Field],Columns[],7,0)=0,"","-&gt;"&amp;VLOOKUP([Field],Columns[],7,0))</f>
        <v>-&gt;onUpdate('cascade')</v>
      </c>
      <c r="I21" s="4" t="str">
        <f>IF(VLOOKUP([Field],Columns[],8,0)=0,"","-&gt;"&amp;VLOOKUP([Field],Columns[],8,0))</f>
        <v>-&gt;onDelete('cascade')</v>
      </c>
      <c r="J21" s="4" t="str">
        <f>IF(VLOOKUP([Field],Columns[],9,0)=0,"","-&gt;"&amp;VLOOKUP([Field],Columns[],9,0))</f>
        <v/>
      </c>
      <c r="K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2" spans="1:11">
      <c r="A22" s="4" t="s">
        <v>3</v>
      </c>
      <c r="B22" s="4" t="s">
        <v>21</v>
      </c>
      <c r="C22" s="4" t="str">
        <f>VLOOKUP([Field],Columns[],2,0)&amp;"("</f>
        <v>increments(</v>
      </c>
      <c r="D22" s="4" t="str">
        <f>IF(VLOOKUP([Field],Columns[],3,0)&lt;&gt;"","'"&amp;VLOOKUP([Field],Columns[],3,0)&amp;"'","")</f>
        <v>'id'</v>
      </c>
      <c r="E22" s="7" t="str">
        <f>IF(VLOOKUP([Field],Columns[],4,0)&lt;&gt;0,", "&amp;VLOOKUP([Field],Columns[],4,0)&amp;")",")")</f>
        <v>)</v>
      </c>
      <c r="F22" s="4" t="str">
        <f>IF(VLOOKUP([Field],Columns[],5,0)=0,"","-&gt;"&amp;VLOOKUP([Field],Columns[],5,0))</f>
        <v/>
      </c>
      <c r="G22" s="4" t="str">
        <f>IF(VLOOKUP([Field],Columns[],6,0)=0,"","-&gt;"&amp;VLOOKUP([Field],Columns[],6,0))</f>
        <v/>
      </c>
      <c r="H22" s="4" t="str">
        <f>IF(VLOOKUP([Field],Columns[],7,0)=0,"","-&gt;"&amp;VLOOKUP([Field],Columns[],7,0))</f>
        <v/>
      </c>
      <c r="I22" s="4" t="str">
        <f>IF(VLOOKUP([Field],Columns[],8,0)=0,"","-&gt;"&amp;VLOOKUP([Field],Columns[],8,0))</f>
        <v/>
      </c>
      <c r="J22" s="4" t="str">
        <f>IF(VLOOKUP([Field],Columns[],9,0)=0,"","-&gt;"&amp;VLOOKUP([Field],Columns[],9,0))</f>
        <v/>
      </c>
      <c r="K22" s="4" t="str">
        <f>"$table-&gt;"&amp;[Type]&amp;[Name]&amp;[Arg2]&amp;[Method1]&amp;[Method2]&amp;[Method3]&amp;[Method4]&amp;[Method5]&amp;";"</f>
        <v>$table-&gt;increments('id');</v>
      </c>
    </row>
    <row r="23" spans="1:11">
      <c r="A23" s="4" t="s">
        <v>3</v>
      </c>
      <c r="B23" s="4" t="s">
        <v>23</v>
      </c>
      <c r="C23" s="4" t="str">
        <f>VLOOKUP([Field],Columns[],2,0)&amp;"("</f>
        <v>unsignedInteger(</v>
      </c>
      <c r="D23" s="4" t="str">
        <f>IF(VLOOKUP([Field],Columns[],3,0)&lt;&gt;"","'"&amp;VLOOKUP([Field],Columns[],3,0)&amp;"'","")</f>
        <v>'resource'</v>
      </c>
      <c r="E23" s="7" t="str">
        <f>IF(VLOOKUP([Field],Columns[],4,0)&lt;&gt;0,", "&amp;VLOOKUP([Field],Columns[],4,0)&amp;")",")")</f>
        <v>)</v>
      </c>
      <c r="F23" s="4" t="str">
        <f>IF(VLOOKUP([Field],Columns[],5,0)=0,"","-&gt;"&amp;VLOOKUP([Field],Columns[],5,0))</f>
        <v>-&gt;index()</v>
      </c>
      <c r="G23" s="4" t="str">
        <f>IF(VLOOKUP([Field],Columns[],6,0)=0,"","-&gt;"&amp;VLOOKUP([Field],Columns[],6,0))</f>
        <v/>
      </c>
      <c r="H23" s="4" t="str">
        <f>IF(VLOOKUP([Field],Columns[],7,0)=0,"","-&gt;"&amp;VLOOKUP([Field],Columns[],7,0))</f>
        <v/>
      </c>
      <c r="I23" s="4" t="str">
        <f>IF(VLOOKUP([Field],Columns[],8,0)=0,"","-&gt;"&amp;VLOOKUP([Field],Columns[],8,0))</f>
        <v/>
      </c>
      <c r="J23" s="4" t="str">
        <f>IF(VLOOKUP([Field],Columns[],9,0)=0,"","-&gt;"&amp;VLOOKUP([Field],Columns[],9,0))</f>
        <v/>
      </c>
      <c r="K23" s="4" t="str">
        <f>"$table-&gt;"&amp;[Type]&amp;[Name]&amp;[Arg2]&amp;[Method1]&amp;[Method2]&amp;[Method3]&amp;[Method4]&amp;[Method5]&amp;";"</f>
        <v>$table-&gt;unsignedInteger('resource')-&gt;index();</v>
      </c>
    </row>
    <row r="24" spans="1:11">
      <c r="A24" s="4" t="s">
        <v>3</v>
      </c>
      <c r="B24" s="4" t="s">
        <v>26</v>
      </c>
      <c r="C24" s="4" t="str">
        <f>VLOOKUP([Field],Columns[],2,0)&amp;"("</f>
        <v>string(</v>
      </c>
      <c r="D24" s="4" t="str">
        <f>IF(VLOOKUP([Field],Columns[],3,0)&lt;&gt;"","'"&amp;VLOOKUP([Field],Columns[],3,0)&amp;"'","")</f>
        <v>'name'</v>
      </c>
      <c r="E24" s="7" t="str">
        <f>IF(VLOOKUP([Field],Columns[],4,0)&lt;&gt;0,", "&amp;VLOOKUP([Field],Columns[],4,0)&amp;")",")")</f>
        <v>, 64)</v>
      </c>
      <c r="F24" s="4" t="str">
        <f>IF(VLOOKUP([Field],Columns[],5,0)=0,"","-&gt;"&amp;VLOOKUP([Field],Columns[],5,0))</f>
        <v>-&gt;index()</v>
      </c>
      <c r="G24" s="4" t="str">
        <f>IF(VLOOKUP([Field],Columns[],6,0)=0,"","-&gt;"&amp;VLOOKUP([Field],Columns[],6,0))</f>
        <v/>
      </c>
      <c r="H24" s="4" t="str">
        <f>IF(VLOOKUP([Field],Columns[],7,0)=0,"","-&gt;"&amp;VLOOKUP([Field],Columns[],7,0))</f>
        <v/>
      </c>
      <c r="I24" s="4" t="str">
        <f>IF(VLOOKUP([Field],Columns[],8,0)=0,"","-&gt;"&amp;VLOOKUP([Field],Columns[],8,0))</f>
        <v/>
      </c>
      <c r="J24" s="4" t="str">
        <f>IF(VLOOKUP([Field],Columns[],9,0)=0,"","-&gt;"&amp;VLOOKUP([Field],Columns[],9,0))</f>
        <v/>
      </c>
      <c r="K24" s="4" t="str">
        <f>"$table-&gt;"&amp;[Type]&amp;[Name]&amp;[Arg2]&amp;[Method1]&amp;[Method2]&amp;[Method3]&amp;[Method4]&amp;[Method5]&amp;";"</f>
        <v>$table-&gt;string('name', 64)-&gt;index();</v>
      </c>
    </row>
    <row r="25" spans="1:11">
      <c r="A25" s="4" t="s">
        <v>3</v>
      </c>
      <c r="B25" s="4" t="s">
        <v>28</v>
      </c>
      <c r="C25" s="4" t="str">
        <f>VLOOKUP([Field],Columns[],2,0)&amp;"("</f>
        <v>string(</v>
      </c>
      <c r="D25" s="4" t="str">
        <f>IF(VLOOKUP([Field],Columns[],3,0)&lt;&gt;"","'"&amp;VLOOKUP([Field],Columns[],3,0)&amp;"'","")</f>
        <v>'description'</v>
      </c>
      <c r="E25" s="7" t="str">
        <f>IF(VLOOKUP([Field],Columns[],4,0)&lt;&gt;0,", "&amp;VLOOKUP([Field],Columns[],4,0)&amp;")",")")</f>
        <v>, 1024)</v>
      </c>
      <c r="F25" s="4" t="str">
        <f>IF(VLOOKUP([Field],Columns[],5,0)=0,"","-&gt;"&amp;VLOOKUP([Field],Columns[],5,0))</f>
        <v>-&gt;nullable()</v>
      </c>
      <c r="G25" s="4" t="str">
        <f>IF(VLOOKUP([Field],Columns[],6,0)=0,"","-&gt;"&amp;VLOOKUP([Field],Columns[],6,0))</f>
        <v/>
      </c>
      <c r="H25" s="4" t="str">
        <f>IF(VLOOKUP([Field],Columns[],7,0)=0,"","-&gt;"&amp;VLOOKUP([Field],Columns[],7,0))</f>
        <v/>
      </c>
      <c r="I25" s="4" t="str">
        <f>IF(VLOOKUP([Field],Columns[],8,0)=0,"","-&gt;"&amp;VLOOKUP([Field],Columns[],8,0))</f>
        <v/>
      </c>
      <c r="J25" s="4" t="str">
        <f>IF(VLOOKUP([Field],Columns[],9,0)=0,"","-&gt;"&amp;VLOOKUP([Field],Columns[],9,0))</f>
        <v/>
      </c>
      <c r="K25" s="4" t="str">
        <f>"$table-&gt;"&amp;[Type]&amp;[Name]&amp;[Arg2]&amp;[Method1]&amp;[Method2]&amp;[Method3]&amp;[Method4]&amp;[Method5]&amp;";"</f>
        <v>$table-&gt;string('description', 1024)-&gt;nullable();</v>
      </c>
    </row>
    <row r="26" spans="1:11">
      <c r="A26" s="4" t="s">
        <v>3</v>
      </c>
      <c r="B26" s="4" t="s">
        <v>36</v>
      </c>
      <c r="C26" s="4" t="str">
        <f>VLOOKUP([Field],Columns[],2,0)&amp;"("</f>
        <v>string(</v>
      </c>
      <c r="D26" s="4" t="str">
        <f>IF(VLOOKUP([Field],Columns[],3,0)&lt;&gt;"","'"&amp;VLOOKUP([Field],Columns[],3,0)&amp;"'","")</f>
        <v>'method'</v>
      </c>
      <c r="E26" s="7" t="str">
        <f>IF(VLOOKUP([Field],Columns[],4,0)&lt;&gt;0,", "&amp;VLOOKUP([Field],Columns[],4,0)&amp;")",")")</f>
        <v>, 128)</v>
      </c>
      <c r="F26" s="4" t="str">
        <f>IF(VLOOKUP([Field],Columns[],5,0)=0,"","-&gt;"&amp;VLOOKUP([Field],Columns[],5,0))</f>
        <v>-&gt;nullable()</v>
      </c>
      <c r="G26" s="4" t="str">
        <f>IF(VLOOKUP([Field],Columns[],6,0)=0,"","-&gt;"&amp;VLOOKUP([Field],Columns[],6,0))</f>
        <v/>
      </c>
      <c r="H26" s="4" t="str">
        <f>IF(VLOOKUP([Field],Columns[],7,0)=0,"","-&gt;"&amp;VLOOKUP([Field],Columns[],7,0))</f>
        <v/>
      </c>
      <c r="I26" s="4" t="str">
        <f>IF(VLOOKUP([Field],Columns[],8,0)=0,"","-&gt;"&amp;VLOOKUP([Field],Columns[],8,0))</f>
        <v/>
      </c>
      <c r="J26" s="4" t="str">
        <f>IF(VLOOKUP([Field],Columns[],9,0)=0,"","-&gt;"&amp;VLOOKUP([Field],Columns[],9,0))</f>
        <v/>
      </c>
      <c r="K26" s="4" t="str">
        <f>"$table-&gt;"&amp;[Type]&amp;[Name]&amp;[Arg2]&amp;[Method1]&amp;[Method2]&amp;[Method3]&amp;[Method4]&amp;[Method5]&amp;";"</f>
        <v>$table-&gt;string('method', 128)-&gt;nullable();</v>
      </c>
    </row>
    <row r="27" spans="1:11">
      <c r="A27" s="4" t="s">
        <v>3</v>
      </c>
      <c r="B27" s="4" t="s">
        <v>47</v>
      </c>
      <c r="C27" s="4" t="str">
        <f>VLOOKUP([Field],Columns[],2,0)&amp;"("</f>
        <v>enum(</v>
      </c>
      <c r="D27" s="4" t="str">
        <f>IF(VLOOKUP([Field],Columns[],3,0)&lt;&gt;"","'"&amp;VLOOKUP([Field],Columns[],3,0)&amp;"'","")</f>
        <v>'type'</v>
      </c>
      <c r="E27" s="7" t="str">
        <f>IF(VLOOKUP([Field],Columns[],4,0)&lt;&gt;0,", "&amp;VLOOKUP([Field],Columns[],4,0)&amp;")",")")</f>
        <v>, ['hasOne','hasMany','belongsTo','belongsToMany'])</v>
      </c>
      <c r="F27" s="4" t="str">
        <f>IF(VLOOKUP([Field],Columns[],5,0)=0,"","-&gt;"&amp;VLOOKUP([Field],Columns[],5,0))</f>
        <v>-&gt;default('hasMany')</v>
      </c>
      <c r="G27" s="4" t="str">
        <f>IF(VLOOKUP([Field],Columns[],6,0)=0,"","-&gt;"&amp;VLOOKUP([Field],Columns[],6,0))</f>
        <v/>
      </c>
      <c r="H27" s="4" t="str">
        <f>IF(VLOOKUP([Field],Columns[],7,0)=0,"","-&gt;"&amp;VLOOKUP([Field],Columns[],7,0))</f>
        <v/>
      </c>
      <c r="I27" s="4" t="str">
        <f>IF(VLOOKUP([Field],Columns[],8,0)=0,"","-&gt;"&amp;VLOOKUP([Field],Columns[],8,0))</f>
        <v/>
      </c>
      <c r="J27" s="4" t="str">
        <f>IF(VLOOKUP([Field],Columns[],9,0)=0,"","-&gt;"&amp;VLOOKUP([Field],Columns[],9,0))</f>
        <v/>
      </c>
      <c r="K27" s="4" t="str">
        <f>"$table-&gt;"&amp;[Type]&amp;[Name]&amp;[Arg2]&amp;[Method1]&amp;[Method2]&amp;[Method3]&amp;[Method4]&amp;[Method5]&amp;";"</f>
        <v>$table-&gt;enum('type', ['hasOne','hasMany','belongsTo','belongsToMany'])-&gt;default('hasMany');</v>
      </c>
    </row>
    <row r="28" spans="1:11">
      <c r="A28" s="4" t="s">
        <v>3</v>
      </c>
      <c r="B28" s="4" t="s">
        <v>52</v>
      </c>
      <c r="C28" s="4" t="str">
        <f>VLOOKUP([Field],Columns[],2,0)&amp;"("</f>
        <v>unsignedInteger(</v>
      </c>
      <c r="D28" s="4" t="str">
        <f>IF(VLOOKUP([Field],Columns[],3,0)&lt;&gt;"","'"&amp;VLOOKUP([Field],Columns[],3,0)&amp;"'","")</f>
        <v>'relate_resource'</v>
      </c>
      <c r="E28" s="7" t="str">
        <f>IF(VLOOKUP([Field],Columns[],4,0)&lt;&gt;0,", "&amp;VLOOKUP([Field],Columns[],4,0)&amp;")",")")</f>
        <v>)</v>
      </c>
      <c r="F28" s="4" t="str">
        <f>IF(VLOOKUP([Field],Columns[],5,0)=0,"","-&gt;"&amp;VLOOKUP([Field],Columns[],5,0))</f>
        <v>-&gt;index()</v>
      </c>
      <c r="G28" s="4" t="str">
        <f>IF(VLOOKUP([Field],Columns[],6,0)=0,"","-&gt;"&amp;VLOOKUP([Field],Columns[],6,0))</f>
        <v>-&gt;nullable()</v>
      </c>
      <c r="H28" s="4" t="str">
        <f>IF(VLOOKUP([Field],Columns[],7,0)=0,"","-&gt;"&amp;VLOOKUP([Field],Columns[],7,0))</f>
        <v/>
      </c>
      <c r="I28" s="4" t="str">
        <f>IF(VLOOKUP([Field],Columns[],8,0)=0,"","-&gt;"&amp;VLOOKUP([Field],Columns[],8,0))</f>
        <v/>
      </c>
      <c r="J28" s="4" t="str">
        <f>IF(VLOOKUP([Field],Columns[],9,0)=0,"","-&gt;"&amp;VLOOKUP([Field],Columns[],9,0))</f>
        <v/>
      </c>
      <c r="K28" s="4" t="str">
        <f>"$table-&gt;"&amp;[Type]&amp;[Name]&amp;[Arg2]&amp;[Method1]&amp;[Method2]&amp;[Method3]&amp;[Method4]&amp;[Method5]&amp;";"</f>
        <v>$table-&gt;unsignedInteger('relate_resource')-&gt;index()-&gt;nullable();</v>
      </c>
    </row>
    <row r="29" spans="1:11">
      <c r="A29" s="4" t="s">
        <v>3</v>
      </c>
      <c r="B29" s="4" t="s">
        <v>40</v>
      </c>
      <c r="C29" s="4" t="str">
        <f>VLOOKUP([Field],Columns[],2,0)&amp;"("</f>
        <v>timestamps(</v>
      </c>
      <c r="D29" s="4" t="str">
        <f>IF(VLOOKUP([Field],Columns[],3,0)&lt;&gt;"","'"&amp;VLOOKUP([Field],Columns[],3,0)&amp;"'","")</f>
        <v/>
      </c>
      <c r="E29" s="7" t="str">
        <f>IF(VLOOKUP([Field],Columns[],4,0)&lt;&gt;0,", "&amp;VLOOKUP([Field],Columns[],4,0)&amp;")",")")</f>
        <v>)</v>
      </c>
      <c r="F29" s="4" t="str">
        <f>IF(VLOOKUP([Field],Columns[],5,0)=0,"","-&gt;"&amp;VLOOKUP([Field],Columns[],5,0))</f>
        <v/>
      </c>
      <c r="G29" s="4" t="str">
        <f>IF(VLOOKUP([Field],Columns[],6,0)=0,"","-&gt;"&amp;VLOOKUP([Field],Columns[],6,0))</f>
        <v/>
      </c>
      <c r="H29" s="4" t="str">
        <f>IF(VLOOKUP([Field],Columns[],7,0)=0,"","-&gt;"&amp;VLOOKUP([Field],Columns[],7,0))</f>
        <v/>
      </c>
      <c r="I29" s="4" t="str">
        <f>IF(VLOOKUP([Field],Columns[],8,0)=0,"","-&gt;"&amp;VLOOKUP([Field],Columns[],8,0))</f>
        <v/>
      </c>
      <c r="J29" s="4" t="str">
        <f>IF(VLOOKUP([Field],Columns[],9,0)=0,"","-&gt;"&amp;VLOOKUP([Field],Columns[],9,0))</f>
        <v/>
      </c>
      <c r="K29" s="4" t="str">
        <f>"$table-&gt;"&amp;[Type]&amp;[Name]&amp;[Arg2]&amp;[Method1]&amp;[Method2]&amp;[Method3]&amp;[Method4]&amp;[Method5]&amp;";"</f>
        <v>$table-&gt;timestamps();</v>
      </c>
    </row>
    <row r="30" spans="1:11">
      <c r="A30" s="4" t="s">
        <v>3</v>
      </c>
      <c r="B30" s="4" t="s">
        <v>41</v>
      </c>
      <c r="C30" s="4" t="str">
        <f>VLOOKUP([Field],Columns[],2,0)&amp;"("</f>
        <v>foreign(</v>
      </c>
      <c r="D30" s="4" t="str">
        <f>IF(VLOOKUP([Field],Columns[],3,0)&lt;&gt;"","'"&amp;VLOOKUP([Field],Columns[],3,0)&amp;"'","")</f>
        <v>'resource'</v>
      </c>
      <c r="E30" s="7" t="str">
        <f>IF(VLOOKUP([Field],Columns[],4,0)&lt;&gt;0,", "&amp;VLOOKUP([Field],Columns[],4,0)&amp;")",")")</f>
        <v>)</v>
      </c>
      <c r="F30" s="4" t="str">
        <f>IF(VLOOKUP([Field],Columns[],5,0)=0,"","-&gt;"&amp;VLOOKUP([Field],Columns[],5,0))</f>
        <v>-&gt;references('id')</v>
      </c>
      <c r="G30" s="4" t="str">
        <f>IF(VLOOKUP([Field],Columns[],6,0)=0,"","-&gt;"&amp;VLOOKUP([Field],Columns[],6,0))</f>
        <v>-&gt;on('__resources')</v>
      </c>
      <c r="H30" s="4" t="str">
        <f>IF(VLOOKUP([Field],Columns[],7,0)=0,"","-&gt;"&amp;VLOOKUP([Field],Columns[],7,0))</f>
        <v>-&gt;onUpdate('cascade')</v>
      </c>
      <c r="I30" s="4" t="str">
        <f>IF(VLOOKUP([Field],Columns[],8,0)=0,"","-&gt;"&amp;VLOOKUP([Field],Columns[],8,0))</f>
        <v>-&gt;onDelete('cascade')</v>
      </c>
      <c r="J30" s="4" t="str">
        <f>IF(VLOOKUP([Field],Columns[],9,0)=0,"","-&gt;"&amp;VLOOKUP([Field],Columns[],9,0))</f>
        <v/>
      </c>
      <c r="K3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1" spans="1:11">
      <c r="A31" s="4" t="s">
        <v>3</v>
      </c>
      <c r="B31" s="4" t="s">
        <v>53</v>
      </c>
      <c r="C31" s="4" t="str">
        <f>VLOOKUP([Field],Columns[],2,0)&amp;"("</f>
        <v>foreign(</v>
      </c>
      <c r="D31" s="4" t="str">
        <f>IF(VLOOKUP([Field],Columns[],3,0)&lt;&gt;"","'"&amp;VLOOKUP([Field],Columns[],3,0)&amp;"'","")</f>
        <v>'relate_resource'</v>
      </c>
      <c r="E31" s="7" t="str">
        <f>IF(VLOOKUP([Field],Columns[],4,0)&lt;&gt;0,", "&amp;VLOOKUP([Field],Columns[],4,0)&amp;")",")")</f>
        <v>)</v>
      </c>
      <c r="F31" s="4" t="str">
        <f>IF(VLOOKUP([Field],Columns[],5,0)=0,"","-&gt;"&amp;VLOOKUP([Field],Columns[],5,0))</f>
        <v>-&gt;references('id')</v>
      </c>
      <c r="G31" s="4" t="str">
        <f>IF(VLOOKUP([Field],Columns[],6,0)=0,"","-&gt;"&amp;VLOOKUP([Field],Columns[],6,0))</f>
        <v>-&gt;on('__resources')</v>
      </c>
      <c r="H31" s="4" t="str">
        <f>IF(VLOOKUP([Field],Columns[],7,0)=0,"","-&gt;"&amp;VLOOKUP([Field],Columns[],7,0))</f>
        <v>-&gt;onUpdate('cascade')</v>
      </c>
      <c r="I31" s="4" t="str">
        <f>IF(VLOOKUP([Field],Columns[],8,0)=0,"","-&gt;"&amp;VLOOKUP([Field],Columns[],8,0))</f>
        <v>-&gt;onDelete('set null')</v>
      </c>
      <c r="J31" s="4" t="str">
        <f>IF(VLOOKUP([Field],Columns[],9,0)=0,"","-&gt;"&amp;VLOOKUP([Field],Columns[],9,0))</f>
        <v/>
      </c>
      <c r="K31" s="4" t="str">
        <f>"$table-&gt;"&amp;[Type]&amp;[Name]&amp;[Arg2]&amp;[Method1]&amp;[Method2]&amp;[Method3]&amp;[Method4]&amp;[Method5]&amp;";"</f>
        <v>$table-&gt;foreign('relate_resource')-&gt;references('id')-&gt;on('__resources')-&gt;onUpdate('cascade')-&gt;onDelete('set null');</v>
      </c>
    </row>
    <row r="32" spans="1:11">
      <c r="A32" s="4" t="s">
        <v>4</v>
      </c>
      <c r="B32" s="4" t="s">
        <v>21</v>
      </c>
      <c r="C32" s="4" t="str">
        <f>VLOOKUP([Field],Columns[],2,0)&amp;"("</f>
        <v>increments(</v>
      </c>
      <c r="D32" s="4" t="str">
        <f>IF(VLOOKUP([Field],Columns[],3,0)&lt;&gt;"","'"&amp;VLOOKUP([Field],Columns[],3,0)&amp;"'","")</f>
        <v>'id'</v>
      </c>
      <c r="E32" s="7" t="str">
        <f>IF(VLOOKUP([Field],Columns[],4,0)&lt;&gt;0,", "&amp;VLOOKUP([Field],Columns[],4,0)&amp;")",")")</f>
        <v>)</v>
      </c>
      <c r="F32" s="4" t="str">
        <f>IF(VLOOKUP([Field],Columns[],5,0)=0,"","-&gt;"&amp;VLOOKUP([Field],Columns[],5,0))</f>
        <v/>
      </c>
      <c r="G32" s="4" t="str">
        <f>IF(VLOOKUP([Field],Columns[],6,0)=0,"","-&gt;"&amp;VLOOKUP([Field],Columns[],6,0))</f>
        <v/>
      </c>
      <c r="H32" s="4" t="str">
        <f>IF(VLOOKUP([Field],Columns[],7,0)=0,"","-&gt;"&amp;VLOOKUP([Field],Columns[],7,0))</f>
        <v/>
      </c>
      <c r="I32" s="4" t="str">
        <f>IF(VLOOKUP([Field],Columns[],8,0)=0,"","-&gt;"&amp;VLOOKUP([Field],Columns[],8,0))</f>
        <v/>
      </c>
      <c r="J32" s="4" t="str">
        <f>IF(VLOOKUP([Field],Columns[],9,0)=0,"","-&gt;"&amp;VLOOKUP([Field],Columns[],9,0))</f>
        <v/>
      </c>
      <c r="K32" s="4" t="str">
        <f>"$table-&gt;"&amp;[Type]&amp;[Name]&amp;[Arg2]&amp;[Method1]&amp;[Method2]&amp;[Method3]&amp;[Method4]&amp;[Method5]&amp;";"</f>
        <v>$table-&gt;increments('id');</v>
      </c>
    </row>
    <row r="33" spans="1:11">
      <c r="A33" s="4" t="s">
        <v>4</v>
      </c>
      <c r="B33" s="4" t="s">
        <v>23</v>
      </c>
      <c r="C33" s="4" t="str">
        <f>VLOOKUP([Field],Columns[],2,0)&amp;"("</f>
        <v>unsignedInteger(</v>
      </c>
      <c r="D33" s="4" t="str">
        <f>IF(VLOOKUP([Field],Columns[],3,0)&lt;&gt;"","'"&amp;VLOOKUP([Field],Columns[],3,0)&amp;"'","")</f>
        <v>'resource'</v>
      </c>
      <c r="E33" s="7" t="str">
        <f>IF(VLOOKUP([Field],Columns[],4,0)&lt;&gt;0,", "&amp;VLOOKUP([Field],Columns[],4,0)&amp;")",")")</f>
        <v>)</v>
      </c>
      <c r="F33" s="4" t="str">
        <f>IF(VLOOKUP([Field],Columns[],5,0)=0,"","-&gt;"&amp;VLOOKUP([Field],Columns[],5,0))</f>
        <v>-&gt;index()</v>
      </c>
      <c r="G33" s="4" t="str">
        <f>IF(VLOOKUP([Field],Columns[],6,0)=0,"","-&gt;"&amp;VLOOKUP([Field],Columns[],6,0))</f>
        <v/>
      </c>
      <c r="H33" s="4" t="str">
        <f>IF(VLOOKUP([Field],Columns[],7,0)=0,"","-&gt;"&amp;VLOOKUP([Field],Columns[],7,0))</f>
        <v/>
      </c>
      <c r="I33" s="4" t="str">
        <f>IF(VLOOKUP([Field],Columns[],8,0)=0,"","-&gt;"&amp;VLOOKUP([Field],Columns[],8,0))</f>
        <v/>
      </c>
      <c r="J33" s="4" t="str">
        <f>IF(VLOOKUP([Field],Columns[],9,0)=0,"","-&gt;"&amp;VLOOKUP([Field],Columns[],9,0))</f>
        <v/>
      </c>
      <c r="K33" s="4" t="str">
        <f>"$table-&gt;"&amp;[Type]&amp;[Name]&amp;[Arg2]&amp;[Method1]&amp;[Method2]&amp;[Method3]&amp;[Method4]&amp;[Method5]&amp;";"</f>
        <v>$table-&gt;unsignedInteger('resource')-&gt;index();</v>
      </c>
    </row>
    <row r="34" spans="1:11">
      <c r="A34" s="4" t="s">
        <v>4</v>
      </c>
      <c r="B34" s="4" t="s">
        <v>26</v>
      </c>
      <c r="C34" s="4" t="str">
        <f>VLOOKUP([Field],Columns[],2,0)&amp;"("</f>
        <v>string(</v>
      </c>
      <c r="D34" s="4" t="str">
        <f>IF(VLOOKUP([Field],Columns[],3,0)&lt;&gt;"","'"&amp;VLOOKUP([Field],Columns[],3,0)&amp;"'","")</f>
        <v>'name'</v>
      </c>
      <c r="E34" s="7" t="str">
        <f>IF(VLOOKUP([Field],Columns[],4,0)&lt;&gt;0,", "&amp;VLOOKUP([Field],Columns[],4,0)&amp;")",")")</f>
        <v>, 64)</v>
      </c>
      <c r="F34" s="4" t="str">
        <f>IF(VLOOKUP([Field],Columns[],5,0)=0,"","-&gt;"&amp;VLOOKUP([Field],Columns[],5,0))</f>
        <v>-&gt;index()</v>
      </c>
      <c r="G34" s="4" t="str">
        <f>IF(VLOOKUP([Field],Columns[],6,0)=0,"","-&gt;"&amp;VLOOKUP([Field],Columns[],6,0))</f>
        <v/>
      </c>
      <c r="H34" s="4" t="str">
        <f>IF(VLOOKUP([Field],Columns[],7,0)=0,"","-&gt;"&amp;VLOOKUP([Field],Columns[],7,0))</f>
        <v/>
      </c>
      <c r="I34" s="4" t="str">
        <f>IF(VLOOKUP([Field],Columns[],8,0)=0,"","-&gt;"&amp;VLOOKUP([Field],Columns[],8,0))</f>
        <v/>
      </c>
      <c r="J34" s="4" t="str">
        <f>IF(VLOOKUP([Field],Columns[],9,0)=0,"","-&gt;"&amp;VLOOKUP([Field],Columns[],9,0))</f>
        <v/>
      </c>
      <c r="K34" s="4" t="str">
        <f>"$table-&gt;"&amp;[Type]&amp;[Name]&amp;[Arg2]&amp;[Method1]&amp;[Method2]&amp;[Method3]&amp;[Method4]&amp;[Method5]&amp;";"</f>
        <v>$table-&gt;string('name', 64)-&gt;index();</v>
      </c>
    </row>
    <row r="35" spans="1:11">
      <c r="A35" s="4" t="s">
        <v>4</v>
      </c>
      <c r="B35" s="4" t="s">
        <v>28</v>
      </c>
      <c r="C35" s="4" t="str">
        <f>VLOOKUP([Field],Columns[],2,0)&amp;"("</f>
        <v>string(</v>
      </c>
      <c r="D35" s="4" t="str">
        <f>IF(VLOOKUP([Field],Columns[],3,0)&lt;&gt;"","'"&amp;VLOOKUP([Field],Columns[],3,0)&amp;"'","")</f>
        <v>'description'</v>
      </c>
      <c r="E35" s="7" t="str">
        <f>IF(VLOOKUP([Field],Columns[],4,0)&lt;&gt;0,", "&amp;VLOOKUP([Field],Columns[],4,0)&amp;")",")")</f>
        <v>, 1024)</v>
      </c>
      <c r="F35" s="4" t="str">
        <f>IF(VLOOKUP([Field],Columns[],5,0)=0,"","-&gt;"&amp;VLOOKUP([Field],Columns[],5,0))</f>
        <v>-&gt;nullable()</v>
      </c>
      <c r="G35" s="4" t="str">
        <f>IF(VLOOKUP([Field],Columns[],6,0)=0,"","-&gt;"&amp;VLOOKUP([Field],Columns[],6,0))</f>
        <v/>
      </c>
      <c r="H35" s="4" t="str">
        <f>IF(VLOOKUP([Field],Columns[],7,0)=0,"","-&gt;"&amp;VLOOKUP([Field],Columns[],7,0))</f>
        <v/>
      </c>
      <c r="I35" s="4" t="str">
        <f>IF(VLOOKUP([Field],Columns[],8,0)=0,"","-&gt;"&amp;VLOOKUP([Field],Columns[],8,0))</f>
        <v/>
      </c>
      <c r="J35" s="4" t="str">
        <f>IF(VLOOKUP([Field],Columns[],9,0)=0,"","-&gt;"&amp;VLOOKUP([Field],Columns[],9,0))</f>
        <v/>
      </c>
      <c r="K35" s="4" t="str">
        <f>"$table-&gt;"&amp;[Type]&amp;[Name]&amp;[Arg2]&amp;[Method1]&amp;[Method2]&amp;[Method3]&amp;[Method4]&amp;[Method5]&amp;";"</f>
        <v>$table-&gt;string('description', 1024)-&gt;nullable();</v>
      </c>
    </row>
    <row r="36" spans="1:11">
      <c r="A36" s="4" t="s">
        <v>4</v>
      </c>
      <c r="B36" s="4" t="s">
        <v>55</v>
      </c>
      <c r="C36" s="4" t="str">
        <f>VLOOKUP([Field],Columns[],2,0)&amp;"("</f>
        <v>string(</v>
      </c>
      <c r="D36" s="4" t="str">
        <f>IF(VLOOKUP([Field],Columns[],3,0)&lt;&gt;"","'"&amp;VLOOKUP([Field],Columns[],3,0)&amp;"'","")</f>
        <v>'title_field'</v>
      </c>
      <c r="E36" s="7" t="str">
        <f>IF(VLOOKUP([Field],Columns[],4,0)&lt;&gt;0,", "&amp;VLOOKUP([Field],Columns[],4,0)&amp;")",")")</f>
        <v>, 128)</v>
      </c>
      <c r="F36" s="4" t="str">
        <f>IF(VLOOKUP([Field],Columns[],5,0)=0,"","-&gt;"&amp;VLOOKUP([Field],Columns[],5,0))</f>
        <v>-&gt;nullable()</v>
      </c>
      <c r="G36" s="4" t="str">
        <f>IF(VLOOKUP([Field],Columns[],6,0)=0,"","-&gt;"&amp;VLOOKUP([Field],Columns[],6,0))</f>
        <v/>
      </c>
      <c r="H36" s="4" t="str">
        <f>IF(VLOOKUP([Field],Columns[],7,0)=0,"","-&gt;"&amp;VLOOKUP([Field],Columns[],7,0))</f>
        <v/>
      </c>
      <c r="I36" s="4" t="str">
        <f>IF(VLOOKUP([Field],Columns[],8,0)=0,"","-&gt;"&amp;VLOOKUP([Field],Columns[],8,0))</f>
        <v/>
      </c>
      <c r="J36" s="4" t="str">
        <f>IF(VLOOKUP([Field],Columns[],9,0)=0,"","-&gt;"&amp;VLOOKUP([Field],Columns[],9,0))</f>
        <v/>
      </c>
      <c r="K36" s="4" t="str">
        <f>"$table-&gt;"&amp;[Type]&amp;[Name]&amp;[Arg2]&amp;[Method1]&amp;[Method2]&amp;[Method3]&amp;[Method4]&amp;[Method5]&amp;";"</f>
        <v>$table-&gt;string('title_field', 128)-&gt;nullable();</v>
      </c>
    </row>
    <row r="37" spans="1:11">
      <c r="A37" s="4" t="s">
        <v>4</v>
      </c>
      <c r="B37" s="2" t="s">
        <v>36</v>
      </c>
      <c r="C37" s="2" t="str">
        <f>VLOOKUP([Field],Columns[],2,0)&amp;"("</f>
        <v>string(</v>
      </c>
      <c r="D37" s="2" t="str">
        <f>IF(VLOOKUP([Field],Columns[],3,0)&lt;&gt;"","'"&amp;VLOOKUP([Field],Columns[],3,0)&amp;"'","")</f>
        <v>'method'</v>
      </c>
      <c r="E37" s="9" t="str">
        <f>IF(VLOOKUP([Field],Columns[],4,0)&lt;&gt;0,", "&amp;VLOOKUP([Field],Columns[],4,0)&amp;")",")")</f>
        <v>, 128)</v>
      </c>
      <c r="F37" s="2" t="str">
        <f>IF(VLOOKUP([Field],Columns[],5,0)=0,"","-&gt;"&amp;VLOOKUP([Field],Columns[],5,0))</f>
        <v>-&gt;nullable()</v>
      </c>
      <c r="G37" s="2" t="str">
        <f>IF(VLOOKUP([Field],Columns[],6,0)=0,"","-&gt;"&amp;VLOOKUP([Field],Columns[],6,0))</f>
        <v/>
      </c>
      <c r="H37" s="2" t="str">
        <f>IF(VLOOKUP([Field],Columns[],7,0)=0,"","-&gt;"&amp;VLOOKUP([Field],Columns[],7,0))</f>
        <v/>
      </c>
      <c r="I37" s="2" t="str">
        <f>IF(VLOOKUP([Field],Columns[],8,0)=0,"","-&gt;"&amp;VLOOKUP([Field],Columns[],8,0))</f>
        <v/>
      </c>
      <c r="J37" s="2" t="str">
        <f>IF(VLOOKUP([Field],Columns[],9,0)=0,"","-&gt;"&amp;VLOOKUP([Field],Columns[],9,0))</f>
        <v/>
      </c>
      <c r="K37" s="2" t="str">
        <f>"$table-&gt;"&amp;[Type]&amp;[Name]&amp;[Arg2]&amp;[Method1]&amp;[Method2]&amp;[Method3]&amp;[Method4]&amp;[Method5]&amp;";"</f>
        <v>$table-&gt;string('method', 128)-&gt;nullable();</v>
      </c>
    </row>
    <row r="38" spans="1:11">
      <c r="A38" s="4" t="s">
        <v>4</v>
      </c>
      <c r="B38" s="4" t="s">
        <v>40</v>
      </c>
      <c r="C38" s="4" t="str">
        <f>VLOOKUP([Field],Columns[],2,0)&amp;"("</f>
        <v>timestamps(</v>
      </c>
      <c r="D38" s="4" t="str">
        <f>IF(VLOOKUP([Field],Columns[],3,0)&lt;&gt;"","'"&amp;VLOOKUP([Field],Columns[],3,0)&amp;"'","")</f>
        <v/>
      </c>
      <c r="E38" s="7" t="str">
        <f>IF(VLOOKUP([Field],Columns[],4,0)&lt;&gt;0,", "&amp;VLOOKUP([Field],Columns[],4,0)&amp;")",")")</f>
        <v>)</v>
      </c>
      <c r="F38" s="4" t="str">
        <f>IF(VLOOKUP([Field],Columns[],5,0)=0,"","-&gt;"&amp;VLOOKUP([Field],Columns[],5,0))</f>
        <v/>
      </c>
      <c r="G38" s="4" t="str">
        <f>IF(VLOOKUP([Field],Columns[],6,0)=0,"","-&gt;"&amp;VLOOKUP([Field],Columns[],6,0))</f>
        <v/>
      </c>
      <c r="H38" s="4" t="str">
        <f>IF(VLOOKUP([Field],Columns[],7,0)=0,"","-&gt;"&amp;VLOOKUP([Field],Columns[],7,0))</f>
        <v/>
      </c>
      <c r="I38" s="4" t="str">
        <f>IF(VLOOKUP([Field],Columns[],8,0)=0,"","-&gt;"&amp;VLOOKUP([Field],Columns[],8,0))</f>
        <v/>
      </c>
      <c r="J38" s="4" t="str">
        <f>IF(VLOOKUP([Field],Columns[],9,0)=0,"","-&gt;"&amp;VLOOKUP([Field],Columns[],9,0))</f>
        <v/>
      </c>
      <c r="K38" s="4" t="str">
        <f>"$table-&gt;"&amp;[Type]&amp;[Name]&amp;[Arg2]&amp;[Method1]&amp;[Method2]&amp;[Method3]&amp;[Method4]&amp;[Method5]&amp;";"</f>
        <v>$table-&gt;timestamps();</v>
      </c>
    </row>
    <row r="39" spans="1:11">
      <c r="A39" s="4" t="s">
        <v>4</v>
      </c>
      <c r="B39" s="4" t="s">
        <v>41</v>
      </c>
      <c r="C39" s="4" t="str">
        <f>VLOOKUP([Field],Columns[],2,0)&amp;"("</f>
        <v>foreign(</v>
      </c>
      <c r="D39" s="4" t="str">
        <f>IF(VLOOKUP([Field],Columns[],3,0)&lt;&gt;"","'"&amp;VLOOKUP([Field],Columns[],3,0)&amp;"'","")</f>
        <v>'resource'</v>
      </c>
      <c r="E39" s="7" t="str">
        <f>IF(VLOOKUP([Field],Columns[],4,0)&lt;&gt;0,", "&amp;VLOOKUP([Field],Columns[],4,0)&amp;")",")")</f>
        <v>)</v>
      </c>
      <c r="F39" s="4" t="str">
        <f>IF(VLOOKUP([Field],Columns[],5,0)=0,"","-&gt;"&amp;VLOOKUP([Field],Columns[],5,0))</f>
        <v>-&gt;references('id')</v>
      </c>
      <c r="G39" s="4" t="str">
        <f>IF(VLOOKUP([Field],Columns[],6,0)=0,"","-&gt;"&amp;VLOOKUP([Field],Columns[],6,0))</f>
        <v>-&gt;on('__resources')</v>
      </c>
      <c r="H39" s="4" t="str">
        <f>IF(VLOOKUP([Field],Columns[],7,0)=0,"","-&gt;"&amp;VLOOKUP([Field],Columns[],7,0))</f>
        <v>-&gt;onUpdate('cascade')</v>
      </c>
      <c r="I39" s="4" t="str">
        <f>IF(VLOOKUP([Field],Columns[],8,0)=0,"","-&gt;"&amp;VLOOKUP([Field],Columns[],8,0))</f>
        <v>-&gt;onDelete('cascade')</v>
      </c>
      <c r="J39" s="4" t="str">
        <f>IF(VLOOKUP([Field],Columns[],9,0)=0,"","-&gt;"&amp;VLOOKUP([Field],Columns[],9,0))</f>
        <v/>
      </c>
      <c r="K39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40" spans="1:11">
      <c r="A40" s="4" t="s">
        <v>9</v>
      </c>
      <c r="B40" s="4" t="s">
        <v>21</v>
      </c>
      <c r="C40" s="4" t="str">
        <f>VLOOKUP([Field],Columns[],2,0)&amp;"("</f>
        <v>increments(</v>
      </c>
      <c r="D40" s="4" t="str">
        <f>IF(VLOOKUP([Field],Columns[],3,0)&lt;&gt;"","'"&amp;VLOOKUP([Field],Columns[],3,0)&amp;"'","")</f>
        <v>'id'</v>
      </c>
      <c r="E40" s="7" t="str">
        <f>IF(VLOOKUP([Field],Columns[],4,0)&lt;&gt;0,", "&amp;VLOOKUP([Field],Columns[],4,0)&amp;")",")")</f>
        <v>)</v>
      </c>
      <c r="F40" s="4" t="str">
        <f>IF(VLOOKUP([Field],Columns[],5,0)=0,"","-&gt;"&amp;VLOOKUP([Field],Columns[],5,0))</f>
        <v/>
      </c>
      <c r="G40" s="4" t="str">
        <f>IF(VLOOKUP([Field],Columns[],6,0)=0,"","-&gt;"&amp;VLOOKUP([Field],Columns[],6,0))</f>
        <v/>
      </c>
      <c r="H40" s="4" t="str">
        <f>IF(VLOOKUP([Field],Columns[],7,0)=0,"","-&gt;"&amp;VLOOKUP([Field],Columns[],7,0))</f>
        <v/>
      </c>
      <c r="I40" s="4" t="str">
        <f>IF(VLOOKUP([Field],Columns[],8,0)=0,"","-&gt;"&amp;VLOOKUP([Field],Columns[],8,0))</f>
        <v/>
      </c>
      <c r="J40" s="4" t="str">
        <f>IF(VLOOKUP([Field],Columns[],9,0)=0,"","-&gt;"&amp;VLOOKUP([Field],Columns[],9,0))</f>
        <v/>
      </c>
      <c r="K40" s="4" t="str">
        <f>"$table-&gt;"&amp;[Type]&amp;[Name]&amp;[Arg2]&amp;[Method1]&amp;[Method2]&amp;[Method3]&amp;[Method4]&amp;[Method5]&amp;";"</f>
        <v>$table-&gt;increments('id');</v>
      </c>
    </row>
    <row r="41" spans="1:11">
      <c r="A41" s="4" t="s">
        <v>9</v>
      </c>
      <c r="B41" s="4" t="s">
        <v>4</v>
      </c>
      <c r="C41" s="4" t="str">
        <f>VLOOKUP([Field],Columns[],2,0)&amp;"("</f>
        <v>unsignedInteger(</v>
      </c>
      <c r="D41" s="4" t="str">
        <f>IF(VLOOKUP([Field],Columns[],3,0)&lt;&gt;"","'"&amp;VLOOKUP([Field],Columns[],3,0)&amp;"'","")</f>
        <v>'resource_data'</v>
      </c>
      <c r="E41" s="7" t="str">
        <f>IF(VLOOKUP([Field],Columns[],4,0)&lt;&gt;0,", "&amp;VLOOKUP([Field],Columns[],4,0)&amp;")",")")</f>
        <v>)</v>
      </c>
      <c r="F41" s="4" t="str">
        <f>IF(VLOOKUP([Field],Columns[],5,0)=0,"","-&gt;"&amp;VLOOKUP([Field],Columns[],5,0))</f>
        <v>-&gt;index()</v>
      </c>
      <c r="G41" s="4" t="str">
        <f>IF(VLOOKUP([Field],Columns[],6,0)=0,"","-&gt;"&amp;VLOOKUP([Field],Columns[],6,0))</f>
        <v/>
      </c>
      <c r="H41" s="4" t="str">
        <f>IF(VLOOKUP([Field],Columns[],7,0)=0,"","-&gt;"&amp;VLOOKUP([Field],Columns[],7,0))</f>
        <v/>
      </c>
      <c r="I41" s="4" t="str">
        <f>IF(VLOOKUP([Field],Columns[],8,0)=0,"","-&gt;"&amp;VLOOKUP([Field],Columns[],8,0))</f>
        <v/>
      </c>
      <c r="J41" s="4" t="str">
        <f>IF(VLOOKUP([Field],Columns[],9,0)=0,"","-&gt;"&amp;VLOOKUP([Field],Columns[],9,0))</f>
        <v/>
      </c>
      <c r="K41" s="4" t="str">
        <f>"$table-&gt;"&amp;[Type]&amp;[Name]&amp;[Arg2]&amp;[Method1]&amp;[Method2]&amp;[Method3]&amp;[Method4]&amp;[Method5]&amp;";"</f>
        <v>$table-&gt;unsignedInteger('resource_data')-&gt;index();</v>
      </c>
    </row>
    <row r="42" spans="1:11">
      <c r="A42" s="4" t="s">
        <v>9</v>
      </c>
      <c r="B42" s="4" t="s">
        <v>572</v>
      </c>
      <c r="C42" s="4" t="str">
        <f>VLOOKUP([Field],Columns[],2,0)&amp;"("</f>
        <v>unsignedInteger(</v>
      </c>
      <c r="D42" s="4" t="str">
        <f>IF(VLOOKUP([Field],Columns[],3,0)&lt;&gt;"","'"&amp;VLOOKUP([Field],Columns[],3,0)&amp;"'","")</f>
        <v>'relation'</v>
      </c>
      <c r="E42" s="7" t="str">
        <f>IF(VLOOKUP([Field],Columns[],4,0)&lt;&gt;0,", "&amp;VLOOKUP([Field],Columns[],4,0)&amp;")",")")</f>
        <v>)</v>
      </c>
      <c r="F42" s="4" t="str">
        <f>IF(VLOOKUP([Field],Columns[],5,0)=0,"","-&gt;"&amp;VLOOKUP([Field],Columns[],5,0))</f>
        <v>-&gt;index()</v>
      </c>
      <c r="G42" s="4" t="str">
        <f>IF(VLOOKUP([Field],Columns[],6,0)=0,"","-&gt;"&amp;VLOOKUP([Field],Columns[],6,0))</f>
        <v>-&gt;nullable()</v>
      </c>
      <c r="H42" s="4" t="str">
        <f>IF(VLOOKUP([Field],Columns[],7,0)=0,"","-&gt;"&amp;VLOOKUP([Field],Columns[],7,0))</f>
        <v/>
      </c>
      <c r="I42" s="4" t="str">
        <f>IF(VLOOKUP([Field],Columns[],8,0)=0,"","-&gt;"&amp;VLOOKUP([Field],Columns[],8,0))</f>
        <v/>
      </c>
      <c r="J42" s="4" t="str">
        <f>IF(VLOOKUP([Field],Columns[],9,0)=0,"","-&gt;"&amp;VLOOKUP([Field],Columns[],9,0))</f>
        <v/>
      </c>
      <c r="K42" s="4" t="str">
        <f>"$table-&gt;"&amp;[Type]&amp;[Name]&amp;[Arg2]&amp;[Method1]&amp;[Method2]&amp;[Method3]&amp;[Method4]&amp;[Method5]&amp;";"</f>
        <v>$table-&gt;unsignedInteger('relation')-&gt;index()-&gt;nullable();</v>
      </c>
    </row>
    <row r="43" spans="1:11">
      <c r="A43" s="4" t="s">
        <v>9</v>
      </c>
      <c r="B43" s="4" t="s">
        <v>574</v>
      </c>
      <c r="C43" s="4" t="str">
        <f>VLOOKUP([Field],Columns[],2,0)&amp;"("</f>
        <v>unsignedInteger(</v>
      </c>
      <c r="D43" s="4" t="str">
        <f>IF(VLOOKUP([Field],Columns[],3,0)&lt;&gt;"","'"&amp;VLOOKUP([Field],Columns[],3,0)&amp;"'","")</f>
        <v>'nest_relation1'</v>
      </c>
      <c r="E43" s="7" t="str">
        <f>IF(VLOOKUP([Field],Columns[],4,0)&lt;&gt;0,", "&amp;VLOOKUP([Field],Columns[],4,0)&amp;")",")")</f>
        <v>)</v>
      </c>
      <c r="F43" s="4" t="str">
        <f>IF(VLOOKUP([Field],Columns[],5,0)=0,"","-&gt;"&amp;VLOOKUP([Field],Columns[],5,0))</f>
        <v>-&gt;index()</v>
      </c>
      <c r="G43" s="4" t="str">
        <f>IF(VLOOKUP([Field],Columns[],6,0)=0,"","-&gt;"&amp;VLOOKUP([Field],Columns[],6,0))</f>
        <v>-&gt;nullable()</v>
      </c>
      <c r="H43" s="4" t="str">
        <f>IF(VLOOKUP([Field],Columns[],7,0)=0,"","-&gt;"&amp;VLOOKUP([Field],Columns[],7,0))</f>
        <v/>
      </c>
      <c r="I43" s="4" t="str">
        <f>IF(VLOOKUP([Field],Columns[],8,0)=0,"","-&gt;"&amp;VLOOKUP([Field],Columns[],8,0))</f>
        <v/>
      </c>
      <c r="J43" s="4" t="str">
        <f>IF(VLOOKUP([Field],Columns[],9,0)=0,"","-&gt;"&amp;VLOOKUP([Field],Columns[],9,0))</f>
        <v/>
      </c>
      <c r="K43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4" spans="1:11">
      <c r="A44" s="4" t="s">
        <v>9</v>
      </c>
      <c r="B44" s="4" t="s">
        <v>575</v>
      </c>
      <c r="C44" s="4" t="str">
        <f>VLOOKUP([Field],Columns[],2,0)&amp;"("</f>
        <v>unsignedInteger(</v>
      </c>
      <c r="D44" s="4" t="str">
        <f>IF(VLOOKUP([Field],Columns[],3,0)&lt;&gt;"","'"&amp;VLOOKUP([Field],Columns[],3,0)&amp;"'","")</f>
        <v>'nest_relation2'</v>
      </c>
      <c r="E44" s="7" t="str">
        <f>IF(VLOOKUP([Field],Columns[],4,0)&lt;&gt;0,", "&amp;VLOOKUP([Field],Columns[],4,0)&amp;")",")")</f>
        <v>)</v>
      </c>
      <c r="F44" s="4" t="str">
        <f>IF(VLOOKUP([Field],Columns[],5,0)=0,"","-&gt;"&amp;VLOOKUP([Field],Columns[],5,0))</f>
        <v>-&gt;index()</v>
      </c>
      <c r="G44" s="4" t="str">
        <f>IF(VLOOKUP([Field],Columns[],6,0)=0,"","-&gt;"&amp;VLOOKUP([Field],Columns[],6,0))</f>
        <v>-&gt;nullable()</v>
      </c>
      <c r="H44" s="4" t="str">
        <f>IF(VLOOKUP([Field],Columns[],7,0)=0,"","-&gt;"&amp;VLOOKUP([Field],Columns[],7,0))</f>
        <v/>
      </c>
      <c r="I44" s="4" t="str">
        <f>IF(VLOOKUP([Field],Columns[],8,0)=0,"","-&gt;"&amp;VLOOKUP([Field],Columns[],8,0))</f>
        <v/>
      </c>
      <c r="J44" s="4" t="str">
        <f>IF(VLOOKUP([Field],Columns[],9,0)=0,"","-&gt;"&amp;VLOOKUP([Field],Columns[],9,0))</f>
        <v/>
      </c>
      <c r="K44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5" spans="1:11">
      <c r="A45" s="4" t="s">
        <v>9</v>
      </c>
      <c r="B45" s="4" t="s">
        <v>576</v>
      </c>
      <c r="C45" s="4" t="str">
        <f>VLOOKUP([Field],Columns[],2,0)&amp;"("</f>
        <v>unsignedInteger(</v>
      </c>
      <c r="D45" s="4" t="str">
        <f>IF(VLOOKUP([Field],Columns[],3,0)&lt;&gt;"","'"&amp;VLOOKUP([Field],Columns[],3,0)&amp;"'","")</f>
        <v>'nest_relation3'</v>
      </c>
      <c r="E45" s="7" t="str">
        <f>IF(VLOOKUP([Field],Columns[],4,0)&lt;&gt;0,", "&amp;VLOOKUP([Field],Columns[],4,0)&amp;")",")")</f>
        <v>)</v>
      </c>
      <c r="F45" s="4" t="str">
        <f>IF(VLOOKUP([Field],Columns[],5,0)=0,"","-&gt;"&amp;VLOOKUP([Field],Columns[],5,0))</f>
        <v>-&gt;index()</v>
      </c>
      <c r="G45" s="4" t="str">
        <f>IF(VLOOKUP([Field],Columns[],6,0)=0,"","-&gt;"&amp;VLOOKUP([Field],Columns[],6,0))</f>
        <v>-&gt;nullable()</v>
      </c>
      <c r="H45" s="4" t="str">
        <f>IF(VLOOKUP([Field],Columns[],7,0)=0,"","-&gt;"&amp;VLOOKUP([Field],Columns[],7,0))</f>
        <v/>
      </c>
      <c r="I45" s="4" t="str">
        <f>IF(VLOOKUP([Field],Columns[],8,0)=0,"","-&gt;"&amp;VLOOKUP([Field],Columns[],8,0))</f>
        <v/>
      </c>
      <c r="J45" s="4" t="str">
        <f>IF(VLOOKUP([Field],Columns[],9,0)=0,"","-&gt;"&amp;VLOOKUP([Field],Columns[],9,0))</f>
        <v/>
      </c>
      <c r="K45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6" spans="1:11">
      <c r="A46" s="4" t="s">
        <v>9</v>
      </c>
      <c r="B46" s="4" t="s">
        <v>577</v>
      </c>
      <c r="C46" s="4" t="str">
        <f>VLOOKUP([Field],Columns[],2,0)&amp;"("</f>
        <v>unsignedInteger(</v>
      </c>
      <c r="D46" s="4" t="str">
        <f>IF(VLOOKUP([Field],Columns[],3,0)&lt;&gt;"","'"&amp;VLOOKUP([Field],Columns[],3,0)&amp;"'","")</f>
        <v>'nest_relation4'</v>
      </c>
      <c r="E46" s="7" t="str">
        <f>IF(VLOOKUP([Field],Columns[],4,0)&lt;&gt;0,", "&amp;VLOOKUP([Field],Columns[],4,0)&amp;")",")")</f>
        <v>)</v>
      </c>
      <c r="F46" s="4" t="str">
        <f>IF(VLOOKUP([Field],Columns[],5,0)=0,"","-&gt;"&amp;VLOOKUP([Field],Columns[],5,0))</f>
        <v>-&gt;index()</v>
      </c>
      <c r="G46" s="4" t="str">
        <f>IF(VLOOKUP([Field],Columns[],6,0)=0,"","-&gt;"&amp;VLOOKUP([Field],Columns[],6,0))</f>
        <v>-&gt;nullable()</v>
      </c>
      <c r="H46" s="4" t="str">
        <f>IF(VLOOKUP([Field],Columns[],7,0)=0,"","-&gt;"&amp;VLOOKUP([Field],Columns[],7,0))</f>
        <v/>
      </c>
      <c r="I46" s="4" t="str">
        <f>IF(VLOOKUP([Field],Columns[],8,0)=0,"","-&gt;"&amp;VLOOKUP([Field],Columns[],8,0))</f>
        <v/>
      </c>
      <c r="J46" s="4" t="str">
        <f>IF(VLOOKUP([Field],Columns[],9,0)=0,"","-&gt;"&amp;VLOOKUP([Field],Columns[],9,0))</f>
        <v/>
      </c>
      <c r="K46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7" spans="1:11">
      <c r="A47" s="4" t="s">
        <v>9</v>
      </c>
      <c r="B47" s="4" t="s">
        <v>578</v>
      </c>
      <c r="C47" s="4" t="str">
        <f>VLOOKUP([Field],Columns[],2,0)&amp;"("</f>
        <v>unsignedInteger(</v>
      </c>
      <c r="D47" s="4" t="str">
        <f>IF(VLOOKUP([Field],Columns[],3,0)&lt;&gt;"","'"&amp;VLOOKUP([Field],Columns[],3,0)&amp;"'","")</f>
        <v>'nest_relation5'</v>
      </c>
      <c r="E47" s="7" t="str">
        <f>IF(VLOOKUP([Field],Columns[],4,0)&lt;&gt;0,", "&amp;VLOOKUP([Field],Columns[],4,0)&amp;")",")")</f>
        <v>)</v>
      </c>
      <c r="F47" s="4" t="str">
        <f>IF(VLOOKUP([Field],Columns[],5,0)=0,"","-&gt;"&amp;VLOOKUP([Field],Columns[],5,0))</f>
        <v>-&gt;index()</v>
      </c>
      <c r="G47" s="4" t="str">
        <f>IF(VLOOKUP([Field],Columns[],6,0)=0,"","-&gt;"&amp;VLOOKUP([Field],Columns[],6,0))</f>
        <v>-&gt;nullable()</v>
      </c>
      <c r="H47" s="4" t="str">
        <f>IF(VLOOKUP([Field],Columns[],7,0)=0,"","-&gt;"&amp;VLOOKUP([Field],Columns[],7,0))</f>
        <v/>
      </c>
      <c r="I47" s="4" t="str">
        <f>IF(VLOOKUP([Field],Columns[],8,0)=0,"","-&gt;"&amp;VLOOKUP([Field],Columns[],8,0))</f>
        <v/>
      </c>
      <c r="J47" s="4" t="str">
        <f>IF(VLOOKUP([Field],Columns[],9,0)=0,"","-&gt;"&amp;VLOOKUP([Field],Columns[],9,0))</f>
        <v/>
      </c>
      <c r="K47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8" spans="1:11">
      <c r="A48" s="4" t="s">
        <v>9</v>
      </c>
      <c r="B48" s="4" t="s">
        <v>40</v>
      </c>
      <c r="C48" s="4" t="str">
        <f>VLOOKUP([Field],Columns[],2,0)&amp;"("</f>
        <v>timestamps(</v>
      </c>
      <c r="D48" s="4" t="str">
        <f>IF(VLOOKUP([Field],Columns[],3,0)&lt;&gt;"","'"&amp;VLOOKUP([Field],Columns[],3,0)&amp;"'","")</f>
        <v/>
      </c>
      <c r="E48" s="7" t="str">
        <f>IF(VLOOKUP([Field],Columns[],4,0)&lt;&gt;0,", "&amp;VLOOKUP([Field],Columns[],4,0)&amp;")",")")</f>
        <v>)</v>
      </c>
      <c r="F48" s="4" t="str">
        <f>IF(VLOOKUP([Field],Columns[],5,0)=0,"","-&gt;"&amp;VLOOKUP([Field],Columns[],5,0))</f>
        <v/>
      </c>
      <c r="G48" s="4" t="str">
        <f>IF(VLOOKUP([Field],Columns[],6,0)=0,"","-&gt;"&amp;VLOOKUP([Field],Columns[],6,0))</f>
        <v/>
      </c>
      <c r="H48" s="4" t="str">
        <f>IF(VLOOKUP([Field],Columns[],7,0)=0,"","-&gt;"&amp;VLOOKUP([Field],Columns[],7,0))</f>
        <v/>
      </c>
      <c r="I48" s="4" t="str">
        <f>IF(VLOOKUP([Field],Columns[],8,0)=0,"","-&gt;"&amp;VLOOKUP([Field],Columns[],8,0))</f>
        <v/>
      </c>
      <c r="J48" s="4" t="str">
        <f>IF(VLOOKUP([Field],Columns[],9,0)=0,"","-&gt;"&amp;VLOOKUP([Field],Columns[],9,0))</f>
        <v/>
      </c>
      <c r="K48" s="4" t="str">
        <f>"$table-&gt;"&amp;[Type]&amp;[Name]&amp;[Arg2]&amp;[Method1]&amp;[Method2]&amp;[Method3]&amp;[Method4]&amp;[Method5]&amp;";"</f>
        <v>$table-&gt;timestamps();</v>
      </c>
    </row>
    <row r="49" spans="1:11">
      <c r="A49" s="4" t="s">
        <v>9</v>
      </c>
      <c r="B49" s="4" t="s">
        <v>93</v>
      </c>
      <c r="C49" s="4" t="str">
        <f>VLOOKUP([Field],Columns[],2,0)&amp;"("</f>
        <v>foreign(</v>
      </c>
      <c r="D49" s="4" t="str">
        <f>IF(VLOOKUP([Field],Columns[],3,0)&lt;&gt;"","'"&amp;VLOOKUP([Field],Columns[],3,0)&amp;"'","")</f>
        <v>'resource_data'</v>
      </c>
      <c r="E49" s="7" t="str">
        <f>IF(VLOOKUP([Field],Columns[],4,0)&lt;&gt;0,", "&amp;VLOOKUP([Field],Columns[],4,0)&amp;")",")")</f>
        <v>)</v>
      </c>
      <c r="F49" s="4" t="str">
        <f>IF(VLOOKUP([Field],Columns[],5,0)=0,"","-&gt;"&amp;VLOOKUP([Field],Columns[],5,0))</f>
        <v>-&gt;references('id')</v>
      </c>
      <c r="G49" s="4" t="str">
        <f>IF(VLOOKUP([Field],Columns[],6,0)=0,"","-&gt;"&amp;VLOOKUP([Field],Columns[],6,0))</f>
        <v>-&gt;on('__resource_data')</v>
      </c>
      <c r="H49" s="4" t="str">
        <f>IF(VLOOKUP([Field],Columns[],7,0)=0,"","-&gt;"&amp;VLOOKUP([Field],Columns[],7,0))</f>
        <v>-&gt;onUpdate('cascade')</v>
      </c>
      <c r="I49" s="4" t="str">
        <f>IF(VLOOKUP([Field],Columns[],8,0)=0,"","-&gt;"&amp;VLOOKUP([Field],Columns[],8,0))</f>
        <v>-&gt;onDelete('cascade')</v>
      </c>
      <c r="J49" s="4" t="str">
        <f>IF(VLOOKUP([Field],Columns[],9,0)=0,"","-&gt;"&amp;VLOOKUP([Field],Columns[],9,0))</f>
        <v/>
      </c>
      <c r="K4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50" spans="1:11">
      <c r="A50" s="4" t="s">
        <v>9</v>
      </c>
      <c r="B50" s="4" t="s">
        <v>573</v>
      </c>
      <c r="C50" s="4" t="str">
        <f>VLOOKUP([Field],Columns[],2,0)&amp;"("</f>
        <v>foreign(</v>
      </c>
      <c r="D50" s="4" t="str">
        <f>IF(VLOOKUP([Field],Columns[],3,0)&lt;&gt;"","'"&amp;VLOOKUP([Field],Columns[],3,0)&amp;"'","")</f>
        <v>'relation'</v>
      </c>
      <c r="E50" s="7" t="str">
        <f>IF(VLOOKUP([Field],Columns[],4,0)&lt;&gt;0,", "&amp;VLOOKUP([Field],Columns[],4,0)&amp;")",")")</f>
        <v>)</v>
      </c>
      <c r="F50" s="4" t="str">
        <f>IF(VLOOKUP([Field],Columns[],5,0)=0,"","-&gt;"&amp;VLOOKUP([Field],Columns[],5,0))</f>
        <v>-&gt;references('id')</v>
      </c>
      <c r="G50" s="4" t="str">
        <f>IF(VLOOKUP([Field],Columns[],6,0)=0,"","-&gt;"&amp;VLOOKUP([Field],Columns[],6,0))</f>
        <v>-&gt;on('__resource_relations')</v>
      </c>
      <c r="H50" s="4" t="str">
        <f>IF(VLOOKUP([Field],Columns[],7,0)=0,"","-&gt;"&amp;VLOOKUP([Field],Columns[],7,0))</f>
        <v>-&gt;onUpdate('cascade')</v>
      </c>
      <c r="I50" s="4" t="str">
        <f>IF(VLOOKUP([Field],Columns[],8,0)=0,"","-&gt;"&amp;VLOOKUP([Field],Columns[],8,0))</f>
        <v>-&gt;onDelete('set null')</v>
      </c>
      <c r="J50" s="4" t="str">
        <f>IF(VLOOKUP([Field],Columns[],9,0)=0,"","-&gt;"&amp;VLOOKUP([Field],Columns[],9,0))</f>
        <v/>
      </c>
      <c r="K5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51" spans="1:11">
      <c r="A51" s="4" t="s">
        <v>9</v>
      </c>
      <c r="B51" s="4" t="s">
        <v>579</v>
      </c>
      <c r="C51" s="4" t="str">
        <f>VLOOKUP([Field],Columns[],2,0)&amp;"("</f>
        <v>foreign(</v>
      </c>
      <c r="D51" s="4" t="str">
        <f>IF(VLOOKUP([Field],Columns[],3,0)&lt;&gt;"","'"&amp;VLOOKUP([Field],Columns[],3,0)&amp;"'","")</f>
        <v>'nest_relation1'</v>
      </c>
      <c r="E51" s="7" t="str">
        <f>IF(VLOOKUP([Field],Columns[],4,0)&lt;&gt;0,", "&amp;VLOOKUP([Field],Columns[],4,0)&amp;")",")")</f>
        <v>)</v>
      </c>
      <c r="F51" s="4" t="str">
        <f>IF(VLOOKUP([Field],Columns[],5,0)=0,"","-&gt;"&amp;VLOOKUP([Field],Columns[],5,0))</f>
        <v>-&gt;references('id')</v>
      </c>
      <c r="G51" s="4" t="str">
        <f>IF(VLOOKUP([Field],Columns[],6,0)=0,"","-&gt;"&amp;VLOOKUP([Field],Columns[],6,0))</f>
        <v>-&gt;on('__resource_relations')</v>
      </c>
      <c r="H51" s="4" t="str">
        <f>IF(VLOOKUP([Field],Columns[],7,0)=0,"","-&gt;"&amp;VLOOKUP([Field],Columns[],7,0))</f>
        <v>-&gt;onUpdate('cascade')</v>
      </c>
      <c r="I51" s="4" t="str">
        <f>IF(VLOOKUP([Field],Columns[],8,0)=0,"","-&gt;"&amp;VLOOKUP([Field],Columns[],8,0))</f>
        <v>-&gt;onDelete('set null')</v>
      </c>
      <c r="J51" s="4" t="str">
        <f>IF(VLOOKUP([Field],Columns[],9,0)=0,"","-&gt;"&amp;VLOOKUP([Field],Columns[],9,0))</f>
        <v/>
      </c>
      <c r="K5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52" spans="1:11">
      <c r="A52" s="4" t="s">
        <v>9</v>
      </c>
      <c r="B52" s="4" t="s">
        <v>580</v>
      </c>
      <c r="C52" s="4" t="str">
        <f>VLOOKUP([Field],Columns[],2,0)&amp;"("</f>
        <v>foreign(</v>
      </c>
      <c r="D52" s="4" t="str">
        <f>IF(VLOOKUP([Field],Columns[],3,0)&lt;&gt;"","'"&amp;VLOOKUP([Field],Columns[],3,0)&amp;"'","")</f>
        <v>'nest_relation2'</v>
      </c>
      <c r="E52" s="7" t="str">
        <f>IF(VLOOKUP([Field],Columns[],4,0)&lt;&gt;0,", "&amp;VLOOKUP([Field],Columns[],4,0)&amp;")",")")</f>
        <v>)</v>
      </c>
      <c r="F52" s="4" t="str">
        <f>IF(VLOOKUP([Field],Columns[],5,0)=0,"","-&gt;"&amp;VLOOKUP([Field],Columns[],5,0))</f>
        <v>-&gt;references('id')</v>
      </c>
      <c r="G52" s="4" t="str">
        <f>IF(VLOOKUP([Field],Columns[],6,0)=0,"","-&gt;"&amp;VLOOKUP([Field],Columns[],6,0))</f>
        <v>-&gt;on('__resource_relations')</v>
      </c>
      <c r="H52" s="4" t="str">
        <f>IF(VLOOKUP([Field],Columns[],7,0)=0,"","-&gt;"&amp;VLOOKUP([Field],Columns[],7,0))</f>
        <v>-&gt;onUpdate('cascade')</v>
      </c>
      <c r="I52" s="4" t="str">
        <f>IF(VLOOKUP([Field],Columns[],8,0)=0,"","-&gt;"&amp;VLOOKUP([Field],Columns[],8,0))</f>
        <v>-&gt;onDelete('set null')</v>
      </c>
      <c r="J52" s="4" t="str">
        <f>IF(VLOOKUP([Field],Columns[],9,0)=0,"","-&gt;"&amp;VLOOKUP([Field],Columns[],9,0))</f>
        <v/>
      </c>
      <c r="K5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53" spans="1:11">
      <c r="A53" s="4" t="s">
        <v>9</v>
      </c>
      <c r="B53" s="4" t="s">
        <v>581</v>
      </c>
      <c r="C53" s="4" t="str">
        <f>VLOOKUP([Field],Columns[],2,0)&amp;"("</f>
        <v>foreign(</v>
      </c>
      <c r="D53" s="4" t="str">
        <f>IF(VLOOKUP([Field],Columns[],3,0)&lt;&gt;"","'"&amp;VLOOKUP([Field],Columns[],3,0)&amp;"'","")</f>
        <v>'nest_relation3'</v>
      </c>
      <c r="E53" s="7" t="str">
        <f>IF(VLOOKUP([Field],Columns[],4,0)&lt;&gt;0,", "&amp;VLOOKUP([Field],Columns[],4,0)&amp;")",")")</f>
        <v>)</v>
      </c>
      <c r="F53" s="4" t="str">
        <f>IF(VLOOKUP([Field],Columns[],5,0)=0,"","-&gt;"&amp;VLOOKUP([Field],Columns[],5,0))</f>
        <v>-&gt;references('id')</v>
      </c>
      <c r="G53" s="4" t="str">
        <f>IF(VLOOKUP([Field],Columns[],6,0)=0,"","-&gt;"&amp;VLOOKUP([Field],Columns[],6,0))</f>
        <v>-&gt;on('__resource_relations')</v>
      </c>
      <c r="H53" s="4" t="str">
        <f>IF(VLOOKUP([Field],Columns[],7,0)=0,"","-&gt;"&amp;VLOOKUP([Field],Columns[],7,0))</f>
        <v>-&gt;onUpdate('cascade')</v>
      </c>
      <c r="I53" s="4" t="str">
        <f>IF(VLOOKUP([Field],Columns[],8,0)=0,"","-&gt;"&amp;VLOOKUP([Field],Columns[],8,0))</f>
        <v>-&gt;onDelete('set null')</v>
      </c>
      <c r="J53" s="4" t="str">
        <f>IF(VLOOKUP([Field],Columns[],9,0)=0,"","-&gt;"&amp;VLOOKUP([Field],Columns[],9,0))</f>
        <v/>
      </c>
      <c r="K5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54" spans="1:11">
      <c r="A54" s="4" t="s">
        <v>9</v>
      </c>
      <c r="B54" s="4" t="s">
        <v>582</v>
      </c>
      <c r="C54" s="4" t="str">
        <f>VLOOKUP([Field],Columns[],2,0)&amp;"("</f>
        <v>foreign(</v>
      </c>
      <c r="D54" s="4" t="str">
        <f>IF(VLOOKUP([Field],Columns[],3,0)&lt;&gt;"","'"&amp;VLOOKUP([Field],Columns[],3,0)&amp;"'","")</f>
        <v>'nest_relation4'</v>
      </c>
      <c r="E54" s="7" t="str">
        <f>IF(VLOOKUP([Field],Columns[],4,0)&lt;&gt;0,", "&amp;VLOOKUP([Field],Columns[],4,0)&amp;")",")")</f>
        <v>)</v>
      </c>
      <c r="F54" s="4" t="str">
        <f>IF(VLOOKUP([Field],Columns[],5,0)=0,"","-&gt;"&amp;VLOOKUP([Field],Columns[],5,0))</f>
        <v>-&gt;references('id')</v>
      </c>
      <c r="G54" s="4" t="str">
        <f>IF(VLOOKUP([Field],Columns[],6,0)=0,"","-&gt;"&amp;VLOOKUP([Field],Columns[],6,0))</f>
        <v>-&gt;on('__resource_relations')</v>
      </c>
      <c r="H54" s="4" t="str">
        <f>IF(VLOOKUP([Field],Columns[],7,0)=0,"","-&gt;"&amp;VLOOKUP([Field],Columns[],7,0))</f>
        <v>-&gt;onUpdate('cascade')</v>
      </c>
      <c r="I54" s="4" t="str">
        <f>IF(VLOOKUP([Field],Columns[],8,0)=0,"","-&gt;"&amp;VLOOKUP([Field],Columns[],8,0))</f>
        <v>-&gt;onDelete('set null')</v>
      </c>
      <c r="J54" s="4" t="str">
        <f>IF(VLOOKUP([Field],Columns[],9,0)=0,"","-&gt;"&amp;VLOOKUP([Field],Columns[],9,0))</f>
        <v/>
      </c>
      <c r="K54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55" spans="1:11">
      <c r="A55" s="4" t="s">
        <v>9</v>
      </c>
      <c r="B55" s="4" t="s">
        <v>583</v>
      </c>
      <c r="C55" s="4" t="str">
        <f>VLOOKUP([Field],Columns[],2,0)&amp;"("</f>
        <v>foreign(</v>
      </c>
      <c r="D55" s="4" t="str">
        <f>IF(VLOOKUP([Field],Columns[],3,0)&lt;&gt;"","'"&amp;VLOOKUP([Field],Columns[],3,0)&amp;"'","")</f>
        <v>'nest_relation5'</v>
      </c>
      <c r="E55" s="7" t="str">
        <f>IF(VLOOKUP([Field],Columns[],4,0)&lt;&gt;0,", "&amp;VLOOKUP([Field],Columns[],4,0)&amp;")",")")</f>
        <v>)</v>
      </c>
      <c r="F55" s="4" t="str">
        <f>IF(VLOOKUP([Field],Columns[],5,0)=0,"","-&gt;"&amp;VLOOKUP([Field],Columns[],5,0))</f>
        <v>-&gt;references('id')</v>
      </c>
      <c r="G55" s="4" t="str">
        <f>IF(VLOOKUP([Field],Columns[],6,0)=0,"","-&gt;"&amp;VLOOKUP([Field],Columns[],6,0))</f>
        <v>-&gt;on('__resource_relations')</v>
      </c>
      <c r="H55" s="4" t="str">
        <f>IF(VLOOKUP([Field],Columns[],7,0)=0,"","-&gt;"&amp;VLOOKUP([Field],Columns[],7,0))</f>
        <v>-&gt;onUpdate('cascade')</v>
      </c>
      <c r="I55" s="4" t="str">
        <f>IF(VLOOKUP([Field],Columns[],8,0)=0,"","-&gt;"&amp;VLOOKUP([Field],Columns[],8,0))</f>
        <v>-&gt;onDelete('set null')</v>
      </c>
      <c r="J55" s="4" t="str">
        <f>IF(VLOOKUP([Field],Columns[],9,0)=0,"","-&gt;"&amp;VLOOKUP([Field],Columns[],9,0))</f>
        <v/>
      </c>
      <c r="K55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56" spans="1:11">
      <c r="A56" s="4" t="s">
        <v>5</v>
      </c>
      <c r="B56" s="4" t="s">
        <v>21</v>
      </c>
      <c r="C56" s="4" t="str">
        <f>VLOOKUP([Field],Columns[],2,0)&amp;"("</f>
        <v>increments(</v>
      </c>
      <c r="D56" s="4" t="str">
        <f>IF(VLOOKUP([Field],Columns[],3,0)&lt;&gt;"","'"&amp;VLOOKUP([Field],Columns[],3,0)&amp;"'","")</f>
        <v>'id'</v>
      </c>
      <c r="E56" s="7" t="str">
        <f>IF(VLOOKUP([Field],Columns[],4,0)&lt;&gt;0,", "&amp;VLOOKUP([Field],Columns[],4,0)&amp;")",")")</f>
        <v>)</v>
      </c>
      <c r="F56" s="4" t="str">
        <f>IF(VLOOKUP([Field],Columns[],5,0)=0,"","-&gt;"&amp;VLOOKUP([Field],Columns[],5,0))</f>
        <v/>
      </c>
      <c r="G56" s="4" t="str">
        <f>IF(VLOOKUP([Field],Columns[],6,0)=0,"","-&gt;"&amp;VLOOKUP([Field],Columns[],6,0))</f>
        <v/>
      </c>
      <c r="H56" s="4" t="str">
        <f>IF(VLOOKUP([Field],Columns[],7,0)=0,"","-&gt;"&amp;VLOOKUP([Field],Columns[],7,0))</f>
        <v/>
      </c>
      <c r="I56" s="4" t="str">
        <f>IF(VLOOKUP([Field],Columns[],8,0)=0,"","-&gt;"&amp;VLOOKUP([Field],Columns[],8,0))</f>
        <v/>
      </c>
      <c r="J56" s="4" t="str">
        <f>IF(VLOOKUP([Field],Columns[],9,0)=0,"","-&gt;"&amp;VLOOKUP([Field],Columns[],9,0))</f>
        <v/>
      </c>
      <c r="K56" s="4" t="str">
        <f>"$table-&gt;"&amp;[Type]&amp;[Name]&amp;[Arg2]&amp;[Method1]&amp;[Method2]&amp;[Method3]&amp;[Method4]&amp;[Method5]&amp;";"</f>
        <v>$table-&gt;increments('id');</v>
      </c>
    </row>
    <row r="57" spans="1:11">
      <c r="A57" s="4" t="s">
        <v>5</v>
      </c>
      <c r="B57" s="4" t="s">
        <v>23</v>
      </c>
      <c r="C57" s="4" t="str">
        <f>VLOOKUP([Field],Columns[],2,0)&amp;"("</f>
        <v>unsignedInteger(</v>
      </c>
      <c r="D57" s="4" t="str">
        <f>IF(VLOOKUP([Field],Columns[],3,0)&lt;&gt;"","'"&amp;VLOOKUP([Field],Columns[],3,0)&amp;"'","")</f>
        <v>'resource'</v>
      </c>
      <c r="E57" s="7" t="str">
        <f>IF(VLOOKUP([Field],Columns[],4,0)&lt;&gt;0,", "&amp;VLOOKUP([Field],Columns[],4,0)&amp;")",")")</f>
        <v>)</v>
      </c>
      <c r="F57" s="4" t="str">
        <f>IF(VLOOKUP([Field],Columns[],5,0)=0,"","-&gt;"&amp;VLOOKUP([Field],Columns[],5,0))</f>
        <v>-&gt;index()</v>
      </c>
      <c r="G57" s="4" t="str">
        <f>IF(VLOOKUP([Field],Columns[],6,0)=0,"","-&gt;"&amp;VLOOKUP([Field],Columns[],6,0))</f>
        <v/>
      </c>
      <c r="H57" s="4" t="str">
        <f>IF(VLOOKUP([Field],Columns[],7,0)=0,"","-&gt;"&amp;VLOOKUP([Field],Columns[],7,0))</f>
        <v/>
      </c>
      <c r="I57" s="4" t="str">
        <f>IF(VLOOKUP([Field],Columns[],8,0)=0,"","-&gt;"&amp;VLOOKUP([Field],Columns[],8,0))</f>
        <v/>
      </c>
      <c r="J57" s="4" t="str">
        <f>IF(VLOOKUP([Field],Columns[],9,0)=0,"","-&gt;"&amp;VLOOKUP([Field],Columns[],9,0))</f>
        <v/>
      </c>
      <c r="K57" s="4" t="str">
        <f>"$table-&gt;"&amp;[Type]&amp;[Name]&amp;[Arg2]&amp;[Method1]&amp;[Method2]&amp;[Method3]&amp;[Method4]&amp;[Method5]&amp;";"</f>
        <v>$table-&gt;unsignedInteger('resource')-&gt;index();</v>
      </c>
    </row>
    <row r="58" spans="1:11">
      <c r="A58" s="4" t="s">
        <v>5</v>
      </c>
      <c r="B58" s="4" t="s">
        <v>26</v>
      </c>
      <c r="C58" s="4" t="str">
        <f>VLOOKUP([Field],Columns[],2,0)&amp;"("</f>
        <v>string(</v>
      </c>
      <c r="D58" s="4" t="str">
        <f>IF(VLOOKUP([Field],Columns[],3,0)&lt;&gt;"","'"&amp;VLOOKUP([Field],Columns[],3,0)&amp;"'","")</f>
        <v>'name'</v>
      </c>
      <c r="E58" s="7" t="str">
        <f>IF(VLOOKUP([Field],Columns[],4,0)&lt;&gt;0,", "&amp;VLOOKUP([Field],Columns[],4,0)&amp;")",")")</f>
        <v>, 64)</v>
      </c>
      <c r="F58" s="4" t="str">
        <f>IF(VLOOKUP([Field],Columns[],5,0)=0,"","-&gt;"&amp;VLOOKUP([Field],Columns[],5,0))</f>
        <v>-&gt;index()</v>
      </c>
      <c r="G58" s="4" t="str">
        <f>IF(VLOOKUP([Field],Columns[],6,0)=0,"","-&gt;"&amp;VLOOKUP([Field],Columns[],6,0))</f>
        <v/>
      </c>
      <c r="H58" s="4" t="str">
        <f>IF(VLOOKUP([Field],Columns[],7,0)=0,"","-&gt;"&amp;VLOOKUP([Field],Columns[],7,0))</f>
        <v/>
      </c>
      <c r="I58" s="4" t="str">
        <f>IF(VLOOKUP([Field],Columns[],8,0)=0,"","-&gt;"&amp;VLOOKUP([Field],Columns[],8,0))</f>
        <v/>
      </c>
      <c r="J58" s="4" t="str">
        <f>IF(VLOOKUP([Field],Columns[],9,0)=0,"","-&gt;"&amp;VLOOKUP([Field],Columns[],9,0))</f>
        <v/>
      </c>
      <c r="K58" s="4" t="str">
        <f>"$table-&gt;"&amp;[Type]&amp;[Name]&amp;[Arg2]&amp;[Method1]&amp;[Method2]&amp;[Method3]&amp;[Method4]&amp;[Method5]&amp;";"</f>
        <v>$table-&gt;string('name', 64)-&gt;index();</v>
      </c>
    </row>
    <row r="59" spans="1:11">
      <c r="A59" s="4" t="s">
        <v>5</v>
      </c>
      <c r="B59" s="4" t="s">
        <v>28</v>
      </c>
      <c r="C59" s="4" t="str">
        <f>VLOOKUP([Field],Columns[],2,0)&amp;"("</f>
        <v>string(</v>
      </c>
      <c r="D59" s="4" t="str">
        <f>IF(VLOOKUP([Field],Columns[],3,0)&lt;&gt;"","'"&amp;VLOOKUP([Field],Columns[],3,0)&amp;"'","")</f>
        <v>'description'</v>
      </c>
      <c r="E59" s="7" t="str">
        <f>IF(VLOOKUP([Field],Columns[],4,0)&lt;&gt;0,", "&amp;VLOOKUP([Field],Columns[],4,0)&amp;")",")")</f>
        <v>, 1024)</v>
      </c>
      <c r="F59" s="4" t="str">
        <f>IF(VLOOKUP([Field],Columns[],5,0)=0,"","-&gt;"&amp;VLOOKUP([Field],Columns[],5,0))</f>
        <v>-&gt;nullable()</v>
      </c>
      <c r="G59" s="4" t="str">
        <f>IF(VLOOKUP([Field],Columns[],6,0)=0,"","-&gt;"&amp;VLOOKUP([Field],Columns[],6,0))</f>
        <v/>
      </c>
      <c r="H59" s="4" t="str">
        <f>IF(VLOOKUP([Field],Columns[],7,0)=0,"","-&gt;"&amp;VLOOKUP([Field],Columns[],7,0))</f>
        <v/>
      </c>
      <c r="I59" s="4" t="str">
        <f>IF(VLOOKUP([Field],Columns[],8,0)=0,"","-&gt;"&amp;VLOOKUP([Field],Columns[],8,0))</f>
        <v/>
      </c>
      <c r="J59" s="4" t="str">
        <f>IF(VLOOKUP([Field],Columns[],9,0)=0,"","-&gt;"&amp;VLOOKUP([Field],Columns[],9,0))</f>
        <v/>
      </c>
      <c r="K59" s="4" t="str">
        <f>"$table-&gt;"&amp;[Type]&amp;[Name]&amp;[Arg2]&amp;[Method1]&amp;[Method2]&amp;[Method3]&amp;[Method4]&amp;[Method5]&amp;";"</f>
        <v>$table-&gt;string('description', 1024)-&gt;nullable();</v>
      </c>
    </row>
    <row r="60" spans="1:11">
      <c r="A60" s="4" t="s">
        <v>5</v>
      </c>
      <c r="B60" s="4" t="s">
        <v>30</v>
      </c>
      <c r="C60" s="4" t="str">
        <f>VLOOKUP([Field],Columns[],2,0)&amp;"("</f>
        <v>string(</v>
      </c>
      <c r="D60" s="4" t="str">
        <f>IF(VLOOKUP([Field],Columns[],3,0)&lt;&gt;"","'"&amp;VLOOKUP([Field],Columns[],3,0)&amp;"'","")</f>
        <v>'title'</v>
      </c>
      <c r="E60" s="7" t="str">
        <f>IF(VLOOKUP([Field],Columns[],4,0)&lt;&gt;0,", "&amp;VLOOKUP([Field],Columns[],4,0)&amp;")",")")</f>
        <v>, 128)</v>
      </c>
      <c r="F60" s="4" t="str">
        <f>IF(VLOOKUP([Field],Columns[],5,0)=0,"","-&gt;"&amp;VLOOKUP([Field],Columns[],5,0))</f>
        <v>-&gt;nullable()</v>
      </c>
      <c r="G60" s="4" t="str">
        <f>IF(VLOOKUP([Field],Columns[],6,0)=0,"","-&gt;"&amp;VLOOKUP([Field],Columns[],6,0))</f>
        <v/>
      </c>
      <c r="H60" s="4" t="str">
        <f>IF(VLOOKUP([Field],Columns[],7,0)=0,"","-&gt;"&amp;VLOOKUP([Field],Columns[],7,0))</f>
        <v/>
      </c>
      <c r="I60" s="4" t="str">
        <f>IF(VLOOKUP([Field],Columns[],8,0)=0,"","-&gt;"&amp;VLOOKUP([Field],Columns[],8,0))</f>
        <v/>
      </c>
      <c r="J60" s="4" t="str">
        <f>IF(VLOOKUP([Field],Columns[],9,0)=0,"","-&gt;"&amp;VLOOKUP([Field],Columns[],9,0))</f>
        <v/>
      </c>
      <c r="K60" s="4" t="str">
        <f>"$table-&gt;"&amp;[Type]&amp;[Name]&amp;[Arg2]&amp;[Method1]&amp;[Method2]&amp;[Method3]&amp;[Method4]&amp;[Method5]&amp;";"</f>
        <v>$table-&gt;string('title', 128)-&gt;nullable();</v>
      </c>
    </row>
    <row r="61" spans="1:11">
      <c r="A61" s="4" t="s">
        <v>5</v>
      </c>
      <c r="B61" s="4" t="s">
        <v>62</v>
      </c>
      <c r="C61" s="4" t="str">
        <f>VLOOKUP([Field],Columns[],2,0)&amp;"("</f>
        <v>unsignedSmallInteger(</v>
      </c>
      <c r="D61" s="4" t="str">
        <f>IF(VLOOKUP([Field],Columns[],3,0)&lt;&gt;"","'"&amp;VLOOKUP([Field],Columns[],3,0)&amp;"'","")</f>
        <v>'items_per_page'</v>
      </c>
      <c r="E61" s="7" t="str">
        <f>IF(VLOOKUP([Field],Columns[],4,0)&lt;&gt;0,", "&amp;VLOOKUP([Field],Columns[],4,0)&amp;")",")")</f>
        <v>)</v>
      </c>
      <c r="F61" s="4" t="str">
        <f>IF(VLOOKUP([Field],Columns[],5,0)=0,"","-&gt;"&amp;VLOOKUP([Field],Columns[],5,0))</f>
        <v>-&gt;default('25')</v>
      </c>
      <c r="G61" s="4" t="str">
        <f>IF(VLOOKUP([Field],Columns[],6,0)=0,"","-&gt;"&amp;VLOOKUP([Field],Columns[],6,0))</f>
        <v/>
      </c>
      <c r="H61" s="4" t="str">
        <f>IF(VLOOKUP([Field],Columns[],7,0)=0,"","-&gt;"&amp;VLOOKUP([Field],Columns[],7,0))</f>
        <v/>
      </c>
      <c r="I61" s="4" t="str">
        <f>IF(VLOOKUP([Field],Columns[],8,0)=0,"","-&gt;"&amp;VLOOKUP([Field],Columns[],8,0))</f>
        <v/>
      </c>
      <c r="J61" s="4" t="str">
        <f>IF(VLOOKUP([Field],Columns[],9,0)=0,"","-&gt;"&amp;VLOOKUP([Field],Columns[],9,0))</f>
        <v/>
      </c>
      <c r="K61" s="4" t="str">
        <f>"$table-&gt;"&amp;[Type]&amp;[Name]&amp;[Arg2]&amp;[Method1]&amp;[Method2]&amp;[Method3]&amp;[Method4]&amp;[Method5]&amp;";"</f>
        <v>$table-&gt;unsignedSmallInteger('items_per_page')-&gt;default('25');</v>
      </c>
    </row>
    <row r="62" spans="1:11">
      <c r="A62" s="4" t="s">
        <v>5</v>
      </c>
      <c r="B62" s="2" t="s">
        <v>36</v>
      </c>
      <c r="C62" s="2" t="str">
        <f>VLOOKUP([Field],Columns[],2,0)&amp;"("</f>
        <v>string(</v>
      </c>
      <c r="D62" s="2" t="str">
        <f>IF(VLOOKUP([Field],Columns[],3,0)&lt;&gt;"","'"&amp;VLOOKUP([Field],Columns[],3,0)&amp;"'","")</f>
        <v>'method'</v>
      </c>
      <c r="E62" s="9" t="str">
        <f>IF(VLOOKUP([Field],Columns[],4,0)&lt;&gt;0,", "&amp;VLOOKUP([Field],Columns[],4,0)&amp;")",")")</f>
        <v>, 128)</v>
      </c>
      <c r="F62" s="2" t="str">
        <f>IF(VLOOKUP([Field],Columns[],5,0)=0,"","-&gt;"&amp;VLOOKUP([Field],Columns[],5,0))</f>
        <v>-&gt;nullable()</v>
      </c>
      <c r="G62" s="2" t="str">
        <f>IF(VLOOKUP([Field],Columns[],6,0)=0,"","-&gt;"&amp;VLOOKUP([Field],Columns[],6,0))</f>
        <v/>
      </c>
      <c r="H62" s="2" t="str">
        <f>IF(VLOOKUP([Field],Columns[],7,0)=0,"","-&gt;"&amp;VLOOKUP([Field],Columns[],7,0))</f>
        <v/>
      </c>
      <c r="I62" s="2" t="str">
        <f>IF(VLOOKUP([Field],Columns[],8,0)=0,"","-&gt;"&amp;VLOOKUP([Field],Columns[],8,0))</f>
        <v/>
      </c>
      <c r="J62" s="2" t="str">
        <f>IF(VLOOKUP([Field],Columns[],9,0)=0,"","-&gt;"&amp;VLOOKUP([Field],Columns[],9,0))</f>
        <v/>
      </c>
      <c r="K62" s="2" t="str">
        <f>"$table-&gt;"&amp;[Type]&amp;[Name]&amp;[Arg2]&amp;[Method1]&amp;[Method2]&amp;[Method3]&amp;[Method4]&amp;[Method5]&amp;";"</f>
        <v>$table-&gt;string('method', 128)-&gt;nullable();</v>
      </c>
    </row>
    <row r="63" spans="1:11">
      <c r="A63" s="4" t="s">
        <v>5</v>
      </c>
      <c r="B63" s="4" t="s">
        <v>40</v>
      </c>
      <c r="C63" s="4" t="str">
        <f>VLOOKUP([Field],Columns[],2,0)&amp;"("</f>
        <v>timestamps(</v>
      </c>
      <c r="D63" s="4" t="str">
        <f>IF(VLOOKUP([Field],Columns[],3,0)&lt;&gt;"","'"&amp;VLOOKUP([Field],Columns[],3,0)&amp;"'","")</f>
        <v/>
      </c>
      <c r="E63" s="7" t="str">
        <f>IF(VLOOKUP([Field],Columns[],4,0)&lt;&gt;0,", "&amp;VLOOKUP([Field],Columns[],4,0)&amp;")",")")</f>
        <v>)</v>
      </c>
      <c r="F63" s="4" t="str">
        <f>IF(VLOOKUP([Field],Columns[],5,0)=0,"","-&gt;"&amp;VLOOKUP([Field],Columns[],5,0))</f>
        <v/>
      </c>
      <c r="G63" s="4" t="str">
        <f>IF(VLOOKUP([Field],Columns[],6,0)=0,"","-&gt;"&amp;VLOOKUP([Field],Columns[],6,0))</f>
        <v/>
      </c>
      <c r="H63" s="4" t="str">
        <f>IF(VLOOKUP([Field],Columns[],7,0)=0,"","-&gt;"&amp;VLOOKUP([Field],Columns[],7,0))</f>
        <v/>
      </c>
      <c r="I63" s="4" t="str">
        <f>IF(VLOOKUP([Field],Columns[],8,0)=0,"","-&gt;"&amp;VLOOKUP([Field],Columns[],8,0))</f>
        <v/>
      </c>
      <c r="J63" s="4" t="str">
        <f>IF(VLOOKUP([Field],Columns[],9,0)=0,"","-&gt;"&amp;VLOOKUP([Field],Columns[],9,0))</f>
        <v/>
      </c>
      <c r="K63" s="4" t="str">
        <f>"$table-&gt;"&amp;[Type]&amp;[Name]&amp;[Arg2]&amp;[Method1]&amp;[Method2]&amp;[Method3]&amp;[Method4]&amp;[Method5]&amp;";"</f>
        <v>$table-&gt;timestamps();</v>
      </c>
    </row>
    <row r="64" spans="1:11">
      <c r="A64" s="4" t="s">
        <v>5</v>
      </c>
      <c r="B64" s="4" t="s">
        <v>41</v>
      </c>
      <c r="C64" s="4" t="str">
        <f>VLOOKUP([Field],Columns[],2,0)&amp;"("</f>
        <v>foreign(</v>
      </c>
      <c r="D64" s="4" t="str">
        <f>IF(VLOOKUP([Field],Columns[],3,0)&lt;&gt;"","'"&amp;VLOOKUP([Field],Columns[],3,0)&amp;"'","")</f>
        <v>'resource'</v>
      </c>
      <c r="E64" s="7" t="str">
        <f>IF(VLOOKUP([Field],Columns[],4,0)&lt;&gt;0,", "&amp;VLOOKUP([Field],Columns[],4,0)&amp;")",")")</f>
        <v>)</v>
      </c>
      <c r="F64" s="4" t="str">
        <f>IF(VLOOKUP([Field],Columns[],5,0)=0,"","-&gt;"&amp;VLOOKUP([Field],Columns[],5,0))</f>
        <v>-&gt;references('id')</v>
      </c>
      <c r="G64" s="4" t="str">
        <f>IF(VLOOKUP([Field],Columns[],6,0)=0,"","-&gt;"&amp;VLOOKUP([Field],Columns[],6,0))</f>
        <v>-&gt;on('__resources')</v>
      </c>
      <c r="H64" s="4" t="str">
        <f>IF(VLOOKUP([Field],Columns[],7,0)=0,"","-&gt;"&amp;VLOOKUP([Field],Columns[],7,0))</f>
        <v>-&gt;onUpdate('cascade')</v>
      </c>
      <c r="I64" s="4" t="str">
        <f>IF(VLOOKUP([Field],Columns[],8,0)=0,"","-&gt;"&amp;VLOOKUP([Field],Columns[],8,0))</f>
        <v>-&gt;onDelete('cascade')</v>
      </c>
      <c r="J64" s="4" t="str">
        <f>IF(VLOOKUP([Field],Columns[],9,0)=0,"","-&gt;"&amp;VLOOKUP([Field],Columns[],9,0))</f>
        <v/>
      </c>
      <c r="K6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65" spans="1:11">
      <c r="A65" s="4" t="s">
        <v>10</v>
      </c>
      <c r="B65" s="4" t="s">
        <v>21</v>
      </c>
      <c r="C65" s="4" t="str">
        <f>VLOOKUP([Field],Columns[],2,0)&amp;"("</f>
        <v>increments(</v>
      </c>
      <c r="D65" s="4" t="str">
        <f>IF(VLOOKUP([Field],Columns[],3,0)&lt;&gt;"","'"&amp;VLOOKUP([Field],Columns[],3,0)&amp;"'","")</f>
        <v>'id'</v>
      </c>
      <c r="E65" s="7" t="str">
        <f>IF(VLOOKUP([Field],Columns[],4,0)&lt;&gt;0,", "&amp;VLOOKUP([Field],Columns[],4,0)&amp;")",")")</f>
        <v>)</v>
      </c>
      <c r="F65" s="4" t="str">
        <f>IF(VLOOKUP([Field],Columns[],5,0)=0,"","-&gt;"&amp;VLOOKUP([Field],Columns[],5,0))</f>
        <v/>
      </c>
      <c r="G65" s="4" t="str">
        <f>IF(VLOOKUP([Field],Columns[],6,0)=0,"","-&gt;"&amp;VLOOKUP([Field],Columns[],6,0))</f>
        <v/>
      </c>
      <c r="H65" s="4" t="str">
        <f>IF(VLOOKUP([Field],Columns[],7,0)=0,"","-&gt;"&amp;VLOOKUP([Field],Columns[],7,0))</f>
        <v/>
      </c>
      <c r="I65" s="4" t="str">
        <f>IF(VLOOKUP([Field],Columns[],8,0)=0,"","-&gt;"&amp;VLOOKUP([Field],Columns[],8,0))</f>
        <v/>
      </c>
      <c r="J65" s="4" t="str">
        <f>IF(VLOOKUP([Field],Columns[],9,0)=0,"","-&gt;"&amp;VLOOKUP([Field],Columns[],9,0))</f>
        <v/>
      </c>
      <c r="K65" s="4" t="str">
        <f>"$table-&gt;"&amp;[Type]&amp;[Name]&amp;[Arg2]&amp;[Method1]&amp;[Method2]&amp;[Method3]&amp;[Method4]&amp;[Method5]&amp;";"</f>
        <v>$table-&gt;increments('id');</v>
      </c>
    </row>
    <row r="66" spans="1:11">
      <c r="A66" s="4" t="s">
        <v>10</v>
      </c>
      <c r="B66" s="4" t="s">
        <v>94</v>
      </c>
      <c r="C66" s="4" t="str">
        <f>VLOOKUP([Field],Columns[],2,0)&amp;"("</f>
        <v>unsignedInteger(</v>
      </c>
      <c r="D66" s="4" t="str">
        <f>IF(VLOOKUP([Field],Columns[],3,0)&lt;&gt;"","'"&amp;VLOOKUP([Field],Columns[],3,0)&amp;"'","")</f>
        <v>'resource_list'</v>
      </c>
      <c r="E66" s="7" t="str">
        <f>IF(VLOOKUP([Field],Columns[],4,0)&lt;&gt;0,", "&amp;VLOOKUP([Field],Columns[],4,0)&amp;")",")")</f>
        <v>)</v>
      </c>
      <c r="F66" s="4" t="str">
        <f>IF(VLOOKUP([Field],Columns[],5,0)=0,"","-&gt;"&amp;VLOOKUP([Field],Columns[],5,0))</f>
        <v>-&gt;index()</v>
      </c>
      <c r="G66" s="4" t="str">
        <f>IF(VLOOKUP([Field],Columns[],6,0)=0,"","-&gt;"&amp;VLOOKUP([Field],Columns[],6,0))</f>
        <v/>
      </c>
      <c r="H66" s="4" t="str">
        <f>IF(VLOOKUP([Field],Columns[],7,0)=0,"","-&gt;"&amp;VLOOKUP([Field],Columns[],7,0))</f>
        <v/>
      </c>
      <c r="I66" s="4" t="str">
        <f>IF(VLOOKUP([Field],Columns[],8,0)=0,"","-&gt;"&amp;VLOOKUP([Field],Columns[],8,0))</f>
        <v/>
      </c>
      <c r="J66" s="4" t="str">
        <f>IF(VLOOKUP([Field],Columns[],9,0)=0,"","-&gt;"&amp;VLOOKUP([Field],Columns[],9,0))</f>
        <v/>
      </c>
      <c r="K66" s="4" t="str">
        <f>"$table-&gt;"&amp;[Type]&amp;[Name]&amp;[Arg2]&amp;[Method1]&amp;[Method2]&amp;[Method3]&amp;[Method4]&amp;[Method5]&amp;";"</f>
        <v>$table-&gt;unsignedInteger('resource_list')-&gt;index();</v>
      </c>
    </row>
    <row r="67" spans="1:11">
      <c r="A67" s="4" t="s">
        <v>10</v>
      </c>
      <c r="B67" s="4" t="s">
        <v>572</v>
      </c>
      <c r="C67" s="4" t="str">
        <f>VLOOKUP([Field],Columns[],2,0)&amp;"("</f>
        <v>unsignedInteger(</v>
      </c>
      <c r="D67" s="4" t="str">
        <f>IF(VLOOKUP([Field],Columns[],3,0)&lt;&gt;"","'"&amp;VLOOKUP([Field],Columns[],3,0)&amp;"'","")</f>
        <v>'relation'</v>
      </c>
      <c r="E67" s="7" t="str">
        <f>IF(VLOOKUP([Field],Columns[],4,0)&lt;&gt;0,", "&amp;VLOOKUP([Field],Columns[],4,0)&amp;")",")")</f>
        <v>)</v>
      </c>
      <c r="F67" s="4" t="str">
        <f>IF(VLOOKUP([Field],Columns[],5,0)=0,"","-&gt;"&amp;VLOOKUP([Field],Columns[],5,0))</f>
        <v>-&gt;index()</v>
      </c>
      <c r="G67" s="4" t="str">
        <f>IF(VLOOKUP([Field],Columns[],6,0)=0,"","-&gt;"&amp;VLOOKUP([Field],Columns[],6,0))</f>
        <v>-&gt;nullable()</v>
      </c>
      <c r="H67" s="4" t="str">
        <f>IF(VLOOKUP([Field],Columns[],7,0)=0,"","-&gt;"&amp;VLOOKUP([Field],Columns[],7,0))</f>
        <v/>
      </c>
      <c r="I67" s="4" t="str">
        <f>IF(VLOOKUP([Field],Columns[],8,0)=0,"","-&gt;"&amp;VLOOKUP([Field],Columns[],8,0))</f>
        <v/>
      </c>
      <c r="J67" s="4" t="str">
        <f>IF(VLOOKUP([Field],Columns[],9,0)=0,"","-&gt;"&amp;VLOOKUP([Field],Columns[],9,0))</f>
        <v/>
      </c>
      <c r="K67" s="4" t="str">
        <f>"$table-&gt;"&amp;[Type]&amp;[Name]&amp;[Arg2]&amp;[Method1]&amp;[Method2]&amp;[Method3]&amp;[Method4]&amp;[Method5]&amp;";"</f>
        <v>$table-&gt;unsignedInteger('relation')-&gt;index()-&gt;nullable();</v>
      </c>
    </row>
    <row r="68" spans="1:11">
      <c r="A68" s="4" t="s">
        <v>10</v>
      </c>
      <c r="B68" s="4" t="s">
        <v>574</v>
      </c>
      <c r="C68" s="4" t="str">
        <f>VLOOKUP([Field],Columns[],2,0)&amp;"("</f>
        <v>unsignedInteger(</v>
      </c>
      <c r="D68" s="4" t="str">
        <f>IF(VLOOKUP([Field],Columns[],3,0)&lt;&gt;"","'"&amp;VLOOKUP([Field],Columns[],3,0)&amp;"'","")</f>
        <v>'nest_relation1'</v>
      </c>
      <c r="E68" s="7" t="str">
        <f>IF(VLOOKUP([Field],Columns[],4,0)&lt;&gt;0,", "&amp;VLOOKUP([Field],Columns[],4,0)&amp;")",")")</f>
        <v>)</v>
      </c>
      <c r="F68" s="4" t="str">
        <f>IF(VLOOKUP([Field],Columns[],5,0)=0,"","-&gt;"&amp;VLOOKUP([Field],Columns[],5,0))</f>
        <v>-&gt;index()</v>
      </c>
      <c r="G68" s="4" t="str">
        <f>IF(VLOOKUP([Field],Columns[],6,0)=0,"","-&gt;"&amp;VLOOKUP([Field],Columns[],6,0))</f>
        <v>-&gt;nullable()</v>
      </c>
      <c r="H68" s="4" t="str">
        <f>IF(VLOOKUP([Field],Columns[],7,0)=0,"","-&gt;"&amp;VLOOKUP([Field],Columns[],7,0))</f>
        <v/>
      </c>
      <c r="I68" s="4" t="str">
        <f>IF(VLOOKUP([Field],Columns[],8,0)=0,"","-&gt;"&amp;VLOOKUP([Field],Columns[],8,0))</f>
        <v/>
      </c>
      <c r="J68" s="4" t="str">
        <f>IF(VLOOKUP([Field],Columns[],9,0)=0,"","-&gt;"&amp;VLOOKUP([Field],Columns[],9,0))</f>
        <v/>
      </c>
      <c r="K68" s="4" t="str">
        <f>"$table-&gt;"&amp;[Type]&amp;[Name]&amp;[Arg2]&amp;[Method1]&amp;[Method2]&amp;[Method3]&amp;[Method4]&amp;[Method5]&amp;";"</f>
        <v>$table-&gt;unsignedInteger('nest_relation1')-&gt;index()-&gt;nullable();</v>
      </c>
    </row>
    <row r="69" spans="1:11">
      <c r="A69" s="4" t="s">
        <v>10</v>
      </c>
      <c r="B69" s="4" t="s">
        <v>575</v>
      </c>
      <c r="C69" s="5" t="str">
        <f>VLOOKUP([Field],Columns[],2,0)&amp;"("</f>
        <v>unsignedInteger(</v>
      </c>
      <c r="D69" s="5" t="str">
        <f>IF(VLOOKUP([Field],Columns[],3,0)&lt;&gt;"","'"&amp;VLOOKUP([Field],Columns[],3,0)&amp;"'","")</f>
        <v>'nest_relation2'</v>
      </c>
      <c r="E69" s="8" t="str">
        <f>IF(VLOOKUP([Field],Columns[],4,0)&lt;&gt;0,", "&amp;VLOOKUP([Field],Columns[],4,0)&amp;")",")")</f>
        <v>)</v>
      </c>
      <c r="F69" s="5" t="str">
        <f>IF(VLOOKUP([Field],Columns[],5,0)=0,"","-&gt;"&amp;VLOOKUP([Field],Columns[],5,0))</f>
        <v>-&gt;index()</v>
      </c>
      <c r="G69" s="5" t="str">
        <f>IF(VLOOKUP([Field],Columns[],6,0)=0,"","-&gt;"&amp;VLOOKUP([Field],Columns[],6,0))</f>
        <v>-&gt;nullable()</v>
      </c>
      <c r="H69" s="5" t="str">
        <f>IF(VLOOKUP([Field],Columns[],7,0)=0,"","-&gt;"&amp;VLOOKUP([Field],Columns[],7,0))</f>
        <v/>
      </c>
      <c r="I69" s="5" t="str">
        <f>IF(VLOOKUP([Field],Columns[],8,0)=0,"","-&gt;"&amp;VLOOKUP([Field],Columns[],8,0))</f>
        <v/>
      </c>
      <c r="J69" s="5" t="str">
        <f>IF(VLOOKUP([Field],Columns[],9,0)=0,"","-&gt;"&amp;VLOOKUP([Field],Columns[],9,0))</f>
        <v/>
      </c>
      <c r="K69" s="5" t="str">
        <f>"$table-&gt;"&amp;[Type]&amp;[Name]&amp;[Arg2]&amp;[Method1]&amp;[Method2]&amp;[Method3]&amp;[Method4]&amp;[Method5]&amp;";"</f>
        <v>$table-&gt;unsignedInteger('nest_relation2')-&gt;index()-&gt;nullable();</v>
      </c>
    </row>
    <row r="70" spans="1:11">
      <c r="A70" s="4" t="s">
        <v>10</v>
      </c>
      <c r="B70" s="4" t="s">
        <v>576</v>
      </c>
      <c r="C70" s="5" t="str">
        <f>VLOOKUP([Field],Columns[],2,0)&amp;"("</f>
        <v>unsignedInteger(</v>
      </c>
      <c r="D70" s="5" t="str">
        <f>IF(VLOOKUP([Field],Columns[],3,0)&lt;&gt;"","'"&amp;VLOOKUP([Field],Columns[],3,0)&amp;"'","")</f>
        <v>'nest_relation3'</v>
      </c>
      <c r="E70" s="8" t="str">
        <f>IF(VLOOKUP([Field],Columns[],4,0)&lt;&gt;0,", "&amp;VLOOKUP([Field],Columns[],4,0)&amp;")",")")</f>
        <v>)</v>
      </c>
      <c r="F70" s="5" t="str">
        <f>IF(VLOOKUP([Field],Columns[],5,0)=0,"","-&gt;"&amp;VLOOKUP([Field],Columns[],5,0))</f>
        <v>-&gt;index()</v>
      </c>
      <c r="G70" s="5" t="str">
        <f>IF(VLOOKUP([Field],Columns[],6,0)=0,"","-&gt;"&amp;VLOOKUP([Field],Columns[],6,0))</f>
        <v>-&gt;nullable()</v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$table-&gt;unsignedInteger('nest_relation3')-&gt;index()-&gt;nullable();</v>
      </c>
    </row>
    <row r="71" spans="1:11">
      <c r="A71" s="4" t="s">
        <v>10</v>
      </c>
      <c r="B71" s="4" t="s">
        <v>577</v>
      </c>
      <c r="C71" s="5" t="str">
        <f>VLOOKUP([Field],Columns[],2,0)&amp;"("</f>
        <v>unsignedInteger(</v>
      </c>
      <c r="D71" s="5" t="str">
        <f>IF(VLOOKUP([Field],Columns[],3,0)&lt;&gt;"","'"&amp;VLOOKUP([Field],Columns[],3,0)&amp;"'","")</f>
        <v>'nest_relation4'</v>
      </c>
      <c r="E71" s="8" t="str">
        <f>IF(VLOOKUP([Field],Columns[],4,0)&lt;&gt;0,", "&amp;VLOOKUP([Field],Columns[],4,0)&amp;")",")")</f>
        <v>)</v>
      </c>
      <c r="F71" s="5" t="str">
        <f>IF(VLOOKUP([Field],Columns[],5,0)=0,"","-&gt;"&amp;VLOOKUP([Field],Columns[],5,0))</f>
        <v>-&gt;index()</v>
      </c>
      <c r="G71" s="5" t="str">
        <f>IF(VLOOKUP([Field],Columns[],6,0)=0,"","-&gt;"&amp;VLOOKUP([Field],Columns[],6,0))</f>
        <v>-&gt;nullable()</v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$table-&gt;unsignedInteger('nest_relation4')-&gt;index()-&gt;nullable();</v>
      </c>
    </row>
    <row r="72" spans="1:11">
      <c r="A72" s="4" t="s">
        <v>10</v>
      </c>
      <c r="B72" s="4" t="s">
        <v>578</v>
      </c>
      <c r="C72" s="5" t="str">
        <f>VLOOKUP([Field],Columns[],2,0)&amp;"("</f>
        <v>unsignedInteger(</v>
      </c>
      <c r="D72" s="5" t="str">
        <f>IF(VLOOKUP([Field],Columns[],3,0)&lt;&gt;"","'"&amp;VLOOKUP([Field],Columns[],3,0)&amp;"'","")</f>
        <v>'nest_relation5'</v>
      </c>
      <c r="E72" s="8" t="str">
        <f>IF(VLOOKUP([Field],Columns[],4,0)&lt;&gt;0,", "&amp;VLOOKUP([Field],Columns[],4,0)&amp;")",")")</f>
        <v>)</v>
      </c>
      <c r="F72" s="5" t="str">
        <f>IF(VLOOKUP([Field],Columns[],5,0)=0,"","-&gt;"&amp;VLOOKUP([Field],Columns[],5,0))</f>
        <v>-&gt;index()</v>
      </c>
      <c r="G72" s="5" t="str">
        <f>IF(VLOOKUP([Field],Columns[],6,0)=0,"","-&gt;"&amp;VLOOKUP([Field],Columns[],6,0))</f>
        <v>-&gt;nullable()</v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$table-&gt;unsignedInteger('nest_relation5')-&gt;index()-&gt;nullable();</v>
      </c>
    </row>
    <row r="73" spans="1:11">
      <c r="A73" s="4" t="s">
        <v>10</v>
      </c>
      <c r="B73" s="4" t="s">
        <v>40</v>
      </c>
      <c r="C73" s="4" t="str">
        <f>VLOOKUP([Field],Columns[],2,0)&amp;"("</f>
        <v>timestamps(</v>
      </c>
      <c r="D73" s="4" t="str">
        <f>IF(VLOOKUP([Field],Columns[],3,0)&lt;&gt;"","'"&amp;VLOOKUP([Field],Columns[],3,0)&amp;"'","")</f>
        <v/>
      </c>
      <c r="E73" s="7" t="str">
        <f>IF(VLOOKUP([Field],Columns[],4,0)&lt;&gt;0,", "&amp;VLOOKUP([Field],Columns[],4,0)&amp;")",")")</f>
        <v>)</v>
      </c>
      <c r="F73" s="4" t="str">
        <f>IF(VLOOKUP([Field],Columns[],5,0)=0,"","-&gt;"&amp;VLOOKUP([Field],Columns[],5,0))</f>
        <v/>
      </c>
      <c r="G73" s="4" t="str">
        <f>IF(VLOOKUP([Field],Columns[],6,0)=0,"","-&gt;"&amp;VLOOKUP([Field],Columns[],6,0))</f>
        <v/>
      </c>
      <c r="H73" s="4" t="str">
        <f>IF(VLOOKUP([Field],Columns[],7,0)=0,"","-&gt;"&amp;VLOOKUP([Field],Columns[],7,0))</f>
        <v/>
      </c>
      <c r="I73" s="4" t="str">
        <f>IF(VLOOKUP([Field],Columns[],8,0)=0,"","-&gt;"&amp;VLOOKUP([Field],Columns[],8,0))</f>
        <v/>
      </c>
      <c r="J73" s="4" t="str">
        <f>IF(VLOOKUP([Field],Columns[],9,0)=0,"","-&gt;"&amp;VLOOKUP([Field],Columns[],9,0))</f>
        <v/>
      </c>
      <c r="K73" s="4" t="str">
        <f>"$table-&gt;"&amp;[Type]&amp;[Name]&amp;[Arg2]&amp;[Method1]&amp;[Method2]&amp;[Method3]&amp;[Method4]&amp;[Method5]&amp;";"</f>
        <v>$table-&gt;timestamps();</v>
      </c>
    </row>
    <row r="74" spans="1:11">
      <c r="A74" s="4" t="s">
        <v>10</v>
      </c>
      <c r="B74" s="4" t="s">
        <v>95</v>
      </c>
      <c r="C74" s="4" t="str">
        <f>VLOOKUP([Field],Columns[],2,0)&amp;"("</f>
        <v>foreign(</v>
      </c>
      <c r="D74" s="4" t="str">
        <f>IF(VLOOKUP([Field],Columns[],3,0)&lt;&gt;"","'"&amp;VLOOKUP([Field],Columns[],3,0)&amp;"'","")</f>
        <v>'resource_list'</v>
      </c>
      <c r="E74" s="7" t="str">
        <f>IF(VLOOKUP([Field],Columns[],4,0)&lt;&gt;0,", "&amp;VLOOKUP([Field],Columns[],4,0)&amp;")",")")</f>
        <v>)</v>
      </c>
      <c r="F74" s="4" t="str">
        <f>IF(VLOOKUP([Field],Columns[],5,0)=0,"","-&gt;"&amp;VLOOKUP([Field],Columns[],5,0))</f>
        <v>-&gt;references('id')</v>
      </c>
      <c r="G74" s="4" t="str">
        <f>IF(VLOOKUP([Field],Columns[],6,0)=0,"","-&gt;"&amp;VLOOKUP([Field],Columns[],6,0))</f>
        <v>-&gt;on('__resource_lists')</v>
      </c>
      <c r="H74" s="4" t="str">
        <f>IF(VLOOKUP([Field],Columns[],7,0)=0,"","-&gt;"&amp;VLOOKUP([Field],Columns[],7,0))</f>
        <v>-&gt;onUpdate('cascade')</v>
      </c>
      <c r="I74" s="4" t="str">
        <f>IF(VLOOKUP([Field],Columns[],8,0)=0,"","-&gt;"&amp;VLOOKUP([Field],Columns[],8,0))</f>
        <v>-&gt;onDelete('cascade')</v>
      </c>
      <c r="J74" s="4" t="str">
        <f>IF(VLOOKUP([Field],Columns[],9,0)=0,"","-&gt;"&amp;VLOOKUP([Field],Columns[],9,0))</f>
        <v/>
      </c>
      <c r="K74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75" spans="1:11">
      <c r="A75" s="4" t="s">
        <v>10</v>
      </c>
      <c r="B75" s="4" t="s">
        <v>573</v>
      </c>
      <c r="C75" s="4" t="str">
        <f>VLOOKUP([Field],Columns[],2,0)&amp;"("</f>
        <v>foreign(</v>
      </c>
      <c r="D75" s="4" t="str">
        <f>IF(VLOOKUP([Field],Columns[],3,0)&lt;&gt;"","'"&amp;VLOOKUP([Field],Columns[],3,0)&amp;"'","")</f>
        <v>'relation'</v>
      </c>
      <c r="E75" s="7" t="str">
        <f>IF(VLOOKUP([Field],Columns[],4,0)&lt;&gt;0,", "&amp;VLOOKUP([Field],Columns[],4,0)&amp;")",")")</f>
        <v>)</v>
      </c>
      <c r="F75" s="4" t="str">
        <f>IF(VLOOKUP([Field],Columns[],5,0)=0,"","-&gt;"&amp;VLOOKUP([Field],Columns[],5,0))</f>
        <v>-&gt;references('id')</v>
      </c>
      <c r="G75" s="4" t="str">
        <f>IF(VLOOKUP([Field],Columns[],6,0)=0,"","-&gt;"&amp;VLOOKUP([Field],Columns[],6,0))</f>
        <v>-&gt;on('__resource_relations')</v>
      </c>
      <c r="H75" s="4" t="str">
        <f>IF(VLOOKUP([Field],Columns[],7,0)=0,"","-&gt;"&amp;VLOOKUP([Field],Columns[],7,0))</f>
        <v>-&gt;onUpdate('cascade')</v>
      </c>
      <c r="I75" s="4" t="str">
        <f>IF(VLOOKUP([Field],Columns[],8,0)=0,"","-&gt;"&amp;VLOOKUP([Field],Columns[],8,0))</f>
        <v>-&gt;onDelete('set null')</v>
      </c>
      <c r="J75" s="4" t="str">
        <f>IF(VLOOKUP([Field],Columns[],9,0)=0,"","-&gt;"&amp;VLOOKUP([Field],Columns[],9,0))</f>
        <v/>
      </c>
      <c r="K75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76" spans="1:11">
      <c r="A76" s="4" t="s">
        <v>10</v>
      </c>
      <c r="B76" s="4" t="s">
        <v>579</v>
      </c>
      <c r="C76" s="4" t="str">
        <f>VLOOKUP([Field],Columns[],2,0)&amp;"("</f>
        <v>foreign(</v>
      </c>
      <c r="D76" s="4" t="str">
        <f>IF(VLOOKUP([Field],Columns[],3,0)&lt;&gt;"","'"&amp;VLOOKUP([Field],Columns[],3,0)&amp;"'","")</f>
        <v>'nest_relation1'</v>
      </c>
      <c r="E76" s="7" t="str">
        <f>IF(VLOOKUP([Field],Columns[],4,0)&lt;&gt;0,", "&amp;VLOOKUP([Field],Columns[],4,0)&amp;")",")")</f>
        <v>)</v>
      </c>
      <c r="F76" s="4" t="str">
        <f>IF(VLOOKUP([Field],Columns[],5,0)=0,"","-&gt;"&amp;VLOOKUP([Field],Columns[],5,0))</f>
        <v>-&gt;references('id')</v>
      </c>
      <c r="G76" s="4" t="str">
        <f>IF(VLOOKUP([Field],Columns[],6,0)=0,"","-&gt;"&amp;VLOOKUP([Field],Columns[],6,0))</f>
        <v>-&gt;on('__resource_relations')</v>
      </c>
      <c r="H76" s="4" t="str">
        <f>IF(VLOOKUP([Field],Columns[],7,0)=0,"","-&gt;"&amp;VLOOKUP([Field],Columns[],7,0))</f>
        <v>-&gt;onUpdate('cascade')</v>
      </c>
      <c r="I76" s="4" t="str">
        <f>IF(VLOOKUP([Field],Columns[],8,0)=0,"","-&gt;"&amp;VLOOKUP([Field],Columns[],8,0))</f>
        <v>-&gt;onDelete('set null')</v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77" spans="1:11">
      <c r="A77" s="4" t="s">
        <v>10</v>
      </c>
      <c r="B77" s="4" t="s">
        <v>580</v>
      </c>
      <c r="C77" s="4" t="str">
        <f>VLOOKUP([Field],Columns[],2,0)&amp;"("</f>
        <v>foreign(</v>
      </c>
      <c r="D77" s="4" t="str">
        <f>IF(VLOOKUP([Field],Columns[],3,0)&lt;&gt;"","'"&amp;VLOOKUP([Field],Columns[],3,0)&amp;"'","")</f>
        <v>'nest_relation2'</v>
      </c>
      <c r="E77" s="7" t="str">
        <f>IF(VLOOKUP([Field],Columns[],4,0)&lt;&gt;0,", "&amp;VLOOKUP([Field],Columns[],4,0)&amp;")",")")</f>
        <v>)</v>
      </c>
      <c r="F77" s="4" t="str">
        <f>IF(VLOOKUP([Field],Columns[],5,0)=0,"","-&gt;"&amp;VLOOKUP([Field],Columns[],5,0))</f>
        <v>-&gt;references('id')</v>
      </c>
      <c r="G77" s="4" t="str">
        <f>IF(VLOOKUP([Field],Columns[],6,0)=0,"","-&gt;"&amp;VLOOKUP([Field],Columns[],6,0))</f>
        <v>-&gt;on('__resource_relations')</v>
      </c>
      <c r="H77" s="4" t="str">
        <f>IF(VLOOKUP([Field],Columns[],7,0)=0,"","-&gt;"&amp;VLOOKUP([Field],Columns[],7,0))</f>
        <v>-&gt;onUpdate('cascade')</v>
      </c>
      <c r="I77" s="4" t="str">
        <f>IF(VLOOKUP([Field],Columns[],8,0)=0,"","-&gt;"&amp;VLOOKUP([Field],Columns[],8,0))</f>
        <v>-&gt;onDelete('set null')</v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78" spans="1:11">
      <c r="A78" s="4" t="s">
        <v>10</v>
      </c>
      <c r="B78" s="4" t="s">
        <v>581</v>
      </c>
      <c r="C78" s="4" t="str">
        <f>VLOOKUP([Field],Columns[],2,0)&amp;"("</f>
        <v>foreign(</v>
      </c>
      <c r="D78" s="4" t="str">
        <f>IF(VLOOKUP([Field],Columns[],3,0)&lt;&gt;"","'"&amp;VLOOKUP([Field],Columns[],3,0)&amp;"'","")</f>
        <v>'nest_relation3'</v>
      </c>
      <c r="E78" s="7" t="str">
        <f>IF(VLOOKUP([Field],Columns[],4,0)&lt;&gt;0,", "&amp;VLOOKUP([Field],Columns[],4,0)&amp;")",")")</f>
        <v>)</v>
      </c>
      <c r="F78" s="4" t="str">
        <f>IF(VLOOKUP([Field],Columns[],5,0)=0,"","-&gt;"&amp;VLOOKUP([Field],Columns[],5,0))</f>
        <v>-&gt;references('id')</v>
      </c>
      <c r="G78" s="4" t="str">
        <f>IF(VLOOKUP([Field],Columns[],6,0)=0,"","-&gt;"&amp;VLOOKUP([Field],Columns[],6,0))</f>
        <v>-&gt;on('__resource_relations')</v>
      </c>
      <c r="H78" s="4" t="str">
        <f>IF(VLOOKUP([Field],Columns[],7,0)=0,"","-&gt;"&amp;VLOOKUP([Field],Columns[],7,0))</f>
        <v>-&gt;onUpdate('cascade')</v>
      </c>
      <c r="I78" s="4" t="str">
        <f>IF(VLOOKUP([Field],Columns[],8,0)=0,"","-&gt;"&amp;VLOOKUP([Field],Columns[],8,0))</f>
        <v>-&gt;onDelete('set null')</v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79" spans="1:11">
      <c r="A79" s="4" t="s">
        <v>10</v>
      </c>
      <c r="B79" s="4" t="s">
        <v>582</v>
      </c>
      <c r="C79" s="4" t="str">
        <f>VLOOKUP([Field],Columns[],2,0)&amp;"("</f>
        <v>foreign(</v>
      </c>
      <c r="D79" s="4" t="str">
        <f>IF(VLOOKUP([Field],Columns[],3,0)&lt;&gt;"","'"&amp;VLOOKUP([Field],Columns[],3,0)&amp;"'","")</f>
        <v>'nest_relation4'</v>
      </c>
      <c r="E79" s="7" t="str">
        <f>IF(VLOOKUP([Field],Columns[],4,0)&lt;&gt;0,", "&amp;VLOOKUP([Field],Columns[],4,0)&amp;")",")")</f>
        <v>)</v>
      </c>
      <c r="F79" s="4" t="str">
        <f>IF(VLOOKUP([Field],Columns[],5,0)=0,"","-&gt;"&amp;VLOOKUP([Field],Columns[],5,0))</f>
        <v>-&gt;references('id')</v>
      </c>
      <c r="G79" s="4" t="str">
        <f>IF(VLOOKUP([Field],Columns[],6,0)=0,"","-&gt;"&amp;VLOOKUP([Field],Columns[],6,0))</f>
        <v>-&gt;on('__resource_relations')</v>
      </c>
      <c r="H79" s="4" t="str">
        <f>IF(VLOOKUP([Field],Columns[],7,0)=0,"","-&gt;"&amp;VLOOKUP([Field],Columns[],7,0))</f>
        <v>-&gt;onUpdate('cascade')</v>
      </c>
      <c r="I79" s="4" t="str">
        <f>IF(VLOOKUP([Field],Columns[],8,0)=0,"","-&gt;"&amp;VLOOKUP([Field],Columns[],8,0))</f>
        <v>-&gt;onDelete('set null')</v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80" spans="1:11">
      <c r="A80" s="4" t="s">
        <v>10</v>
      </c>
      <c r="B80" s="4" t="s">
        <v>583</v>
      </c>
      <c r="C80" s="4" t="str">
        <f>VLOOKUP([Field],Columns[],2,0)&amp;"("</f>
        <v>foreign(</v>
      </c>
      <c r="D80" s="4" t="str">
        <f>IF(VLOOKUP([Field],Columns[],3,0)&lt;&gt;"","'"&amp;VLOOKUP([Field],Columns[],3,0)&amp;"'","")</f>
        <v>'nest_relation5'</v>
      </c>
      <c r="E80" s="7" t="str">
        <f>IF(VLOOKUP([Field],Columns[],4,0)&lt;&gt;0,", "&amp;VLOOKUP([Field],Columns[],4,0)&amp;")",")")</f>
        <v>)</v>
      </c>
      <c r="F80" s="4" t="str">
        <f>IF(VLOOKUP([Field],Columns[],5,0)=0,"","-&gt;"&amp;VLOOKUP([Field],Columns[],5,0))</f>
        <v>-&gt;references('id')</v>
      </c>
      <c r="G80" s="4" t="str">
        <f>IF(VLOOKUP([Field],Columns[],6,0)=0,"","-&gt;"&amp;VLOOKUP([Field],Columns[],6,0))</f>
        <v>-&gt;on('__resource_relations')</v>
      </c>
      <c r="H80" s="4" t="str">
        <f>IF(VLOOKUP([Field],Columns[],7,0)=0,"","-&gt;"&amp;VLOOKUP([Field],Columns[],7,0))</f>
        <v>-&gt;onUpdate('cascade')</v>
      </c>
      <c r="I80" s="4" t="str">
        <f>IF(VLOOKUP([Field],Columns[],8,0)=0,"","-&gt;"&amp;VLOOKUP([Field],Columns[],8,0))</f>
        <v>-&gt;onDelete('set null')</v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81" spans="1:11">
      <c r="A81" s="4" t="s">
        <v>11</v>
      </c>
      <c r="B81" s="4" t="s">
        <v>21</v>
      </c>
      <c r="C81" s="4" t="str">
        <f>VLOOKUP([Field],Columns[],2,0)&amp;"("</f>
        <v>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"&amp;VLOOKUP([Field],Columns[],4,0)&amp;")",")")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$table-&gt;increments('id');</v>
      </c>
    </row>
    <row r="82" spans="1:11">
      <c r="A82" s="4" t="s">
        <v>11</v>
      </c>
      <c r="B82" s="4" t="s">
        <v>94</v>
      </c>
      <c r="C82" s="4" t="str">
        <f>VLOOKUP([Field],Columns[],2,0)&amp;"("</f>
        <v>unsignedInteger(</v>
      </c>
      <c r="D82" s="4" t="str">
        <f>IF(VLOOKUP([Field],Columns[],3,0)&lt;&gt;"","'"&amp;VLOOKUP([Field],Columns[],3,0)&amp;"'","")</f>
        <v>'resource_list'</v>
      </c>
      <c r="E82" s="7" t="str">
        <f>IF(VLOOKUP([Field],Columns[],4,0)&lt;&gt;0,", "&amp;VLOOKUP([Field],Columns[],4,0)&amp;")",")")</f>
        <v>)</v>
      </c>
      <c r="F82" s="4" t="str">
        <f>IF(VLOOKUP([Field],Columns[],5,0)=0,"","-&gt;"&amp;VLOOKUP([Field],Columns[],5,0))</f>
        <v>-&gt;index()</v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$table-&gt;unsignedInteger('resource_list')-&gt;index();</v>
      </c>
    </row>
    <row r="83" spans="1:11">
      <c r="A83" s="4" t="s">
        <v>11</v>
      </c>
      <c r="B83" s="4" t="s">
        <v>57</v>
      </c>
      <c r="C83" s="4" t="str">
        <f>VLOOKUP([Field],Columns[],2,0)&amp;"("</f>
        <v>unsignedInteger(</v>
      </c>
      <c r="D83" s="4" t="str">
        <f>IF(VLOOKUP([Field],Columns[],3,0)&lt;&gt;"","'"&amp;VLOOKUP([Field],Columns[],3,0)&amp;"'","")</f>
        <v>'scope'</v>
      </c>
      <c r="E83" s="7" t="str">
        <f>IF(VLOOKUP([Field],Columns[],4,0)&lt;&gt;0,", "&amp;VLOOKUP([Field],Columns[],4,0)&amp;")",")")</f>
        <v>)</v>
      </c>
      <c r="F83" s="4" t="str">
        <f>IF(VLOOKUP([Field],Columns[],5,0)=0,"","-&gt;"&amp;VLOOKUP([Field],Columns[],5,0))</f>
        <v>-&gt;index()</v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$table-&gt;unsignedInteger('scope')-&gt;index();</v>
      </c>
    </row>
    <row r="84" spans="1:11">
      <c r="A84" s="4" t="s">
        <v>11</v>
      </c>
      <c r="B84" s="4" t="s">
        <v>40</v>
      </c>
      <c r="C84" s="4" t="str">
        <f>VLOOKUP([Field],Columns[],2,0)&amp;"("</f>
        <v>timestamps(</v>
      </c>
      <c r="D84" s="4" t="str">
        <f>IF(VLOOKUP([Field],Columns[],3,0)&lt;&gt;"","'"&amp;VLOOKUP([Field],Columns[],3,0)&amp;"'","")</f>
        <v/>
      </c>
      <c r="E84" s="7" t="str">
        <f>IF(VLOOKUP([Field],Columns[],4,0)&lt;&gt;0,", "&amp;VLOOKUP([Field],Columns[],4,0)&amp;")",")")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$table-&gt;timestamps();</v>
      </c>
    </row>
    <row r="85" spans="1:11">
      <c r="A85" s="4" t="s">
        <v>11</v>
      </c>
      <c r="B85" s="4" t="s">
        <v>95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'resource_list'</v>
      </c>
      <c r="E85" s="7" t="str">
        <f>IF(VLOOKUP([Field],Columns[],4,0)&lt;&gt;0,", "&amp;VLOOKUP([Field],Columns[],4,0)&amp;")",")")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-&gt;on('__resource_lists')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86" spans="1:11">
      <c r="A86" s="4" t="s">
        <v>11</v>
      </c>
      <c r="B86" s="4" t="s">
        <v>60</v>
      </c>
      <c r="C86" s="4" t="str">
        <f>VLOOKUP([Field],Columns[],2,0)&amp;"("</f>
        <v>foreign(</v>
      </c>
      <c r="D86" s="4" t="str">
        <f>IF(VLOOKUP([Field],Columns[],3,0)&lt;&gt;"","'"&amp;VLOOKUP([Field],Columns[],3,0)&amp;"'","")</f>
        <v>'scope'</v>
      </c>
      <c r="E86" s="7" t="str">
        <f>IF(VLOOKUP([Field],Columns[],4,0)&lt;&gt;0,", "&amp;VLOOKUP([Field],Columns[],4,0)&amp;")",")")</f>
        <v>)</v>
      </c>
      <c r="F86" s="4" t="str">
        <f>IF(VLOOKUP([Field],Columns[],5,0)=0,"","-&gt;"&amp;VLOOKUP([Field],Columns[],5,0))</f>
        <v>-&gt;references('id')</v>
      </c>
      <c r="G86" s="4" t="str">
        <f>IF(VLOOKUP([Field],Columns[],6,0)=0,"","-&gt;"&amp;VLOOKUP([Field],Columns[],6,0))</f>
        <v>-&gt;on('__resource_scopes')</v>
      </c>
      <c r="H86" s="4" t="str">
        <f>IF(VLOOKUP([Field],Columns[],7,0)=0,"","-&gt;"&amp;VLOOKUP([Field],Columns[],7,0))</f>
        <v>-&gt;onUpdate('cascade')</v>
      </c>
      <c r="I86" s="4" t="str">
        <f>IF(VLOOKUP([Field],Columns[],8,0)=0,"","-&gt;"&amp;VLOOKUP([Field],Columns[],8,0))</f>
        <v>-&gt;onDelete('cascade')</v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87" spans="1:11">
      <c r="A87" s="4" t="s">
        <v>6</v>
      </c>
      <c r="B87" s="4" t="s">
        <v>21</v>
      </c>
      <c r="C87" s="4" t="str">
        <f>VLOOKUP([Field],Columns[],2,0)&amp;"("</f>
        <v>increments(</v>
      </c>
      <c r="D87" s="4" t="str">
        <f>IF(VLOOKUP([Field],Columns[],3,0)&lt;&gt;"","'"&amp;VLOOKUP([Field],Columns[],3,0)&amp;"'","")</f>
        <v>'id'</v>
      </c>
      <c r="E87" s="7" t="str">
        <f>IF(VLOOKUP([Field],Columns[],4,0)&lt;&gt;0,", "&amp;VLOOKUP([Field],Columns[],4,0)&amp;")",")")</f>
        <v>)</v>
      </c>
      <c r="F87" s="4" t="str">
        <f>IF(VLOOKUP([Field],Columns[],5,0)=0,"","-&gt;"&amp;VLOOKUP([Field],Columns[],5,0))</f>
        <v/>
      </c>
      <c r="G87" s="4" t="str">
        <f>IF(VLOOKUP([Field],Columns[],6,0)=0,"","-&gt;"&amp;VLOOKUP([Field],Columns[],6,0))</f>
        <v/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$table-&gt;increments('id');</v>
      </c>
    </row>
    <row r="88" spans="1:11">
      <c r="A88" s="4" t="s">
        <v>6</v>
      </c>
      <c r="B88" s="4" t="s">
        <v>23</v>
      </c>
      <c r="C88" s="4" t="str">
        <f>VLOOKUP([Field],Columns[],2,0)&amp;"("</f>
        <v>unsignedInteger(</v>
      </c>
      <c r="D88" s="4" t="str">
        <f>IF(VLOOKUP([Field],Columns[],3,0)&lt;&gt;"","'"&amp;VLOOKUP([Field],Columns[],3,0)&amp;"'","")</f>
        <v>'resource'</v>
      </c>
      <c r="E88" s="7" t="str">
        <f>IF(VLOOKUP([Field],Columns[],4,0)&lt;&gt;0,", "&amp;VLOOKUP([Field],Columns[],4,0)&amp;")",")")</f>
        <v>)</v>
      </c>
      <c r="F88" s="4" t="str">
        <f>IF(VLOOKUP([Field],Columns[],5,0)=0,"","-&gt;"&amp;VLOOKUP([Field],Columns[],5,0))</f>
        <v>-&gt;index()</v>
      </c>
      <c r="G88" s="4" t="str">
        <f>IF(VLOOKUP([Field],Columns[],6,0)=0,"","-&gt;"&amp;VLOOKUP([Field],Columns[],6,0))</f>
        <v/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$table-&gt;unsignedInteger('resource')-&gt;index();</v>
      </c>
    </row>
    <row r="89" spans="1:11">
      <c r="A89" s="4" t="s">
        <v>6</v>
      </c>
      <c r="B89" s="4" t="s">
        <v>26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"&amp;VLOOKUP([Field],Columns[],4,0)&amp;")",")")</f>
        <v>, 64)</v>
      </c>
      <c r="F89" s="4" t="str">
        <f>IF(VLOOKUP([Field],Columns[],5,0)=0,"","-&gt;"&amp;VLOOKUP([Field],Columns[],5,0))</f>
        <v>-&gt;index()</v>
      </c>
      <c r="G89" s="4" t="str">
        <f>IF(VLOOKUP([Field],Columns[],6,0)=0,"","-&gt;"&amp;VLOOKUP([Field],Columns[],6,0))</f>
        <v/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64)-&gt;index();</v>
      </c>
    </row>
    <row r="90" spans="1:11">
      <c r="A90" s="4" t="s">
        <v>6</v>
      </c>
      <c r="B90" s="4" t="s">
        <v>28</v>
      </c>
      <c r="C90" s="4" t="str">
        <f>VLOOKUP([Field],Columns[],2,0)&amp;"("</f>
        <v>string(</v>
      </c>
      <c r="D90" s="4" t="str">
        <f>IF(VLOOKUP([Field],Columns[],3,0)&lt;&gt;"","'"&amp;VLOOKUP([Field],Columns[],3,0)&amp;"'","")</f>
        <v>'description'</v>
      </c>
      <c r="E90" s="7" t="str">
        <f>IF(VLOOKUP([Field],Columns[],4,0)&lt;&gt;0,", "&amp;VLOOKUP([Field],Columns[],4,0)&amp;")",")")</f>
        <v>, 1024)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/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$table-&gt;string('description', 1024)-&gt;nullable();</v>
      </c>
    </row>
    <row r="91" spans="1:11">
      <c r="A91" s="4" t="s">
        <v>6</v>
      </c>
      <c r="B91" s="4" t="s">
        <v>30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'title'</v>
      </c>
      <c r="E91" s="7" t="str">
        <f>IF(VLOOKUP([Field],Columns[],4,0)&lt;&gt;0,", "&amp;VLOOKUP([Field],Columns[],4,0)&amp;")",")")</f>
        <v>, 128)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$table-&gt;string('title', 128)-&gt;nullable();</v>
      </c>
    </row>
    <row r="92" spans="1:11">
      <c r="A92" s="4" t="s">
        <v>6</v>
      </c>
      <c r="B92" s="4" t="s">
        <v>64</v>
      </c>
      <c r="C92" s="4" t="str">
        <f>VLOOKUP([Field],Columns[],2,0)&amp;"("</f>
        <v>string(</v>
      </c>
      <c r="D92" s="4" t="str">
        <f>IF(VLOOKUP([Field],Columns[],3,0)&lt;&gt;"","'"&amp;VLOOKUP([Field],Columns[],3,0)&amp;"'","")</f>
        <v>'action_text'</v>
      </c>
      <c r="E92" s="7" t="str">
        <f>IF(VLOOKUP([Field],Columns[],4,0)&lt;&gt;0,", "&amp;VLOOKUP([Field],Columns[],4,0)&amp;")",")")</f>
        <v>, 64)</v>
      </c>
      <c r="F92" s="4" t="str">
        <f>IF(VLOOKUP([Field],Columns[],5,0)=0,"","-&gt;"&amp;VLOOKUP([Field],Columns[],5,0))</f>
        <v>-&gt;default('Submit')</v>
      </c>
      <c r="G92" s="4" t="str">
        <f>IF(VLOOKUP([Field],Columns[],6,0)=0,"","-&gt;"&amp;VLOOKUP([Field],Columns[],6,0))</f>
        <v/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$table-&gt;string('action_text', 64)-&gt;default('Submit');</v>
      </c>
    </row>
    <row r="93" spans="1:11">
      <c r="A93" s="4" t="s">
        <v>6</v>
      </c>
      <c r="B93" s="4" t="s">
        <v>40</v>
      </c>
      <c r="C93" s="4" t="str">
        <f>VLOOKUP([Field],Columns[],2,0)&amp;"("</f>
        <v>timestamps(</v>
      </c>
      <c r="D93" s="4" t="str">
        <f>IF(VLOOKUP([Field],Columns[],3,0)&lt;&gt;"","'"&amp;VLOOKUP([Field],Columns[],3,0)&amp;"'","")</f>
        <v/>
      </c>
      <c r="E93" s="7" t="str">
        <f>IF(VLOOKUP([Field],Columns[],4,0)&lt;&gt;0,", "&amp;VLOOKUP([Field],Columns[],4,0)&amp;")",")")</f>
        <v>)</v>
      </c>
      <c r="F93" s="4" t="str">
        <f>IF(VLOOKUP([Field],Columns[],5,0)=0,"","-&gt;"&amp;VLOOKUP([Field],Columns[],5,0))</f>
        <v/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$table-&gt;timestamps();</v>
      </c>
    </row>
    <row r="94" spans="1:11">
      <c r="A94" s="4" t="s">
        <v>6</v>
      </c>
      <c r="B94" s="4" t="s">
        <v>41</v>
      </c>
      <c r="C94" s="4" t="str">
        <f>VLOOKUP([Field],Columns[],2,0)&amp;"("</f>
        <v>foreign(</v>
      </c>
      <c r="D94" s="4" t="str">
        <f>IF(VLOOKUP([Field],Columns[],3,0)&lt;&gt;"","'"&amp;VLOOKUP([Field],Columns[],3,0)&amp;"'","")</f>
        <v>'resource'</v>
      </c>
      <c r="E94" s="7" t="str">
        <f>IF(VLOOKUP([Field],Columns[],4,0)&lt;&gt;0,", "&amp;VLOOKUP([Field],Columns[],4,0)&amp;")",")")</f>
        <v>)</v>
      </c>
      <c r="F94" s="4" t="str">
        <f>IF(VLOOKUP([Field],Columns[],5,0)=0,"","-&gt;"&amp;VLOOKUP([Field],Columns[],5,0))</f>
        <v>-&gt;references('id')</v>
      </c>
      <c r="G94" s="4" t="str">
        <f>IF(VLOOKUP([Field],Columns[],6,0)=0,"","-&gt;"&amp;VLOOKUP([Field],Columns[],6,0))</f>
        <v>-&gt;on('__resources')</v>
      </c>
      <c r="H94" s="4" t="str">
        <f>IF(VLOOKUP([Field],Columns[],7,0)=0,"","-&gt;"&amp;VLOOKUP([Field],Columns[],7,0))</f>
        <v>-&gt;onUpdate('cascade')</v>
      </c>
      <c r="I94" s="4" t="str">
        <f>IF(VLOOKUP([Field],Columns[],8,0)=0,"","-&gt;"&amp;VLOOKUP([Field],Columns[],8,0))</f>
        <v>-&gt;onDelete('cascade')</v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95" spans="1:11">
      <c r="A95" s="4" t="s">
        <v>7</v>
      </c>
      <c r="B95" s="4" t="s">
        <v>21</v>
      </c>
      <c r="C95" s="4" t="str">
        <f>VLOOKUP([Field],Columns[],2,0)&amp;"("</f>
        <v>increments(</v>
      </c>
      <c r="D95" s="4" t="str">
        <f>IF(VLOOKUP([Field],Columns[],3,0)&lt;&gt;"","'"&amp;VLOOKUP([Field],Columns[],3,0)&amp;"'","")</f>
        <v>'id'</v>
      </c>
      <c r="E95" s="7" t="str">
        <f>IF(VLOOKUP([Field],Columns[],4,0)&lt;&gt;0,", "&amp;VLOOKUP([Field],Columns[],4,0)&amp;")",")")</f>
        <v>)</v>
      </c>
      <c r="F95" s="4" t="str">
        <f>IF(VLOOKUP([Field],Columns[],5,0)=0,"","-&gt;"&amp;VLOOKUP([Field],Columns[],5,0))</f>
        <v/>
      </c>
      <c r="G95" s="4" t="str">
        <f>IF(VLOOKUP([Field],Columns[],6,0)=0,"","-&gt;"&amp;VLOOKUP([Field],Columns[],6,0))</f>
        <v/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$table-&gt;increments('id');</v>
      </c>
    </row>
    <row r="96" spans="1:11">
      <c r="A96" s="4" t="s">
        <v>7</v>
      </c>
      <c r="B96" s="4" t="s">
        <v>23</v>
      </c>
      <c r="C96" s="4" t="str">
        <f>VLOOKUP([Field],Columns[],2,0)&amp;"("</f>
        <v>unsignedInteger(</v>
      </c>
      <c r="D96" s="4" t="str">
        <f>IF(VLOOKUP([Field],Columns[],3,0)&lt;&gt;"","'"&amp;VLOOKUP([Field],Columns[],3,0)&amp;"'","")</f>
        <v>'resource'</v>
      </c>
      <c r="E96" s="7" t="str">
        <f>IF(VLOOKUP([Field],Columns[],4,0)&lt;&gt;0,", "&amp;VLOOKUP([Field],Columns[],4,0)&amp;")",")")</f>
        <v>)</v>
      </c>
      <c r="F96" s="4" t="str">
        <f>IF(VLOOKUP([Field],Columns[],5,0)=0,"","-&gt;"&amp;VLOOKUP([Field],Columns[],5,0))</f>
        <v>-&gt;index()</v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$table-&gt;unsignedInteger('resource')-&gt;index();</v>
      </c>
    </row>
    <row r="97" spans="1:11">
      <c r="A97" s="4" t="s">
        <v>7</v>
      </c>
      <c r="B97" s="4" t="s">
        <v>66</v>
      </c>
      <c r="C97" s="4" t="str">
        <f>VLOOKUP([Field],Columns[],2,0)&amp;"("</f>
        <v>unsignedInteger(</v>
      </c>
      <c r="D97" s="4" t="str">
        <f>IF(VLOOKUP([Field],Columns[],3,0)&lt;&gt;"","'"&amp;VLOOKUP([Field],Columns[],3,0)&amp;"'","")</f>
        <v>'list'</v>
      </c>
      <c r="E97" s="7" t="str">
        <f>IF(VLOOKUP([Field],Columns[],4,0)&lt;&gt;0,", "&amp;VLOOKUP([Field],Columns[],4,0)&amp;")",")")</f>
        <v>)</v>
      </c>
      <c r="F97" s="4" t="str">
        <f>IF(VLOOKUP([Field],Columns[],5,0)=0,"","-&gt;"&amp;VLOOKUP([Field],Columns[],5,0))</f>
        <v>-&gt;index()</v>
      </c>
      <c r="G97" s="4" t="str">
        <f>IF(VLOOKUP([Field],Columns[],6,0)=0,"","-&gt;"&amp;VLOOKUP([Field],Columns[],6,0))</f>
        <v>-&gt;nullable()</v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$table-&gt;unsignedInteger('list')-&gt;index()-&gt;nullable();</v>
      </c>
    </row>
    <row r="98" spans="1:11">
      <c r="A98" s="4" t="s">
        <v>7</v>
      </c>
      <c r="B98" s="4" t="s">
        <v>67</v>
      </c>
      <c r="C98" s="4" t="str">
        <f>VLOOKUP([Field],Columns[],2,0)&amp;"("</f>
        <v>unsignedInteger(</v>
      </c>
      <c r="D98" s="4" t="str">
        <f>IF(VLOOKUP([Field],Columns[],3,0)&lt;&gt;"","'"&amp;VLOOKUP([Field],Columns[],3,0)&amp;"'","")</f>
        <v>'create'</v>
      </c>
      <c r="E98" s="7" t="str">
        <f>IF(VLOOKUP([Field],Columns[],4,0)&lt;&gt;0,", "&amp;VLOOKUP([Field],Columns[],4,0)&amp;")",")")</f>
        <v>)</v>
      </c>
      <c r="F98" s="4" t="str">
        <f>IF(VLOOKUP([Field],Columns[],5,0)=0,"","-&gt;"&amp;VLOOKUP([Field],Columns[],5,0))</f>
        <v>-&gt;index()</v>
      </c>
      <c r="G98" s="4" t="str">
        <f>IF(VLOOKUP([Field],Columns[],6,0)=0,"","-&gt;"&amp;VLOOKUP([Field],Columns[],6,0))</f>
        <v>-&gt;nullable()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$table-&gt;unsignedInteger('create')-&gt;index()-&gt;nullable();</v>
      </c>
    </row>
    <row r="99" spans="1:11">
      <c r="A99" s="4" t="s">
        <v>7</v>
      </c>
      <c r="B99" s="4" t="s">
        <v>68</v>
      </c>
      <c r="C99" s="4" t="str">
        <f>VLOOKUP([Field],Columns[],2,0)&amp;"("</f>
        <v>unsignedInteger(</v>
      </c>
      <c r="D99" s="4" t="str">
        <f>IF(VLOOKUP([Field],Columns[],3,0)&lt;&gt;"","'"&amp;VLOOKUP([Field],Columns[],3,0)&amp;"'","")</f>
        <v>'read'</v>
      </c>
      <c r="E99" s="7" t="str">
        <f>IF(VLOOKUP([Field],Columns[],4,0)&lt;&gt;0,", "&amp;VLOOKUP([Field],Columns[],4,0)&amp;")",")")</f>
        <v>)</v>
      </c>
      <c r="F99" s="4" t="str">
        <f>IF(VLOOKUP([Field],Columns[],5,0)=0,"","-&gt;"&amp;VLOOKUP([Field],Columns[],5,0))</f>
        <v>-&gt;index()</v>
      </c>
      <c r="G99" s="4" t="str">
        <f>IF(VLOOKUP([Field],Columns[],6,0)=0,"","-&gt;"&amp;VLOOKUP([Field],Columns[],6,0))</f>
        <v>-&gt;nullable()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$table-&gt;unsignedInteger('read')-&gt;index()-&gt;nullable();</v>
      </c>
    </row>
    <row r="100" spans="1:11">
      <c r="A100" s="4" t="s">
        <v>7</v>
      </c>
      <c r="B100" s="4" t="s">
        <v>69</v>
      </c>
      <c r="C100" s="4" t="str">
        <f>VLOOKUP([Field],Columns[],2,0)&amp;"("</f>
        <v>unsignedInteger(</v>
      </c>
      <c r="D100" s="4" t="str">
        <f>IF(VLOOKUP([Field],Columns[],3,0)&lt;&gt;"","'"&amp;VLOOKUP([Field],Columns[],3,0)&amp;"'","")</f>
        <v>'update'</v>
      </c>
      <c r="E100" s="7" t="str">
        <f>IF(VLOOKUP([Field],Columns[],4,0)&lt;&gt;0,", "&amp;VLOOKUP([Field],Columns[],4,0)&amp;")",")")</f>
        <v>)</v>
      </c>
      <c r="F100" s="4" t="str">
        <f>IF(VLOOKUP([Field],Columns[],5,0)=0,"","-&gt;"&amp;VLOOKUP([Field],Columns[],5,0))</f>
        <v>-&gt;index()</v>
      </c>
      <c r="G100" s="4" t="str">
        <f>IF(VLOOKUP([Field],Columns[],6,0)=0,"","-&gt;"&amp;VLOOKUP([Field],Columns[],6,0))</f>
        <v>-&gt;nullable()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$table-&gt;unsignedInteger('update')-&gt;index()-&gt;nullable();</v>
      </c>
    </row>
    <row r="101" spans="1:11">
      <c r="A101" s="4" t="s">
        <v>7</v>
      </c>
      <c r="B101" s="4" t="s">
        <v>40</v>
      </c>
      <c r="C101" s="4" t="str">
        <f>VLOOKUP([Field],Columns[],2,0)&amp;"("</f>
        <v>timestamps(</v>
      </c>
      <c r="D101" s="4" t="str">
        <f>IF(VLOOKUP([Field],Columns[],3,0)&lt;&gt;"","'"&amp;VLOOKUP([Field],Columns[],3,0)&amp;"'","")</f>
        <v/>
      </c>
      <c r="E101" s="7" t="str">
        <f>IF(VLOOKUP([Field],Columns[],4,0)&lt;&gt;0,", "&amp;VLOOKUP([Field],Columns[],4,0)&amp;")",")")</f>
        <v>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$table-&gt;timestamps();</v>
      </c>
    </row>
    <row r="102" spans="1:11">
      <c r="A102" s="4" t="s">
        <v>7</v>
      </c>
      <c r="B102" s="4" t="s">
        <v>41</v>
      </c>
      <c r="C102" s="4" t="str">
        <f>VLOOKUP([Field],Columns[],2,0)&amp;"("</f>
        <v>foreign(</v>
      </c>
      <c r="D102" s="4" t="str">
        <f>IF(VLOOKUP([Field],Columns[],3,0)&lt;&gt;"","'"&amp;VLOOKUP([Field],Columns[],3,0)&amp;"'","")</f>
        <v>'resource'</v>
      </c>
      <c r="E102" s="7" t="str">
        <f>IF(VLOOKUP([Field],Columns[],4,0)&lt;&gt;0,", "&amp;VLOOKUP([Field],Columns[],4,0)&amp;")",")")</f>
        <v>)</v>
      </c>
      <c r="F102" s="4" t="str">
        <f>IF(VLOOKUP([Field],Columns[],5,0)=0,"","-&gt;"&amp;VLOOKUP([Field],Columns[],5,0))</f>
        <v>-&gt;references('id')</v>
      </c>
      <c r="G102" s="4" t="str">
        <f>IF(VLOOKUP([Field],Columns[],6,0)=0,"","-&gt;"&amp;VLOOKUP([Field],Columns[],6,0))</f>
        <v>-&gt;on('__resources')</v>
      </c>
      <c r="H102" s="4" t="str">
        <f>IF(VLOOKUP([Field],Columns[],7,0)=0,"","-&gt;"&amp;VLOOKUP([Field],Columns[],7,0))</f>
        <v>-&gt;onUpdate('cascade')</v>
      </c>
      <c r="I102" s="4" t="str">
        <f>IF(VLOOKUP([Field],Columns[],8,0)=0,"","-&gt;"&amp;VLOOKUP([Field],Columns[],8,0))</f>
        <v>-&gt;onDelete('cascade')</v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03" spans="1:11">
      <c r="A103" s="4" t="s">
        <v>7</v>
      </c>
      <c r="B103" s="4" t="s">
        <v>70</v>
      </c>
      <c r="C103" s="4" t="str">
        <f>VLOOKUP([Field],Columns[],2,0)&amp;"("</f>
        <v>foreign(</v>
      </c>
      <c r="D103" s="4" t="str">
        <f>IF(VLOOKUP([Field],Columns[],3,0)&lt;&gt;"","'"&amp;VLOOKUP([Field],Columns[],3,0)&amp;"'","")</f>
        <v>'list'</v>
      </c>
      <c r="E103" s="7" t="str">
        <f>IF(VLOOKUP([Field],Columns[],4,0)&lt;&gt;0,", "&amp;VLOOKUP([Field],Columns[],4,0)&amp;")",")")</f>
        <v>)</v>
      </c>
      <c r="F103" s="4" t="str">
        <f>IF(VLOOKUP([Field],Columns[],5,0)=0,"","-&gt;"&amp;VLOOKUP([Field],Columns[],5,0))</f>
        <v>-&gt;references('id')</v>
      </c>
      <c r="G103" s="4" t="str">
        <f>IF(VLOOKUP([Field],Columns[],6,0)=0,"","-&gt;"&amp;VLOOKUP([Field],Columns[],6,0))</f>
        <v>-&gt;on('__resource_lists')</v>
      </c>
      <c r="H103" s="4" t="str">
        <f>IF(VLOOKUP([Field],Columns[],7,0)=0,"","-&gt;"&amp;VLOOKUP([Field],Columns[],7,0))</f>
        <v>-&gt;onUpdate('cascade')</v>
      </c>
      <c r="I103" s="4" t="str">
        <f>IF(VLOOKUP([Field],Columns[],8,0)=0,"","-&gt;"&amp;VLOOKUP([Field],Columns[],8,0))</f>
        <v>-&gt;onDelete('set null')</v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$table-&gt;foreign('list')-&gt;references('id')-&gt;on('__resource_lists')-&gt;onUpdate('cascade')-&gt;onDelete('set null');</v>
      </c>
    </row>
    <row r="104" spans="1:11">
      <c r="A104" s="4" t="s">
        <v>7</v>
      </c>
      <c r="B104" s="4" t="s">
        <v>71</v>
      </c>
      <c r="C104" s="4" t="str">
        <f>VLOOKUP([Field],Columns[],2,0)&amp;"("</f>
        <v>foreign(</v>
      </c>
      <c r="D104" s="4" t="str">
        <f>IF(VLOOKUP([Field],Columns[],3,0)&lt;&gt;"","'"&amp;VLOOKUP([Field],Columns[],3,0)&amp;"'","")</f>
        <v>'create'</v>
      </c>
      <c r="E104" s="7" t="str">
        <f>IF(VLOOKUP([Field],Columns[],4,0)&lt;&gt;0,", "&amp;VLOOKUP([Field],Columns[],4,0)&amp;")",")")</f>
        <v>)</v>
      </c>
      <c r="F104" s="4" t="str">
        <f>IF(VLOOKUP([Field],Columns[],5,0)=0,"","-&gt;"&amp;VLOOKUP([Field],Columns[],5,0))</f>
        <v>-&gt;references('id')</v>
      </c>
      <c r="G104" s="4" t="str">
        <f>IF(VLOOKUP([Field],Columns[],6,0)=0,"","-&gt;"&amp;VLOOKUP([Field],Columns[],6,0))</f>
        <v>-&gt;on('__resource_forms')</v>
      </c>
      <c r="H104" s="4" t="str">
        <f>IF(VLOOKUP([Field],Columns[],7,0)=0,"","-&gt;"&amp;VLOOKUP([Field],Columns[],7,0))</f>
        <v>-&gt;onUpdate('cascade')</v>
      </c>
      <c r="I104" s="4" t="str">
        <f>IF(VLOOKUP([Field],Columns[],8,0)=0,"","-&gt;"&amp;VLOOKUP([Field],Columns[],8,0))</f>
        <v>-&gt;onDelete('set null')</v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$table-&gt;foreign('create')-&gt;references('id')-&gt;on('__resource_forms')-&gt;onUpdate('cascade')-&gt;onDelete('set null');</v>
      </c>
    </row>
    <row r="105" spans="1:11">
      <c r="A105" s="4" t="s">
        <v>7</v>
      </c>
      <c r="B105" s="4" t="s">
        <v>72</v>
      </c>
      <c r="C105" s="4" t="str">
        <f>VLOOKUP([Field],Columns[],2,0)&amp;"("</f>
        <v>foreign(</v>
      </c>
      <c r="D105" s="4" t="str">
        <f>IF(VLOOKUP([Field],Columns[],3,0)&lt;&gt;"","'"&amp;VLOOKUP([Field],Columns[],3,0)&amp;"'","")</f>
        <v>'read'</v>
      </c>
      <c r="E105" s="7" t="str">
        <f>IF(VLOOKUP([Field],Columns[],4,0)&lt;&gt;0,", "&amp;VLOOKUP([Field],Columns[],4,0)&amp;")",")")</f>
        <v>)</v>
      </c>
      <c r="F105" s="4" t="str">
        <f>IF(VLOOKUP([Field],Columns[],5,0)=0,"","-&gt;"&amp;VLOOKUP([Field],Columns[],5,0))</f>
        <v>-&gt;references('id')</v>
      </c>
      <c r="G105" s="4" t="str">
        <f>IF(VLOOKUP([Field],Columns[],6,0)=0,"","-&gt;"&amp;VLOOKUP([Field],Columns[],6,0))</f>
        <v>-&gt;on('__resource_data')</v>
      </c>
      <c r="H105" s="4" t="str">
        <f>IF(VLOOKUP([Field],Columns[],7,0)=0,"","-&gt;"&amp;VLOOKUP([Field],Columns[],7,0))</f>
        <v>-&gt;onUpdate('cascade')</v>
      </c>
      <c r="I105" s="4" t="str">
        <f>IF(VLOOKUP([Field],Columns[],8,0)=0,"","-&gt;"&amp;VLOOKUP([Field],Columns[],8,0))</f>
        <v>-&gt;onDelete('set null')</v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$table-&gt;foreign('read')-&gt;references('id')-&gt;on('__resource_data')-&gt;onUpdate('cascade')-&gt;onDelete('set null');</v>
      </c>
    </row>
    <row r="106" spans="1:11">
      <c r="A106" s="4" t="s">
        <v>7</v>
      </c>
      <c r="B106" s="4" t="s">
        <v>73</v>
      </c>
      <c r="C106" s="4" t="str">
        <f>VLOOKUP([Field],Columns[],2,0)&amp;"("</f>
        <v>foreign(</v>
      </c>
      <c r="D106" s="4" t="str">
        <f>IF(VLOOKUP([Field],Columns[],3,0)&lt;&gt;"","'"&amp;VLOOKUP([Field],Columns[],3,0)&amp;"'","")</f>
        <v>'update'</v>
      </c>
      <c r="E106" s="7" t="str">
        <f>IF(VLOOKUP([Field],Columns[],4,0)&lt;&gt;0,", "&amp;VLOOKUP([Field],Columns[],4,0)&amp;")",")")</f>
        <v>)</v>
      </c>
      <c r="F106" s="4" t="str">
        <f>IF(VLOOKUP([Field],Columns[],5,0)=0,"","-&gt;"&amp;VLOOKUP([Field],Columns[],5,0))</f>
        <v>-&gt;references('id')</v>
      </c>
      <c r="G106" s="4" t="str">
        <f>IF(VLOOKUP([Field],Columns[],6,0)=0,"","-&gt;"&amp;VLOOKUP([Field],Columns[],6,0))</f>
        <v>-&gt;on('__resource_forms')</v>
      </c>
      <c r="H106" s="4" t="str">
        <f>IF(VLOOKUP([Field],Columns[],7,0)=0,"","-&gt;"&amp;VLOOKUP([Field],Columns[],7,0))</f>
        <v>-&gt;onUpdate('cascade')</v>
      </c>
      <c r="I106" s="4" t="str">
        <f>IF(VLOOKUP([Field],Columns[],8,0)=0,"","-&gt;"&amp;VLOOKUP([Field],Columns[],8,0))</f>
        <v>-&gt;onDelete('set null')</v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$table-&gt;foreign('update')-&gt;references('id')-&gt;on('__resource_forms')-&gt;onUpdate('cascade')-&gt;onDelete('set null');</v>
      </c>
    </row>
    <row r="107" spans="1:11">
      <c r="A107" s="4" t="s">
        <v>8</v>
      </c>
      <c r="B107" s="4" t="s">
        <v>21</v>
      </c>
      <c r="C107" s="4" t="str">
        <f>VLOOKUP([Field],Columns[],2,0)&amp;"("</f>
        <v>increments(</v>
      </c>
      <c r="D107" s="4" t="str">
        <f>IF(VLOOKUP([Field],Columns[],3,0)&lt;&gt;"","'"&amp;VLOOKUP([Field],Columns[],3,0)&amp;"'","")</f>
        <v>'id'</v>
      </c>
      <c r="E107" s="7" t="str">
        <f>IF(VLOOKUP([Field],Columns[],4,0)&lt;&gt;0,", "&amp;VLOOKUP([Field],Columns[],4,0)&amp;")",")")</f>
        <v>)</v>
      </c>
      <c r="F107" s="4" t="str">
        <f>IF(VLOOKUP([Field],Columns[],5,0)=0,"","-&gt;"&amp;VLOOKUP([Field],Columns[],5,0))</f>
        <v/>
      </c>
      <c r="G107" s="4" t="str">
        <f>IF(VLOOKUP([Field],Columns[],6,0)=0,"","-&gt;"&amp;VLOOKUP([Field],Columns[],6,0))</f>
        <v/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$table-&gt;increments('id');</v>
      </c>
    </row>
    <row r="108" spans="1:11">
      <c r="A108" s="4" t="s">
        <v>8</v>
      </c>
      <c r="B108" s="4" t="s">
        <v>23</v>
      </c>
      <c r="C108" s="4" t="str">
        <f>VLOOKUP([Field],Columns[],2,0)&amp;"("</f>
        <v>unsignedInteger(</v>
      </c>
      <c r="D108" s="4" t="str">
        <f>IF(VLOOKUP([Field],Columns[],3,0)&lt;&gt;"","'"&amp;VLOOKUP([Field],Columns[],3,0)&amp;"'","")</f>
        <v>'resource'</v>
      </c>
      <c r="E108" s="7" t="str">
        <f>IF(VLOOKUP([Field],Columns[],4,0)&lt;&gt;0,", "&amp;VLOOKUP([Field],Columns[],4,0)&amp;")",")")</f>
        <v>)</v>
      </c>
      <c r="F108" s="4" t="str">
        <f>IF(VLOOKUP([Field],Columns[],5,0)=0,"","-&gt;"&amp;VLOOKUP([Field],Columns[],5,0))</f>
        <v>-&gt;index()</v>
      </c>
      <c r="G108" s="4" t="str">
        <f>IF(VLOOKUP([Field],Columns[],6,0)=0,"","-&gt;"&amp;VLOOKUP([Field],Columns[],6,0))</f>
        <v/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$table-&gt;unsignedInteger('resource')-&gt;index();</v>
      </c>
    </row>
    <row r="109" spans="1:11">
      <c r="A109" s="4" t="s">
        <v>8</v>
      </c>
      <c r="B109" s="4" t="s">
        <v>26</v>
      </c>
      <c r="C109" s="4" t="str">
        <f>VLOOKUP([Field],Columns[],2,0)&amp;"("</f>
        <v>string(</v>
      </c>
      <c r="D109" s="4" t="str">
        <f>IF(VLOOKUP([Field],Columns[],3,0)&lt;&gt;"","'"&amp;VLOOKUP([Field],Columns[],3,0)&amp;"'","")</f>
        <v>'name'</v>
      </c>
      <c r="E109" s="7" t="str">
        <f>IF(VLOOKUP([Field],Columns[],4,0)&lt;&gt;0,", "&amp;VLOOKUP([Field],Columns[],4,0)&amp;")",")")</f>
        <v>, 64)</v>
      </c>
      <c r="F109" s="4" t="str">
        <f>IF(VLOOKUP([Field],Columns[],5,0)=0,"","-&gt;"&amp;VLOOKUP([Field],Columns[],5,0))</f>
        <v>-&gt;index()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$table-&gt;string('name', 64)-&gt;index();</v>
      </c>
    </row>
    <row r="110" spans="1:11">
      <c r="A110" s="4" t="s">
        <v>8</v>
      </c>
      <c r="B110" s="4" t="s">
        <v>28</v>
      </c>
      <c r="C110" s="4" t="str">
        <f>VLOOKUP([Field],Columns[],2,0)&amp;"("</f>
        <v>string(</v>
      </c>
      <c r="D110" s="4" t="str">
        <f>IF(VLOOKUP([Field],Columns[],3,0)&lt;&gt;"","'"&amp;VLOOKUP([Field],Columns[],3,0)&amp;"'","")</f>
        <v>'description'</v>
      </c>
      <c r="E110" s="7" t="str">
        <f>IF(VLOOKUP([Field],Columns[],4,0)&lt;&gt;0,", "&amp;VLOOKUP([Field],Columns[],4,0)&amp;")",")")</f>
        <v>, 1024)</v>
      </c>
      <c r="F110" s="4" t="str">
        <f>IF(VLOOKUP([Field],Columns[],5,0)=0,"","-&gt;"&amp;VLOOKUP([Field],Columns[],5,0))</f>
        <v>-&gt;nullable()</v>
      </c>
      <c r="G110" s="4" t="str">
        <f>IF(VLOOKUP([Field],Columns[],6,0)=0,"","-&gt;"&amp;VLOOKUP([Field],Columns[],6,0))</f>
        <v/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$table-&gt;string('description', 1024)-&gt;nullable();</v>
      </c>
    </row>
    <row r="111" spans="1:11">
      <c r="A111" s="4" t="s">
        <v>8</v>
      </c>
      <c r="B111" s="4" t="s">
        <v>30</v>
      </c>
      <c r="C111" s="4" t="str">
        <f>VLOOKUP([Field],Columns[],2,0)&amp;"("</f>
        <v>string(</v>
      </c>
      <c r="D111" s="4" t="str">
        <f>IF(VLOOKUP([Field],Columns[],3,0)&lt;&gt;"","'"&amp;VLOOKUP([Field],Columns[],3,0)&amp;"'","")</f>
        <v>'title'</v>
      </c>
      <c r="E111" s="7" t="str">
        <f>IF(VLOOKUP([Field],Columns[],4,0)&lt;&gt;0,", "&amp;VLOOKUP([Field],Columns[],4,0)&amp;")",")")</f>
        <v>, 128)</v>
      </c>
      <c r="F111" s="4" t="str">
        <f>IF(VLOOKUP([Field],Columns[],5,0)=0,"","-&gt;"&amp;VLOOKUP([Field],Columns[],5,0))</f>
        <v>-&gt;nullable()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$table-&gt;string('title', 128)-&gt;nullable();</v>
      </c>
    </row>
    <row r="112" spans="1:11">
      <c r="A112" s="4" t="s">
        <v>8</v>
      </c>
      <c r="B112" s="4" t="s">
        <v>321</v>
      </c>
      <c r="C112" s="4" t="str">
        <f>VLOOKUP([Field],Columns[],2,0)&amp;"("</f>
        <v>enum(</v>
      </c>
      <c r="D112" s="4" t="str">
        <f>IF(VLOOKUP([Field],Columns[],3,0)&lt;&gt;"","'"&amp;VLOOKUP([Field],Columns[],3,0)&amp;"'","")</f>
        <v>'type'</v>
      </c>
      <c r="E112" s="7" t="str">
        <f>IF(VLOOKUP([Field],Columns[],4,0)&lt;&gt;0,", "&amp;VLOOKUP([Field],Columns[],4,0)&amp;")",")")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2" s="4" t="str">
        <f>IF(VLOOKUP([Field],Columns[],5,0)=0,"","-&gt;"&amp;VLOOKUP([Field],Columns[],5,0))</f>
        <v>-&gt;default('outline-info')</v>
      </c>
      <c r="G112" s="4" t="str">
        <f>IF(VLOOKUP([Field],Columns[],6,0)=0,"","-&gt;"&amp;VLOOKUP([Field],Columns[],6,0))</f>
        <v/>
      </c>
      <c r="H112" s="4" t="str">
        <f>IF(VLOOKUP([Field],Columns[],7,0)=0,"","-&gt;"&amp;VLOOKUP([Field],Columns[],7,0))</f>
        <v/>
      </c>
      <c r="I112" s="4" t="str">
        <f>IF(VLOOKUP([Field],Columns[],8,0)=0,"","-&gt;"&amp;VLOOKUP([Field],Columns[],8,0))</f>
        <v/>
      </c>
      <c r="J112" s="4" t="str">
        <f>IF(VLOOKUP([Field],Columns[],9,0)=0,"","-&gt;"&amp;VLOOKUP([Field],Columns[],9,0))</f>
        <v/>
      </c>
      <c r="K112" s="4" t="str">
        <f>"$table-&gt;"&amp;[Type]&amp;[Name]&amp;[Arg2]&amp;[Method1]&amp;[Method2]&amp;[Method3]&amp;[Method4]&amp;[Method5]&amp;";"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3" spans="1:11">
      <c r="A113" s="4" t="s">
        <v>8</v>
      </c>
      <c r="B113" s="4" t="s">
        <v>327</v>
      </c>
      <c r="C113" s="4" t="str">
        <f>VLOOKUP([Field],Columns[],2,0)&amp;"("</f>
        <v>string(</v>
      </c>
      <c r="D113" s="4" t="str">
        <f>IF(VLOOKUP([Field],Columns[],3,0)&lt;&gt;"","'"&amp;VLOOKUP([Field],Columns[],3,0)&amp;"'","")</f>
        <v>'menu'</v>
      </c>
      <c r="E113" s="7" t="str">
        <f>IF(VLOOKUP([Field],Columns[],4,0)&lt;&gt;0,", "&amp;VLOOKUP([Field],Columns[],4,0)&amp;")",")")</f>
        <v>, 128)</v>
      </c>
      <c r="F113" s="4" t="str">
        <f>IF(VLOOKUP([Field],Columns[],5,0)=0,"","-&gt;"&amp;VLOOKUP([Field],Columns[],5,0))</f>
        <v>-&gt;nullable()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$table-&gt;string('menu', 128)-&gt;nullable();</v>
      </c>
    </row>
    <row r="114" spans="1:11">
      <c r="A114" s="4" t="s">
        <v>8</v>
      </c>
      <c r="B114" s="4" t="s">
        <v>77</v>
      </c>
      <c r="C114" s="4" t="str">
        <f>VLOOKUP([Field],Columns[],2,0)&amp;"("</f>
        <v>string(</v>
      </c>
      <c r="D114" s="4" t="str">
        <f>IF(VLOOKUP([Field],Columns[],3,0)&lt;&gt;"","'"&amp;VLOOKUP([Field],Columns[],3,0)&amp;"'","")</f>
        <v>'icon'</v>
      </c>
      <c r="E114" s="7" t="str">
        <f>IF(VLOOKUP([Field],Columns[],4,0)&lt;&gt;0,", "&amp;VLOOKUP([Field],Columns[],4,0)&amp;")",")")</f>
        <v>, 128)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/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$table-&gt;string('icon', 128)-&gt;nullable();</v>
      </c>
    </row>
    <row r="115" spans="1:11">
      <c r="A115" s="4" t="s">
        <v>8</v>
      </c>
      <c r="B115" s="4" t="s">
        <v>322</v>
      </c>
      <c r="C115" s="4" t="str">
        <f>VLOOKUP([Field],Columns[],2,0)&amp;"("</f>
        <v>enum(</v>
      </c>
      <c r="D115" s="4" t="str">
        <f>IF(VLOOKUP([Field],Columns[],3,0)&lt;&gt;"","'"&amp;VLOOKUP([Field],Columns[],3,0)&amp;"'","")</f>
        <v>'set'</v>
      </c>
      <c r="E115" s="7" t="str">
        <f>IF(VLOOKUP([Field],Columns[],4,0)&lt;&gt;0,", "&amp;VLOOKUP([Field],Columns[],4,0)&amp;")",")")</f>
        <v>, ['far','fas','fab'])</v>
      </c>
      <c r="F115" s="4" t="str">
        <f>IF(VLOOKUP([Field],Columns[],5,0)=0,"","-&gt;"&amp;VLOOKUP([Field],Columns[],5,0))</f>
        <v>-&gt;default('far')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$table-&gt;enum('set', ['far','fas','fab'])-&gt;default('far');</v>
      </c>
    </row>
    <row r="116" spans="1:11">
      <c r="A116" s="4" t="s">
        <v>8</v>
      </c>
      <c r="B116" s="4" t="s">
        <v>91</v>
      </c>
      <c r="C116" s="4" t="str">
        <f>VLOOKUP([Field],Columns[],2,0)&amp;"("</f>
        <v>string(</v>
      </c>
      <c r="D116" s="4" t="str">
        <f>IF(VLOOKUP([Field],Columns[],3,0)&lt;&gt;"","'"&amp;VLOOKUP([Field],Columns[],3,0)&amp;"'","")</f>
        <v>'on'</v>
      </c>
      <c r="E116" s="7" t="str">
        <f>IF(VLOOKUP([Field],Columns[],4,0)&lt;&gt;0,", "&amp;VLOOKUP([Field],Columns[],4,0)&amp;")",")")</f>
        <v>, 256)</v>
      </c>
      <c r="F116" s="4" t="str">
        <f>IF(VLOOKUP([Field],Columns[],5,0)=0,"","-&gt;"&amp;VLOOKUP([Field],Columns[],5,0))</f>
        <v>-&gt;nullable()</v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$table-&gt;string('on', 256)-&gt;nullable();</v>
      </c>
    </row>
    <row r="117" spans="1:11">
      <c r="A117" s="4" t="s">
        <v>8</v>
      </c>
      <c r="B117" s="4" t="s">
        <v>85</v>
      </c>
      <c r="C117" s="4" t="str">
        <f>VLOOKUP([Field],Columns[],2,0)&amp;"("</f>
        <v>string(</v>
      </c>
      <c r="D117" s="4" t="str">
        <f>IF(VLOOKUP([Field],Columns[],3,0)&lt;&gt;"","'"&amp;VLOOKUP([Field],Columns[],3,0)&amp;"'","")</f>
        <v>'confirm'</v>
      </c>
      <c r="E117" s="7" t="str">
        <f>IF(VLOOKUP([Field],Columns[],4,0)&lt;&gt;0,", "&amp;VLOOKUP([Field],Columns[],4,0)&amp;")",")")</f>
        <v>, 256)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$table-&gt;string('confirm', 256)-&gt;nullable();</v>
      </c>
    </row>
    <row r="118" spans="1:11">
      <c r="A118" s="4" t="s">
        <v>8</v>
      </c>
      <c r="B118" s="4" t="s">
        <v>87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'handler'</v>
      </c>
      <c r="E118" s="7" t="str">
        <f>IF(VLOOKUP([Field],Columns[],4,0)&lt;&gt;0,", "&amp;VLOOKUP([Field],Columns[],4,0)&amp;")",")")</f>
        <v>, 128)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$table-&gt;string('handler', 128)-&gt;nullable();</v>
      </c>
    </row>
    <row r="119" spans="1:11">
      <c r="A119" s="4" t="s">
        <v>8</v>
      </c>
      <c r="B119" s="4" t="s">
        <v>40</v>
      </c>
      <c r="C119" s="4" t="str">
        <f>VLOOKUP([Field],Columns[],2,0)&amp;"("</f>
        <v>timestamps(</v>
      </c>
      <c r="D119" s="4" t="str">
        <f>IF(VLOOKUP([Field],Columns[],3,0)&lt;&gt;"","'"&amp;VLOOKUP([Field],Columns[],3,0)&amp;"'","")</f>
        <v/>
      </c>
      <c r="E119" s="7" t="str">
        <f>IF(VLOOKUP([Field],Columns[],4,0)&lt;&gt;0,", "&amp;VLOOKUP([Field],Columns[],4,0)&amp;")",")")</f>
        <v>)</v>
      </c>
      <c r="F119" s="4" t="str">
        <f>IF(VLOOKUP([Field],Columns[],5,0)=0,"","-&gt;"&amp;VLOOKUP([Field],Columns[],5,0))</f>
        <v/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$table-&gt;timestamps();</v>
      </c>
    </row>
    <row r="120" spans="1:11">
      <c r="A120" s="4" t="s">
        <v>8</v>
      </c>
      <c r="B120" s="4" t="s">
        <v>41</v>
      </c>
      <c r="C120" s="4" t="str">
        <f>VLOOKUP([Field],Columns[],2,0)&amp;"("</f>
        <v>foreign(</v>
      </c>
      <c r="D120" s="4" t="str">
        <f>IF(VLOOKUP([Field],Columns[],3,0)&lt;&gt;"","'"&amp;VLOOKUP([Field],Columns[],3,0)&amp;"'","")</f>
        <v>'resource'</v>
      </c>
      <c r="E120" s="7" t="str">
        <f>IF(VLOOKUP([Field],Columns[],4,0)&lt;&gt;0,", "&amp;VLOOKUP([Field],Columns[],4,0)&amp;")",")")</f>
        <v>)</v>
      </c>
      <c r="F120" s="4" t="str">
        <f>IF(VLOOKUP([Field],Columns[],5,0)=0,"","-&gt;"&amp;VLOOKUP([Field],Columns[],5,0))</f>
        <v>-&gt;references('id')</v>
      </c>
      <c r="G120" s="4" t="str">
        <f>IF(VLOOKUP([Field],Columns[],6,0)=0,"","-&gt;"&amp;VLOOKUP([Field],Columns[],6,0))</f>
        <v>-&gt;on('__resources')</v>
      </c>
      <c r="H120" s="4" t="str">
        <f>IF(VLOOKUP([Field],Columns[],7,0)=0,"","-&gt;"&amp;VLOOKUP([Field],Columns[],7,0))</f>
        <v>-&gt;onUpdate('cascade')</v>
      </c>
      <c r="I120" s="4" t="str">
        <f>IF(VLOOKUP([Field],Columns[],8,0)=0,"","-&gt;"&amp;VLOOKUP([Field],Columns[],8,0))</f>
        <v>-&gt;onDelete('cascade')</v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21" spans="1:11">
      <c r="A121" s="4" t="s">
        <v>100</v>
      </c>
      <c r="B121" s="4" t="s">
        <v>21</v>
      </c>
      <c r="C121" s="4" t="str">
        <f>VLOOKUP([Field],Columns[],2,0)&amp;"("</f>
        <v>increments(</v>
      </c>
      <c r="D121" s="4" t="str">
        <f>IF(VLOOKUP([Field],Columns[],3,0)&lt;&gt;"","'"&amp;VLOOKUP([Field],Columns[],3,0)&amp;"'","")</f>
        <v>'id'</v>
      </c>
      <c r="E121" s="7" t="str">
        <f>IF(VLOOKUP([Field],Columns[],4,0)&lt;&gt;0,", "&amp;VLOOKUP([Field],Columns[],4,0)&amp;")",")")</f>
        <v>)</v>
      </c>
      <c r="F121" s="4" t="str">
        <f>IF(VLOOKUP([Field],Columns[],5,0)=0,"","-&gt;"&amp;VLOOKUP([Field],Columns[],5,0))</f>
        <v/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$table-&gt;increments('id');</v>
      </c>
    </row>
    <row r="122" spans="1:11">
      <c r="A122" s="4" t="s">
        <v>100</v>
      </c>
      <c r="B122" s="4" t="s">
        <v>97</v>
      </c>
      <c r="C122" s="4" t="str">
        <f>VLOOKUP([Field],Columns[],2,0)&amp;"("</f>
        <v>unsignedInteger(</v>
      </c>
      <c r="D122" s="4" t="str">
        <f>IF(VLOOKUP([Field],Columns[],3,0)&lt;&gt;"","'"&amp;VLOOKUP([Field],Columns[],3,0)&amp;"'","")</f>
        <v>'resource_action'</v>
      </c>
      <c r="E122" s="7" t="str">
        <f>IF(VLOOKUP([Field],Columns[],4,0)&lt;&gt;0,", "&amp;VLOOKUP([Field],Columns[],4,0)&amp;")",")")</f>
        <v>)</v>
      </c>
      <c r="F122" s="4" t="str">
        <f>IF(VLOOKUP([Field],Columns[],5,0)=0,"","-&gt;"&amp;VLOOKUP([Field],Columns[],5,0))</f>
        <v>-&gt;index()</v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$table-&gt;unsignedInteger('resource_action')-&gt;index();</v>
      </c>
    </row>
    <row r="123" spans="1:11">
      <c r="A123" s="4" t="s">
        <v>100</v>
      </c>
      <c r="B123" s="4" t="s">
        <v>125</v>
      </c>
      <c r="C123" s="4" t="str">
        <f>VLOOKUP([Field],Columns[],2,0)&amp;"("</f>
        <v>string(</v>
      </c>
      <c r="D123" s="4" t="str">
        <f>IF(VLOOKUP([Field],Columns[],3,0)&lt;&gt;"","'"&amp;VLOOKUP([Field],Columns[],3,0)&amp;"'","")</f>
        <v>'name'</v>
      </c>
      <c r="E123" s="7" t="str">
        <f>IF(VLOOKUP([Field],Columns[],4,0)&lt;&gt;0,", "&amp;VLOOKUP([Field],Columns[],4,0)&amp;")",")")</f>
        <v>, 64)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$table-&gt;string('name', 64)-&gt;nullable();</v>
      </c>
    </row>
    <row r="124" spans="1:11">
      <c r="A124" s="4" t="s">
        <v>100</v>
      </c>
      <c r="B124" s="4" t="s">
        <v>126</v>
      </c>
      <c r="C124" s="4" t="str">
        <f>VLOOKUP([Field],Columns[],2,0)&amp;"("</f>
        <v>string(</v>
      </c>
      <c r="D124" s="4" t="str">
        <f>IF(VLOOKUP([Field],Columns[],3,0)&lt;&gt;"","'"&amp;VLOOKUP([Field],Columns[],3,0)&amp;"'","")</f>
        <v>'value'</v>
      </c>
      <c r="E124" s="7" t="str">
        <f>IF(VLOOKUP([Field],Columns[],4,0)&lt;&gt;0,", "&amp;VLOOKUP([Field],Columns[],4,0)&amp;")",")")</f>
        <v>, 128)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$table-&gt;string('value', 128)-&gt;nullable();</v>
      </c>
    </row>
    <row r="125" spans="1:11">
      <c r="A125" s="4" t="s">
        <v>100</v>
      </c>
      <c r="B125" s="4" t="s">
        <v>40</v>
      </c>
      <c r="C125" s="4" t="str">
        <f>VLOOKUP([Field],Columns[],2,0)&amp;"("</f>
        <v>timestamps(</v>
      </c>
      <c r="D125" s="4" t="str">
        <f>IF(VLOOKUP([Field],Columns[],3,0)&lt;&gt;"","'"&amp;VLOOKUP([Field],Columns[],3,0)&amp;"'","")</f>
        <v/>
      </c>
      <c r="E125" s="7" t="str">
        <f>IF(VLOOKUP([Field],Columns[],4,0)&lt;&gt;0,", "&amp;VLOOKUP([Field],Columns[],4,0)&amp;")",")")</f>
        <v>)</v>
      </c>
      <c r="F125" s="4" t="str">
        <f>IF(VLOOKUP([Field],Columns[],5,0)=0,"","-&gt;"&amp;VLOOKUP([Field],Columns[],5,0))</f>
        <v/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$table-&gt;timestamps();</v>
      </c>
    </row>
    <row r="126" spans="1:11">
      <c r="A126" s="4" t="s">
        <v>100</v>
      </c>
      <c r="B126" s="4" t="s">
        <v>98</v>
      </c>
      <c r="C126" s="4" t="str">
        <f>VLOOKUP([Field],Columns[],2,0)&amp;"("</f>
        <v>foreign(</v>
      </c>
      <c r="D126" s="4" t="str">
        <f>IF(VLOOKUP([Field],Columns[],3,0)&lt;&gt;"","'"&amp;VLOOKUP([Field],Columns[],3,0)&amp;"'","")</f>
        <v>'resource_action'</v>
      </c>
      <c r="E126" s="7" t="str">
        <f>IF(VLOOKUP([Field],Columns[],4,0)&lt;&gt;0,", "&amp;VLOOKUP([Field],Columns[],4,0)&amp;")",")")</f>
        <v>)</v>
      </c>
      <c r="F126" s="4" t="str">
        <f>IF(VLOOKUP([Field],Columns[],5,0)=0,"","-&gt;"&amp;VLOOKUP([Field],Columns[],5,0))</f>
        <v>-&gt;references('id')</v>
      </c>
      <c r="G126" s="4" t="str">
        <f>IF(VLOOKUP([Field],Columns[],6,0)=0,"","-&gt;"&amp;VLOOKUP([Field],Columns[],6,0))</f>
        <v>-&gt;on('__resource_actions')</v>
      </c>
      <c r="H126" s="4" t="str">
        <f>IF(VLOOKUP([Field],Columns[],7,0)=0,"","-&gt;"&amp;VLOOKUP([Field],Columns[],7,0))</f>
        <v>-&gt;onUpdate('cascade')</v>
      </c>
      <c r="I126" s="4" t="str">
        <f>IF(VLOOKUP([Field],Columns[],8,0)=0,"","-&gt;"&amp;VLOOKUP([Field],Columns[],8,0))</f>
        <v>-&gt;onDelete('cascade')</v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27" spans="1:11">
      <c r="A127" s="4" t="s">
        <v>101</v>
      </c>
      <c r="B127" s="4" t="s">
        <v>21</v>
      </c>
      <c r="C127" s="4" t="str">
        <f>VLOOKUP([Field],Columns[],2,0)&amp;"("</f>
        <v>increments(</v>
      </c>
      <c r="D127" s="4" t="str">
        <f>IF(VLOOKUP([Field],Columns[],3,0)&lt;&gt;"","'"&amp;VLOOKUP([Field],Columns[],3,0)&amp;"'","")</f>
        <v>'id'</v>
      </c>
      <c r="E127" s="7" t="str">
        <f>IF(VLOOKUP([Field],Columns[],4,0)&lt;&gt;0,", "&amp;VLOOKUP([Field],Columns[],4,0)&amp;")",")")</f>
        <v>)</v>
      </c>
      <c r="F127" s="4" t="str">
        <f>IF(VLOOKUP([Field],Columns[],5,0)=0,"","-&gt;"&amp;VLOOKUP([Field],Columns[],5,0))</f>
        <v/>
      </c>
      <c r="G127" s="4" t="str">
        <f>IF(VLOOKUP([Field],Columns[],6,0)=0,"","-&gt;"&amp;VLOOKUP([Field],Columns[],6,0))</f>
        <v/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$table-&gt;increments('id');</v>
      </c>
    </row>
    <row r="128" spans="1:11">
      <c r="A128" s="4" t="s">
        <v>101</v>
      </c>
      <c r="B128" s="4" t="s">
        <v>97</v>
      </c>
      <c r="C128" s="4" t="str">
        <f>VLOOKUP([Field],Columns[],2,0)&amp;"("</f>
        <v>unsignedInteger(</v>
      </c>
      <c r="D128" s="4" t="str">
        <f>IF(VLOOKUP([Field],Columns[],3,0)&lt;&gt;"","'"&amp;VLOOKUP([Field],Columns[],3,0)&amp;"'","")</f>
        <v>'resource_action'</v>
      </c>
      <c r="E128" s="7" t="str">
        <f>IF(VLOOKUP([Field],Columns[],4,0)&lt;&gt;0,", "&amp;VLOOKUP([Field],Columns[],4,0)&amp;")",")")</f>
        <v>)</v>
      </c>
      <c r="F128" s="4" t="str">
        <f>IF(VLOOKUP([Field],Columns[],5,0)=0,"","-&gt;"&amp;VLOOKUP([Field],Columns[],5,0))</f>
        <v>-&gt;index()</v>
      </c>
      <c r="G128" s="4" t="str">
        <f>IF(VLOOKUP([Field],Columns[],6,0)=0,"","-&gt;"&amp;VLOOKUP([Field],Columns[],6,0))</f>
        <v/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$table-&gt;unsignedInteger('resource_action')-&gt;index();</v>
      </c>
    </row>
    <row r="129" spans="1:11">
      <c r="A129" s="4" t="s">
        <v>101</v>
      </c>
      <c r="B129" s="4" t="s">
        <v>244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'type'</v>
      </c>
      <c r="E129" s="7" t="str">
        <f>IF(VLOOKUP([Field],Columns[],4,0)&lt;&gt;0,", "&amp;VLOOKUP([Field],Columns[],4,0)&amp;")",")")</f>
        <v>, ['Method','Dashboard','Form','List','Data','FormWithData','ListRelation','AddRelation','ManageRelation'])</v>
      </c>
      <c r="F129" s="4" t="str">
        <f>IF(VLOOKUP([Field],Columns[],5,0)=0,"","-&gt;"&amp;VLOOKUP([Field],Columns[],5,0))</f>
        <v>-&gt;default('Method')</v>
      </c>
      <c r="G129" s="4" t="str">
        <f>IF(VLOOKUP([Field],Columns[],6,0)=0,"","-&gt;"&amp;VLOOKUP([Field],Columns[],6,0))</f>
        <v/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$table-&gt;enum('type', ['Method','Dashboard','Form','List','Data','FormWithData','ListRelation','AddRelation','ManageRelation'])-&gt;default('Method');</v>
      </c>
    </row>
    <row r="130" spans="1:11">
      <c r="A130" s="4" t="s">
        <v>101</v>
      </c>
      <c r="B130" s="4" t="s">
        <v>106</v>
      </c>
      <c r="C130" s="4" t="str">
        <f>VLOOKUP([Field],Columns[],2,0)&amp;"("</f>
        <v>string(</v>
      </c>
      <c r="D130" s="4" t="str">
        <f>IF(VLOOKUP([Field],Columns[],3,0)&lt;&gt;"","'"&amp;VLOOKUP([Field],Columns[],3,0)&amp;"'","")</f>
        <v>'method'</v>
      </c>
      <c r="E130" s="7" t="str">
        <f>IF(VLOOKUP([Field],Columns[],4,0)&lt;&gt;0,", "&amp;VLOOKUP([Field],Columns[],4,0)&amp;")",")")</f>
        <v>, 128)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/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$table-&gt;string('method', 128)-&gt;nullable();</v>
      </c>
    </row>
    <row r="131" spans="1:11">
      <c r="A131" s="4" t="s">
        <v>101</v>
      </c>
      <c r="B131" s="4" t="s">
        <v>107</v>
      </c>
      <c r="C131" s="4" t="str">
        <f>VLOOKUP([Field],Columns[],2,0)&amp;"("</f>
        <v>string(</v>
      </c>
      <c r="D131" s="4" t="str">
        <f>IF(VLOOKUP([Field],Columns[],3,0)&lt;&gt;"","'"&amp;VLOOKUP([Field],Columns[],3,0)&amp;"'","")</f>
        <v>'idn1'</v>
      </c>
      <c r="E131" s="7" t="str">
        <f>IF(VLOOKUP([Field],Columns[],4,0)&lt;&gt;0,", "&amp;VLOOKUP([Field],Columns[],4,0)&amp;")",")")</f>
        <v>, 64)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/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$table-&gt;string('idn1', 64)-&gt;nullable();</v>
      </c>
    </row>
    <row r="132" spans="1:11">
      <c r="A132" s="4" t="s">
        <v>101</v>
      </c>
      <c r="B132" s="4" t="s">
        <v>111</v>
      </c>
      <c r="C132" s="4" t="str">
        <f>VLOOKUP([Field],Columns[],2,0)&amp;"("</f>
        <v>string(</v>
      </c>
      <c r="D132" s="4" t="str">
        <f>IF(VLOOKUP([Field],Columns[],3,0)&lt;&gt;"","'"&amp;VLOOKUP([Field],Columns[],3,0)&amp;"'","")</f>
        <v>'idn2'</v>
      </c>
      <c r="E132" s="7" t="str">
        <f>IF(VLOOKUP([Field],Columns[],4,0)&lt;&gt;0,", "&amp;VLOOKUP([Field],Columns[],4,0)&amp;")",")")</f>
        <v>, 64)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$table-&gt;string('idn2', 64)-&gt;nullable();</v>
      </c>
    </row>
    <row r="133" spans="1:11">
      <c r="A133" s="4" t="s">
        <v>101</v>
      </c>
      <c r="B133" s="4" t="s">
        <v>110</v>
      </c>
      <c r="C133" s="4" t="str">
        <f>VLOOKUP([Field],Columns[],2,0)&amp;"("</f>
        <v>string(</v>
      </c>
      <c r="D133" s="4" t="str">
        <f>IF(VLOOKUP([Field],Columns[],3,0)&lt;&gt;"","'"&amp;VLOOKUP([Field],Columns[],3,0)&amp;"'","")</f>
        <v>'idn3'</v>
      </c>
      <c r="E133" s="7" t="str">
        <f>IF(VLOOKUP([Field],Columns[],4,0)&lt;&gt;0,", "&amp;VLOOKUP([Field],Columns[],4,0)&amp;")",")")</f>
        <v>, 64)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$table-&gt;string('idn3', 64)-&gt;nullable();</v>
      </c>
    </row>
    <row r="134" spans="1:11">
      <c r="A134" s="4" t="s">
        <v>101</v>
      </c>
      <c r="B134" s="4" t="s">
        <v>109</v>
      </c>
      <c r="C134" s="4" t="str">
        <f>VLOOKUP([Field],Columns[],2,0)&amp;"("</f>
        <v>string(</v>
      </c>
      <c r="D134" s="4" t="str">
        <f>IF(VLOOKUP([Field],Columns[],3,0)&lt;&gt;"","'"&amp;VLOOKUP([Field],Columns[],3,0)&amp;"'","")</f>
        <v>'idn4'</v>
      </c>
      <c r="E134" s="7" t="str">
        <f>IF(VLOOKUP([Field],Columns[],4,0)&lt;&gt;0,", "&amp;VLOOKUP([Field],Columns[],4,0)&amp;")",")")</f>
        <v>, 64)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$table-&gt;string('idn4', 64)-&gt;nullable();</v>
      </c>
    </row>
    <row r="135" spans="1:11">
      <c r="A135" s="4" t="s">
        <v>101</v>
      </c>
      <c r="B135" s="4" t="s">
        <v>108</v>
      </c>
      <c r="C135" s="4" t="str">
        <f>VLOOKUP([Field],Columns[],2,0)&amp;"("</f>
        <v>string(</v>
      </c>
      <c r="D135" s="4" t="str">
        <f>IF(VLOOKUP([Field],Columns[],3,0)&lt;&gt;"","'"&amp;VLOOKUP([Field],Columns[],3,0)&amp;"'","")</f>
        <v>'idn5'</v>
      </c>
      <c r="E135" s="7" t="str">
        <f>IF(VLOOKUP([Field],Columns[],4,0)&lt;&gt;0,", "&amp;VLOOKUP([Field],Columns[],4,0)&amp;")",")")</f>
        <v>, 64)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$table-&gt;string('idn5', 64)-&gt;nullable();</v>
      </c>
    </row>
    <row r="136" spans="1:11">
      <c r="A136" s="4" t="s">
        <v>101</v>
      </c>
      <c r="B136" s="4" t="s">
        <v>40</v>
      </c>
      <c r="C136" s="4" t="str">
        <f>VLOOKUP([Field],Columns[],2,0)&amp;"("</f>
        <v>timestamps(</v>
      </c>
      <c r="D136" s="4" t="str">
        <f>IF(VLOOKUP([Field],Columns[],3,0)&lt;&gt;"","'"&amp;VLOOKUP([Field],Columns[],3,0)&amp;"'","")</f>
        <v/>
      </c>
      <c r="E136" s="7" t="str">
        <f>IF(VLOOKUP([Field],Columns[],4,0)&lt;&gt;0,", "&amp;VLOOKUP([Field],Columns[],4,0)&amp;")",")")</f>
        <v>)</v>
      </c>
      <c r="F136" s="4" t="str">
        <f>IF(VLOOKUP([Field],Columns[],5,0)=0,"","-&gt;"&amp;VLOOKUP([Field],Columns[],5,0))</f>
        <v/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$table-&gt;timestamps();</v>
      </c>
    </row>
    <row r="137" spans="1:11">
      <c r="A137" s="4" t="s">
        <v>101</v>
      </c>
      <c r="B137" s="4" t="s">
        <v>98</v>
      </c>
      <c r="C137" s="4" t="str">
        <f>VLOOKUP([Field],Columns[],2,0)&amp;"("</f>
        <v>foreign(</v>
      </c>
      <c r="D137" s="4" t="str">
        <f>IF(VLOOKUP([Field],Columns[],3,0)&lt;&gt;"","'"&amp;VLOOKUP([Field],Columns[],3,0)&amp;"'","")</f>
        <v>'resource_action'</v>
      </c>
      <c r="E137" s="7" t="str">
        <f>IF(VLOOKUP([Field],Columns[],4,0)&lt;&gt;0,", "&amp;VLOOKUP([Field],Columns[],4,0)&amp;")",")")</f>
        <v>)</v>
      </c>
      <c r="F137" s="4" t="str">
        <f>IF(VLOOKUP([Field],Columns[],5,0)=0,"","-&gt;"&amp;VLOOKUP([Field],Columns[],5,0))</f>
        <v>-&gt;references('id')</v>
      </c>
      <c r="G137" s="4" t="str">
        <f>IF(VLOOKUP([Field],Columns[],6,0)=0,"","-&gt;"&amp;VLOOKUP([Field],Columns[],6,0))</f>
        <v>-&gt;on('__resource_actions')</v>
      </c>
      <c r="H137" s="4" t="str">
        <f>IF(VLOOKUP([Field],Columns[],7,0)=0,"","-&gt;"&amp;VLOOKUP([Field],Columns[],7,0))</f>
        <v>-&gt;onUpdate('cascade')</v>
      </c>
      <c r="I137" s="4" t="str">
        <f>IF(VLOOKUP([Field],Columns[],8,0)=0,"","-&gt;"&amp;VLOOKUP([Field],Columns[],8,0))</f>
        <v>-&gt;onDelete('cascade')</v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38" spans="1:11">
      <c r="A138" s="4" t="s">
        <v>102</v>
      </c>
      <c r="B138" s="4" t="s">
        <v>21</v>
      </c>
      <c r="C138" s="4" t="str">
        <f>VLOOKUP([Field],Columns[],2,0)&amp;"("</f>
        <v>increments(</v>
      </c>
      <c r="D138" s="4" t="str">
        <f>IF(VLOOKUP([Field],Columns[],3,0)&lt;&gt;"","'"&amp;VLOOKUP([Field],Columns[],3,0)&amp;"'","")</f>
        <v>'id'</v>
      </c>
      <c r="E138" s="7" t="str">
        <f>IF(VLOOKUP([Field],Columns[],4,0)&lt;&gt;0,", "&amp;VLOOKUP([Field],Columns[],4,0)&amp;")",")")</f>
        <v>)</v>
      </c>
      <c r="F138" s="4" t="str">
        <f>IF(VLOOKUP([Field],Columns[],5,0)=0,"","-&gt;"&amp;VLOOKUP([Field],Columns[],5,0))</f>
        <v/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$table-&gt;increments('id');</v>
      </c>
    </row>
    <row r="139" spans="1:11">
      <c r="A139" s="4" t="s">
        <v>102</v>
      </c>
      <c r="B139" s="4" t="s">
        <v>117</v>
      </c>
      <c r="C139" s="4" t="str">
        <f>VLOOKUP([Field],Columns[],2,0)&amp;"("</f>
        <v>unsignedInteger(</v>
      </c>
      <c r="D139" s="4" t="str">
        <f>IF(VLOOKUP([Field],Columns[],3,0)&lt;&gt;"","'"&amp;VLOOKUP([Field],Columns[],3,0)&amp;"'","")</f>
        <v>'resource_form'</v>
      </c>
      <c r="E139" s="7" t="str">
        <f>IF(VLOOKUP([Field],Columns[],4,0)&lt;&gt;0,", "&amp;VLOOKUP([Field],Columns[],4,0)&amp;")",")")</f>
        <v>)</v>
      </c>
      <c r="F139" s="4" t="str">
        <f>IF(VLOOKUP([Field],Columns[],5,0)=0,"","-&gt;"&amp;VLOOKUP([Field],Columns[],5,0))</f>
        <v>-&gt;index()</v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$table-&gt;unsignedInteger('resource_form')-&gt;index();</v>
      </c>
    </row>
    <row r="140" spans="1:11">
      <c r="A140" s="4" t="s">
        <v>102</v>
      </c>
      <c r="B140" s="4" t="s">
        <v>26</v>
      </c>
      <c r="C140" s="4" t="str">
        <f>VLOOKUP([Field],Columns[],2,0)&amp;"("</f>
        <v>string(</v>
      </c>
      <c r="D140" s="4" t="str">
        <f>IF(VLOOKUP([Field],Columns[],3,0)&lt;&gt;"","'"&amp;VLOOKUP([Field],Columns[],3,0)&amp;"'","")</f>
        <v>'name'</v>
      </c>
      <c r="E140" s="7" t="str">
        <f>IF(VLOOKUP([Field],Columns[],4,0)&lt;&gt;0,", "&amp;VLOOKUP([Field],Columns[],4,0)&amp;")",")")</f>
        <v>, 64)</v>
      </c>
      <c r="F140" s="4" t="str">
        <f>IF(VLOOKUP([Field],Columns[],5,0)=0,"","-&gt;"&amp;VLOOKUP([Field],Columns[],5,0))</f>
        <v>-&gt;index()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$table-&gt;string('name', 64)-&gt;index();</v>
      </c>
    </row>
    <row r="141" spans="1:11">
      <c r="A141" s="4" t="s">
        <v>102</v>
      </c>
      <c r="B141" s="4" t="s">
        <v>119</v>
      </c>
      <c r="C141" s="4" t="str">
        <f>VLOOKUP([Field],Columns[],2,0)&amp;"("</f>
        <v>string(</v>
      </c>
      <c r="D141" s="4" t="str">
        <f>IF(VLOOKUP([Field],Columns[],3,0)&lt;&gt;"","'"&amp;VLOOKUP([Field],Columns[],3,0)&amp;"'","")</f>
        <v>'type'</v>
      </c>
      <c r="E141" s="7" t="str">
        <f>IF(VLOOKUP([Field],Columns[],4,0)&lt;&gt;0,", "&amp;VLOOKUP([Field],Columns[],4,0)&amp;")",")")</f>
        <v>, 128)</v>
      </c>
      <c r="F141" s="4" t="str">
        <f>IF(VLOOKUP([Field],Columns[],5,0)=0,"","-&gt;"&amp;VLOOKUP([Field],Columns[],5,0))</f>
        <v>-&gt;nullable()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$table-&gt;string('type', 128)-&gt;nullable();</v>
      </c>
    </row>
    <row r="142" spans="1:11">
      <c r="A142" s="4" t="s">
        <v>102</v>
      </c>
      <c r="B142" s="4" t="s">
        <v>267</v>
      </c>
      <c r="C142" s="4" t="str">
        <f>VLOOKUP([Field],Columns[],2,0)&amp;"("</f>
        <v>string(</v>
      </c>
      <c r="D142" s="4" t="str">
        <f>IF(VLOOKUP([Field],Columns[],3,0)&lt;&gt;"","'"&amp;VLOOKUP([Field],Columns[],3,0)&amp;"'","")</f>
        <v>'label'</v>
      </c>
      <c r="E142" s="7" t="str">
        <f>IF(VLOOKUP([Field],Columns[],4,0)&lt;&gt;0,", "&amp;VLOOKUP([Field],Columns[],4,0)&amp;")",")")</f>
        <v>, 256)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$table-&gt;string('label', 256)-&gt;nullable();</v>
      </c>
    </row>
    <row r="143" spans="1:11">
      <c r="A143" s="4" t="s">
        <v>102</v>
      </c>
      <c r="B143" s="4" t="s">
        <v>120</v>
      </c>
      <c r="C143" s="4" t="str">
        <f>VLOOKUP([Field],Columns[],2,0)&amp;"("</f>
        <v>string(</v>
      </c>
      <c r="D143" s="4" t="str">
        <f>IF(VLOOKUP([Field],Columns[],3,0)&lt;&gt;"","'"&amp;VLOOKUP([Field],Columns[],3,0)&amp;"'","")</f>
        <v>'collection'</v>
      </c>
      <c r="E143" s="7" t="str">
        <f>IF(VLOOKUP([Field],Columns[],4,0)&lt;&gt;0,", "&amp;VLOOKUP([Field],Columns[],4,0)&amp;")",")")</f>
        <v>, 64)</v>
      </c>
      <c r="F143" s="4" t="str">
        <f>IF(VLOOKUP([Field],Columns[],5,0)=0,"","-&gt;"&amp;VLOOKUP([Field],Columns[],5,0))</f>
        <v>-&gt;nullable()</v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$table-&gt;string('collection', 64)-&gt;nullable();</v>
      </c>
    </row>
    <row r="144" spans="1:11">
      <c r="A144" s="4" t="s">
        <v>102</v>
      </c>
      <c r="B144" s="4" t="s">
        <v>40</v>
      </c>
      <c r="C144" s="4" t="str">
        <f>VLOOKUP([Field],Columns[],2,0)&amp;"("</f>
        <v>timestamps(</v>
      </c>
      <c r="D144" s="4" t="str">
        <f>IF(VLOOKUP([Field],Columns[],3,0)&lt;&gt;"","'"&amp;VLOOKUP([Field],Columns[],3,0)&amp;"'","")</f>
        <v/>
      </c>
      <c r="E144" s="7" t="str">
        <f>IF(VLOOKUP([Field],Columns[],4,0)&lt;&gt;0,", "&amp;VLOOKUP([Field],Columns[],4,0)&amp;")",")")</f>
        <v>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$table-&gt;timestamps();</v>
      </c>
    </row>
    <row r="145" spans="1:11">
      <c r="A145" s="4" t="s">
        <v>102</v>
      </c>
      <c r="B145" s="4" t="s">
        <v>118</v>
      </c>
      <c r="C145" s="4" t="str">
        <f>VLOOKUP([Field],Columns[],2,0)&amp;"("</f>
        <v>foreign(</v>
      </c>
      <c r="D145" s="4" t="str">
        <f>IF(VLOOKUP([Field],Columns[],3,0)&lt;&gt;"","'"&amp;VLOOKUP([Field],Columns[],3,0)&amp;"'","")</f>
        <v>'resource_form'</v>
      </c>
      <c r="E145" s="7" t="str">
        <f>IF(VLOOKUP([Field],Columns[],4,0)&lt;&gt;0,", "&amp;VLOOKUP([Field],Columns[],4,0)&amp;")",")")</f>
        <v>)</v>
      </c>
      <c r="F145" s="4" t="str">
        <f>IF(VLOOKUP([Field],Columns[],5,0)=0,"","-&gt;"&amp;VLOOKUP([Field],Columns[],5,0))</f>
        <v>-&gt;references('id')</v>
      </c>
      <c r="G145" s="4" t="str">
        <f>IF(VLOOKUP([Field],Columns[],6,0)=0,"","-&gt;"&amp;VLOOKUP([Field],Columns[],6,0))</f>
        <v>-&gt;on('__resource_forms')</v>
      </c>
      <c r="H145" s="4" t="str">
        <f>IF(VLOOKUP([Field],Columns[],7,0)=0,"","-&gt;"&amp;VLOOKUP([Field],Columns[],7,0))</f>
        <v>-&gt;onUpdate('cascade')</v>
      </c>
      <c r="I145" s="4" t="str">
        <f>IF(VLOOKUP([Field],Columns[],8,0)=0,"","-&gt;"&amp;VLOOKUP([Field],Columns[],8,0))</f>
        <v>-&gt;onDelete('cascade')</v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146" spans="1:11">
      <c r="A146" s="4" t="s">
        <v>103</v>
      </c>
      <c r="B146" s="4" t="s">
        <v>21</v>
      </c>
      <c r="C146" s="4" t="str">
        <f>VLOOKUP([Field],Columns[],2,0)&amp;"("</f>
        <v>increments(</v>
      </c>
      <c r="D146" s="4" t="str">
        <f>IF(VLOOKUP([Field],Columns[],3,0)&lt;&gt;"","'"&amp;VLOOKUP([Field],Columns[],3,0)&amp;"'","")</f>
        <v>'id'</v>
      </c>
      <c r="E146" s="7" t="str">
        <f>IF(VLOOKUP([Field],Columns[],4,0)&lt;&gt;0,", "&amp;VLOOKUP([Field],Columns[],4,0)&amp;")",")")</f>
        <v>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$table-&gt;increments('id');</v>
      </c>
    </row>
    <row r="147" spans="1:11">
      <c r="A147" s="4" t="s">
        <v>103</v>
      </c>
      <c r="B147" s="4" t="s">
        <v>122</v>
      </c>
      <c r="C147" s="4" t="str">
        <f>VLOOKUP([Field],Columns[],2,0)&amp;"("</f>
        <v>unsignedInteger(</v>
      </c>
      <c r="D147" s="4" t="str">
        <f>IF(VLOOKUP([Field],Columns[],3,0)&lt;&gt;"","'"&amp;VLOOKUP([Field],Columns[],3,0)&amp;"'","")</f>
        <v>'form_field'</v>
      </c>
      <c r="E147" s="7" t="str">
        <f>IF(VLOOKUP([Field],Columns[],4,0)&lt;&gt;0,", "&amp;VLOOKUP([Field],Columns[],4,0)&amp;")",")")</f>
        <v>)</v>
      </c>
      <c r="F147" s="4" t="str">
        <f>IF(VLOOKUP([Field],Columns[],5,0)=0,"","-&gt;"&amp;VLOOKUP([Field],Columns[],5,0))</f>
        <v>-&gt;index()</v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$table-&gt;unsignedInteger('form_field')-&gt;index();</v>
      </c>
    </row>
    <row r="148" spans="1:11">
      <c r="A148" s="4" t="s">
        <v>103</v>
      </c>
      <c r="B148" s="4" t="s">
        <v>125</v>
      </c>
      <c r="C148" s="4" t="str">
        <f>VLOOKUP([Field],Columns[],2,0)&amp;"("</f>
        <v>string(</v>
      </c>
      <c r="D148" s="4" t="str">
        <f>IF(VLOOKUP([Field],Columns[],3,0)&lt;&gt;"","'"&amp;VLOOKUP([Field],Columns[],3,0)&amp;"'","")</f>
        <v>'name'</v>
      </c>
      <c r="E148" s="7" t="str">
        <f>IF(VLOOKUP([Field],Columns[],4,0)&lt;&gt;0,", "&amp;VLOOKUP([Field],Columns[],4,0)&amp;")",")")</f>
        <v>, 64)</v>
      </c>
      <c r="F148" s="4" t="str">
        <f>IF(VLOOKUP([Field],Columns[],5,0)=0,"","-&gt;"&amp;VLOOKUP([Field],Columns[],5,0))</f>
        <v>-&gt;nullable()</v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$table-&gt;string('name', 64)-&gt;nullable();</v>
      </c>
    </row>
    <row r="149" spans="1:11">
      <c r="A149" s="4" t="s">
        <v>103</v>
      </c>
      <c r="B149" s="4" t="s">
        <v>126</v>
      </c>
      <c r="C149" s="4" t="str">
        <f>VLOOKUP([Field],Columns[],2,0)&amp;"("</f>
        <v>string(</v>
      </c>
      <c r="D149" s="4" t="str">
        <f>IF(VLOOKUP([Field],Columns[],3,0)&lt;&gt;"","'"&amp;VLOOKUP([Field],Columns[],3,0)&amp;"'","")</f>
        <v>'value'</v>
      </c>
      <c r="E149" s="7" t="str">
        <f>IF(VLOOKUP([Field],Columns[],4,0)&lt;&gt;0,", "&amp;VLOOKUP([Field],Columns[],4,0)&amp;")",")")</f>
        <v>, 128)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$table-&gt;string('value', 128)-&gt;nullable();</v>
      </c>
    </row>
    <row r="150" spans="1:11">
      <c r="A150" s="4" t="s">
        <v>103</v>
      </c>
      <c r="B150" s="4" t="s">
        <v>40</v>
      </c>
      <c r="C150" s="4" t="str">
        <f>VLOOKUP([Field],Columns[],2,0)&amp;"("</f>
        <v>timestamps(</v>
      </c>
      <c r="D150" s="4" t="str">
        <f>IF(VLOOKUP([Field],Columns[],3,0)&lt;&gt;"","'"&amp;VLOOKUP([Field],Columns[],3,0)&amp;"'","")</f>
        <v/>
      </c>
      <c r="E150" s="7" t="str">
        <f>IF(VLOOKUP([Field],Columns[],4,0)&lt;&gt;0,", "&amp;VLOOKUP([Field],Columns[],4,0)&amp;")",")")</f>
        <v>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$table-&gt;timestamps();</v>
      </c>
    </row>
    <row r="151" spans="1:11">
      <c r="A151" s="4" t="s">
        <v>103</v>
      </c>
      <c r="B151" s="4" t="s">
        <v>123</v>
      </c>
      <c r="C151" s="4" t="str">
        <f>VLOOKUP([Field],Columns[],2,0)&amp;"("</f>
        <v>foreign(</v>
      </c>
      <c r="D151" s="4" t="str">
        <f>IF(VLOOKUP([Field],Columns[],3,0)&lt;&gt;"","'"&amp;VLOOKUP([Field],Columns[],3,0)&amp;"'","")</f>
        <v>'form_field'</v>
      </c>
      <c r="E151" s="7" t="str">
        <f>IF(VLOOKUP([Field],Columns[],4,0)&lt;&gt;0,", "&amp;VLOOKUP([Field],Columns[],4,0)&amp;")",")")</f>
        <v>)</v>
      </c>
      <c r="F151" s="4" t="str">
        <f>IF(VLOOKUP([Field],Columns[],5,0)=0,"","-&gt;"&amp;VLOOKUP([Field],Columns[],5,0))</f>
        <v>-&gt;references('id')</v>
      </c>
      <c r="G151" s="4" t="str">
        <f>IF(VLOOKUP([Field],Columns[],6,0)=0,"","-&gt;"&amp;VLOOKUP([Field],Columns[],6,0))</f>
        <v>-&gt;on('__resource_form_fields')</v>
      </c>
      <c r="H151" s="4" t="str">
        <f>IF(VLOOKUP([Field],Columns[],7,0)=0,"","-&gt;"&amp;VLOOKUP([Field],Columns[],7,0))</f>
        <v>-&gt;onUpdate('cascade')</v>
      </c>
      <c r="I151" s="4" t="str">
        <f>IF(VLOOKUP([Field],Columns[],8,0)=0,"","-&gt;"&amp;VLOOKUP([Field],Columns[],8,0))</f>
        <v>-&gt;onDelete('cascade')</v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52" spans="1:11">
      <c r="A152" s="4" t="s">
        <v>104</v>
      </c>
      <c r="B152" s="4" t="s">
        <v>21</v>
      </c>
      <c r="C152" s="4" t="str">
        <f>VLOOKUP([Field],Columns[],2,0)&amp;"("</f>
        <v>increments(</v>
      </c>
      <c r="D152" s="4" t="str">
        <f>IF(VLOOKUP([Field],Columns[],3,0)&lt;&gt;"","'"&amp;VLOOKUP([Field],Columns[],3,0)&amp;"'","")</f>
        <v>'id'</v>
      </c>
      <c r="E152" s="7" t="str">
        <f>IF(VLOOKUP([Field],Columns[],4,0)&lt;&gt;0,", "&amp;VLOOKUP([Field],Columns[],4,0)&amp;")",")")</f>
        <v>)</v>
      </c>
      <c r="F152" s="4" t="str">
        <f>IF(VLOOKUP([Field],Columns[],5,0)=0,"","-&gt;"&amp;VLOOKUP([Field],Columns[],5,0))</f>
        <v/>
      </c>
      <c r="G152" s="4" t="str">
        <f>IF(VLOOKUP([Field],Columns[],6,0)=0,"","-&gt;"&amp;VLOOKUP([Field],Columns[],6,0))</f>
        <v/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$table-&gt;increments('id');</v>
      </c>
    </row>
    <row r="153" spans="1:11">
      <c r="A153" s="4" t="s">
        <v>104</v>
      </c>
      <c r="B153" s="4" t="s">
        <v>122</v>
      </c>
      <c r="C153" s="4" t="str">
        <f>VLOOKUP([Field],Columns[],2,0)&amp;"("</f>
        <v>unsignedInteger(</v>
      </c>
      <c r="D153" s="4" t="str">
        <f>IF(VLOOKUP([Field],Columns[],3,0)&lt;&gt;"","'"&amp;VLOOKUP([Field],Columns[],3,0)&amp;"'","")</f>
        <v>'form_field'</v>
      </c>
      <c r="E153" s="7" t="str">
        <f>IF(VLOOKUP([Field],Columns[],4,0)&lt;&gt;0,", "&amp;VLOOKUP([Field],Columns[],4,0)&amp;")",")")</f>
        <v>)</v>
      </c>
      <c r="F153" s="4" t="str">
        <f>IF(VLOOKUP([Field],Columns[],5,0)=0,"","-&gt;"&amp;VLOOKUP([Field],Columns[],5,0))</f>
        <v>-&gt;index()</v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$table-&gt;unsignedInteger('form_field')-&gt;index();</v>
      </c>
    </row>
    <row r="154" spans="1:11">
      <c r="A154" s="4" t="s">
        <v>104</v>
      </c>
      <c r="B154" s="4" t="s">
        <v>572</v>
      </c>
      <c r="C154" s="4" t="str">
        <f>VLOOKUP([Field],Columns[],2,0)&amp;"("</f>
        <v>unsignedInteger(</v>
      </c>
      <c r="D154" s="4" t="str">
        <f>IF(VLOOKUP([Field],Columns[],3,0)&lt;&gt;"","'"&amp;VLOOKUP([Field],Columns[],3,0)&amp;"'","")</f>
        <v>'relation'</v>
      </c>
      <c r="E154" s="7" t="str">
        <f>IF(VLOOKUP([Field],Columns[],4,0)&lt;&gt;0,", "&amp;VLOOKUP([Field],Columns[],4,0)&amp;")",")")</f>
        <v>)</v>
      </c>
      <c r="F154" s="4" t="str">
        <f>IF(VLOOKUP([Field],Columns[],5,0)=0,"","-&gt;"&amp;VLOOKUP([Field],Columns[],5,0))</f>
        <v>-&gt;index()</v>
      </c>
      <c r="G154" s="4" t="str">
        <f>IF(VLOOKUP([Field],Columns[],6,0)=0,"","-&gt;"&amp;VLOOKUP([Field],Columns[],6,0))</f>
        <v>-&gt;nullable()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$table-&gt;unsignedInteger('relation')-&gt;index()-&gt;nullable();</v>
      </c>
    </row>
    <row r="155" spans="1:11">
      <c r="A155" s="4" t="s">
        <v>104</v>
      </c>
      <c r="B155" s="4" t="s">
        <v>574</v>
      </c>
      <c r="C155" s="4" t="str">
        <f>VLOOKUP([Field],Columns[],2,0)&amp;"("</f>
        <v>unsignedInteger(</v>
      </c>
      <c r="D155" s="4" t="str">
        <f>IF(VLOOKUP([Field],Columns[],3,0)&lt;&gt;"","'"&amp;VLOOKUP([Field],Columns[],3,0)&amp;"'","")</f>
        <v>'nest_relation1'</v>
      </c>
      <c r="E155" s="7" t="str">
        <f>IF(VLOOKUP([Field],Columns[],4,0)&lt;&gt;0,", "&amp;VLOOKUP([Field],Columns[],4,0)&amp;")",")")</f>
        <v>)</v>
      </c>
      <c r="F155" s="4" t="str">
        <f>IF(VLOOKUP([Field],Columns[],5,0)=0,"","-&gt;"&amp;VLOOKUP([Field],Columns[],5,0))</f>
        <v>-&gt;index()</v>
      </c>
      <c r="G155" s="4" t="str">
        <f>IF(VLOOKUP([Field],Columns[],6,0)=0,"","-&gt;"&amp;VLOOKUP([Field],Columns[],6,0))</f>
        <v>-&gt;nullable()</v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156" spans="1:11">
      <c r="A156" s="4" t="s">
        <v>104</v>
      </c>
      <c r="B156" s="4" t="s">
        <v>575</v>
      </c>
      <c r="C156" s="4" t="str">
        <f>VLOOKUP([Field],Columns[],2,0)&amp;"("</f>
        <v>unsignedInteger(</v>
      </c>
      <c r="D156" s="4" t="str">
        <f>IF(VLOOKUP([Field],Columns[],3,0)&lt;&gt;"","'"&amp;VLOOKUP([Field],Columns[],3,0)&amp;"'","")</f>
        <v>'nest_relation2'</v>
      </c>
      <c r="E156" s="7" t="str">
        <f>IF(VLOOKUP([Field],Columns[],4,0)&lt;&gt;0,", "&amp;VLOOKUP([Field],Columns[],4,0)&amp;")",")")</f>
        <v>)</v>
      </c>
      <c r="F156" s="4" t="str">
        <f>IF(VLOOKUP([Field],Columns[],5,0)=0,"","-&gt;"&amp;VLOOKUP([Field],Columns[],5,0))</f>
        <v>-&gt;index()</v>
      </c>
      <c r="G156" s="4" t="str">
        <f>IF(VLOOKUP([Field],Columns[],6,0)=0,"","-&gt;"&amp;VLOOKUP([Field],Columns[],6,0))</f>
        <v>-&gt;nullable()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157" spans="1:11">
      <c r="A157" s="4" t="s">
        <v>104</v>
      </c>
      <c r="B157" s="4" t="s">
        <v>576</v>
      </c>
      <c r="C157" s="4" t="str">
        <f>VLOOKUP([Field],Columns[],2,0)&amp;"("</f>
        <v>unsignedInteger(</v>
      </c>
      <c r="D157" s="4" t="str">
        <f>IF(VLOOKUP([Field],Columns[],3,0)&lt;&gt;"","'"&amp;VLOOKUP([Field],Columns[],3,0)&amp;"'","")</f>
        <v>'nest_relation3'</v>
      </c>
      <c r="E157" s="7" t="str">
        <f>IF(VLOOKUP([Field],Columns[],4,0)&lt;&gt;0,", "&amp;VLOOKUP([Field],Columns[],4,0)&amp;")",")")</f>
        <v>)</v>
      </c>
      <c r="F157" s="4" t="str">
        <f>IF(VLOOKUP([Field],Columns[],5,0)=0,"","-&gt;"&amp;VLOOKUP([Field],Columns[],5,0))</f>
        <v>-&gt;index()</v>
      </c>
      <c r="G157" s="4" t="str">
        <f>IF(VLOOKUP([Field],Columns[],6,0)=0,"","-&gt;"&amp;VLOOKUP([Field],Columns[],6,0))</f>
        <v>-&gt;nullable()</v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158" spans="1:11">
      <c r="A158" s="4" t="s">
        <v>104</v>
      </c>
      <c r="B158" s="4" t="s">
        <v>128</v>
      </c>
      <c r="C158" s="4" t="str">
        <f>VLOOKUP([Field],Columns[],2,0)&amp;"("</f>
        <v>string(</v>
      </c>
      <c r="D158" s="4" t="str">
        <f>IF(VLOOKUP([Field],Columns[],3,0)&lt;&gt;"","'"&amp;VLOOKUP([Field],Columns[],3,0)&amp;"'","")</f>
        <v>'attribute'</v>
      </c>
      <c r="E158" s="7" t="str">
        <f>IF(VLOOKUP([Field],Columns[],4,0)&lt;&gt;0,", "&amp;VLOOKUP([Field],Columns[],4,0)&amp;")",")")</f>
        <v>, 64)</v>
      </c>
      <c r="F158" s="4" t="str">
        <f>IF(VLOOKUP([Field],Columns[],5,0)=0,"","-&gt;"&amp;VLOOKUP([Field],Columns[],5,0))</f>
        <v>-&gt;nullable()</v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$table-&gt;string('attribute', 64)-&gt;nullable();</v>
      </c>
    </row>
    <row r="159" spans="1:11">
      <c r="A159" s="4" t="s">
        <v>104</v>
      </c>
      <c r="B159" s="4" t="s">
        <v>40</v>
      </c>
      <c r="C159" s="4" t="str">
        <f>VLOOKUP([Field],Columns[],2,0)&amp;"("</f>
        <v>timestamps(</v>
      </c>
      <c r="D159" s="4" t="str">
        <f>IF(VLOOKUP([Field],Columns[],3,0)&lt;&gt;"","'"&amp;VLOOKUP([Field],Columns[],3,0)&amp;"'","")</f>
        <v/>
      </c>
      <c r="E159" s="7" t="str">
        <f>IF(VLOOKUP([Field],Columns[],4,0)&lt;&gt;0,", "&amp;VLOOKUP([Field],Columns[],4,0)&amp;")",")")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$table-&gt;timestamps();</v>
      </c>
    </row>
    <row r="160" spans="1:11">
      <c r="A160" s="4" t="s">
        <v>104</v>
      </c>
      <c r="B160" s="4" t="s">
        <v>123</v>
      </c>
      <c r="C160" s="4" t="str">
        <f>VLOOKUP([Field],Columns[],2,0)&amp;"("</f>
        <v>foreign(</v>
      </c>
      <c r="D160" s="4" t="str">
        <f>IF(VLOOKUP([Field],Columns[],3,0)&lt;&gt;"","'"&amp;VLOOKUP([Field],Columns[],3,0)&amp;"'","")</f>
        <v>'form_field'</v>
      </c>
      <c r="E160" s="7" t="str">
        <f>IF(VLOOKUP([Field],Columns[],4,0)&lt;&gt;0,", "&amp;VLOOKUP([Field],Columns[],4,0)&amp;")",")")</f>
        <v>)</v>
      </c>
      <c r="F160" s="4" t="str">
        <f>IF(VLOOKUP([Field],Columns[],5,0)=0,"","-&gt;"&amp;VLOOKUP([Field],Columns[],5,0))</f>
        <v>-&gt;references('id')</v>
      </c>
      <c r="G160" s="4" t="str">
        <f>IF(VLOOKUP([Field],Columns[],6,0)=0,"","-&gt;"&amp;VLOOKUP([Field],Columns[],6,0))</f>
        <v>-&gt;on('__resource_form_fields')</v>
      </c>
      <c r="H160" s="4" t="str">
        <f>IF(VLOOKUP([Field],Columns[],7,0)=0,"","-&gt;"&amp;VLOOKUP([Field],Columns[],7,0))</f>
        <v>-&gt;onUpdate('cascade')</v>
      </c>
      <c r="I160" s="4" t="str">
        <f>IF(VLOOKUP([Field],Columns[],8,0)=0,"","-&gt;"&amp;VLOOKUP([Field],Columns[],8,0))</f>
        <v>-&gt;onDelete('cascade')</v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61" spans="1:11">
      <c r="A161" s="4" t="s">
        <v>104</v>
      </c>
      <c r="B161" s="4" t="s">
        <v>573</v>
      </c>
      <c r="C161" s="4" t="str">
        <f>VLOOKUP([Field],Columns[],2,0)&amp;"("</f>
        <v>foreign(</v>
      </c>
      <c r="D161" s="4" t="str">
        <f>IF(VLOOKUP([Field],Columns[],3,0)&lt;&gt;"","'"&amp;VLOOKUP([Field],Columns[],3,0)&amp;"'","")</f>
        <v>'relation'</v>
      </c>
      <c r="E161" s="7" t="str">
        <f>IF(VLOOKUP([Field],Columns[],4,0)&lt;&gt;0,", "&amp;VLOOKUP([Field],Columns[],4,0)&amp;")",")")</f>
        <v>)</v>
      </c>
      <c r="F161" s="4" t="str">
        <f>IF(VLOOKUP([Field],Columns[],5,0)=0,"","-&gt;"&amp;VLOOKUP([Field],Columns[],5,0))</f>
        <v>-&gt;references('id')</v>
      </c>
      <c r="G161" s="4" t="str">
        <f>IF(VLOOKUP([Field],Columns[],6,0)=0,"","-&gt;"&amp;VLOOKUP([Field],Columns[],6,0))</f>
        <v>-&gt;on('__resource_relations')</v>
      </c>
      <c r="H161" s="4" t="str">
        <f>IF(VLOOKUP([Field],Columns[],7,0)=0,"","-&gt;"&amp;VLOOKUP([Field],Columns[],7,0))</f>
        <v>-&gt;onUpdate('cascade')</v>
      </c>
      <c r="I161" s="4" t="str">
        <f>IF(VLOOKUP([Field],Columns[],8,0)=0,"","-&gt;"&amp;VLOOKUP([Field],Columns[],8,0))</f>
        <v>-&gt;onDelete('set null')</v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162" spans="1:11">
      <c r="A162" s="4" t="s">
        <v>104</v>
      </c>
      <c r="B162" s="4" t="s">
        <v>579</v>
      </c>
      <c r="C162" s="4" t="str">
        <f>VLOOKUP([Field],Columns[],2,0)&amp;"("</f>
        <v>foreign(</v>
      </c>
      <c r="D162" s="4" t="str">
        <f>IF(VLOOKUP([Field],Columns[],3,0)&lt;&gt;"","'"&amp;VLOOKUP([Field],Columns[],3,0)&amp;"'","")</f>
        <v>'nest_relation1'</v>
      </c>
      <c r="E162" s="7" t="str">
        <f>IF(VLOOKUP([Field],Columns[],4,0)&lt;&gt;0,", "&amp;VLOOKUP([Field],Columns[],4,0)&amp;")",")")</f>
        <v>)</v>
      </c>
      <c r="F162" s="4" t="str">
        <f>IF(VLOOKUP([Field],Columns[],5,0)=0,"","-&gt;"&amp;VLOOKUP([Field],Columns[],5,0))</f>
        <v>-&gt;references('id')</v>
      </c>
      <c r="G162" s="4" t="str">
        <f>IF(VLOOKUP([Field],Columns[],6,0)=0,"","-&gt;"&amp;VLOOKUP([Field],Columns[],6,0))</f>
        <v>-&gt;on('__resource_relations')</v>
      </c>
      <c r="H162" s="4" t="str">
        <f>IF(VLOOKUP([Field],Columns[],7,0)=0,"","-&gt;"&amp;VLOOKUP([Field],Columns[],7,0))</f>
        <v>-&gt;onUpdate('cascade')</v>
      </c>
      <c r="I162" s="4" t="str">
        <f>IF(VLOOKUP([Field],Columns[],8,0)=0,"","-&gt;"&amp;VLOOKUP([Field],Columns[],8,0))</f>
        <v>-&gt;onDelete('set null')</v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163" spans="1:11">
      <c r="A163" s="4" t="s">
        <v>104</v>
      </c>
      <c r="B163" s="4" t="s">
        <v>580</v>
      </c>
      <c r="C163" s="4" t="str">
        <f>VLOOKUP([Field],Columns[],2,0)&amp;"("</f>
        <v>foreign(</v>
      </c>
      <c r="D163" s="4" t="str">
        <f>IF(VLOOKUP([Field],Columns[],3,0)&lt;&gt;"","'"&amp;VLOOKUP([Field],Columns[],3,0)&amp;"'","")</f>
        <v>'nest_relation2'</v>
      </c>
      <c r="E163" s="7" t="str">
        <f>IF(VLOOKUP([Field],Columns[],4,0)&lt;&gt;0,", "&amp;VLOOKUP([Field],Columns[],4,0)&amp;")",")")</f>
        <v>)</v>
      </c>
      <c r="F163" s="4" t="str">
        <f>IF(VLOOKUP([Field],Columns[],5,0)=0,"","-&gt;"&amp;VLOOKUP([Field],Columns[],5,0))</f>
        <v>-&gt;references('id')</v>
      </c>
      <c r="G163" s="4" t="str">
        <f>IF(VLOOKUP([Field],Columns[],6,0)=0,"","-&gt;"&amp;VLOOKUP([Field],Columns[],6,0))</f>
        <v>-&gt;on('__resource_relations')</v>
      </c>
      <c r="H163" s="4" t="str">
        <f>IF(VLOOKUP([Field],Columns[],7,0)=0,"","-&gt;"&amp;VLOOKUP([Field],Columns[],7,0))</f>
        <v>-&gt;onUpdate('cascade')</v>
      </c>
      <c r="I163" s="4" t="str">
        <f>IF(VLOOKUP([Field],Columns[],8,0)=0,"","-&gt;"&amp;VLOOKUP([Field],Columns[],8,0))</f>
        <v>-&gt;onDelete('set null')</v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164" spans="1:11">
      <c r="A164" s="4" t="s">
        <v>104</v>
      </c>
      <c r="B164" s="4" t="s">
        <v>581</v>
      </c>
      <c r="C164" s="4" t="str">
        <f>VLOOKUP([Field],Columns[],2,0)&amp;"("</f>
        <v>foreign(</v>
      </c>
      <c r="D164" s="4" t="str">
        <f>IF(VLOOKUP([Field],Columns[],3,0)&lt;&gt;"","'"&amp;VLOOKUP([Field],Columns[],3,0)&amp;"'","")</f>
        <v>'nest_relation3'</v>
      </c>
      <c r="E164" s="7" t="str">
        <f>IF(VLOOKUP([Field],Columns[],4,0)&lt;&gt;0,", "&amp;VLOOKUP([Field],Columns[],4,0)&amp;")",")")</f>
        <v>)</v>
      </c>
      <c r="F164" s="4" t="str">
        <f>IF(VLOOKUP([Field],Columns[],5,0)=0,"","-&gt;"&amp;VLOOKUP([Field],Columns[],5,0))</f>
        <v>-&gt;references('id')</v>
      </c>
      <c r="G164" s="4" t="str">
        <f>IF(VLOOKUP([Field],Columns[],6,0)=0,"","-&gt;"&amp;VLOOKUP([Field],Columns[],6,0))</f>
        <v>-&gt;on('__resource_relations')</v>
      </c>
      <c r="H164" s="4" t="str">
        <f>IF(VLOOKUP([Field],Columns[],7,0)=0,"","-&gt;"&amp;VLOOKUP([Field],Columns[],7,0))</f>
        <v>-&gt;onUpdate('cascade')</v>
      </c>
      <c r="I164" s="4" t="str">
        <f>IF(VLOOKUP([Field],Columns[],8,0)=0,"","-&gt;"&amp;VLOOKUP([Field],Columns[],8,0))</f>
        <v>-&gt;onDelete('set null')</v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165" spans="1:11">
      <c r="A165" s="4" t="s">
        <v>105</v>
      </c>
      <c r="B165" s="4" t="s">
        <v>21</v>
      </c>
      <c r="C165" s="4" t="str">
        <f>VLOOKUP([Field],Columns[],2,0)&amp;"("</f>
        <v>increments(</v>
      </c>
      <c r="D165" s="4" t="str">
        <f>IF(VLOOKUP([Field],Columns[],3,0)&lt;&gt;"","'"&amp;VLOOKUP([Field],Columns[],3,0)&amp;"'","")</f>
        <v>'id'</v>
      </c>
      <c r="E165" s="7" t="str">
        <f>IF(VLOOKUP([Field],Columns[],4,0)&lt;&gt;0,", "&amp;VLOOKUP([Field],Columns[],4,0)&amp;")",")")</f>
        <v>)</v>
      </c>
      <c r="F165" s="4" t="str">
        <f>IF(VLOOKUP([Field],Columns[],5,0)=0,"","-&gt;"&amp;VLOOKUP([Field],Columns[],5,0))</f>
        <v/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$table-&gt;increments('id');</v>
      </c>
    </row>
    <row r="166" spans="1:11">
      <c r="A166" s="4" t="s">
        <v>105</v>
      </c>
      <c r="B166" s="4" t="s">
        <v>122</v>
      </c>
      <c r="C166" s="4" t="str">
        <f>VLOOKUP([Field],Columns[],2,0)&amp;"("</f>
        <v>unsignedInteger(</v>
      </c>
      <c r="D166" s="4" t="str">
        <f>IF(VLOOKUP([Field],Columns[],3,0)&lt;&gt;"","'"&amp;VLOOKUP([Field],Columns[],3,0)&amp;"'","")</f>
        <v>'form_field'</v>
      </c>
      <c r="E166" s="7" t="str">
        <f>IF(VLOOKUP([Field],Columns[],4,0)&lt;&gt;0,", "&amp;VLOOKUP([Field],Columns[],4,0)&amp;")",")")</f>
        <v>)</v>
      </c>
      <c r="F166" s="4" t="str">
        <f>IF(VLOOKUP([Field],Columns[],5,0)=0,"","-&gt;"&amp;VLOOKUP([Field],Columns[],5,0))</f>
        <v>-&gt;index()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$table-&gt;unsignedInteger('form_field')-&gt;index();</v>
      </c>
    </row>
    <row r="167" spans="1:11">
      <c r="A167" s="4" t="s">
        <v>105</v>
      </c>
      <c r="B167" s="4" t="s">
        <v>129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'rule'</v>
      </c>
      <c r="E167" s="7" t="str">
        <f>IF(VLOOKUP([Field],Columns[],4,0)&lt;&gt;0,", "&amp;VLOOKUP([Field],Columns[],4,0)&amp;")",")")</f>
        <v>, 512)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$table-&gt;string('rule', 512)-&gt;nullable();</v>
      </c>
    </row>
    <row r="168" spans="1:11">
      <c r="A168" s="4" t="s">
        <v>105</v>
      </c>
      <c r="B168" s="4" t="s">
        <v>130</v>
      </c>
      <c r="C168" s="4" t="str">
        <f>VLOOKUP([Field],Columns[],2,0)&amp;"("</f>
        <v>string(</v>
      </c>
      <c r="D168" s="4" t="str">
        <f>IF(VLOOKUP([Field],Columns[],3,0)&lt;&gt;"","'"&amp;VLOOKUP([Field],Columns[],3,0)&amp;"'","")</f>
        <v>'message'</v>
      </c>
      <c r="E168" s="7" t="str">
        <f>IF(VLOOKUP([Field],Columns[],4,0)&lt;&gt;0,", "&amp;VLOOKUP([Field],Columns[],4,0)&amp;")",")")</f>
        <v>, 1024)</v>
      </c>
      <c r="F168" s="4" t="str">
        <f>IF(VLOOKUP([Field],Columns[],5,0)=0,"","-&gt;"&amp;VLOOKUP([Field],Columns[],5,0))</f>
        <v>-&gt;nullable()</v>
      </c>
      <c r="G168" s="4" t="str">
        <f>IF(VLOOKUP([Field],Columns[],6,0)=0,"","-&gt;"&amp;VLOOKUP([Field],Columns[],6,0))</f>
        <v/>
      </c>
      <c r="H168" s="4" t="str">
        <f>IF(VLOOKUP([Field],Columns[],7,0)=0,"","-&gt;"&amp;VLOOKUP([Field],Columns[],7,0))</f>
        <v/>
      </c>
      <c r="I168" s="4" t="str">
        <f>IF(VLOOKUP([Field],Columns[],8,0)=0,"","-&gt;"&amp;VLOOKUP([Field],Columns[],8,0))</f>
        <v/>
      </c>
      <c r="J168" s="4" t="str">
        <f>IF(VLOOKUP([Field],Columns[],9,0)=0,"","-&gt;"&amp;VLOOKUP([Field],Columns[],9,0))</f>
        <v/>
      </c>
      <c r="K168" s="4" t="str">
        <f>"$table-&gt;"&amp;[Type]&amp;[Name]&amp;[Arg2]&amp;[Method1]&amp;[Method2]&amp;[Method3]&amp;[Method4]&amp;[Method5]&amp;";"</f>
        <v>$table-&gt;string('message', 1024)-&gt;nullable();</v>
      </c>
    </row>
    <row r="169" spans="1:11">
      <c r="A169" s="4" t="s">
        <v>105</v>
      </c>
      <c r="B169" s="4" t="s">
        <v>37</v>
      </c>
      <c r="C169" s="4" t="str">
        <f>VLOOKUP([Field],Columns[],2,0)&amp;"("</f>
        <v>string(</v>
      </c>
      <c r="D169" s="4" t="str">
        <f>IF(VLOOKUP([Field],Columns[],3,0)&lt;&gt;"","'"&amp;VLOOKUP([Field],Columns[],3,0)&amp;"'","")</f>
        <v>'arg1'</v>
      </c>
      <c r="E169" s="7" t="str">
        <f>IF(VLOOKUP([Field],Columns[],4,0)&lt;&gt;0,", "&amp;VLOOKUP([Field],Columns[],4,0)&amp;")",")")</f>
        <v>, 64)</v>
      </c>
      <c r="F169" s="4" t="str">
        <f>IF(VLOOKUP([Field],Columns[],5,0)=0,"","-&gt;"&amp;VLOOKUP([Field],Columns[],5,0))</f>
        <v>-&gt;nullable()</v>
      </c>
      <c r="G169" s="4" t="str">
        <f>IF(VLOOKUP([Field],Columns[],6,0)=0,"","-&gt;"&amp;VLOOKUP([Field],Columns[],6,0))</f>
        <v/>
      </c>
      <c r="H169" s="4" t="str">
        <f>IF(VLOOKUP([Field],Columns[],7,0)=0,"","-&gt;"&amp;VLOOKUP([Field],Columns[],7,0))</f>
        <v/>
      </c>
      <c r="I169" s="4" t="str">
        <f>IF(VLOOKUP([Field],Columns[],8,0)=0,"","-&gt;"&amp;VLOOKUP([Field],Columns[],8,0))</f>
        <v/>
      </c>
      <c r="J169" s="4" t="str">
        <f>IF(VLOOKUP([Field],Columns[],9,0)=0,"","-&gt;"&amp;VLOOKUP([Field],Columns[],9,0))</f>
        <v/>
      </c>
      <c r="K169" s="4" t="str">
        <f>"$table-&gt;"&amp;[Type]&amp;[Name]&amp;[Arg2]&amp;[Method1]&amp;[Method2]&amp;[Method3]&amp;[Method4]&amp;[Method5]&amp;";"</f>
        <v>$table-&gt;string('arg1', 64)-&gt;nullable();</v>
      </c>
    </row>
    <row r="170" spans="1:11">
      <c r="A170" s="4" t="s">
        <v>105</v>
      </c>
      <c r="B170" s="4" t="s">
        <v>38</v>
      </c>
      <c r="C170" s="4" t="str">
        <f>VLOOKUP([Field],Columns[],2,0)&amp;"("</f>
        <v>string(</v>
      </c>
      <c r="D170" s="4" t="str">
        <f>IF(VLOOKUP([Field],Columns[],3,0)&lt;&gt;"","'"&amp;VLOOKUP([Field],Columns[],3,0)&amp;"'","")</f>
        <v>'arg2'</v>
      </c>
      <c r="E170" s="7" t="str">
        <f>IF(VLOOKUP([Field],Columns[],4,0)&lt;&gt;0,", "&amp;VLOOKUP([Field],Columns[],4,0)&amp;")",")")</f>
        <v>, 64)</v>
      </c>
      <c r="F170" s="4" t="str">
        <f>IF(VLOOKUP([Field],Columns[],5,0)=0,"","-&gt;"&amp;VLOOKUP([Field],Columns[],5,0))</f>
        <v>-&gt;nullable()</v>
      </c>
      <c r="G170" s="4" t="str">
        <f>IF(VLOOKUP([Field],Columns[],6,0)=0,"","-&gt;"&amp;VLOOKUP([Field],Columns[],6,0))</f>
        <v/>
      </c>
      <c r="H170" s="4" t="str">
        <f>IF(VLOOKUP([Field],Columns[],7,0)=0,"","-&gt;"&amp;VLOOKUP([Field],Columns[],7,0))</f>
        <v/>
      </c>
      <c r="I170" s="4" t="str">
        <f>IF(VLOOKUP([Field],Columns[],8,0)=0,"","-&gt;"&amp;VLOOKUP([Field],Columns[],8,0))</f>
        <v/>
      </c>
      <c r="J170" s="4" t="str">
        <f>IF(VLOOKUP([Field],Columns[],9,0)=0,"","-&gt;"&amp;VLOOKUP([Field],Columns[],9,0))</f>
        <v/>
      </c>
      <c r="K170" s="4" t="str">
        <f>"$table-&gt;"&amp;[Type]&amp;[Name]&amp;[Arg2]&amp;[Method1]&amp;[Method2]&amp;[Method3]&amp;[Method4]&amp;[Method5]&amp;";"</f>
        <v>$table-&gt;string('arg2', 64)-&gt;nullable();</v>
      </c>
    </row>
    <row r="171" spans="1:11">
      <c r="A171" s="4" t="s">
        <v>105</v>
      </c>
      <c r="B171" s="4" t="s">
        <v>39</v>
      </c>
      <c r="C171" s="4" t="str">
        <f>VLOOKUP([Field],Columns[],2,0)&amp;"("</f>
        <v>string(</v>
      </c>
      <c r="D171" s="4" t="str">
        <f>IF(VLOOKUP([Field],Columns[],3,0)&lt;&gt;"","'"&amp;VLOOKUP([Field],Columns[],3,0)&amp;"'","")</f>
        <v>'arg3'</v>
      </c>
      <c r="E171" s="7" t="str">
        <f>IF(VLOOKUP([Field],Columns[],4,0)&lt;&gt;0,", "&amp;VLOOKUP([Field],Columns[],4,0)&amp;")",")")</f>
        <v>, 64)</v>
      </c>
      <c r="F171" s="4" t="str">
        <f>IF(VLOOKUP([Field],Columns[],5,0)=0,"","-&gt;"&amp;VLOOKUP([Field],Columns[],5,0))</f>
        <v>-&gt;nullable()</v>
      </c>
      <c r="G171" s="4" t="str">
        <f>IF(VLOOKUP([Field],Columns[],6,0)=0,"","-&gt;"&amp;VLOOKUP([Field],Columns[],6,0))</f>
        <v/>
      </c>
      <c r="H171" s="4" t="str">
        <f>IF(VLOOKUP([Field],Columns[],7,0)=0,"","-&gt;"&amp;VLOOKUP([Field],Columns[],7,0))</f>
        <v/>
      </c>
      <c r="I171" s="4" t="str">
        <f>IF(VLOOKUP([Field],Columns[],8,0)=0,"","-&gt;"&amp;VLOOKUP([Field],Columns[],8,0))</f>
        <v/>
      </c>
      <c r="J171" s="4" t="str">
        <f>IF(VLOOKUP([Field],Columns[],9,0)=0,"","-&gt;"&amp;VLOOKUP([Field],Columns[],9,0))</f>
        <v/>
      </c>
      <c r="K171" s="4" t="str">
        <f>"$table-&gt;"&amp;[Type]&amp;[Name]&amp;[Arg2]&amp;[Method1]&amp;[Method2]&amp;[Method3]&amp;[Method4]&amp;[Method5]&amp;";"</f>
        <v>$table-&gt;string('arg3', 64)-&gt;nullable();</v>
      </c>
    </row>
    <row r="172" spans="1:11">
      <c r="A172" s="4" t="s">
        <v>105</v>
      </c>
      <c r="B172" s="4" t="s">
        <v>133</v>
      </c>
      <c r="C172" s="4" t="str">
        <f>VLOOKUP([Field],Columns[],2,0)&amp;"("</f>
        <v>string(</v>
      </c>
      <c r="D172" s="4" t="str">
        <f>IF(VLOOKUP([Field],Columns[],3,0)&lt;&gt;"","'"&amp;VLOOKUP([Field],Columns[],3,0)&amp;"'","")</f>
        <v>'arg4'</v>
      </c>
      <c r="E172" s="7" t="str">
        <f>IF(VLOOKUP([Field],Columns[],4,0)&lt;&gt;0,", "&amp;VLOOKUP([Field],Columns[],4,0)&amp;")",")")</f>
        <v>, 64)</v>
      </c>
      <c r="F172" s="4" t="str">
        <f>IF(VLOOKUP([Field],Columns[],5,0)=0,"","-&gt;"&amp;VLOOKUP([Field],Columns[],5,0))</f>
        <v>-&gt;nullable()</v>
      </c>
      <c r="G172" s="4" t="str">
        <f>IF(VLOOKUP([Field],Columns[],6,0)=0,"","-&gt;"&amp;VLOOKUP([Field],Columns[],6,0))</f>
        <v/>
      </c>
      <c r="H172" s="4" t="str">
        <f>IF(VLOOKUP([Field],Columns[],7,0)=0,"","-&gt;"&amp;VLOOKUP([Field],Columns[],7,0))</f>
        <v/>
      </c>
      <c r="I172" s="4" t="str">
        <f>IF(VLOOKUP([Field],Columns[],8,0)=0,"","-&gt;"&amp;VLOOKUP([Field],Columns[],8,0))</f>
        <v/>
      </c>
      <c r="J172" s="4" t="str">
        <f>IF(VLOOKUP([Field],Columns[],9,0)=0,"","-&gt;"&amp;VLOOKUP([Field],Columns[],9,0))</f>
        <v/>
      </c>
      <c r="K172" s="4" t="str">
        <f>"$table-&gt;"&amp;[Type]&amp;[Name]&amp;[Arg2]&amp;[Method1]&amp;[Method2]&amp;[Method3]&amp;[Method4]&amp;[Method5]&amp;";"</f>
        <v>$table-&gt;string('arg4', 64)-&gt;nullable();</v>
      </c>
    </row>
    <row r="173" spans="1:11">
      <c r="A173" s="4" t="s">
        <v>105</v>
      </c>
      <c r="B173" s="4" t="s">
        <v>134</v>
      </c>
      <c r="C173" s="4" t="str">
        <f>VLOOKUP([Field],Columns[],2,0)&amp;"("</f>
        <v>string(</v>
      </c>
      <c r="D173" s="4" t="str">
        <f>IF(VLOOKUP([Field],Columns[],3,0)&lt;&gt;"","'"&amp;VLOOKUP([Field],Columns[],3,0)&amp;"'","")</f>
        <v>'arg5'</v>
      </c>
      <c r="E173" s="7" t="str">
        <f>IF(VLOOKUP([Field],Columns[],4,0)&lt;&gt;0,", "&amp;VLOOKUP([Field],Columns[],4,0)&amp;")",")")</f>
        <v>, 64)</v>
      </c>
      <c r="F173" s="4" t="str">
        <f>IF(VLOOKUP([Field],Columns[],5,0)=0,"","-&gt;"&amp;VLOOKUP([Field],Columns[],5,0))</f>
        <v>-&gt;nullable()</v>
      </c>
      <c r="G173" s="4" t="str">
        <f>IF(VLOOKUP([Field],Columns[],6,0)=0,"","-&gt;"&amp;VLOOKUP([Field],Columns[],6,0))</f>
        <v/>
      </c>
      <c r="H173" s="4" t="str">
        <f>IF(VLOOKUP([Field],Columns[],7,0)=0,"","-&gt;"&amp;VLOOKUP([Field],Columns[],7,0))</f>
        <v/>
      </c>
      <c r="I173" s="4" t="str">
        <f>IF(VLOOKUP([Field],Columns[],8,0)=0,"","-&gt;"&amp;VLOOKUP([Field],Columns[],8,0))</f>
        <v/>
      </c>
      <c r="J173" s="4" t="str">
        <f>IF(VLOOKUP([Field],Columns[],9,0)=0,"","-&gt;"&amp;VLOOKUP([Field],Columns[],9,0))</f>
        <v/>
      </c>
      <c r="K173" s="4" t="str">
        <f>"$table-&gt;"&amp;[Type]&amp;[Name]&amp;[Arg2]&amp;[Method1]&amp;[Method2]&amp;[Method3]&amp;[Method4]&amp;[Method5]&amp;";"</f>
        <v>$table-&gt;string('arg5', 64)-&gt;nullable();</v>
      </c>
    </row>
    <row r="174" spans="1:11">
      <c r="A174" s="4" t="s">
        <v>105</v>
      </c>
      <c r="B174" s="4" t="s">
        <v>40</v>
      </c>
      <c r="C174" s="4" t="str">
        <f>VLOOKUP([Field],Columns[],2,0)&amp;"("</f>
        <v>timestamps(</v>
      </c>
      <c r="D174" s="4" t="str">
        <f>IF(VLOOKUP([Field],Columns[],3,0)&lt;&gt;"","'"&amp;VLOOKUP([Field],Columns[],3,0)&amp;"'","")</f>
        <v/>
      </c>
      <c r="E174" s="7" t="str">
        <f>IF(VLOOKUP([Field],Columns[],4,0)&lt;&gt;0,", "&amp;VLOOKUP([Field],Columns[],4,0)&amp;")",")")</f>
        <v>)</v>
      </c>
      <c r="F174" s="4" t="str">
        <f>IF(VLOOKUP([Field],Columns[],5,0)=0,"","-&gt;"&amp;VLOOKUP([Field],Columns[],5,0))</f>
        <v/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$table-&gt;timestamps();</v>
      </c>
    </row>
    <row r="175" spans="1:11">
      <c r="A175" s="4" t="s">
        <v>105</v>
      </c>
      <c r="B175" s="4" t="s">
        <v>123</v>
      </c>
      <c r="C175" s="4" t="str">
        <f>VLOOKUP([Field],Columns[],2,0)&amp;"("</f>
        <v>foreign(</v>
      </c>
      <c r="D175" s="4" t="str">
        <f>IF(VLOOKUP([Field],Columns[],3,0)&lt;&gt;"","'"&amp;VLOOKUP([Field],Columns[],3,0)&amp;"'","")</f>
        <v>'form_field'</v>
      </c>
      <c r="E175" s="7" t="str">
        <f>IF(VLOOKUP([Field],Columns[],4,0)&lt;&gt;0,", "&amp;VLOOKUP([Field],Columns[],4,0)&amp;")",")")</f>
        <v>)</v>
      </c>
      <c r="F175" s="4" t="str">
        <f>IF(VLOOKUP([Field],Columns[],5,0)=0,"","-&gt;"&amp;VLOOKUP([Field],Columns[],5,0))</f>
        <v>-&gt;references('id')</v>
      </c>
      <c r="G175" s="4" t="str">
        <f>IF(VLOOKUP([Field],Columns[],6,0)=0,"","-&gt;"&amp;VLOOKUP([Field],Columns[],6,0))</f>
        <v>-&gt;on('__resource_form_fields')</v>
      </c>
      <c r="H175" s="4" t="str">
        <f>IF(VLOOKUP([Field],Columns[],7,0)=0,"","-&gt;"&amp;VLOOKUP([Field],Columns[],7,0))</f>
        <v>-&gt;onUpdate('cascade')</v>
      </c>
      <c r="I175" s="4" t="str">
        <f>IF(VLOOKUP([Field],Columns[],8,0)=0,"","-&gt;"&amp;VLOOKUP([Field],Columns[],8,0))</f>
        <v>-&gt;onDelete('cascade')</v>
      </c>
      <c r="J175" s="4" t="str">
        <f>IF(VLOOKUP([Field],Columns[],9,0)=0,"","-&gt;"&amp;VLOOKUP([Field],Columns[],9,0))</f>
        <v/>
      </c>
      <c r="K175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76" spans="1:11">
      <c r="A176" s="4" t="s">
        <v>135</v>
      </c>
      <c r="B176" s="4" t="s">
        <v>21</v>
      </c>
      <c r="C176" s="4" t="str">
        <f>VLOOKUP([Field],Columns[],2,0)&amp;"("</f>
        <v>increments(</v>
      </c>
      <c r="D176" s="4" t="str">
        <f>IF(VLOOKUP([Field],Columns[],3,0)&lt;&gt;"","'"&amp;VLOOKUP([Field],Columns[],3,0)&amp;"'","")</f>
        <v>'id'</v>
      </c>
      <c r="E176" s="7" t="str">
        <f>IF(VLOOKUP([Field],Columns[],4,0)&lt;&gt;0,", "&amp;VLOOKUP([Field],Columns[],4,0)&amp;")",")")</f>
        <v>)</v>
      </c>
      <c r="F176" s="4" t="str">
        <f>IF(VLOOKUP([Field],Columns[],5,0)=0,"","-&gt;"&amp;VLOOKUP([Field],Columns[],5,0))</f>
        <v/>
      </c>
      <c r="G176" s="4" t="str">
        <f>IF(VLOOKUP([Field],Columns[],6,0)=0,"","-&gt;"&amp;VLOOKUP([Field],Columns[],6,0))</f>
        <v/>
      </c>
      <c r="H176" s="4" t="str">
        <f>IF(VLOOKUP([Field],Columns[],7,0)=0,"","-&gt;"&amp;VLOOKUP([Field],Columns[],7,0))</f>
        <v/>
      </c>
      <c r="I176" s="4" t="str">
        <f>IF(VLOOKUP([Field],Columns[],8,0)=0,"","-&gt;"&amp;VLOOKUP([Field],Columns[],8,0))</f>
        <v/>
      </c>
      <c r="J176" s="4" t="str">
        <f>IF(VLOOKUP([Field],Columns[],9,0)=0,"","-&gt;"&amp;VLOOKUP([Field],Columns[],9,0))</f>
        <v/>
      </c>
      <c r="K176" s="4" t="str">
        <f>"$table-&gt;"&amp;[Type]&amp;[Name]&amp;[Arg2]&amp;[Method1]&amp;[Method2]&amp;[Method3]&amp;[Method4]&amp;[Method5]&amp;";"</f>
        <v>$table-&gt;increments('id');</v>
      </c>
    </row>
    <row r="177" spans="1:11">
      <c r="A177" s="4" t="s">
        <v>135</v>
      </c>
      <c r="B177" s="4" t="s">
        <v>97</v>
      </c>
      <c r="C177" s="4" t="str">
        <f>VLOOKUP([Field],Columns[],2,0)&amp;"("</f>
        <v>unsignedInteger(</v>
      </c>
      <c r="D177" s="4" t="str">
        <f>IF(VLOOKUP([Field],Columns[],3,0)&lt;&gt;"","'"&amp;VLOOKUP([Field],Columns[],3,0)&amp;"'","")</f>
        <v>'resource_action'</v>
      </c>
      <c r="E177" s="7" t="str">
        <f>IF(VLOOKUP([Field],Columns[],4,0)&lt;&gt;0,", "&amp;VLOOKUP([Field],Columns[],4,0)&amp;")",")")</f>
        <v>)</v>
      </c>
      <c r="F177" s="4" t="str">
        <f>IF(VLOOKUP([Field],Columns[],5,0)=0,"","-&gt;"&amp;VLOOKUP([Field],Columns[],5,0))</f>
        <v>-&gt;index()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$table-&gt;unsignedInteger('resource_action')-&gt;index();</v>
      </c>
    </row>
    <row r="178" spans="1:11">
      <c r="A178" s="4" t="s">
        <v>135</v>
      </c>
      <c r="B178" s="4" t="s">
        <v>94</v>
      </c>
      <c r="C178" s="4" t="str">
        <f>VLOOKUP([Field],Columns[],2,0)&amp;"("</f>
        <v>unsignedInteger(</v>
      </c>
      <c r="D178" s="4" t="str">
        <f>IF(VLOOKUP([Field],Columns[],3,0)&lt;&gt;"","'"&amp;VLOOKUP([Field],Columns[],3,0)&amp;"'","")</f>
        <v>'resource_list'</v>
      </c>
      <c r="E178" s="7" t="str">
        <f>IF(VLOOKUP([Field],Columns[],4,0)&lt;&gt;0,", "&amp;VLOOKUP([Field],Columns[],4,0)&amp;")",")")</f>
        <v>)</v>
      </c>
      <c r="F178" s="4" t="str">
        <f>IF(VLOOKUP([Field],Columns[],5,0)=0,"","-&gt;"&amp;VLOOKUP([Field],Columns[],5,0))</f>
        <v>-&gt;index()</v>
      </c>
      <c r="G178" s="4" t="str">
        <f>IF(VLOOKUP([Field],Columns[],6,0)=0,"","-&gt;"&amp;VLOOKUP([Field],Columns[],6,0))</f>
        <v/>
      </c>
      <c r="H178" s="4" t="str">
        <f>IF(VLOOKUP([Field],Columns[],7,0)=0,"","-&gt;"&amp;VLOOKUP([Field],Columns[],7,0))</f>
        <v/>
      </c>
      <c r="I178" s="4" t="str">
        <f>IF(VLOOKUP([Field],Columns[],8,0)=0,"","-&gt;"&amp;VLOOKUP([Field],Columns[],8,0))</f>
        <v/>
      </c>
      <c r="J178" s="4" t="str">
        <f>IF(VLOOKUP([Field],Columns[],9,0)=0,"","-&gt;"&amp;VLOOKUP([Field],Columns[],9,0))</f>
        <v/>
      </c>
      <c r="K178" s="4" t="str">
        <f>"$table-&gt;"&amp;[Type]&amp;[Name]&amp;[Arg2]&amp;[Method1]&amp;[Method2]&amp;[Method3]&amp;[Method4]&amp;[Method5]&amp;";"</f>
        <v>$table-&gt;unsignedInteger('resource_list')-&gt;index();</v>
      </c>
    </row>
    <row r="179" spans="1:11">
      <c r="A179" s="4" t="s">
        <v>135</v>
      </c>
      <c r="B179" s="4" t="s">
        <v>40</v>
      </c>
      <c r="C179" s="4" t="str">
        <f>VLOOKUP([Field],Columns[],2,0)&amp;"("</f>
        <v>timestamps(</v>
      </c>
      <c r="D179" s="4" t="str">
        <f>IF(VLOOKUP([Field],Columns[],3,0)&lt;&gt;"","'"&amp;VLOOKUP([Field],Columns[],3,0)&amp;"'","")</f>
        <v/>
      </c>
      <c r="E179" s="7" t="str">
        <f>IF(VLOOKUP([Field],Columns[],4,0)&lt;&gt;0,", "&amp;VLOOKUP([Field],Columns[],4,0)&amp;")",")")</f>
        <v>)</v>
      </c>
      <c r="F179" s="4" t="str">
        <f>IF(VLOOKUP([Field],Columns[],5,0)=0,"","-&gt;"&amp;VLOOKUP([Field],Columns[],5,0))</f>
        <v/>
      </c>
      <c r="G179" s="4" t="str">
        <f>IF(VLOOKUP([Field],Columns[],6,0)=0,"","-&gt;"&amp;VLOOKUP([Field],Columns[],6,0))</f>
        <v/>
      </c>
      <c r="H179" s="4" t="str">
        <f>IF(VLOOKUP([Field],Columns[],7,0)=0,"","-&gt;"&amp;VLOOKUP([Field],Columns[],7,0))</f>
        <v/>
      </c>
      <c r="I179" s="4" t="str">
        <f>IF(VLOOKUP([Field],Columns[],8,0)=0,"","-&gt;"&amp;VLOOKUP([Field],Columns[],8,0))</f>
        <v/>
      </c>
      <c r="J179" s="4" t="str">
        <f>IF(VLOOKUP([Field],Columns[],9,0)=0,"","-&gt;"&amp;VLOOKUP([Field],Columns[],9,0))</f>
        <v/>
      </c>
      <c r="K179" s="4" t="str">
        <f>"$table-&gt;"&amp;[Type]&amp;[Name]&amp;[Arg2]&amp;[Method1]&amp;[Method2]&amp;[Method3]&amp;[Method4]&amp;[Method5]&amp;";"</f>
        <v>$table-&gt;timestamps();</v>
      </c>
    </row>
    <row r="180" spans="1:11">
      <c r="A180" s="4" t="s">
        <v>135</v>
      </c>
      <c r="B180" s="4" t="s">
        <v>98</v>
      </c>
      <c r="C180" s="4" t="str">
        <f>VLOOKUP([Field],Columns[],2,0)&amp;"("</f>
        <v>foreign(</v>
      </c>
      <c r="D180" s="4" t="str">
        <f>IF(VLOOKUP([Field],Columns[],3,0)&lt;&gt;"","'"&amp;VLOOKUP([Field],Columns[],3,0)&amp;"'","")</f>
        <v>'resource_action'</v>
      </c>
      <c r="E180" s="7" t="str">
        <f>IF(VLOOKUP([Field],Columns[],4,0)&lt;&gt;0,", "&amp;VLOOKUP([Field],Columns[],4,0)&amp;")",")")</f>
        <v>)</v>
      </c>
      <c r="F180" s="4" t="str">
        <f>IF(VLOOKUP([Field],Columns[],5,0)=0,"","-&gt;"&amp;VLOOKUP([Field],Columns[],5,0))</f>
        <v>-&gt;references('id')</v>
      </c>
      <c r="G180" s="4" t="str">
        <f>IF(VLOOKUP([Field],Columns[],6,0)=0,"","-&gt;"&amp;VLOOKUP([Field],Columns[],6,0))</f>
        <v>-&gt;on('__resource_actions')</v>
      </c>
      <c r="H180" s="4" t="str">
        <f>IF(VLOOKUP([Field],Columns[],7,0)=0,"","-&gt;"&amp;VLOOKUP([Field],Columns[],7,0))</f>
        <v>-&gt;onUpdate('cascade')</v>
      </c>
      <c r="I180" s="4" t="str">
        <f>IF(VLOOKUP([Field],Columns[],8,0)=0,"","-&gt;"&amp;VLOOKUP([Field],Columns[],8,0))</f>
        <v>-&gt;onDelete('cascade')</v>
      </c>
      <c r="J180" s="4" t="str">
        <f>IF(VLOOKUP([Field],Columns[],9,0)=0,"","-&gt;"&amp;VLOOKUP([Field],Columns[],9,0))</f>
        <v/>
      </c>
      <c r="K180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1" spans="1:11">
      <c r="A181" s="4" t="s">
        <v>135</v>
      </c>
      <c r="B181" s="4" t="s">
        <v>95</v>
      </c>
      <c r="C181" s="4" t="str">
        <f>VLOOKUP([Field],Columns[],2,0)&amp;"("</f>
        <v>foreign(</v>
      </c>
      <c r="D181" s="4" t="str">
        <f>IF(VLOOKUP([Field],Columns[],3,0)&lt;&gt;"","'"&amp;VLOOKUP([Field],Columns[],3,0)&amp;"'","")</f>
        <v>'resource_list'</v>
      </c>
      <c r="E181" s="7" t="str">
        <f>IF(VLOOKUP([Field],Columns[],4,0)&lt;&gt;0,", "&amp;VLOOKUP([Field],Columns[],4,0)&amp;")",")")</f>
        <v>)</v>
      </c>
      <c r="F181" s="4" t="str">
        <f>IF(VLOOKUP([Field],Columns[],5,0)=0,"","-&gt;"&amp;VLOOKUP([Field],Columns[],5,0))</f>
        <v>-&gt;references('id')</v>
      </c>
      <c r="G181" s="4" t="str">
        <f>IF(VLOOKUP([Field],Columns[],6,0)=0,"","-&gt;"&amp;VLOOKUP([Field],Columns[],6,0))</f>
        <v>-&gt;on('__resource_lists')</v>
      </c>
      <c r="H181" s="4" t="str">
        <f>IF(VLOOKUP([Field],Columns[],7,0)=0,"","-&gt;"&amp;VLOOKUP([Field],Columns[],7,0))</f>
        <v>-&gt;onUpdate('cascade')</v>
      </c>
      <c r="I181" s="4" t="str">
        <f>IF(VLOOKUP([Field],Columns[],8,0)=0,"","-&gt;"&amp;VLOOKUP([Field],Columns[],8,0))</f>
        <v>-&gt;onDelete('cascade')</v>
      </c>
      <c r="J181" s="4" t="str">
        <f>IF(VLOOKUP([Field],Columns[],9,0)=0,"","-&gt;"&amp;VLOOKUP([Field],Columns[],9,0))</f>
        <v/>
      </c>
      <c r="K181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182" spans="1:11">
      <c r="A182" s="4" t="s">
        <v>136</v>
      </c>
      <c r="B182" s="4" t="s">
        <v>21</v>
      </c>
      <c r="C182" s="4" t="str">
        <f>VLOOKUP([Field],Columns[],2,0)&amp;"("</f>
        <v>increments(</v>
      </c>
      <c r="D182" s="4" t="str">
        <f>IF(VLOOKUP([Field],Columns[],3,0)&lt;&gt;"","'"&amp;VLOOKUP([Field],Columns[],3,0)&amp;"'","")</f>
        <v>'id'</v>
      </c>
      <c r="E182" s="7" t="str">
        <f>IF(VLOOKUP([Field],Columns[],4,0)&lt;&gt;0,", "&amp;VLOOKUP([Field],Columns[],4,0)&amp;")",")")</f>
        <v>)</v>
      </c>
      <c r="F182" s="4" t="str">
        <f>IF(VLOOKUP([Field],Columns[],5,0)=0,"","-&gt;"&amp;VLOOKUP([Field],Columns[],5,0))</f>
        <v/>
      </c>
      <c r="G182" s="4" t="str">
        <f>IF(VLOOKUP([Field],Columns[],6,0)=0,"","-&gt;"&amp;VLOOKUP([Field],Columns[],6,0))</f>
        <v/>
      </c>
      <c r="H182" s="4" t="str">
        <f>IF(VLOOKUP([Field],Columns[],7,0)=0,"","-&gt;"&amp;VLOOKUP([Field],Columns[],7,0))</f>
        <v/>
      </c>
      <c r="I182" s="4" t="str">
        <f>IF(VLOOKUP([Field],Columns[],8,0)=0,"","-&gt;"&amp;VLOOKUP([Field],Columns[],8,0))</f>
        <v/>
      </c>
      <c r="J182" s="4" t="str">
        <f>IF(VLOOKUP([Field],Columns[],9,0)=0,"","-&gt;"&amp;VLOOKUP([Field],Columns[],9,0))</f>
        <v/>
      </c>
      <c r="K182" s="4" t="str">
        <f>"$table-&gt;"&amp;[Type]&amp;[Name]&amp;[Arg2]&amp;[Method1]&amp;[Method2]&amp;[Method3]&amp;[Method4]&amp;[Method5]&amp;";"</f>
        <v>$table-&gt;increments('id');</v>
      </c>
    </row>
    <row r="183" spans="1:11">
      <c r="A183" s="4" t="s">
        <v>136</v>
      </c>
      <c r="B183" s="4" t="s">
        <v>97</v>
      </c>
      <c r="C183" s="4" t="str">
        <f>VLOOKUP([Field],Columns[],2,0)&amp;"("</f>
        <v>unsignedInteger(</v>
      </c>
      <c r="D183" s="4" t="str">
        <f>IF(VLOOKUP([Field],Columns[],3,0)&lt;&gt;"","'"&amp;VLOOKUP([Field],Columns[],3,0)&amp;"'","")</f>
        <v>'resource_action'</v>
      </c>
      <c r="E183" s="7" t="str">
        <f>IF(VLOOKUP([Field],Columns[],4,0)&lt;&gt;0,", "&amp;VLOOKUP([Field],Columns[],4,0)&amp;")",")")</f>
        <v>)</v>
      </c>
      <c r="F183" s="4" t="str">
        <f>IF(VLOOKUP([Field],Columns[],5,0)=0,"","-&gt;"&amp;VLOOKUP([Field],Columns[],5,0))</f>
        <v>-&gt;index()</v>
      </c>
      <c r="G183" s="4" t="str">
        <f>IF(VLOOKUP([Field],Columns[],6,0)=0,"","-&gt;"&amp;VLOOKUP([Field],Columns[],6,0))</f>
        <v/>
      </c>
      <c r="H183" s="4" t="str">
        <f>IF(VLOOKUP([Field],Columns[],7,0)=0,"","-&gt;"&amp;VLOOKUP([Field],Columns[],7,0))</f>
        <v/>
      </c>
      <c r="I183" s="4" t="str">
        <f>IF(VLOOKUP([Field],Columns[],8,0)=0,"","-&gt;"&amp;VLOOKUP([Field],Columns[],8,0))</f>
        <v/>
      </c>
      <c r="J183" s="4" t="str">
        <f>IF(VLOOKUP([Field],Columns[],9,0)=0,"","-&gt;"&amp;VLOOKUP([Field],Columns[],9,0))</f>
        <v/>
      </c>
      <c r="K183" s="4" t="str">
        <f>"$table-&gt;"&amp;[Type]&amp;[Name]&amp;[Arg2]&amp;[Method1]&amp;[Method2]&amp;[Method3]&amp;[Method4]&amp;[Method5]&amp;";"</f>
        <v>$table-&gt;unsignedInteger('resource_action')-&gt;index();</v>
      </c>
    </row>
    <row r="184" spans="1:11">
      <c r="A184" s="4" t="s">
        <v>136</v>
      </c>
      <c r="B184" s="4" t="s">
        <v>4</v>
      </c>
      <c r="C184" s="4" t="str">
        <f>VLOOKUP([Field],Columns[],2,0)&amp;"("</f>
        <v>unsignedInteger(</v>
      </c>
      <c r="D184" s="4" t="str">
        <f>IF(VLOOKUP([Field],Columns[],3,0)&lt;&gt;"","'"&amp;VLOOKUP([Field],Columns[],3,0)&amp;"'","")</f>
        <v>'resource_data'</v>
      </c>
      <c r="E184" s="7" t="str">
        <f>IF(VLOOKUP([Field],Columns[],4,0)&lt;&gt;0,", "&amp;VLOOKUP([Field],Columns[],4,0)&amp;")",")")</f>
        <v>)</v>
      </c>
      <c r="F184" s="4" t="str">
        <f>IF(VLOOKUP([Field],Columns[],5,0)=0,"","-&gt;"&amp;VLOOKUP([Field],Columns[],5,0))</f>
        <v>-&gt;index()</v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$table-&gt;unsignedInteger('resource_data')-&gt;index();</v>
      </c>
    </row>
    <row r="185" spans="1:11">
      <c r="A185" s="4" t="s">
        <v>136</v>
      </c>
      <c r="B185" s="4" t="s">
        <v>40</v>
      </c>
      <c r="C185" s="4" t="str">
        <f>VLOOKUP([Field],Columns[],2,0)&amp;"("</f>
        <v>timestamps(</v>
      </c>
      <c r="D185" s="4" t="str">
        <f>IF(VLOOKUP([Field],Columns[],3,0)&lt;&gt;"","'"&amp;VLOOKUP([Field],Columns[],3,0)&amp;"'","")</f>
        <v/>
      </c>
      <c r="E185" s="7" t="str">
        <f>IF(VLOOKUP([Field],Columns[],4,0)&lt;&gt;0,", "&amp;VLOOKUP([Field],Columns[],4,0)&amp;")",")")</f>
        <v>)</v>
      </c>
      <c r="F185" s="4" t="str">
        <f>IF(VLOOKUP([Field],Columns[],5,0)=0,"","-&gt;"&amp;VLOOKUP([Field],Columns[],5,0))</f>
        <v/>
      </c>
      <c r="G185" s="4" t="str">
        <f>IF(VLOOKUP([Field],Columns[],6,0)=0,"","-&gt;"&amp;VLOOKUP([Field],Columns[],6,0))</f>
        <v/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$table-&gt;timestamps();</v>
      </c>
    </row>
    <row r="186" spans="1:11">
      <c r="A186" s="4" t="s">
        <v>136</v>
      </c>
      <c r="B186" s="4" t="s">
        <v>98</v>
      </c>
      <c r="C186" s="4" t="str">
        <f>VLOOKUP([Field],Columns[],2,0)&amp;"("</f>
        <v>foreign(</v>
      </c>
      <c r="D186" s="4" t="str">
        <f>IF(VLOOKUP([Field],Columns[],3,0)&lt;&gt;"","'"&amp;VLOOKUP([Field],Columns[],3,0)&amp;"'","")</f>
        <v>'resource_action'</v>
      </c>
      <c r="E186" s="7" t="str">
        <f>IF(VLOOKUP([Field],Columns[],4,0)&lt;&gt;0,", "&amp;VLOOKUP([Field],Columns[],4,0)&amp;")",")")</f>
        <v>)</v>
      </c>
      <c r="F186" s="4" t="str">
        <f>IF(VLOOKUP([Field],Columns[],5,0)=0,"","-&gt;"&amp;VLOOKUP([Field],Columns[],5,0))</f>
        <v>-&gt;references('id')</v>
      </c>
      <c r="G186" s="4" t="str">
        <f>IF(VLOOKUP([Field],Columns[],6,0)=0,"","-&gt;"&amp;VLOOKUP([Field],Columns[],6,0))</f>
        <v>-&gt;on('__resource_actions')</v>
      </c>
      <c r="H186" s="4" t="str">
        <f>IF(VLOOKUP([Field],Columns[],7,0)=0,"","-&gt;"&amp;VLOOKUP([Field],Columns[],7,0))</f>
        <v>-&gt;onUpdate('cascade')</v>
      </c>
      <c r="I186" s="4" t="str">
        <f>IF(VLOOKUP([Field],Columns[],8,0)=0,"","-&gt;"&amp;VLOOKUP([Field],Columns[],8,0))</f>
        <v>-&gt;onDelete('cascade')</v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7" spans="1:11">
      <c r="A187" s="4" t="s">
        <v>136</v>
      </c>
      <c r="B187" s="4" t="s">
        <v>93</v>
      </c>
      <c r="C187" s="4" t="str">
        <f>VLOOKUP([Field],Columns[],2,0)&amp;"("</f>
        <v>foreign(</v>
      </c>
      <c r="D187" s="4" t="str">
        <f>IF(VLOOKUP([Field],Columns[],3,0)&lt;&gt;"","'"&amp;VLOOKUP([Field],Columns[],3,0)&amp;"'","")</f>
        <v>'resource_data'</v>
      </c>
      <c r="E187" s="7" t="str">
        <f>IF(VLOOKUP([Field],Columns[],4,0)&lt;&gt;0,", "&amp;VLOOKUP([Field],Columns[],4,0)&amp;")",")")</f>
        <v>)</v>
      </c>
      <c r="F187" s="4" t="str">
        <f>IF(VLOOKUP([Field],Columns[],5,0)=0,"","-&gt;"&amp;VLOOKUP([Field],Columns[],5,0))</f>
        <v>-&gt;references('id')</v>
      </c>
      <c r="G187" s="4" t="str">
        <f>IF(VLOOKUP([Field],Columns[],6,0)=0,"","-&gt;"&amp;VLOOKUP([Field],Columns[],6,0))</f>
        <v>-&gt;on('__resource_data')</v>
      </c>
      <c r="H187" s="4" t="str">
        <f>IF(VLOOKUP([Field],Columns[],7,0)=0,"","-&gt;"&amp;VLOOKUP([Field],Columns[],7,0))</f>
        <v>-&gt;onUpdate('cascade')</v>
      </c>
      <c r="I187" s="4" t="str">
        <f>IF(VLOOKUP([Field],Columns[],8,0)=0,"","-&gt;"&amp;VLOOKUP([Field],Columns[],8,0))</f>
        <v>-&gt;onDelete('cascade')</v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188" spans="1:11">
      <c r="A188" s="4" t="s">
        <v>137</v>
      </c>
      <c r="B188" s="4" t="s">
        <v>21</v>
      </c>
      <c r="C188" s="4" t="str">
        <f>VLOOKUP([Field],Columns[],2,0)&amp;"("</f>
        <v>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"&amp;VLOOKUP([Field],Columns[],4,0)&amp;")",")")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$table-&gt;increments('id');</v>
      </c>
    </row>
    <row r="189" spans="1:11">
      <c r="A189" s="4" t="s">
        <v>137</v>
      </c>
      <c r="B189" s="4" t="s">
        <v>26</v>
      </c>
      <c r="C189" s="4" t="str">
        <f>VLOOKUP([Field],Columns[],2,0)&amp;"("</f>
        <v>string(</v>
      </c>
      <c r="D189" s="4" t="str">
        <f>IF(VLOOKUP([Field],Columns[],3,0)&lt;&gt;"","'"&amp;VLOOKUP([Field],Columns[],3,0)&amp;"'","")</f>
        <v>'name'</v>
      </c>
      <c r="E189" s="7" t="str">
        <f>IF(VLOOKUP([Field],Columns[],4,0)&lt;&gt;0,", "&amp;VLOOKUP([Field],Columns[],4,0)&amp;")",")")</f>
        <v>, 64)</v>
      </c>
      <c r="F189" s="4" t="str">
        <f>IF(VLOOKUP([Field],Columns[],5,0)=0,"","-&gt;"&amp;VLOOKUP([Field],Columns[],5,0))</f>
        <v>-&gt;index()</v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$table-&gt;string('name', 64)-&gt;index();</v>
      </c>
    </row>
    <row r="190" spans="1:11">
      <c r="A190" s="4" t="s">
        <v>137</v>
      </c>
      <c r="B190" s="4" t="s">
        <v>28</v>
      </c>
      <c r="C190" s="4" t="str">
        <f>VLOOKUP([Field],Columns[],2,0)&amp;"("</f>
        <v>string(</v>
      </c>
      <c r="D190" s="4" t="str">
        <f>IF(VLOOKUP([Field],Columns[],3,0)&lt;&gt;"","'"&amp;VLOOKUP([Field],Columns[],3,0)&amp;"'","")</f>
        <v>'description'</v>
      </c>
      <c r="E190" s="7" t="str">
        <f>IF(VLOOKUP([Field],Columns[],4,0)&lt;&gt;0,", "&amp;VLOOKUP([Field],Columns[],4,0)&amp;")",")")</f>
        <v>, 1024)</v>
      </c>
      <c r="F190" s="4" t="str">
        <f>IF(VLOOKUP([Field],Columns[],5,0)=0,"","-&gt;"&amp;VLOOKUP([Field],Columns[],5,0))</f>
        <v>-&gt;nullable()</v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$table-&gt;string('description', 1024)-&gt;nullable();</v>
      </c>
    </row>
    <row r="191" spans="1:11">
      <c r="A191" s="4" t="s">
        <v>137</v>
      </c>
      <c r="B191" s="4" t="s">
        <v>30</v>
      </c>
      <c r="C191" s="4" t="str">
        <f>VLOOKUP([Field],Columns[],2,0)&amp;"("</f>
        <v>string(</v>
      </c>
      <c r="D191" s="4" t="str">
        <f>IF(VLOOKUP([Field],Columns[],3,0)&lt;&gt;"","'"&amp;VLOOKUP([Field],Columns[],3,0)&amp;"'","")</f>
        <v>'title'</v>
      </c>
      <c r="E191" s="7" t="str">
        <f>IF(VLOOKUP([Field],Columns[],4,0)&lt;&gt;0,", "&amp;VLOOKUP([Field],Columns[],4,0)&amp;")",")")</f>
        <v>, 128)</v>
      </c>
      <c r="F191" s="4" t="str">
        <f>IF(VLOOKUP([Field],Columns[],5,0)=0,"","-&gt;"&amp;VLOOKUP([Field],Columns[],5,0))</f>
        <v>-&gt;nullable()</v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$table-&gt;string('title', 128)-&gt;nullable();</v>
      </c>
    </row>
    <row r="192" spans="1:11">
      <c r="A192" s="4" t="s">
        <v>137</v>
      </c>
      <c r="B192" s="4" t="s">
        <v>40</v>
      </c>
      <c r="C192" s="4" t="str">
        <f>VLOOKUP([Field],Columns[],2,0)&amp;"("</f>
        <v>timestamps(</v>
      </c>
      <c r="D192" s="4" t="str">
        <f>IF(VLOOKUP([Field],Columns[],3,0)&lt;&gt;"","'"&amp;VLOOKUP([Field],Columns[],3,0)&amp;"'","")</f>
        <v/>
      </c>
      <c r="E192" s="7" t="str">
        <f>IF(VLOOKUP([Field],Columns[],4,0)&lt;&gt;0,", "&amp;VLOOKUP([Field],Columns[],4,0)&amp;")",")")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$table-&gt;timestamps();</v>
      </c>
    </row>
    <row r="193" spans="1:11">
      <c r="A193" s="4" t="s">
        <v>138</v>
      </c>
      <c r="B193" s="4" t="s">
        <v>21</v>
      </c>
      <c r="C193" s="4" t="str">
        <f>VLOOKUP([Field],Columns[],2,0)&amp;"("</f>
        <v>increments(</v>
      </c>
      <c r="D193" s="4" t="str">
        <f>IF(VLOOKUP([Field],Columns[],3,0)&lt;&gt;"","'"&amp;VLOOKUP([Field],Columns[],3,0)&amp;"'","")</f>
        <v>'id'</v>
      </c>
      <c r="E193" s="7" t="str">
        <f>IF(VLOOKUP([Field],Columns[],4,0)&lt;&gt;0,", "&amp;VLOOKUP([Field],Columns[],4,0)&amp;")",")")</f>
        <v>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$table-&gt;increments('id');</v>
      </c>
    </row>
    <row r="194" spans="1:11">
      <c r="A194" s="4" t="s">
        <v>138</v>
      </c>
      <c r="B194" s="4" t="s">
        <v>141</v>
      </c>
      <c r="C194" s="4" t="str">
        <f>VLOOKUP([Field],Columns[],2,0)&amp;"("</f>
        <v>unsignedInteger(</v>
      </c>
      <c r="D194" s="4" t="str">
        <f>IF(VLOOKUP([Field],Columns[],3,0)&lt;&gt;"","'"&amp;VLOOKUP([Field],Columns[],3,0)&amp;"'","")</f>
        <v>'group'</v>
      </c>
      <c r="E194" s="7" t="str">
        <f>IF(VLOOKUP([Field],Columns[],4,0)&lt;&gt;0,", "&amp;VLOOKUP([Field],Columns[],4,0)&amp;")",")")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$table-&gt;unsignedInteger('group');</v>
      </c>
    </row>
    <row r="195" spans="1:11">
      <c r="A195" s="4" t="s">
        <v>138</v>
      </c>
      <c r="B195" s="4" t="s">
        <v>144</v>
      </c>
      <c r="C195" s="4" t="str">
        <f>VLOOKUP([Field],Columns[],2,0)&amp;"("</f>
        <v>unsignedInteger(</v>
      </c>
      <c r="D195" s="4" t="str">
        <f>IF(VLOOKUP([Field],Columns[],3,0)&lt;&gt;"","'"&amp;VLOOKUP([Field],Columns[],3,0)&amp;"'","")</f>
        <v>'user'</v>
      </c>
      <c r="E195" s="7" t="str">
        <f>IF(VLOOKUP([Field],Columns[],4,0)&lt;&gt;0,", "&amp;VLOOKUP([Field],Columns[],4,0)&amp;")",")")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$table-&gt;unsignedInteger('user');</v>
      </c>
    </row>
    <row r="196" spans="1:11">
      <c r="A196" s="4" t="s">
        <v>138</v>
      </c>
      <c r="B196" s="4" t="s">
        <v>40</v>
      </c>
      <c r="C196" s="4" t="str">
        <f>VLOOKUP([Field],Columns[],2,0)&amp;"("</f>
        <v>timestamps(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"&amp;VLOOKUP([Field],Columns[],4,0)&amp;")",")")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$table-&gt;timestamps();</v>
      </c>
    </row>
    <row r="197" spans="1:11">
      <c r="A197" s="4" t="s">
        <v>138</v>
      </c>
      <c r="B197" s="4" t="s">
        <v>142</v>
      </c>
      <c r="C197" s="4" t="str">
        <f>VLOOKUP([Field],Columns[],2,0)&amp;"("</f>
        <v>foreign(</v>
      </c>
      <c r="D197" s="4" t="str">
        <f>IF(VLOOKUP([Field],Columns[],3,0)&lt;&gt;"","'"&amp;VLOOKUP([Field],Columns[],3,0)&amp;"'","")</f>
        <v>'group'</v>
      </c>
      <c r="E197" s="7" t="str">
        <f>IF(VLOOKUP([Field],Columns[],4,0)&lt;&gt;0,", "&amp;VLOOKUP([Field],Columns[],4,0)&amp;")",")")</f>
        <v>)</v>
      </c>
      <c r="F197" s="4" t="str">
        <f>IF(VLOOKUP([Field],Columns[],5,0)=0,"","-&gt;"&amp;VLOOKUP([Field],Columns[],5,0))</f>
        <v>-&gt;references('id')</v>
      </c>
      <c r="G197" s="4" t="str">
        <f>IF(VLOOKUP([Field],Columns[],6,0)=0,"","-&gt;"&amp;VLOOKUP([Field],Columns[],6,0))</f>
        <v>-&gt;on('__groups')</v>
      </c>
      <c r="H197" s="4" t="str">
        <f>IF(VLOOKUP([Field],Columns[],7,0)=0,"","-&gt;"&amp;VLOOKUP([Field],Columns[],7,0))</f>
        <v>-&gt;onUpdate('cascade')</v>
      </c>
      <c r="I197" s="4" t="str">
        <f>IF(VLOOKUP([Field],Columns[],8,0)=0,"","-&gt;"&amp;VLOOKUP([Field],Columns[],8,0))</f>
        <v>-&gt;onDelete('cascade')</v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198" spans="1:11">
      <c r="A198" s="4" t="s">
        <v>138</v>
      </c>
      <c r="B198" s="4" t="s">
        <v>145</v>
      </c>
      <c r="C198" s="4" t="str">
        <f>VLOOKUP([Field],Columns[],2,0)&amp;"("</f>
        <v>foreign(</v>
      </c>
      <c r="D198" s="4" t="str">
        <f>IF(VLOOKUP([Field],Columns[],3,0)&lt;&gt;"","'"&amp;VLOOKUP([Field],Columns[],3,0)&amp;"'","")</f>
        <v>'user'</v>
      </c>
      <c r="E198" s="7" t="str">
        <f>IF(VLOOKUP([Field],Columns[],4,0)&lt;&gt;0,", "&amp;VLOOKUP([Field],Columns[],4,0)&amp;")",")")</f>
        <v>)</v>
      </c>
      <c r="F198" s="4" t="str">
        <f>IF(VLOOKUP([Field],Columns[],5,0)=0,"","-&gt;"&amp;VLOOKUP([Field],Columns[],5,0))</f>
        <v>-&gt;references('id')</v>
      </c>
      <c r="G198" s="4" t="str">
        <f>IF(VLOOKUP([Field],Columns[],6,0)=0,"","-&gt;"&amp;VLOOKUP([Field],Columns[],6,0))</f>
        <v>-&gt;on('users')</v>
      </c>
      <c r="H198" s="4" t="str">
        <f>IF(VLOOKUP([Field],Columns[],7,0)=0,"","-&gt;"&amp;VLOOKUP([Field],Columns[],7,0))</f>
        <v>-&gt;onUpdate('cascade')</v>
      </c>
      <c r="I198" s="4" t="str">
        <f>IF(VLOOKUP([Field],Columns[],8,0)=0,"","-&gt;"&amp;VLOOKUP([Field],Columns[],8,0))</f>
        <v>-&gt;onDelete('cascade')</v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99" spans="1:11">
      <c r="A199" s="4" t="s">
        <v>139</v>
      </c>
      <c r="B199" s="4" t="s">
        <v>21</v>
      </c>
      <c r="C199" s="4" t="str">
        <f>VLOOKUP([Field],Columns[],2,0)&amp;"("</f>
        <v>increments(</v>
      </c>
      <c r="D199" s="4" t="str">
        <f>IF(VLOOKUP([Field],Columns[],3,0)&lt;&gt;"","'"&amp;VLOOKUP([Field],Columns[],3,0)&amp;"'","")</f>
        <v>'id'</v>
      </c>
      <c r="E199" s="7" t="str">
        <f>IF(VLOOKUP([Field],Columns[],4,0)&lt;&gt;0,", "&amp;VLOOKUP([Field],Columns[],4,0)&amp;")",")")</f>
        <v>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$table-&gt;increments('id');</v>
      </c>
    </row>
    <row r="200" spans="1:11">
      <c r="A200" s="4" t="s">
        <v>139</v>
      </c>
      <c r="B200" s="4" t="s">
        <v>26</v>
      </c>
      <c r="C200" s="4" t="str">
        <f>VLOOKUP([Field],Columns[],2,0)&amp;"("</f>
        <v>string(</v>
      </c>
      <c r="D200" s="4" t="str">
        <f>IF(VLOOKUP([Field],Columns[],3,0)&lt;&gt;"","'"&amp;VLOOKUP([Field],Columns[],3,0)&amp;"'","")</f>
        <v>'name'</v>
      </c>
      <c r="E200" s="7" t="str">
        <f>IF(VLOOKUP([Field],Columns[],4,0)&lt;&gt;0,", "&amp;VLOOKUP([Field],Columns[],4,0)&amp;")",")")</f>
        <v>, 64)</v>
      </c>
      <c r="F200" s="4" t="str">
        <f>IF(VLOOKUP([Field],Columns[],5,0)=0,"","-&gt;"&amp;VLOOKUP([Field],Columns[],5,0))</f>
        <v>-&gt;index()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$table-&gt;string('name', 64)-&gt;index();</v>
      </c>
    </row>
    <row r="201" spans="1:11">
      <c r="A201" s="4" t="s">
        <v>139</v>
      </c>
      <c r="B201" s="4" t="s">
        <v>28</v>
      </c>
      <c r="C201" s="4" t="str">
        <f>VLOOKUP([Field],Columns[],2,0)&amp;"("</f>
        <v>string(</v>
      </c>
      <c r="D201" s="4" t="str">
        <f>IF(VLOOKUP([Field],Columns[],3,0)&lt;&gt;"","'"&amp;VLOOKUP([Field],Columns[],3,0)&amp;"'","")</f>
        <v>'description'</v>
      </c>
      <c r="E201" s="7" t="str">
        <f>IF(VLOOKUP([Field],Columns[],4,0)&lt;&gt;0,", "&amp;VLOOKUP([Field],Columns[],4,0)&amp;")",")")</f>
        <v>, 1024)</v>
      </c>
      <c r="F201" s="4" t="str">
        <f>IF(VLOOKUP([Field],Columns[],5,0)=0,"","-&gt;"&amp;VLOOKUP([Field],Columns[],5,0))</f>
        <v>-&gt;nullable()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$table-&gt;string('description', 1024)-&gt;nullable();</v>
      </c>
    </row>
    <row r="202" spans="1:11">
      <c r="A202" s="4" t="s">
        <v>139</v>
      </c>
      <c r="B202" s="4" t="s">
        <v>30</v>
      </c>
      <c r="C202" s="4" t="str">
        <f>VLOOKUP([Field],Columns[],2,0)&amp;"("</f>
        <v>string(</v>
      </c>
      <c r="D202" s="4" t="str">
        <f>IF(VLOOKUP([Field],Columns[],3,0)&lt;&gt;"","'"&amp;VLOOKUP([Field],Columns[],3,0)&amp;"'","")</f>
        <v>'title'</v>
      </c>
      <c r="E202" s="7" t="str">
        <f>IF(VLOOKUP([Field],Columns[],4,0)&lt;&gt;0,", "&amp;VLOOKUP([Field],Columns[],4,0)&amp;")",")")</f>
        <v>, 128)</v>
      </c>
      <c r="F202" s="4" t="str">
        <f>IF(VLOOKUP([Field],Columns[],5,0)=0,"","-&gt;"&amp;VLOOKUP([Field],Columns[],5,0))</f>
        <v>-&gt;nullable()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$table-&gt;string('title', 128)-&gt;nullable();</v>
      </c>
    </row>
    <row r="203" spans="1:11">
      <c r="A203" s="4" t="s">
        <v>139</v>
      </c>
      <c r="B203" s="4" t="s">
        <v>40</v>
      </c>
      <c r="C203" s="4" t="str">
        <f>VLOOKUP([Field],Columns[],2,0)&amp;"("</f>
        <v>timestamps(</v>
      </c>
      <c r="D203" s="4" t="str">
        <f>IF(VLOOKUP([Field],Columns[],3,0)&lt;&gt;"","'"&amp;VLOOKUP([Field],Columns[],3,0)&amp;"'","")</f>
        <v/>
      </c>
      <c r="E203" s="7" t="str">
        <f>IF(VLOOKUP([Field],Columns[],4,0)&lt;&gt;0,", "&amp;VLOOKUP([Field],Columns[],4,0)&amp;")",")")</f>
        <v>)</v>
      </c>
      <c r="F203" s="4" t="str">
        <f>IF(VLOOKUP([Field],Columns[],5,0)=0,"","-&gt;"&amp;VLOOKUP([Field],Columns[],5,0))</f>
        <v/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$table-&gt;timestamps();</v>
      </c>
    </row>
    <row r="204" spans="1:11">
      <c r="A204" s="4" t="s">
        <v>140</v>
      </c>
      <c r="B204" s="4" t="s">
        <v>21</v>
      </c>
      <c r="C204" s="4" t="str">
        <f>VLOOKUP([Field],Columns[],2,0)&amp;"("</f>
        <v>increments(</v>
      </c>
      <c r="D204" s="4" t="str">
        <f>IF(VLOOKUP([Field],Columns[],3,0)&lt;&gt;"","'"&amp;VLOOKUP([Field],Columns[],3,0)&amp;"'","")</f>
        <v>'id'</v>
      </c>
      <c r="E204" s="7" t="str">
        <f>IF(VLOOKUP([Field],Columns[],4,0)&lt;&gt;0,", "&amp;VLOOKUP([Field],Columns[],4,0)&amp;")",")")</f>
        <v>)</v>
      </c>
      <c r="F204" s="4" t="str">
        <f>IF(VLOOKUP([Field],Columns[],5,0)=0,"","-&gt;"&amp;VLOOKUP([Field],Columns[],5,0))</f>
        <v/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$table-&gt;increments('id');</v>
      </c>
    </row>
    <row r="205" spans="1:11">
      <c r="A205" s="4" t="s">
        <v>140</v>
      </c>
      <c r="B205" s="4" t="s">
        <v>141</v>
      </c>
      <c r="C205" s="4" t="str">
        <f>VLOOKUP([Field],Columns[],2,0)&amp;"("</f>
        <v>unsignedInteger(</v>
      </c>
      <c r="D205" s="4" t="str">
        <f>IF(VLOOKUP([Field],Columns[],3,0)&lt;&gt;"","'"&amp;VLOOKUP([Field],Columns[],3,0)&amp;"'","")</f>
        <v>'group'</v>
      </c>
      <c r="E205" s="7" t="str">
        <f>IF(VLOOKUP([Field],Columns[],4,0)&lt;&gt;0,", "&amp;VLOOKUP([Field],Columns[],4,0)&amp;")",")")</f>
        <v>)</v>
      </c>
      <c r="F205" s="4" t="str">
        <f>IF(VLOOKUP([Field],Columns[],5,0)=0,"","-&gt;"&amp;VLOOKUP([Field],Columns[],5,0))</f>
        <v/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$table-&gt;unsignedInteger('group');</v>
      </c>
    </row>
    <row r="206" spans="1:11">
      <c r="A206" s="4" t="s">
        <v>140</v>
      </c>
      <c r="B206" s="4" t="s">
        <v>147</v>
      </c>
      <c r="C206" s="4" t="str">
        <f>VLOOKUP([Field],Columns[],2,0)&amp;"("</f>
        <v>unsignedInteger(</v>
      </c>
      <c r="D206" s="4" t="str">
        <f>IF(VLOOKUP([Field],Columns[],3,0)&lt;&gt;"","'"&amp;VLOOKUP([Field],Columns[],3,0)&amp;"'","")</f>
        <v>'role'</v>
      </c>
      <c r="E206" s="7" t="str">
        <f>IF(VLOOKUP([Field],Columns[],4,0)&lt;&gt;0,", "&amp;VLOOKUP([Field],Columns[],4,0)&amp;")",")")</f>
        <v>)</v>
      </c>
      <c r="F206" s="4" t="str">
        <f>IF(VLOOKUP([Field],Columns[],5,0)=0,"","-&gt;"&amp;VLOOKUP([Field],Columns[],5,0))</f>
        <v/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$table-&gt;unsignedInteger('role');</v>
      </c>
    </row>
    <row r="207" spans="1:11">
      <c r="A207" s="4" t="s">
        <v>140</v>
      </c>
      <c r="B207" s="4" t="s">
        <v>40</v>
      </c>
      <c r="C207" s="4" t="str">
        <f>VLOOKUP([Field],Columns[],2,0)&amp;"("</f>
        <v>timestamps(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"&amp;VLOOKUP([Field],Columns[],4,0)&amp;")",")")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$table-&gt;timestamps();</v>
      </c>
    </row>
    <row r="208" spans="1:11">
      <c r="A208" s="4" t="s">
        <v>140</v>
      </c>
      <c r="B208" s="4" t="s">
        <v>142</v>
      </c>
      <c r="C208" s="4" t="str">
        <f>VLOOKUP([Field],Columns[],2,0)&amp;"("</f>
        <v>foreign(</v>
      </c>
      <c r="D208" s="4" t="str">
        <f>IF(VLOOKUP([Field],Columns[],3,0)&lt;&gt;"","'"&amp;VLOOKUP([Field],Columns[],3,0)&amp;"'","")</f>
        <v>'group'</v>
      </c>
      <c r="E208" s="7" t="str">
        <f>IF(VLOOKUP([Field],Columns[],4,0)&lt;&gt;0,", "&amp;VLOOKUP([Field],Columns[],4,0)&amp;")",")")</f>
        <v>)</v>
      </c>
      <c r="F208" s="4" t="str">
        <f>IF(VLOOKUP([Field],Columns[],5,0)=0,"","-&gt;"&amp;VLOOKUP([Field],Columns[],5,0))</f>
        <v>-&gt;references('id')</v>
      </c>
      <c r="G208" s="4" t="str">
        <f>IF(VLOOKUP([Field],Columns[],6,0)=0,"","-&gt;"&amp;VLOOKUP([Field],Columns[],6,0))</f>
        <v>-&gt;on('__groups')</v>
      </c>
      <c r="H208" s="4" t="str">
        <f>IF(VLOOKUP([Field],Columns[],7,0)=0,"","-&gt;"&amp;VLOOKUP([Field],Columns[],7,0))</f>
        <v>-&gt;onUpdate('cascade')</v>
      </c>
      <c r="I208" s="4" t="str">
        <f>IF(VLOOKUP([Field],Columns[],8,0)=0,"","-&gt;"&amp;VLOOKUP([Field],Columns[],8,0))</f>
        <v>-&gt;onDelete('cascade')</v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209" spans="1:11">
      <c r="A209" s="4" t="s">
        <v>140</v>
      </c>
      <c r="B209" s="4" t="s">
        <v>148</v>
      </c>
      <c r="C209" s="4" t="str">
        <f>VLOOKUP([Field],Columns[],2,0)&amp;"("</f>
        <v>foreign(</v>
      </c>
      <c r="D209" s="4" t="str">
        <f>IF(VLOOKUP([Field],Columns[],3,0)&lt;&gt;"","'"&amp;VLOOKUP([Field],Columns[],3,0)&amp;"'","")</f>
        <v>'role'</v>
      </c>
      <c r="E209" s="7" t="str">
        <f>IF(VLOOKUP([Field],Columns[],4,0)&lt;&gt;0,", "&amp;VLOOKUP([Field],Columns[],4,0)&amp;")",")")</f>
        <v>)</v>
      </c>
      <c r="F209" s="4" t="str">
        <f>IF(VLOOKUP([Field],Columns[],5,0)=0,"","-&gt;"&amp;VLOOKUP([Field],Columns[],5,0))</f>
        <v>-&gt;references('id')</v>
      </c>
      <c r="G209" s="4" t="str">
        <f>IF(VLOOKUP([Field],Columns[],6,0)=0,"","-&gt;"&amp;VLOOKUP([Field],Columns[],6,0))</f>
        <v>-&gt;on('__roles')</v>
      </c>
      <c r="H209" s="4" t="str">
        <f>IF(VLOOKUP([Field],Columns[],7,0)=0,"","-&gt;"&amp;VLOOKUP([Field],Columns[],7,0))</f>
        <v>-&gt;onUpdate('cascade')</v>
      </c>
      <c r="I209" s="4" t="str">
        <f>IF(VLOOKUP([Field],Columns[],8,0)=0,"","-&gt;"&amp;VLOOKUP([Field],Columns[],8,0))</f>
        <v>-&gt;onDelete('cascade')</v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10" spans="1:11">
      <c r="A210" s="4" t="s">
        <v>150</v>
      </c>
      <c r="B210" s="4" t="s">
        <v>21</v>
      </c>
      <c r="C210" s="4" t="str">
        <f>VLOOKUP([Field],Columns[],2,0)&amp;"("</f>
        <v>increments(</v>
      </c>
      <c r="D210" s="4" t="str">
        <f>IF(VLOOKUP([Field],Columns[],3,0)&lt;&gt;"","'"&amp;VLOOKUP([Field],Columns[],3,0)&amp;"'","")</f>
        <v>'id'</v>
      </c>
      <c r="E210" s="7" t="str">
        <f>IF(VLOOKUP([Field],Columns[],4,0)&lt;&gt;0,", "&amp;VLOOKUP([Field],Columns[],4,0)&amp;")",")")</f>
        <v>)</v>
      </c>
      <c r="F210" s="4" t="str">
        <f>IF(VLOOKUP([Field],Columns[],5,0)=0,"","-&gt;"&amp;VLOOKUP([Field],Columns[],5,0))</f>
        <v/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$table-&gt;increments('id');</v>
      </c>
    </row>
    <row r="211" spans="1:11">
      <c r="A211" s="4" t="s">
        <v>150</v>
      </c>
      <c r="B211" s="4" t="s">
        <v>117</v>
      </c>
      <c r="C211" s="4" t="str">
        <f>VLOOKUP([Field],Columns[],2,0)&amp;"("</f>
        <v>unsignedInteger(</v>
      </c>
      <c r="D211" s="4" t="str">
        <f>IF(VLOOKUP([Field],Columns[],3,0)&lt;&gt;"","'"&amp;VLOOKUP([Field],Columns[],3,0)&amp;"'","")</f>
        <v>'resource_form'</v>
      </c>
      <c r="E211" s="7" t="str">
        <f>IF(VLOOKUP([Field],Columns[],4,0)&lt;&gt;0,", "&amp;VLOOKUP([Field],Columns[],4,0)&amp;")",")")</f>
        <v>)</v>
      </c>
      <c r="F211" s="4" t="str">
        <f>IF(VLOOKUP([Field],Columns[],5,0)=0,"","-&gt;"&amp;VLOOKUP([Field],Columns[],5,0))</f>
        <v>-&gt;index()</v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$table-&gt;unsignedInteger('resource_form')-&gt;index();</v>
      </c>
    </row>
    <row r="212" spans="1:11">
      <c r="A212" s="4" t="s">
        <v>150</v>
      </c>
      <c r="B212" s="4" t="s">
        <v>26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'name'</v>
      </c>
      <c r="E212" s="7" t="str">
        <f>IF(VLOOKUP([Field],Columns[],4,0)&lt;&gt;0,", "&amp;VLOOKUP([Field],Columns[],4,0)&amp;")",")")</f>
        <v>, 64)</v>
      </c>
      <c r="F212" s="4" t="str">
        <f>IF(VLOOKUP([Field],Columns[],5,0)=0,"","-&gt;"&amp;VLOOKUP([Field],Columns[],5,0))</f>
        <v>-&gt;index()</v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$table-&gt;string('name', 64)-&gt;index();</v>
      </c>
    </row>
    <row r="213" spans="1:11">
      <c r="A213" s="4" t="s">
        <v>150</v>
      </c>
      <c r="B213" s="4" t="s">
        <v>151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'value'</v>
      </c>
      <c r="E213" s="7" t="str">
        <f>IF(VLOOKUP([Field],Columns[],4,0)&lt;&gt;0,", "&amp;VLOOKUP([Field],Columns[],4,0)&amp;")",")")</f>
        <v>, 1024)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/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$table-&gt;string('value', 1024)-&gt;nullable();</v>
      </c>
    </row>
    <row r="214" spans="1:11">
      <c r="A214" s="4" t="s">
        <v>150</v>
      </c>
      <c r="B214" s="4" t="s">
        <v>36</v>
      </c>
      <c r="C214" s="4" t="str">
        <f>VLOOKUP([Field],Columns[],2,0)&amp;"("</f>
        <v>string(</v>
      </c>
      <c r="D214" s="4" t="str">
        <f>IF(VLOOKUP([Field],Columns[],3,0)&lt;&gt;"","'"&amp;VLOOKUP([Field],Columns[],3,0)&amp;"'","")</f>
        <v>'method'</v>
      </c>
      <c r="E214" s="7" t="str">
        <f>IF(VLOOKUP([Field],Columns[],4,0)&lt;&gt;0,", "&amp;VLOOKUP([Field],Columns[],4,0)&amp;")",")")</f>
        <v>, 128)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$table-&gt;string('method', 128)-&gt;nullable();</v>
      </c>
    </row>
    <row r="215" spans="1:11">
      <c r="A215" s="4" t="s">
        <v>150</v>
      </c>
      <c r="B215" s="4" t="s">
        <v>572</v>
      </c>
      <c r="C215" s="4" t="str">
        <f>VLOOKUP([Field],Columns[],2,0)&amp;"("</f>
        <v>unsignedInteger(</v>
      </c>
      <c r="D215" s="4" t="str">
        <f>IF(VLOOKUP([Field],Columns[],3,0)&lt;&gt;"","'"&amp;VLOOKUP([Field],Columns[],3,0)&amp;"'","")</f>
        <v>'relation'</v>
      </c>
      <c r="E215" s="7" t="str">
        <f>IF(VLOOKUP([Field],Columns[],4,0)&lt;&gt;0,", "&amp;VLOOKUP([Field],Columns[],4,0)&amp;")",")")</f>
        <v>)</v>
      </c>
      <c r="F215" s="4" t="str">
        <f>IF(VLOOKUP([Field],Columns[],5,0)=0,"","-&gt;"&amp;VLOOKUP([Field],Columns[],5,0))</f>
        <v>-&gt;index()</v>
      </c>
      <c r="G215" s="4" t="str">
        <f>IF(VLOOKUP([Field],Columns[],6,0)=0,"","-&gt;"&amp;VLOOKUP([Field],Columns[],6,0))</f>
        <v>-&gt;nullable()</v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$table-&gt;unsignedInteger('relation')-&gt;index()-&gt;nullable();</v>
      </c>
    </row>
    <row r="216" spans="1:11">
      <c r="A216" s="4" t="s">
        <v>150</v>
      </c>
      <c r="B216" s="4" t="s">
        <v>574</v>
      </c>
      <c r="C216" s="4" t="str">
        <f>VLOOKUP([Field],Columns[],2,0)&amp;"("</f>
        <v>unsignedInteger(</v>
      </c>
      <c r="D216" s="4" t="str">
        <f>IF(VLOOKUP([Field],Columns[],3,0)&lt;&gt;"","'"&amp;VLOOKUP([Field],Columns[],3,0)&amp;"'","")</f>
        <v>'nest_relation1'</v>
      </c>
      <c r="E216" s="7" t="str">
        <f>IF(VLOOKUP([Field],Columns[],4,0)&lt;&gt;0,", "&amp;VLOOKUP([Field],Columns[],4,0)&amp;")",")")</f>
        <v>)</v>
      </c>
      <c r="F216" s="4" t="str">
        <f>IF(VLOOKUP([Field],Columns[],5,0)=0,"","-&gt;"&amp;VLOOKUP([Field],Columns[],5,0))</f>
        <v>-&gt;index()</v>
      </c>
      <c r="G216" s="4" t="str">
        <f>IF(VLOOKUP([Field],Columns[],6,0)=0,"","-&gt;"&amp;VLOOKUP([Field],Columns[],6,0))</f>
        <v>-&gt;nullable()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17" spans="1:11">
      <c r="A217" s="4" t="s">
        <v>150</v>
      </c>
      <c r="B217" s="4" t="s">
        <v>575</v>
      </c>
      <c r="C217" s="4" t="str">
        <f>VLOOKUP([Field],Columns[],2,0)&amp;"("</f>
        <v>unsignedInteger(</v>
      </c>
      <c r="D217" s="4" t="str">
        <f>IF(VLOOKUP([Field],Columns[],3,0)&lt;&gt;"","'"&amp;VLOOKUP([Field],Columns[],3,0)&amp;"'","")</f>
        <v>'nest_relation2'</v>
      </c>
      <c r="E217" s="7" t="str">
        <f>IF(VLOOKUP([Field],Columns[],4,0)&lt;&gt;0,", "&amp;VLOOKUP([Field],Columns[],4,0)&amp;")",")")</f>
        <v>)</v>
      </c>
      <c r="F217" s="4" t="str">
        <f>IF(VLOOKUP([Field],Columns[],5,0)=0,"","-&gt;"&amp;VLOOKUP([Field],Columns[],5,0))</f>
        <v>-&gt;index()</v>
      </c>
      <c r="G217" s="4" t="str">
        <f>IF(VLOOKUP([Field],Columns[],6,0)=0,"","-&gt;"&amp;VLOOKUP([Field],Columns[],6,0))</f>
        <v>-&gt;nullable()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18" spans="1:11">
      <c r="A218" s="4" t="s">
        <v>150</v>
      </c>
      <c r="B218" s="4" t="s">
        <v>576</v>
      </c>
      <c r="C218" s="4" t="str">
        <f>VLOOKUP([Field],Columns[],2,0)&amp;"("</f>
        <v>unsignedInteger(</v>
      </c>
      <c r="D218" s="4" t="str">
        <f>IF(VLOOKUP([Field],Columns[],3,0)&lt;&gt;"","'"&amp;VLOOKUP([Field],Columns[],3,0)&amp;"'","")</f>
        <v>'nest_relation3'</v>
      </c>
      <c r="E218" s="7" t="str">
        <f>IF(VLOOKUP([Field],Columns[],4,0)&lt;&gt;0,", "&amp;VLOOKUP([Field],Columns[],4,0)&amp;")",")")</f>
        <v>)</v>
      </c>
      <c r="F218" s="4" t="str">
        <f>IF(VLOOKUP([Field],Columns[],5,0)=0,"","-&gt;"&amp;VLOOKUP([Field],Columns[],5,0))</f>
        <v>-&gt;index()</v>
      </c>
      <c r="G218" s="4" t="str">
        <f>IF(VLOOKUP([Field],Columns[],6,0)=0,"","-&gt;"&amp;VLOOKUP([Field],Columns[],6,0))</f>
        <v>-&gt;nullable()</v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$table-&gt;unsignedInteger('nest_relation3')-&gt;index()-&gt;nullable();</v>
      </c>
    </row>
    <row r="219" spans="1:11">
      <c r="A219" s="4" t="s">
        <v>150</v>
      </c>
      <c r="B219" s="4" t="s">
        <v>152</v>
      </c>
      <c r="C219" s="4" t="str">
        <f>VLOOKUP([Field],Columns[],2,0)&amp;"("</f>
        <v>string(</v>
      </c>
      <c r="D219" s="4" t="str">
        <f>IF(VLOOKUP([Field],Columns[],3,0)&lt;&gt;"","'"&amp;VLOOKUP([Field],Columns[],3,0)&amp;"'","")</f>
        <v>'attribute'</v>
      </c>
      <c r="E219" s="7" t="str">
        <f>IF(VLOOKUP([Field],Columns[],4,0)&lt;&gt;0,", "&amp;VLOOKUP([Field],Columns[],4,0)&amp;")",")")</f>
        <v>, 64)</v>
      </c>
      <c r="F219" s="4" t="str">
        <f>IF(VLOOKUP([Field],Columns[],5,0)=0,"","-&gt;"&amp;VLOOKUP([Field],Columns[],5,0))</f>
        <v>-&gt;nullable()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$table-&gt;string('attribute', 64)-&gt;nullable();</v>
      </c>
    </row>
    <row r="220" spans="1:11">
      <c r="A220" s="4" t="s">
        <v>150</v>
      </c>
      <c r="B220" s="4" t="s">
        <v>40</v>
      </c>
      <c r="C220" s="4" t="str">
        <f>VLOOKUP([Field],Columns[],2,0)&amp;"("</f>
        <v>timestamps(</v>
      </c>
      <c r="D220" s="4" t="str">
        <f>IF(VLOOKUP([Field],Columns[],3,0)&lt;&gt;"","'"&amp;VLOOKUP([Field],Columns[],3,0)&amp;"'","")</f>
        <v/>
      </c>
      <c r="E220" s="7" t="str">
        <f>IF(VLOOKUP([Field],Columns[],4,0)&lt;&gt;0,", "&amp;VLOOKUP([Field],Columns[],4,0)&amp;")",")")</f>
        <v>)</v>
      </c>
      <c r="F220" s="4" t="str">
        <f>IF(VLOOKUP([Field],Columns[],5,0)=0,"","-&gt;"&amp;VLOOKUP([Field],Columns[],5,0))</f>
        <v/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$table-&gt;timestamps();</v>
      </c>
    </row>
    <row r="221" spans="1:11">
      <c r="A221" s="4" t="s">
        <v>150</v>
      </c>
      <c r="B221" s="4" t="s">
        <v>118</v>
      </c>
      <c r="C221" s="4" t="str">
        <f>VLOOKUP([Field],Columns[],2,0)&amp;"("</f>
        <v>foreign(</v>
      </c>
      <c r="D221" s="4" t="str">
        <f>IF(VLOOKUP([Field],Columns[],3,0)&lt;&gt;"","'"&amp;VLOOKUP([Field],Columns[],3,0)&amp;"'","")</f>
        <v>'resource_form'</v>
      </c>
      <c r="E221" s="7" t="str">
        <f>IF(VLOOKUP([Field],Columns[],4,0)&lt;&gt;0,", "&amp;VLOOKUP([Field],Columns[],4,0)&amp;")",")")</f>
        <v>)</v>
      </c>
      <c r="F221" s="4" t="str">
        <f>IF(VLOOKUP([Field],Columns[],5,0)=0,"","-&gt;"&amp;VLOOKUP([Field],Columns[],5,0))</f>
        <v>-&gt;references('id')</v>
      </c>
      <c r="G221" s="4" t="str">
        <f>IF(VLOOKUP([Field],Columns[],6,0)=0,"","-&gt;"&amp;VLOOKUP([Field],Columns[],6,0))</f>
        <v>-&gt;on('__resource_forms')</v>
      </c>
      <c r="H221" s="4" t="str">
        <f>IF(VLOOKUP([Field],Columns[],7,0)=0,"","-&gt;"&amp;VLOOKUP([Field],Columns[],7,0))</f>
        <v>-&gt;onUpdate('cascade')</v>
      </c>
      <c r="I221" s="4" t="str">
        <f>IF(VLOOKUP([Field],Columns[],8,0)=0,"","-&gt;"&amp;VLOOKUP([Field],Columns[],8,0))</f>
        <v>-&gt;onDelete('cascade')</v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22" spans="1:11">
      <c r="A222" s="4" t="s">
        <v>150</v>
      </c>
      <c r="B222" s="4" t="s">
        <v>573</v>
      </c>
      <c r="C222" s="5" t="str">
        <f>VLOOKUP([Field],Columns[],2,0)&amp;"("</f>
        <v>foreign(</v>
      </c>
      <c r="D222" s="5" t="str">
        <f>IF(VLOOKUP([Field],Columns[],3,0)&lt;&gt;"","'"&amp;VLOOKUP([Field],Columns[],3,0)&amp;"'","")</f>
        <v>'relation'</v>
      </c>
      <c r="E222" s="8" t="str">
        <f>IF(VLOOKUP([Field],Columns[],4,0)&lt;&gt;0,", "&amp;VLOOKUP([Field],Columns[],4,0)&amp;")",")")</f>
        <v>)</v>
      </c>
      <c r="F222" s="5" t="str">
        <f>IF(VLOOKUP([Field],Columns[],5,0)=0,"","-&gt;"&amp;VLOOKUP([Field],Columns[],5,0))</f>
        <v>-&gt;references('id')</v>
      </c>
      <c r="G222" s="5" t="str">
        <f>IF(VLOOKUP([Field],Columns[],6,0)=0,"","-&gt;"&amp;VLOOKUP([Field],Columns[],6,0))</f>
        <v>-&gt;on('__resource_relations')</v>
      </c>
      <c r="H222" s="5" t="str">
        <f>IF(VLOOKUP([Field],Columns[],7,0)=0,"","-&gt;"&amp;VLOOKUP([Field],Columns[],7,0))</f>
        <v>-&gt;onUpdate('cascade')</v>
      </c>
      <c r="I222" s="5" t="str">
        <f>IF(VLOOKUP([Field],Columns[],8,0)=0,"","-&gt;"&amp;VLOOKUP([Field],Columns[],8,0))</f>
        <v>-&gt;onDelete('set null')</v>
      </c>
      <c r="J222" s="5" t="str">
        <f>IF(VLOOKUP([Field],Columns[],9,0)=0,"","-&gt;"&amp;VLOOKUP([Field],Columns[],9,0))</f>
        <v/>
      </c>
      <c r="K222" s="5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23" spans="1:11">
      <c r="A223" s="4" t="s">
        <v>150</v>
      </c>
      <c r="B223" s="4" t="s">
        <v>579</v>
      </c>
      <c r="C223" s="5" t="str">
        <f>VLOOKUP([Field],Columns[],2,0)&amp;"("</f>
        <v>foreign(</v>
      </c>
      <c r="D223" s="5" t="str">
        <f>IF(VLOOKUP([Field],Columns[],3,0)&lt;&gt;"","'"&amp;VLOOKUP([Field],Columns[],3,0)&amp;"'","")</f>
        <v>'nest_relation1'</v>
      </c>
      <c r="E223" s="8" t="str">
        <f>IF(VLOOKUP([Field],Columns[],4,0)&lt;&gt;0,", "&amp;VLOOKUP([Field],Columns[],4,0)&amp;")",")")</f>
        <v>)</v>
      </c>
      <c r="F223" s="5" t="str">
        <f>IF(VLOOKUP([Field],Columns[],5,0)=0,"","-&gt;"&amp;VLOOKUP([Field],Columns[],5,0))</f>
        <v>-&gt;references('id')</v>
      </c>
      <c r="G223" s="5" t="str">
        <f>IF(VLOOKUP([Field],Columns[],6,0)=0,"","-&gt;"&amp;VLOOKUP([Field],Columns[],6,0))</f>
        <v>-&gt;on('__resource_relations')</v>
      </c>
      <c r="H223" s="5" t="str">
        <f>IF(VLOOKUP([Field],Columns[],7,0)=0,"","-&gt;"&amp;VLOOKUP([Field],Columns[],7,0))</f>
        <v>-&gt;onUpdate('cascade')</v>
      </c>
      <c r="I223" s="5" t="str">
        <f>IF(VLOOKUP([Field],Columns[],8,0)=0,"","-&gt;"&amp;VLOOKUP([Field],Columns[],8,0))</f>
        <v>-&gt;onDelete('set null')</v>
      </c>
      <c r="J223" s="5" t="str">
        <f>IF(VLOOKUP([Field],Columns[],9,0)=0,"","-&gt;"&amp;VLOOKUP([Field],Columns[],9,0))</f>
        <v/>
      </c>
      <c r="K223" s="5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24" spans="1:11">
      <c r="A224" s="4" t="s">
        <v>150</v>
      </c>
      <c r="B224" s="4" t="s">
        <v>580</v>
      </c>
      <c r="C224" s="5" t="str">
        <f>VLOOKUP([Field],Columns[],2,0)&amp;"("</f>
        <v>foreign(</v>
      </c>
      <c r="D224" s="5" t="str">
        <f>IF(VLOOKUP([Field],Columns[],3,0)&lt;&gt;"","'"&amp;VLOOKUP([Field],Columns[],3,0)&amp;"'","")</f>
        <v>'nest_relation2'</v>
      </c>
      <c r="E224" s="8" t="str">
        <f>IF(VLOOKUP([Field],Columns[],4,0)&lt;&gt;0,", "&amp;VLOOKUP([Field],Columns[],4,0)&amp;")",")")</f>
        <v>)</v>
      </c>
      <c r="F224" s="5" t="str">
        <f>IF(VLOOKUP([Field],Columns[],5,0)=0,"","-&gt;"&amp;VLOOKUP([Field],Columns[],5,0))</f>
        <v>-&gt;references('id')</v>
      </c>
      <c r="G224" s="5" t="str">
        <f>IF(VLOOKUP([Field],Columns[],6,0)=0,"","-&gt;"&amp;VLOOKUP([Field],Columns[],6,0))</f>
        <v>-&gt;on('__resource_relations')</v>
      </c>
      <c r="H224" s="5" t="str">
        <f>IF(VLOOKUP([Field],Columns[],7,0)=0,"","-&gt;"&amp;VLOOKUP([Field],Columns[],7,0))</f>
        <v>-&gt;onUpdate('cascade')</v>
      </c>
      <c r="I224" s="5" t="str">
        <f>IF(VLOOKUP([Field],Columns[],8,0)=0,"","-&gt;"&amp;VLOOKUP([Field],Columns[],8,0))</f>
        <v>-&gt;onDelete('set null')</v>
      </c>
      <c r="J224" s="5" t="str">
        <f>IF(VLOOKUP([Field],Columns[],9,0)=0,"","-&gt;"&amp;VLOOKUP([Field],Columns[],9,0))</f>
        <v/>
      </c>
      <c r="K224" s="5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25" spans="1:11">
      <c r="A225" s="4" t="s">
        <v>150</v>
      </c>
      <c r="B225" s="4" t="s">
        <v>581</v>
      </c>
      <c r="C225" s="4" t="str">
        <f>VLOOKUP([Field],Columns[],2,0)&amp;"("</f>
        <v>foreign(</v>
      </c>
      <c r="D225" s="4" t="str">
        <f>IF(VLOOKUP([Field],Columns[],3,0)&lt;&gt;"","'"&amp;VLOOKUP([Field],Columns[],3,0)&amp;"'","")</f>
        <v>'nest_relation3'</v>
      </c>
      <c r="E225" s="7" t="str">
        <f>IF(VLOOKUP([Field],Columns[],4,0)&lt;&gt;0,", "&amp;VLOOKUP([Field],Columns[],4,0)&amp;")",")")</f>
        <v>)</v>
      </c>
      <c r="F225" s="4" t="str">
        <f>IF(VLOOKUP([Field],Columns[],5,0)=0,"","-&gt;"&amp;VLOOKUP([Field],Columns[],5,0))</f>
        <v>-&gt;references('id')</v>
      </c>
      <c r="G225" s="4" t="str">
        <f>IF(VLOOKUP([Field],Columns[],6,0)=0,"","-&gt;"&amp;VLOOKUP([Field],Columns[],6,0))</f>
        <v>-&gt;on('__resource_relations')</v>
      </c>
      <c r="H225" s="4" t="str">
        <f>IF(VLOOKUP([Field],Columns[],7,0)=0,"","-&gt;"&amp;VLOOKUP([Field],Columns[],7,0))</f>
        <v>-&gt;onUpdate('cascade')</v>
      </c>
      <c r="I225" s="4" t="str">
        <f>IF(VLOOKUP([Field],Columns[],8,0)=0,"","-&gt;"&amp;VLOOKUP([Field],Columns[],8,0))</f>
        <v>-&gt;onDelete('set null')</v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226" spans="1:11">
      <c r="A226" s="4" t="s">
        <v>188</v>
      </c>
      <c r="B226" s="2" t="s">
        <v>21</v>
      </c>
      <c r="C226" s="2" t="str">
        <f>VLOOKUP([Field],Columns[],2,0)&amp;"("</f>
        <v>increments(</v>
      </c>
      <c r="D226" s="2" t="str">
        <f>IF(VLOOKUP([Field],Columns[],3,0)&lt;&gt;"","'"&amp;VLOOKUP([Field],Columns[],3,0)&amp;"'","")</f>
        <v>'id'</v>
      </c>
      <c r="E226" s="9" t="str">
        <f>IF(VLOOKUP([Field],Columns[],4,0)&lt;&gt;0,", "&amp;VLOOKUP([Field],Columns[],4,0)&amp;")",")")</f>
        <v>)</v>
      </c>
      <c r="F226" s="2" t="str">
        <f>IF(VLOOKUP([Field],Columns[],5,0)=0,"","-&gt;"&amp;VLOOKUP([Field],Columns[],5,0))</f>
        <v/>
      </c>
      <c r="G226" s="2" t="str">
        <f>IF(VLOOKUP([Field],Columns[],6,0)=0,"","-&gt;"&amp;VLOOKUP([Field],Columns[],6,0))</f>
        <v/>
      </c>
      <c r="H226" s="2" t="str">
        <f>IF(VLOOKUP([Field],Columns[],7,0)=0,"","-&gt;"&amp;VLOOKUP([Field],Columns[],7,0))</f>
        <v/>
      </c>
      <c r="I226" s="2" t="str">
        <f>IF(VLOOKUP([Field],Columns[],8,0)=0,"","-&gt;"&amp;VLOOKUP([Field],Columns[],8,0))</f>
        <v/>
      </c>
      <c r="J226" s="2" t="str">
        <f>IF(VLOOKUP([Field],Columns[],9,0)=0,"","-&gt;"&amp;VLOOKUP([Field],Columns[],9,0))</f>
        <v/>
      </c>
      <c r="K226" s="2" t="str">
        <f>"$table-&gt;"&amp;[Type]&amp;[Name]&amp;[Arg2]&amp;[Method1]&amp;[Method2]&amp;[Method3]&amp;[Method4]&amp;[Method5]&amp;";"</f>
        <v>$table-&gt;increments('id');</v>
      </c>
    </row>
    <row r="227" spans="1:11">
      <c r="A227" s="4" t="s">
        <v>188</v>
      </c>
      <c r="B227" s="2" t="s">
        <v>194</v>
      </c>
      <c r="C227" s="2" t="str">
        <f>VLOOKUP([Field],Columns[],2,0)&amp;"("</f>
        <v>string(</v>
      </c>
      <c r="D227" s="2" t="str">
        <f>IF(VLOOKUP([Field],Columns[],3,0)&lt;&gt;"","'"&amp;VLOOKUP([Field],Columns[],3,0)&amp;"'","")</f>
        <v>'name'</v>
      </c>
      <c r="E227" s="9" t="str">
        <f>IF(VLOOKUP([Field],Columns[],4,0)&lt;&gt;0,", "&amp;VLOOKUP([Field],Columns[],4,0)&amp;")",")")</f>
        <v>, 512)</v>
      </c>
      <c r="F227" s="2" t="str">
        <f>IF(VLOOKUP([Field],Columns[],5,0)=0,"","-&gt;"&amp;VLOOKUP([Field],Columns[],5,0))</f>
        <v>-&gt;index()</v>
      </c>
      <c r="G227" s="2" t="str">
        <f>IF(VLOOKUP([Field],Columns[],6,0)=0,"","-&gt;"&amp;VLOOKUP([Field],Columns[],6,0))</f>
        <v/>
      </c>
      <c r="H227" s="2" t="str">
        <f>IF(VLOOKUP([Field],Columns[],7,0)=0,"","-&gt;"&amp;VLOOKUP([Field],Columns[],7,0))</f>
        <v/>
      </c>
      <c r="I227" s="2" t="str">
        <f>IF(VLOOKUP([Field],Columns[],8,0)=0,"","-&gt;"&amp;VLOOKUP([Field],Columns[],8,0))</f>
        <v/>
      </c>
      <c r="J227" s="2" t="str">
        <f>IF(VLOOKUP([Field],Columns[],9,0)=0,"","-&gt;"&amp;VLOOKUP([Field],Columns[],9,0))</f>
        <v/>
      </c>
      <c r="K227" s="2" t="str">
        <f>"$table-&gt;"&amp;[Type]&amp;[Name]&amp;[Arg2]&amp;[Method1]&amp;[Method2]&amp;[Method3]&amp;[Method4]&amp;[Method5]&amp;";"</f>
        <v>$table-&gt;string('name', 512)-&gt;index();</v>
      </c>
    </row>
    <row r="228" spans="1:11">
      <c r="A228" s="4" t="s">
        <v>188</v>
      </c>
      <c r="B228" s="2" t="s">
        <v>191</v>
      </c>
      <c r="C228" s="2" t="str">
        <f>VLOOKUP([Field],Columns[],2,0)&amp;"("</f>
        <v>string(</v>
      </c>
      <c r="D228" s="2" t="str">
        <f>IF(VLOOKUP([Field],Columns[],3,0)&lt;&gt;"","'"&amp;VLOOKUP([Field],Columns[],3,0)&amp;"'","")</f>
        <v>'name_short'</v>
      </c>
      <c r="E228" s="9" t="str">
        <f>IF(VLOOKUP([Field],Columns[],4,0)&lt;&gt;0,", "&amp;VLOOKUP([Field],Columns[],4,0)&amp;")",")")</f>
        <v>, 128)</v>
      </c>
      <c r="F228" s="2" t="str">
        <f>IF(VLOOKUP([Field],Columns[],5,0)=0,"","-&gt;"&amp;VLOOKUP([Field],Columns[],5,0))</f>
        <v>-&gt;nullable()</v>
      </c>
      <c r="G228" s="2" t="str">
        <f>IF(VLOOKUP([Field],Columns[],6,0)=0,"","-&gt;"&amp;VLOOKUP([Field],Columns[],6,0))</f>
        <v/>
      </c>
      <c r="H228" s="2" t="str">
        <f>IF(VLOOKUP([Field],Columns[],7,0)=0,"","-&gt;"&amp;VLOOKUP([Field],Columns[],7,0))</f>
        <v/>
      </c>
      <c r="I228" s="2" t="str">
        <f>IF(VLOOKUP([Field],Columns[],8,0)=0,"","-&gt;"&amp;VLOOKUP([Field],Columns[],8,0))</f>
        <v/>
      </c>
      <c r="J228" s="2" t="str">
        <f>IF(VLOOKUP([Field],Columns[],9,0)=0,"","-&gt;"&amp;VLOOKUP([Field],Columns[],9,0))</f>
        <v/>
      </c>
      <c r="K228" s="2" t="str">
        <f>"$table-&gt;"&amp;[Type]&amp;[Name]&amp;[Arg2]&amp;[Method1]&amp;[Method2]&amp;[Method3]&amp;[Method4]&amp;[Method5]&amp;";"</f>
        <v>$table-&gt;string('name_short', 128)-&gt;nullable();</v>
      </c>
    </row>
    <row r="229" spans="1:11">
      <c r="A229" s="4" t="s">
        <v>188</v>
      </c>
      <c r="B229" s="2" t="s">
        <v>192</v>
      </c>
      <c r="C229" s="2" t="str">
        <f>VLOOKUP([Field],Columns[],2,0)&amp;"("</f>
        <v>string(</v>
      </c>
      <c r="D229" s="2" t="str">
        <f>IF(VLOOKUP([Field],Columns[],3,0)&lt;&gt;"","'"&amp;VLOOKUP([Field],Columns[],3,0)&amp;"'","")</f>
        <v>'name_long'</v>
      </c>
      <c r="E229" s="9" t="str">
        <f>IF(VLOOKUP([Field],Columns[],4,0)&lt;&gt;0,", "&amp;VLOOKUP([Field],Columns[],4,0)&amp;")",")")</f>
        <v>, 512)</v>
      </c>
      <c r="F229" s="2" t="str">
        <f>IF(VLOOKUP([Field],Columns[],5,0)=0,"","-&gt;"&amp;VLOOKUP([Field],Columns[],5,0))</f>
        <v>-&gt;nullable()</v>
      </c>
      <c r="G229" s="2" t="str">
        <f>IF(VLOOKUP([Field],Columns[],6,0)=0,"","-&gt;"&amp;VLOOKUP([Field],Columns[],6,0))</f>
        <v/>
      </c>
      <c r="H229" s="2" t="str">
        <f>IF(VLOOKUP([Field],Columns[],7,0)=0,"","-&gt;"&amp;VLOOKUP([Field],Columns[],7,0))</f>
        <v/>
      </c>
      <c r="I229" s="2" t="str">
        <f>IF(VLOOKUP([Field],Columns[],8,0)=0,"","-&gt;"&amp;VLOOKUP([Field],Columns[],8,0))</f>
        <v/>
      </c>
      <c r="J229" s="2" t="str">
        <f>IF(VLOOKUP([Field],Columns[],9,0)=0,"","-&gt;"&amp;VLOOKUP([Field],Columns[],9,0))</f>
        <v/>
      </c>
      <c r="K229" s="2" t="str">
        <f>"$table-&gt;"&amp;[Type]&amp;[Name]&amp;[Arg2]&amp;[Method1]&amp;[Method2]&amp;[Method3]&amp;[Method4]&amp;[Method5]&amp;";"</f>
        <v>$table-&gt;string('name_long', 512)-&gt;nullable();</v>
      </c>
    </row>
    <row r="230" spans="1:11">
      <c r="A230" s="4" t="s">
        <v>188</v>
      </c>
      <c r="B230" s="2" t="s">
        <v>189</v>
      </c>
      <c r="C230" s="2" t="str">
        <f>VLOOKUP([Field],Columns[],2,0)&amp;"("</f>
        <v>string(</v>
      </c>
      <c r="D230" s="2" t="str">
        <f>IF(VLOOKUP([Field],Columns[],3,0)&lt;&gt;"","'"&amp;VLOOKUP([Field],Columns[],3,0)&amp;"'","")</f>
        <v>'address_line1'</v>
      </c>
      <c r="E230" s="9" t="str">
        <f>IF(VLOOKUP([Field],Columns[],4,0)&lt;&gt;0,", "&amp;VLOOKUP([Field],Columns[],4,0)&amp;")",")")</f>
        <v>, 1024)</v>
      </c>
      <c r="F230" s="2" t="str">
        <f>IF(VLOOKUP([Field],Columns[],5,0)=0,"","-&gt;"&amp;VLOOKUP([Field],Columns[],5,0))</f>
        <v>-&gt;nullable()</v>
      </c>
      <c r="G230" s="2" t="str">
        <f>IF(VLOOKUP([Field],Columns[],6,0)=0,"","-&gt;"&amp;VLOOKUP([Field],Columns[],6,0))</f>
        <v/>
      </c>
      <c r="H230" s="2" t="str">
        <f>IF(VLOOKUP([Field],Columns[],7,0)=0,"","-&gt;"&amp;VLOOKUP([Field],Columns[],7,0))</f>
        <v/>
      </c>
      <c r="I230" s="2" t="str">
        <f>IF(VLOOKUP([Field],Columns[],8,0)=0,"","-&gt;"&amp;VLOOKUP([Field],Columns[],8,0))</f>
        <v/>
      </c>
      <c r="J230" s="2" t="str">
        <f>IF(VLOOKUP([Field],Columns[],9,0)=0,"","-&gt;"&amp;VLOOKUP([Field],Columns[],9,0))</f>
        <v/>
      </c>
      <c r="K230" s="2" t="str">
        <f>"$table-&gt;"&amp;[Type]&amp;[Name]&amp;[Arg2]&amp;[Method1]&amp;[Method2]&amp;[Method3]&amp;[Method4]&amp;[Method5]&amp;";"</f>
        <v>$table-&gt;string('address_line1', 1024)-&gt;nullable();</v>
      </c>
    </row>
    <row r="231" spans="1:11">
      <c r="A231" s="4" t="s">
        <v>188</v>
      </c>
      <c r="B231" s="2" t="s">
        <v>190</v>
      </c>
      <c r="C231" s="2" t="str">
        <f>VLOOKUP([Field],Columns[],2,0)&amp;"("</f>
        <v>string(</v>
      </c>
      <c r="D231" s="2" t="str">
        <f>IF(VLOOKUP([Field],Columns[],3,0)&lt;&gt;"","'"&amp;VLOOKUP([Field],Columns[],3,0)&amp;"'","")</f>
        <v>'address_line2'</v>
      </c>
      <c r="E231" s="9" t="str">
        <f>IF(VLOOKUP([Field],Columns[],4,0)&lt;&gt;0,", "&amp;VLOOKUP([Field],Columns[],4,0)&amp;")",")")</f>
        <v>, 1024)</v>
      </c>
      <c r="F231" s="2" t="str">
        <f>IF(VLOOKUP([Field],Columns[],5,0)=0,"","-&gt;"&amp;VLOOKUP([Field],Columns[],5,0))</f>
        <v>-&gt;nullable()</v>
      </c>
      <c r="G231" s="2" t="str">
        <f>IF(VLOOKUP([Field],Columns[],6,0)=0,"","-&gt;"&amp;VLOOKUP([Field],Columns[],6,0))</f>
        <v/>
      </c>
      <c r="H231" s="2" t="str">
        <f>IF(VLOOKUP([Field],Columns[],7,0)=0,"","-&gt;"&amp;VLOOKUP([Field],Columns[],7,0))</f>
        <v/>
      </c>
      <c r="I231" s="2" t="str">
        <f>IF(VLOOKUP([Field],Columns[],8,0)=0,"","-&gt;"&amp;VLOOKUP([Field],Columns[],8,0))</f>
        <v/>
      </c>
      <c r="J231" s="2" t="str">
        <f>IF(VLOOKUP([Field],Columns[],9,0)=0,"","-&gt;"&amp;VLOOKUP([Field],Columns[],9,0))</f>
        <v/>
      </c>
      <c r="K231" s="2" t="str">
        <f>"$table-&gt;"&amp;[Type]&amp;[Name]&amp;[Arg2]&amp;[Method1]&amp;[Method2]&amp;[Method3]&amp;[Method4]&amp;[Method5]&amp;";"</f>
        <v>$table-&gt;string('address_line2', 1024)-&gt;nullable();</v>
      </c>
    </row>
    <row r="232" spans="1:11">
      <c r="A232" s="4" t="s">
        <v>188</v>
      </c>
      <c r="B232" s="2" t="s">
        <v>196</v>
      </c>
      <c r="C232" s="2" t="str">
        <f>VLOOKUP([Field],Columns[],2,0)&amp;"("</f>
        <v>string(</v>
      </c>
      <c r="D232" s="2" t="str">
        <f>IF(VLOOKUP([Field],Columns[],3,0)&lt;&gt;"","'"&amp;VLOOKUP([Field],Columns[],3,0)&amp;"'","")</f>
        <v>'address_short'</v>
      </c>
      <c r="E232" s="9" t="str">
        <f>IF(VLOOKUP([Field],Columns[],4,0)&lt;&gt;0,", "&amp;VLOOKUP([Field],Columns[],4,0)&amp;")",")")</f>
        <v>, 512)</v>
      </c>
      <c r="F232" s="2" t="str">
        <f>IF(VLOOKUP([Field],Columns[],5,0)=0,"","-&gt;"&amp;VLOOKUP([Field],Columns[],5,0))</f>
        <v>-&gt;nullable()</v>
      </c>
      <c r="G232" s="2" t="str">
        <f>IF(VLOOKUP([Field],Columns[],6,0)=0,"","-&gt;"&amp;VLOOKUP([Field],Columns[],6,0))</f>
        <v/>
      </c>
      <c r="H232" s="2" t="str">
        <f>IF(VLOOKUP([Field],Columns[],7,0)=0,"","-&gt;"&amp;VLOOKUP([Field],Columns[],7,0))</f>
        <v/>
      </c>
      <c r="I232" s="2" t="str">
        <f>IF(VLOOKUP([Field],Columns[],8,0)=0,"","-&gt;"&amp;VLOOKUP([Field],Columns[],8,0))</f>
        <v/>
      </c>
      <c r="J232" s="2" t="str">
        <f>IF(VLOOKUP([Field],Columns[],9,0)=0,"","-&gt;"&amp;VLOOKUP([Field],Columns[],9,0))</f>
        <v/>
      </c>
      <c r="K232" s="2" t="str">
        <f>"$table-&gt;"&amp;[Type]&amp;[Name]&amp;[Arg2]&amp;[Method1]&amp;[Method2]&amp;[Method3]&amp;[Method4]&amp;[Method5]&amp;";"</f>
        <v>$table-&gt;string('address_short', 512)-&gt;nullable();</v>
      </c>
    </row>
    <row r="233" spans="1:11">
      <c r="A233" s="4" t="s">
        <v>188</v>
      </c>
      <c r="B233" s="2" t="s">
        <v>195</v>
      </c>
      <c r="C233" s="2" t="str">
        <f>VLOOKUP([Field],Columns[],2,0)&amp;"("</f>
        <v>string(</v>
      </c>
      <c r="D233" s="2" t="str">
        <f>IF(VLOOKUP([Field],Columns[],3,0)&lt;&gt;"","'"&amp;VLOOKUP([Field],Columns[],3,0)&amp;"'","")</f>
        <v>'address_long'</v>
      </c>
      <c r="E233" s="9" t="str">
        <f>IF(VLOOKUP([Field],Columns[],4,0)&lt;&gt;0,", "&amp;VLOOKUP([Field],Columns[],4,0)&amp;")",")")</f>
        <v>, 1024)</v>
      </c>
      <c r="F233" s="2" t="str">
        <f>IF(VLOOKUP([Field],Columns[],5,0)=0,"","-&gt;"&amp;VLOOKUP([Field],Columns[],5,0))</f>
        <v>-&gt;nullable()</v>
      </c>
      <c r="G233" s="2" t="str">
        <f>IF(VLOOKUP([Field],Columns[],6,0)=0,"","-&gt;"&amp;VLOOKUP([Field],Columns[],6,0))</f>
        <v/>
      </c>
      <c r="H233" s="2" t="str">
        <f>IF(VLOOKUP([Field],Columns[],7,0)=0,"","-&gt;"&amp;VLOOKUP([Field],Columns[],7,0))</f>
        <v/>
      </c>
      <c r="I233" s="2" t="str">
        <f>IF(VLOOKUP([Field],Columns[],8,0)=0,"","-&gt;"&amp;VLOOKUP([Field],Columns[],8,0))</f>
        <v/>
      </c>
      <c r="J233" s="2" t="str">
        <f>IF(VLOOKUP([Field],Columns[],9,0)=0,"","-&gt;"&amp;VLOOKUP([Field],Columns[],9,0))</f>
        <v/>
      </c>
      <c r="K233" s="2" t="str">
        <f>"$table-&gt;"&amp;[Type]&amp;[Name]&amp;[Arg2]&amp;[Method1]&amp;[Method2]&amp;[Method3]&amp;[Method4]&amp;[Method5]&amp;";"</f>
        <v>$table-&gt;string('address_long', 1024)-&gt;nullable();</v>
      </c>
    </row>
    <row r="234" spans="1:11">
      <c r="A234" s="4" t="s">
        <v>188</v>
      </c>
      <c r="B234" s="4" t="s">
        <v>40</v>
      </c>
      <c r="C234" s="4" t="str">
        <f>VLOOKUP([Field],Columns[],2,0)&amp;"("</f>
        <v>timestamps(</v>
      </c>
      <c r="D234" s="4" t="str">
        <f>IF(VLOOKUP([Field],Columns[],3,0)&lt;&gt;"","'"&amp;VLOOKUP([Field],Columns[],3,0)&amp;"'","")</f>
        <v/>
      </c>
      <c r="E234" s="7" t="str">
        <f>IF(VLOOKUP([Field],Columns[],4,0)&lt;&gt;0,", "&amp;VLOOKUP([Field],Columns[],4,0)&amp;")",")")</f>
        <v>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$table-&gt;timestamps();</v>
      </c>
    </row>
    <row r="235" spans="1:11">
      <c r="A235" s="4" t="s">
        <v>193</v>
      </c>
      <c r="B235" s="2" t="s">
        <v>21</v>
      </c>
      <c r="C235" s="2" t="str">
        <f>VLOOKUP([Field],Columns[],2,0)&amp;"("</f>
        <v>increments(</v>
      </c>
      <c r="D235" s="2" t="str">
        <f>IF(VLOOKUP([Field],Columns[],3,0)&lt;&gt;"","'"&amp;VLOOKUP([Field],Columns[],3,0)&amp;"'","")</f>
        <v>'id'</v>
      </c>
      <c r="E235" s="9" t="str">
        <f>IF(VLOOKUP([Field],Columns[],4,0)&lt;&gt;0,", "&amp;VLOOKUP([Field],Columns[],4,0)&amp;")",")")</f>
        <v>)</v>
      </c>
      <c r="F235" s="2" t="str">
        <f>IF(VLOOKUP([Field],Columns[],5,0)=0,"","-&gt;"&amp;VLOOKUP([Field],Columns[],5,0))</f>
        <v/>
      </c>
      <c r="G235" s="2" t="str">
        <f>IF(VLOOKUP([Field],Columns[],6,0)=0,"","-&gt;"&amp;VLOOKUP([Field],Columns[],6,0))</f>
        <v/>
      </c>
      <c r="H235" s="2" t="str">
        <f>IF(VLOOKUP([Field],Columns[],7,0)=0,"","-&gt;"&amp;VLOOKUP([Field],Columns[],7,0))</f>
        <v/>
      </c>
      <c r="I235" s="2" t="str">
        <f>IF(VLOOKUP([Field],Columns[],8,0)=0,"","-&gt;"&amp;VLOOKUP([Field],Columns[],8,0))</f>
        <v/>
      </c>
      <c r="J235" s="2" t="str">
        <f>IF(VLOOKUP([Field],Columns[],9,0)=0,"","-&gt;"&amp;VLOOKUP([Field],Columns[],9,0))</f>
        <v/>
      </c>
      <c r="K235" s="2" t="str">
        <f>"$table-&gt;"&amp;[Type]&amp;[Name]&amp;[Arg2]&amp;[Method1]&amp;[Method2]&amp;[Method3]&amp;[Method4]&amp;[Method5]&amp;";"</f>
        <v>$table-&gt;increments('id');</v>
      </c>
    </row>
    <row r="236" spans="1:11">
      <c r="A236" s="4" t="s">
        <v>193</v>
      </c>
      <c r="B236" s="2" t="s">
        <v>188</v>
      </c>
      <c r="C236" s="2" t="str">
        <f>VLOOKUP([Field],Columns[],2,0)&amp;"("</f>
        <v>unsignedInteger(</v>
      </c>
      <c r="D236" s="2" t="str">
        <f>IF(VLOOKUP([Field],Columns[],3,0)&lt;&gt;"","'"&amp;VLOOKUP([Field],Columns[],3,0)&amp;"'","")</f>
        <v>'organisation'</v>
      </c>
      <c r="E236" s="9" t="str">
        <f>IF(VLOOKUP([Field],Columns[],4,0)&lt;&gt;0,", "&amp;VLOOKUP([Field],Columns[],4,0)&amp;")",")")</f>
        <v>)</v>
      </c>
      <c r="F236" s="2" t="str">
        <f>IF(VLOOKUP([Field],Columns[],5,0)=0,"","-&gt;"&amp;VLOOKUP([Field],Columns[],5,0))</f>
        <v/>
      </c>
      <c r="G236" s="2" t="str">
        <f>IF(VLOOKUP([Field],Columns[],6,0)=0,"","-&gt;"&amp;VLOOKUP([Field],Columns[],6,0))</f>
        <v/>
      </c>
      <c r="H236" s="2" t="str">
        <f>IF(VLOOKUP([Field],Columns[],7,0)=0,"","-&gt;"&amp;VLOOKUP([Field],Columns[],7,0))</f>
        <v/>
      </c>
      <c r="I236" s="2" t="str">
        <f>IF(VLOOKUP([Field],Columns[],8,0)=0,"","-&gt;"&amp;VLOOKUP([Field],Columns[],8,0))</f>
        <v/>
      </c>
      <c r="J236" s="2" t="str">
        <f>IF(VLOOKUP([Field],Columns[],9,0)=0,"","-&gt;"&amp;VLOOKUP([Field],Columns[],9,0))</f>
        <v/>
      </c>
      <c r="K236" s="2" t="str">
        <f>"$table-&gt;"&amp;[Type]&amp;[Name]&amp;[Arg2]&amp;[Method1]&amp;[Method2]&amp;[Method3]&amp;[Method4]&amp;[Method5]&amp;";"</f>
        <v>$table-&gt;unsignedInteger('organisation');</v>
      </c>
    </row>
    <row r="237" spans="1:11">
      <c r="A237" s="4" t="s">
        <v>193</v>
      </c>
      <c r="B237" s="2" t="s">
        <v>199</v>
      </c>
      <c r="C237" s="2" t="str">
        <f>VLOOKUP([Field],Columns[],2,0)&amp;"("</f>
        <v>enum(</v>
      </c>
      <c r="D237" s="2" t="str">
        <f>IF(VLOOKUP([Field],Columns[],3,0)&lt;&gt;"","'"&amp;VLOOKUP([Field],Columns[],3,0)&amp;"'","")</f>
        <v>'type'</v>
      </c>
      <c r="E237" s="9" t="str">
        <f>IF(VLOOKUP([Field],Columns[],4,0)&lt;&gt;0,", "&amp;VLOOKUP([Field],Columns[],4,0)&amp;")",")")</f>
        <v>, ['number','email','address'])</v>
      </c>
      <c r="F237" s="2" t="str">
        <f>IF(VLOOKUP([Field],Columns[],5,0)=0,"","-&gt;"&amp;VLOOKUP([Field],Columns[],5,0))</f>
        <v>-&gt;default('number')</v>
      </c>
      <c r="G237" s="2" t="str">
        <f>IF(VLOOKUP([Field],Columns[],6,0)=0,"","-&gt;"&amp;VLOOKUP([Field],Columns[],6,0))</f>
        <v/>
      </c>
      <c r="H237" s="2" t="str">
        <f>IF(VLOOKUP([Field],Columns[],7,0)=0,"","-&gt;"&amp;VLOOKUP([Field],Columns[],7,0))</f>
        <v/>
      </c>
      <c r="I237" s="2" t="str">
        <f>IF(VLOOKUP([Field],Columns[],8,0)=0,"","-&gt;"&amp;VLOOKUP([Field],Columns[],8,0))</f>
        <v/>
      </c>
      <c r="J237" s="2" t="str">
        <f>IF(VLOOKUP([Field],Columns[],9,0)=0,"","-&gt;"&amp;VLOOKUP([Field],Columns[],9,0))</f>
        <v/>
      </c>
      <c r="K237" s="2" t="str">
        <f>"$table-&gt;"&amp;[Type]&amp;[Name]&amp;[Arg2]&amp;[Method1]&amp;[Method2]&amp;[Method3]&amp;[Method4]&amp;[Method5]&amp;";"</f>
        <v>$table-&gt;enum('type', ['number','email','address'])-&gt;default('number');</v>
      </c>
    </row>
    <row r="238" spans="1:11">
      <c r="A238" s="4" t="s">
        <v>193</v>
      </c>
      <c r="B238" s="2" t="s">
        <v>201</v>
      </c>
      <c r="C238" s="2" t="str">
        <f>VLOOKUP([Field],Columns[],2,0)&amp;"("</f>
        <v>string(</v>
      </c>
      <c r="D238" s="2" t="str">
        <f>IF(VLOOKUP([Field],Columns[],3,0)&lt;&gt;"","'"&amp;VLOOKUP([Field],Columns[],3,0)&amp;"'","")</f>
        <v>'type_name'</v>
      </c>
      <c r="E238" s="9" t="str">
        <f>IF(VLOOKUP([Field],Columns[],4,0)&lt;&gt;0,", "&amp;VLOOKUP([Field],Columns[],4,0)&amp;")",")")</f>
        <v>, 64)</v>
      </c>
      <c r="F238" s="2" t="str">
        <f>IF(VLOOKUP([Field],Columns[],5,0)=0,"","-&gt;"&amp;VLOOKUP([Field],Columns[],5,0))</f>
        <v>-&gt;nullable()</v>
      </c>
      <c r="G238" s="2" t="str">
        <f>IF(VLOOKUP([Field],Columns[],6,0)=0,"","-&gt;"&amp;VLOOKUP([Field],Columns[],6,0))</f>
        <v/>
      </c>
      <c r="H238" s="2" t="str">
        <f>IF(VLOOKUP([Field],Columns[],7,0)=0,"","-&gt;"&amp;VLOOKUP([Field],Columns[],7,0))</f>
        <v/>
      </c>
      <c r="I238" s="2" t="str">
        <f>IF(VLOOKUP([Field],Columns[],8,0)=0,"","-&gt;"&amp;VLOOKUP([Field],Columns[],8,0))</f>
        <v/>
      </c>
      <c r="J238" s="2" t="str">
        <f>IF(VLOOKUP([Field],Columns[],9,0)=0,"","-&gt;"&amp;VLOOKUP([Field],Columns[],9,0))</f>
        <v/>
      </c>
      <c r="K238" s="2" t="str">
        <f>"$table-&gt;"&amp;[Type]&amp;[Name]&amp;[Arg2]&amp;[Method1]&amp;[Method2]&amp;[Method3]&amp;[Method4]&amp;[Method5]&amp;";"</f>
        <v>$table-&gt;string('type_name', 64)-&gt;nullable();</v>
      </c>
    </row>
    <row r="239" spans="1:11">
      <c r="A239" s="4" t="s">
        <v>193</v>
      </c>
      <c r="B239" s="2" t="s">
        <v>203</v>
      </c>
      <c r="C239" s="2" t="str">
        <f>VLOOKUP([Field],Columns[],2,0)&amp;"("</f>
        <v>string(</v>
      </c>
      <c r="D239" s="2" t="str">
        <f>IF(VLOOKUP([Field],Columns[],3,0)&lt;&gt;"","'"&amp;VLOOKUP([Field],Columns[],3,0)&amp;"'","")</f>
        <v>'detail'</v>
      </c>
      <c r="E239" s="9" t="str">
        <f>IF(VLOOKUP([Field],Columns[],4,0)&lt;&gt;0,", "&amp;VLOOKUP([Field],Columns[],4,0)&amp;")",")")</f>
        <v>, 256)</v>
      </c>
      <c r="F239" s="2" t="str">
        <f>IF(VLOOKUP([Field],Columns[],5,0)=0,"","-&gt;"&amp;VLOOKUP([Field],Columns[],5,0))</f>
        <v>-&gt;nullable()</v>
      </c>
      <c r="G239" s="2" t="str">
        <f>IF(VLOOKUP([Field],Columns[],6,0)=0,"","-&gt;"&amp;VLOOKUP([Field],Columns[],6,0))</f>
        <v/>
      </c>
      <c r="H239" s="2" t="str">
        <f>IF(VLOOKUP([Field],Columns[],7,0)=0,"","-&gt;"&amp;VLOOKUP([Field],Columns[],7,0))</f>
        <v/>
      </c>
      <c r="I239" s="2" t="str">
        <f>IF(VLOOKUP([Field],Columns[],8,0)=0,"","-&gt;"&amp;VLOOKUP([Field],Columns[],8,0))</f>
        <v/>
      </c>
      <c r="J239" s="2" t="str">
        <f>IF(VLOOKUP([Field],Columns[],9,0)=0,"","-&gt;"&amp;VLOOKUP([Field],Columns[],9,0))</f>
        <v/>
      </c>
      <c r="K239" s="2" t="str">
        <f>"$table-&gt;"&amp;[Type]&amp;[Name]&amp;[Arg2]&amp;[Method1]&amp;[Method2]&amp;[Method3]&amp;[Method4]&amp;[Method5]&amp;";"</f>
        <v>$table-&gt;string('detail', 256)-&gt;nullable();</v>
      </c>
    </row>
    <row r="240" spans="1:11">
      <c r="A240" s="4" t="s">
        <v>193</v>
      </c>
      <c r="B240" s="2" t="s">
        <v>40</v>
      </c>
      <c r="C240" s="2" t="str">
        <f>VLOOKUP([Field],Columns[],2,0)&amp;"("</f>
        <v>timestamps(</v>
      </c>
      <c r="D240" s="2" t="str">
        <f>IF(VLOOKUP([Field],Columns[],3,0)&lt;&gt;"","'"&amp;VLOOKUP([Field],Columns[],3,0)&amp;"'","")</f>
        <v/>
      </c>
      <c r="E240" s="9" t="str">
        <f>IF(VLOOKUP([Field],Columns[],4,0)&lt;&gt;0,", "&amp;VLOOKUP([Field],Columns[],4,0)&amp;")",")")</f>
        <v>)</v>
      </c>
      <c r="F240" s="2" t="str">
        <f>IF(VLOOKUP([Field],Columns[],5,0)=0,"","-&gt;"&amp;VLOOKUP([Field],Columns[],5,0))</f>
        <v/>
      </c>
      <c r="G240" s="2" t="str">
        <f>IF(VLOOKUP([Field],Columns[],6,0)=0,"","-&gt;"&amp;VLOOKUP([Field],Columns[],6,0))</f>
        <v/>
      </c>
      <c r="H240" s="2" t="str">
        <f>IF(VLOOKUP([Field],Columns[],7,0)=0,"","-&gt;"&amp;VLOOKUP([Field],Columns[],7,0))</f>
        <v/>
      </c>
      <c r="I240" s="2" t="str">
        <f>IF(VLOOKUP([Field],Columns[],8,0)=0,"","-&gt;"&amp;VLOOKUP([Field],Columns[],8,0))</f>
        <v/>
      </c>
      <c r="J240" s="2" t="str">
        <f>IF(VLOOKUP([Field],Columns[],9,0)=0,"","-&gt;"&amp;VLOOKUP([Field],Columns[],9,0))</f>
        <v/>
      </c>
      <c r="K240" s="2" t="str">
        <f>"$table-&gt;"&amp;[Type]&amp;[Name]&amp;[Arg2]&amp;[Method1]&amp;[Method2]&amp;[Method3]&amp;[Method4]&amp;[Method5]&amp;";"</f>
        <v>$table-&gt;timestamps();</v>
      </c>
    </row>
    <row r="241" spans="1:11">
      <c r="A241" s="4" t="s">
        <v>193</v>
      </c>
      <c r="B241" s="2" t="s">
        <v>197</v>
      </c>
      <c r="C241" s="2" t="str">
        <f>VLOOKUP([Field],Columns[],2,0)&amp;"("</f>
        <v>foreign(</v>
      </c>
      <c r="D241" s="2" t="str">
        <f>IF(VLOOKUP([Field],Columns[],3,0)&lt;&gt;"","'"&amp;VLOOKUP([Field],Columns[],3,0)&amp;"'","")</f>
        <v>'organisation'</v>
      </c>
      <c r="E241" s="9" t="str">
        <f>IF(VLOOKUP([Field],Columns[],4,0)&lt;&gt;0,", "&amp;VLOOKUP([Field],Columns[],4,0)&amp;")",")")</f>
        <v>)</v>
      </c>
      <c r="F241" s="2" t="str">
        <f>IF(VLOOKUP([Field],Columns[],5,0)=0,"","-&gt;"&amp;VLOOKUP([Field],Columns[],5,0))</f>
        <v>-&gt;references('id')</v>
      </c>
      <c r="G241" s="2" t="str">
        <f>IF(VLOOKUP([Field],Columns[],6,0)=0,"","-&gt;"&amp;VLOOKUP([Field],Columns[],6,0))</f>
        <v>-&gt;on('__organisation')</v>
      </c>
      <c r="H241" s="2" t="str">
        <f>IF(VLOOKUP([Field],Columns[],7,0)=0,"","-&gt;"&amp;VLOOKUP([Field],Columns[],7,0))</f>
        <v>-&gt;onUpdate('cascade')</v>
      </c>
      <c r="I241" s="2" t="str">
        <f>IF(VLOOKUP([Field],Columns[],8,0)=0,"","-&gt;"&amp;VLOOKUP([Field],Columns[],8,0))</f>
        <v>-&gt;onDelete('cascade')</v>
      </c>
      <c r="J241" s="2" t="str">
        <f>IF(VLOOKUP([Field],Columns[],9,0)=0,"","-&gt;"&amp;VLOOKUP([Field],Columns[],9,0))</f>
        <v/>
      </c>
      <c r="K241" s="2" t="str">
        <f>"$table-&gt;"&amp;[Type]&amp;[Name]&amp;[Arg2]&amp;[Method1]&amp;[Method2]&amp;[Method3]&amp;[Method4]&amp;[Method5]&amp;";"</f>
        <v>$table-&gt;foreign('organisation')-&gt;references('id')-&gt;on('__organisation')-&gt;onUpdate('cascade')-&gt;onDelete('cascade');</v>
      </c>
    </row>
    <row r="242" spans="1:11">
      <c r="A242" s="4" t="s">
        <v>212</v>
      </c>
      <c r="B242" s="4" t="s">
        <v>21</v>
      </c>
      <c r="C242" s="4" t="str">
        <f>VLOOKUP([Field],Columns[],2,0)&amp;"("</f>
        <v>increments(</v>
      </c>
      <c r="D242" s="4" t="str">
        <f>IF(VLOOKUP([Field],Columns[],3,0)&lt;&gt;"","'"&amp;VLOOKUP([Field],Columns[],3,0)&amp;"'","")</f>
        <v>'id'</v>
      </c>
      <c r="E242" s="7" t="str">
        <f>IF(VLOOKUP([Field],Columns[],4,0)&lt;&gt;0,", "&amp;VLOOKUP([Field],Columns[],4,0)&amp;")",")")</f>
        <v>)</v>
      </c>
      <c r="F242" s="4" t="str">
        <f>IF(VLOOKUP([Field],Columns[],5,0)=0,"","-&gt;"&amp;VLOOKUP([Field],Columns[],5,0))</f>
        <v/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$table-&gt;increments('id');</v>
      </c>
    </row>
    <row r="243" spans="1:11">
      <c r="A243" s="4" t="s">
        <v>212</v>
      </c>
      <c r="B243" s="4" t="s">
        <v>23</v>
      </c>
      <c r="C243" s="4" t="str">
        <f>VLOOKUP([Field],Columns[],2,0)&amp;"("</f>
        <v>unsignedInteger(</v>
      </c>
      <c r="D243" s="4" t="str">
        <f>IF(VLOOKUP([Field],Columns[],3,0)&lt;&gt;"","'"&amp;VLOOKUP([Field],Columns[],3,0)&amp;"'","")</f>
        <v>'resource'</v>
      </c>
      <c r="E243" s="7" t="str">
        <f>IF(VLOOKUP([Field],Columns[],4,0)&lt;&gt;0,", "&amp;VLOOKUP([Field],Columns[],4,0)&amp;")",")")</f>
        <v>)</v>
      </c>
      <c r="F243" s="4" t="str">
        <f>IF(VLOOKUP([Field],Columns[],5,0)=0,"","-&gt;"&amp;VLOOKUP([Field],Columns[],5,0))</f>
        <v>-&gt;index()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$table-&gt;unsignedInteger('resource')-&gt;index();</v>
      </c>
    </row>
    <row r="244" spans="1:11">
      <c r="A244" s="4" t="s">
        <v>212</v>
      </c>
      <c r="B244" s="4" t="s">
        <v>147</v>
      </c>
      <c r="C244" s="4" t="str">
        <f>VLOOKUP([Field],Columns[],2,0)&amp;"("</f>
        <v>unsignedInteger(</v>
      </c>
      <c r="D244" s="4" t="str">
        <f>IF(VLOOKUP([Field],Columns[],3,0)&lt;&gt;"","'"&amp;VLOOKUP([Field],Columns[],3,0)&amp;"'","")</f>
        <v>'role'</v>
      </c>
      <c r="E244" s="7" t="str">
        <f>IF(VLOOKUP([Field],Columns[],4,0)&lt;&gt;0,", "&amp;VLOOKUP([Field],Columns[],4,0)&amp;")",")")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$table-&gt;unsignedInteger('role');</v>
      </c>
    </row>
    <row r="245" spans="1:11">
      <c r="A245" s="4" t="s">
        <v>212</v>
      </c>
      <c r="B245" s="4" t="s">
        <v>375</v>
      </c>
      <c r="C245" s="4" t="str">
        <f>VLOOKUP([Field],Columns[],2,0)&amp;"("</f>
        <v>enum(</v>
      </c>
      <c r="D245" s="4" t="str">
        <f>IF(VLOOKUP([Field],Columns[],3,0)&lt;&gt;"","'"&amp;VLOOKUP([Field],Columns[],3,0)&amp;"'","")</f>
        <v>'actions_availability'</v>
      </c>
      <c r="E245" s="7" t="str">
        <f>IF(VLOOKUP([Field],Columns[],4,0)&lt;&gt;0,", "&amp;VLOOKUP([Field],Columns[],4,0)&amp;")",")")</f>
        <v>, ['All','Only','Except'])</v>
      </c>
      <c r="F245" s="4" t="str">
        <f>IF(VLOOKUP([Field],Columns[],5,0)=0,"","-&gt;"&amp;VLOOKUP([Field],Columns[],5,0))</f>
        <v>-&gt;default('All')</v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$table-&gt;enum('actions_availability', ['All','Only','Except'])-&gt;default('All');</v>
      </c>
    </row>
    <row r="246" spans="1:11">
      <c r="A246" s="4" t="s">
        <v>212</v>
      </c>
      <c r="B246" s="4" t="s">
        <v>377</v>
      </c>
      <c r="C246" s="4" t="str">
        <f>VLOOKUP([Field],Columns[],2,0)&amp;"("</f>
        <v>string(</v>
      </c>
      <c r="D246" s="4" t="str">
        <f>IF(VLOOKUP([Field],Columns[],3,0)&lt;&gt;"","'"&amp;VLOOKUP([Field],Columns[],3,0)&amp;"'","")</f>
        <v>'actions'</v>
      </c>
      <c r="E246" s="7" t="str">
        <f>IF(VLOOKUP([Field],Columns[],4,0)&lt;&gt;0,", "&amp;VLOOKUP([Field],Columns[],4,0)&amp;")",")")</f>
        <v>, 1024)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$table-&gt;string('actions', 1024)-&gt;nullable();</v>
      </c>
    </row>
    <row r="247" spans="1:11">
      <c r="A247" s="4" t="s">
        <v>212</v>
      </c>
      <c r="B247" s="4" t="s">
        <v>40</v>
      </c>
      <c r="C247" s="4" t="str">
        <f>VLOOKUP([Field],Columns[],2,0)&amp;"("</f>
        <v>timestamps(</v>
      </c>
      <c r="D247" s="4" t="str">
        <f>IF(VLOOKUP([Field],Columns[],3,0)&lt;&gt;"","'"&amp;VLOOKUP([Field],Columns[],3,0)&amp;"'","")</f>
        <v/>
      </c>
      <c r="E247" s="7" t="str">
        <f>IF(VLOOKUP([Field],Columns[],4,0)&lt;&gt;0,", "&amp;VLOOKUP([Field],Columns[],4,0)&amp;")",")")</f>
        <v>)</v>
      </c>
      <c r="F247" s="4" t="str">
        <f>IF(VLOOKUP([Field],Columns[],5,0)=0,"","-&gt;"&amp;VLOOKUP([Field],Columns[],5,0))</f>
        <v/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$table-&gt;timestamps();</v>
      </c>
    </row>
    <row r="248" spans="1:11">
      <c r="A248" s="4" t="s">
        <v>212</v>
      </c>
      <c r="B248" s="4" t="s">
        <v>41</v>
      </c>
      <c r="C248" s="4" t="str">
        <f>VLOOKUP([Field],Columns[],2,0)&amp;"("</f>
        <v>foreign(</v>
      </c>
      <c r="D248" s="4" t="str">
        <f>IF(VLOOKUP([Field],Columns[],3,0)&lt;&gt;"","'"&amp;VLOOKUP([Field],Columns[],3,0)&amp;"'","")</f>
        <v>'resource'</v>
      </c>
      <c r="E248" s="7" t="str">
        <f>IF(VLOOKUP([Field],Columns[],4,0)&lt;&gt;0,", "&amp;VLOOKUP([Field],Columns[],4,0)&amp;")",")")</f>
        <v>)</v>
      </c>
      <c r="F248" s="4" t="str">
        <f>IF(VLOOKUP([Field],Columns[],5,0)=0,"","-&gt;"&amp;VLOOKUP([Field],Columns[],5,0))</f>
        <v>-&gt;references('id')</v>
      </c>
      <c r="G248" s="4" t="str">
        <f>IF(VLOOKUP([Field],Columns[],6,0)=0,"","-&gt;"&amp;VLOOKUP([Field],Columns[],6,0))</f>
        <v>-&gt;on('__resources')</v>
      </c>
      <c r="H248" s="4" t="str">
        <f>IF(VLOOKUP([Field],Columns[],7,0)=0,"","-&gt;"&amp;VLOOKUP([Field],Columns[],7,0))</f>
        <v>-&gt;onUpdate('cascade')</v>
      </c>
      <c r="I248" s="4" t="str">
        <f>IF(VLOOKUP([Field],Columns[],8,0)=0,"","-&gt;"&amp;VLOOKUP([Field],Columns[],8,0))</f>
        <v>-&gt;onDelete('cascade')</v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49" spans="1:11">
      <c r="A249" s="4" t="s">
        <v>212</v>
      </c>
      <c r="B249" s="4" t="s">
        <v>148</v>
      </c>
      <c r="C249" s="4" t="str">
        <f>VLOOKUP([Field],Columns[],2,0)&amp;"("</f>
        <v>foreign(</v>
      </c>
      <c r="D249" s="4" t="str">
        <f>IF(VLOOKUP([Field],Columns[],3,0)&lt;&gt;"","'"&amp;VLOOKUP([Field],Columns[],3,0)&amp;"'","")</f>
        <v>'role'</v>
      </c>
      <c r="E249" s="7" t="str">
        <f>IF(VLOOKUP([Field],Columns[],4,0)&lt;&gt;0,", "&amp;VLOOKUP([Field],Columns[],4,0)&amp;")",")")</f>
        <v>)</v>
      </c>
      <c r="F249" s="4" t="str">
        <f>IF(VLOOKUP([Field],Columns[],5,0)=0,"","-&gt;"&amp;VLOOKUP([Field],Columns[],5,0))</f>
        <v>-&gt;references('id')</v>
      </c>
      <c r="G249" s="4" t="str">
        <f>IF(VLOOKUP([Field],Columns[],6,0)=0,"","-&gt;"&amp;VLOOKUP([Field],Columns[],6,0))</f>
        <v>-&gt;on('__roles')</v>
      </c>
      <c r="H249" s="4" t="str">
        <f>IF(VLOOKUP([Field],Columns[],7,0)=0,"","-&gt;"&amp;VLOOKUP([Field],Columns[],7,0))</f>
        <v>-&gt;onUpdate('cascade')</v>
      </c>
      <c r="I249" s="4" t="str">
        <f>IF(VLOOKUP([Field],Columns[],8,0)=0,"","-&gt;"&amp;VLOOKUP([Field],Columns[],8,0))</f>
        <v>-&gt;onDelete('cascade')</v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50" spans="1:11">
      <c r="A250" s="4" t="s">
        <v>453</v>
      </c>
      <c r="B250" s="4" t="s">
        <v>21</v>
      </c>
      <c r="C250" s="4" t="str">
        <f>VLOOKUP([Field],Columns[],2,0)&amp;"("</f>
        <v>increments(</v>
      </c>
      <c r="D250" s="4" t="str">
        <f>IF(VLOOKUP([Field],Columns[],3,0)&lt;&gt;"","'"&amp;VLOOKUP([Field],Columns[],3,0)&amp;"'","")</f>
        <v>'id'</v>
      </c>
      <c r="E250" s="7" t="str">
        <f>IF(VLOOKUP([Field],Columns[],4,0)&lt;&gt;0,", "&amp;VLOOKUP([Field],Columns[],4,0)&amp;")",")")</f>
        <v>)</v>
      </c>
      <c r="F250" s="4" t="str">
        <f>IF(VLOOKUP([Field],Columns[],5,0)=0,"","-&gt;"&amp;VLOOKUP([Field],Columns[],5,0))</f>
        <v/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$table-&gt;increments('id');</v>
      </c>
    </row>
    <row r="251" spans="1:11">
      <c r="A251" s="4" t="s">
        <v>453</v>
      </c>
      <c r="B251" s="4" t="s">
        <v>122</v>
      </c>
      <c r="C251" s="4" t="str">
        <f>VLOOKUP([Field],Columns[],2,0)&amp;"("</f>
        <v>unsignedInteger(</v>
      </c>
      <c r="D251" s="4" t="str">
        <f>IF(VLOOKUP([Field],Columns[],3,0)&lt;&gt;"","'"&amp;VLOOKUP([Field],Columns[],3,0)&amp;"'","")</f>
        <v>'form_field'</v>
      </c>
      <c r="E251" s="7" t="str">
        <f>IF(VLOOKUP([Field],Columns[],4,0)&lt;&gt;0,", "&amp;VLOOKUP([Field],Columns[],4,0)&amp;")",")")</f>
        <v>)</v>
      </c>
      <c r="F251" s="4" t="str">
        <f>IF(VLOOKUP([Field],Columns[],5,0)=0,"","-&gt;"&amp;VLOOKUP([Field],Columns[],5,0))</f>
        <v>-&gt;index()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$table-&gt;unsignedInteger('form_field')-&gt;index();</v>
      </c>
    </row>
    <row r="252" spans="1:11">
      <c r="A252" s="4" t="s">
        <v>453</v>
      </c>
      <c r="B252" s="4" t="s">
        <v>661</v>
      </c>
      <c r="C252" s="4" t="str">
        <f>VLOOKUP([Field],Columns[],2,0)&amp;"("</f>
        <v>enum(</v>
      </c>
      <c r="D252" s="4" t="str">
        <f>IF(VLOOKUP([Field],Columns[],3,0)&lt;&gt;"","'"&amp;VLOOKUP([Field],Columns[],3,0)&amp;"'","")</f>
        <v>'type'</v>
      </c>
      <c r="E252" s="7" t="str">
        <f>IF(VLOOKUP([Field],Columns[],4,0)&lt;&gt;0,", "&amp;VLOOKUP([Field],Columns[],4,0)&amp;")",")")</f>
        <v>, ['List','Enum','Foreign','Method'])</v>
      </c>
      <c r="F252" s="4" t="str">
        <f>IF(VLOOKUP([Field],Columns[],5,0)=0,"","-&gt;"&amp;VLOOKUP([Field],Columns[],5,0))</f>
        <v>-&gt;default('List')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$table-&gt;enum('type', ['List','Enum','Foreign','Method'])-&gt;default('List');</v>
      </c>
    </row>
    <row r="253" spans="1:11">
      <c r="A253" s="4" t="s">
        <v>453</v>
      </c>
      <c r="B253" s="4" t="s">
        <v>664</v>
      </c>
      <c r="C253" s="4" t="str">
        <f>VLOOKUP([Field],Columns[],2,0)&amp;"("</f>
        <v>text(</v>
      </c>
      <c r="D253" s="4" t="str">
        <f>IF(VLOOKUP([Field],Columns[],3,0)&lt;&gt;"","'"&amp;VLOOKUP([Field],Columns[],3,0)&amp;"'","")</f>
        <v>'detail'</v>
      </c>
      <c r="E253" s="7" t="str">
        <f>IF(VLOOKUP([Field],Columns[],4,0)&lt;&gt;0,", "&amp;VLOOKUP([Field],Columns[],4,0)&amp;")",")")</f>
        <v>, 128)</v>
      </c>
      <c r="F253" s="4" t="str">
        <f>IF(VLOOKUP([Field],Columns[],5,0)=0,"","-&gt;"&amp;VLOOKUP([Field],Columns[],5,0))</f>
        <v>-&gt;nullable()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$table-&gt;text('detail', 128)-&gt;nullable();</v>
      </c>
    </row>
    <row r="254" spans="1:11">
      <c r="A254" s="4" t="s">
        <v>453</v>
      </c>
      <c r="B254" s="4" t="s">
        <v>454</v>
      </c>
      <c r="C254" s="4" t="str">
        <f>VLOOKUP([Field],Columns[],2,0)&amp;"("</f>
        <v>string(</v>
      </c>
      <c r="D254" s="4" t="str">
        <f>IF(VLOOKUP([Field],Columns[],3,0)&lt;&gt;"","'"&amp;VLOOKUP([Field],Columns[],3,0)&amp;"'","")</f>
        <v>'value_attr'</v>
      </c>
      <c r="E254" s="7" t="str">
        <f>IF(VLOOKUP([Field],Columns[],4,0)&lt;&gt;0,", "&amp;VLOOKUP([Field],Columns[],4,0)&amp;")",")")</f>
        <v>, 64)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$table-&gt;string('value_attr', 64)-&gt;nullable();</v>
      </c>
    </row>
    <row r="255" spans="1:11">
      <c r="A255" s="4" t="s">
        <v>453</v>
      </c>
      <c r="B255" s="4" t="s">
        <v>456</v>
      </c>
      <c r="C255" s="4" t="str">
        <f>VLOOKUP([Field],Columns[],2,0)&amp;"("</f>
        <v>string(</v>
      </c>
      <c r="D255" s="4" t="str">
        <f>IF(VLOOKUP([Field],Columns[],3,0)&lt;&gt;"","'"&amp;VLOOKUP([Field],Columns[],3,0)&amp;"'","")</f>
        <v>'label_attr'</v>
      </c>
      <c r="E255" s="7" t="str">
        <f>IF(VLOOKUP([Field],Columns[],4,0)&lt;&gt;0,", "&amp;VLOOKUP([Field],Columns[],4,0)&amp;")",")")</f>
        <v>, 128)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$table-&gt;string('label_attr', 128)-&gt;nullable();</v>
      </c>
    </row>
    <row r="256" spans="1:11">
      <c r="A256" s="4" t="s">
        <v>453</v>
      </c>
      <c r="B256" s="4" t="s">
        <v>458</v>
      </c>
      <c r="C256" s="4" t="str">
        <f>VLOOKUP([Field],Columns[],2,0)&amp;"("</f>
        <v>enum(</v>
      </c>
      <c r="D256" s="4" t="str">
        <f>IF(VLOOKUP([Field],Columns[],3,0)&lt;&gt;"","'"&amp;VLOOKUP([Field],Columns[],3,0)&amp;"'","")</f>
        <v>'preload'</v>
      </c>
      <c r="E256" s="7" t="str">
        <f>IF(VLOOKUP([Field],Columns[],4,0)&lt;&gt;0,", "&amp;VLOOKUP([Field],Columns[],4,0)&amp;")",")")</f>
        <v>, ['Yes','No'])</v>
      </c>
      <c r="F256" s="4" t="str">
        <f>IF(VLOOKUP([Field],Columns[],5,0)=0,"","-&gt;"&amp;VLOOKUP([Field],Columns[],5,0))</f>
        <v>-&gt;default('Yes')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$table-&gt;enum('preload', ['Yes','No'])-&gt;default('Yes');</v>
      </c>
    </row>
    <row r="257" spans="1:11">
      <c r="A257" s="4" t="s">
        <v>453</v>
      </c>
      <c r="B257" s="4" t="s">
        <v>40</v>
      </c>
      <c r="C257" s="4" t="str">
        <f>VLOOKUP([Field],Columns[],2,0)&amp;"("</f>
        <v>timestamps(</v>
      </c>
      <c r="D257" s="4" t="str">
        <f>IF(VLOOKUP([Field],Columns[],3,0)&lt;&gt;"","'"&amp;VLOOKUP([Field],Columns[],3,0)&amp;"'","")</f>
        <v/>
      </c>
      <c r="E257" s="7" t="str">
        <f>IF(VLOOKUP([Field],Columns[],4,0)&lt;&gt;0,", "&amp;VLOOKUP([Field],Columns[],4,0)&amp;")",")")</f>
        <v>)</v>
      </c>
      <c r="F257" s="4" t="str">
        <f>IF(VLOOKUP([Field],Columns[],5,0)=0,"","-&gt;"&amp;VLOOKUP([Field],Columns[],5,0))</f>
        <v/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$table-&gt;timestamps();</v>
      </c>
    </row>
    <row r="258" spans="1:11">
      <c r="A258" s="4" t="s">
        <v>453</v>
      </c>
      <c r="B258" s="4" t="s">
        <v>123</v>
      </c>
      <c r="C258" s="4" t="str">
        <f>VLOOKUP([Field],Columns[],2,0)&amp;"("</f>
        <v>foreign(</v>
      </c>
      <c r="D258" s="4" t="str">
        <f>IF(VLOOKUP([Field],Columns[],3,0)&lt;&gt;"","'"&amp;VLOOKUP([Field],Columns[],3,0)&amp;"'","")</f>
        <v>'form_field'</v>
      </c>
      <c r="E258" s="7" t="str">
        <f>IF(VLOOKUP([Field],Columns[],4,0)&lt;&gt;0,", "&amp;VLOOKUP([Field],Columns[],4,0)&amp;")",")")</f>
        <v>)</v>
      </c>
      <c r="F258" s="4" t="str">
        <f>IF(VLOOKUP([Field],Columns[],5,0)=0,"","-&gt;"&amp;VLOOKUP([Field],Columns[],5,0))</f>
        <v>-&gt;references('id')</v>
      </c>
      <c r="G258" s="4" t="str">
        <f>IF(VLOOKUP([Field],Columns[],6,0)=0,"","-&gt;"&amp;VLOOKUP([Field],Columns[],6,0))</f>
        <v>-&gt;on('__resource_form_fields')</v>
      </c>
      <c r="H258" s="4" t="str">
        <f>IF(VLOOKUP([Field],Columns[],7,0)=0,"","-&gt;"&amp;VLOOKUP([Field],Columns[],7,0))</f>
        <v>-&gt;onUpdate('cascade')</v>
      </c>
      <c r="I258" s="4" t="str">
        <f>IF(VLOOKUP([Field],Columns[],8,0)=0,"","-&gt;"&amp;VLOOKUP([Field],Columns[],8,0))</f>
        <v>-&gt;onDelete('cascade')</v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59" spans="1:11">
      <c r="A259" s="4" t="s">
        <v>559</v>
      </c>
      <c r="B259" s="4" t="s">
        <v>21</v>
      </c>
      <c r="C259" s="4" t="str">
        <f>VLOOKUP([Field],Columns[],2,0)&amp;"("</f>
        <v>increments(</v>
      </c>
      <c r="D259" s="4" t="str">
        <f>IF(VLOOKUP([Field],Columns[],3,0)&lt;&gt;"","'"&amp;VLOOKUP([Field],Columns[],3,0)&amp;"'","")</f>
        <v>'id'</v>
      </c>
      <c r="E259" s="7" t="str">
        <f>IF(VLOOKUP([Field],Columns[],4,0)&lt;&gt;0,", "&amp;VLOOKUP([Field],Columns[],4,0)&amp;")",")")</f>
        <v>)</v>
      </c>
      <c r="F259" s="4" t="str">
        <f>IF(VLOOKUP([Field],Columns[],5,0)=0,"","-&gt;"&amp;VLOOKUP([Field],Columns[],5,0))</f>
        <v/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$table-&gt;increments('id');</v>
      </c>
    </row>
    <row r="260" spans="1:11">
      <c r="A260" s="4" t="s">
        <v>559</v>
      </c>
      <c r="B260" s="4" t="s">
        <v>94</v>
      </c>
      <c r="C260" s="4" t="str">
        <f>VLOOKUP([Field],Columns[],2,0)&amp;"("</f>
        <v>unsignedInteger(</v>
      </c>
      <c r="D260" s="4" t="str">
        <f>IF(VLOOKUP([Field],Columns[],3,0)&lt;&gt;"","'"&amp;VLOOKUP([Field],Columns[],3,0)&amp;"'","")</f>
        <v>'resource_list'</v>
      </c>
      <c r="E260" s="7" t="str">
        <f>IF(VLOOKUP([Field],Columns[],4,0)&lt;&gt;0,", "&amp;VLOOKUP([Field],Columns[],4,0)&amp;")",")")</f>
        <v>)</v>
      </c>
      <c r="F260" s="4" t="str">
        <f>IF(VLOOKUP([Field],Columns[],5,0)=0,"","-&gt;"&amp;VLOOKUP([Field],Columns[],5,0))</f>
        <v>-&gt;index()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$table-&gt;unsignedInteger('resource_list')-&gt;index();</v>
      </c>
    </row>
    <row r="261" spans="1:11">
      <c r="A261" s="4" t="s">
        <v>559</v>
      </c>
      <c r="B261" s="4" t="s">
        <v>268</v>
      </c>
      <c r="C261" s="4" t="str">
        <f>VLOOKUP([Field],Columns[],2,0)&amp;"("</f>
        <v>string(</v>
      </c>
      <c r="D261" s="4" t="str">
        <f>IF(VLOOKUP([Field],Columns[],3,0)&lt;&gt;"","'"&amp;VLOOKUP([Field],Columns[],3,0)&amp;"'","")</f>
        <v>'label'</v>
      </c>
      <c r="E261" s="7" t="str">
        <f>IF(VLOOKUP([Field],Columns[],4,0)&lt;&gt;0,", "&amp;VLOOKUP([Field],Columns[],4,0)&amp;")",")")</f>
        <v>, 128)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$table-&gt;string('label', 128)-&gt;nullable();</v>
      </c>
    </row>
    <row r="262" spans="1:11">
      <c r="A262" s="4" t="s">
        <v>559</v>
      </c>
      <c r="B262" s="4" t="s">
        <v>560</v>
      </c>
      <c r="C262" s="4" t="str">
        <f>VLOOKUP([Field],Columns[],2,0)&amp;"("</f>
        <v>string(</v>
      </c>
      <c r="D262" s="4" t="str">
        <f>IF(VLOOKUP([Field],Columns[],3,0)&lt;&gt;"","'"&amp;VLOOKUP([Field],Columns[],3,0)&amp;"'","")</f>
        <v>'field'</v>
      </c>
      <c r="E262" s="7" t="str">
        <f>IF(VLOOKUP([Field],Columns[],4,0)&lt;&gt;0,", "&amp;VLOOKUP([Field],Columns[],4,0)&amp;")",")")</f>
        <v>, 64)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$table-&gt;string('field', 64)-&gt;nullable();</v>
      </c>
    </row>
    <row r="263" spans="1:11">
      <c r="A263" s="4" t="s">
        <v>559</v>
      </c>
      <c r="B263" s="4" t="s">
        <v>572</v>
      </c>
      <c r="C263" s="4" t="str">
        <f>VLOOKUP([Field],Columns[],2,0)&amp;"("</f>
        <v>unsignedInteger(</v>
      </c>
      <c r="D263" s="4" t="str">
        <f>IF(VLOOKUP([Field],Columns[],3,0)&lt;&gt;"","'"&amp;VLOOKUP([Field],Columns[],3,0)&amp;"'","")</f>
        <v>'relation'</v>
      </c>
      <c r="E263" s="7" t="str">
        <f>IF(VLOOKUP([Field],Columns[],4,0)&lt;&gt;0,", "&amp;VLOOKUP([Field],Columns[],4,0)&amp;")",")")</f>
        <v>)</v>
      </c>
      <c r="F263" s="4" t="str">
        <f>IF(VLOOKUP([Field],Columns[],5,0)=0,"","-&gt;"&amp;VLOOKUP([Field],Columns[],5,0))</f>
        <v>-&gt;index()</v>
      </c>
      <c r="G263" s="4" t="str">
        <f>IF(VLOOKUP([Field],Columns[],6,0)=0,"","-&gt;"&amp;VLOOKUP([Field],Columns[],6,0))</f>
        <v>-&gt;nullable()</v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$table-&gt;unsignedInteger('relation')-&gt;index()-&gt;nullable();</v>
      </c>
    </row>
    <row r="264" spans="1:11">
      <c r="A264" s="4" t="s">
        <v>559</v>
      </c>
      <c r="B264" s="4" t="s">
        <v>574</v>
      </c>
      <c r="C264" s="4" t="str">
        <f>VLOOKUP([Field],Columns[],2,0)&amp;"("</f>
        <v>unsignedInteger(</v>
      </c>
      <c r="D264" s="4" t="str">
        <f>IF(VLOOKUP([Field],Columns[],3,0)&lt;&gt;"","'"&amp;VLOOKUP([Field],Columns[],3,0)&amp;"'","")</f>
        <v>'nest_relation1'</v>
      </c>
      <c r="E264" s="7" t="str">
        <f>IF(VLOOKUP([Field],Columns[],4,0)&lt;&gt;0,", "&amp;VLOOKUP([Field],Columns[],4,0)&amp;")",")")</f>
        <v>)</v>
      </c>
      <c r="F264" s="4" t="str">
        <f>IF(VLOOKUP([Field],Columns[],5,0)=0,"","-&gt;"&amp;VLOOKUP([Field],Columns[],5,0))</f>
        <v>-&gt;index()</v>
      </c>
      <c r="G264" s="4" t="str">
        <f>IF(VLOOKUP([Field],Columns[],6,0)=0,"","-&gt;"&amp;VLOOKUP([Field],Columns[],6,0))</f>
        <v>-&gt;nullable()</v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65" spans="1:11">
      <c r="A265" s="4" t="s">
        <v>559</v>
      </c>
      <c r="B265" s="4" t="s">
        <v>575</v>
      </c>
      <c r="C265" s="4" t="str">
        <f>VLOOKUP([Field],Columns[],2,0)&amp;"("</f>
        <v>unsignedInteger(</v>
      </c>
      <c r="D265" s="4" t="str">
        <f>IF(VLOOKUP([Field],Columns[],3,0)&lt;&gt;"","'"&amp;VLOOKUP([Field],Columns[],3,0)&amp;"'","")</f>
        <v>'nest_relation2'</v>
      </c>
      <c r="E265" s="7" t="str">
        <f>IF(VLOOKUP([Field],Columns[],4,0)&lt;&gt;0,", "&amp;VLOOKUP([Field],Columns[],4,0)&amp;")",")")</f>
        <v>)</v>
      </c>
      <c r="F265" s="4" t="str">
        <f>IF(VLOOKUP([Field],Columns[],5,0)=0,"","-&gt;"&amp;VLOOKUP([Field],Columns[],5,0))</f>
        <v>-&gt;index()</v>
      </c>
      <c r="G265" s="4" t="str">
        <f>IF(VLOOKUP([Field],Columns[],6,0)=0,"","-&gt;"&amp;VLOOKUP([Field],Columns[],6,0))</f>
        <v>-&gt;nullable()</v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66" spans="1:11">
      <c r="A266" s="4" t="s">
        <v>559</v>
      </c>
      <c r="B266" s="4" t="s">
        <v>40</v>
      </c>
      <c r="C266" s="4" t="str">
        <f>VLOOKUP([Field],Columns[],2,0)&amp;"("</f>
        <v>timestamps(</v>
      </c>
      <c r="D266" s="4" t="str">
        <f>IF(VLOOKUP([Field],Columns[],3,0)&lt;&gt;"","'"&amp;VLOOKUP([Field],Columns[],3,0)&amp;"'","")</f>
        <v/>
      </c>
      <c r="E266" s="7" t="str">
        <f>IF(VLOOKUP([Field],Columns[],4,0)&lt;&gt;0,", "&amp;VLOOKUP([Field],Columns[],4,0)&amp;")",")")</f>
        <v>)</v>
      </c>
      <c r="F266" s="4" t="str">
        <f>IF(VLOOKUP([Field],Columns[],5,0)=0,"","-&gt;"&amp;VLOOKUP([Field],Columns[],5,0))</f>
        <v/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$table-&gt;timestamps();</v>
      </c>
    </row>
    <row r="267" spans="1:11">
      <c r="A267" s="4" t="s">
        <v>559</v>
      </c>
      <c r="B267" s="4" t="s">
        <v>95</v>
      </c>
      <c r="C267" s="4" t="str">
        <f>VLOOKUP([Field],Columns[],2,0)&amp;"("</f>
        <v>foreign(</v>
      </c>
      <c r="D267" s="4" t="str">
        <f>IF(VLOOKUP([Field],Columns[],3,0)&lt;&gt;"","'"&amp;VLOOKUP([Field],Columns[],3,0)&amp;"'","")</f>
        <v>'resource_list'</v>
      </c>
      <c r="E267" s="7" t="str">
        <f>IF(VLOOKUP([Field],Columns[],4,0)&lt;&gt;0,", "&amp;VLOOKUP([Field],Columns[],4,0)&amp;")",")")</f>
        <v>)</v>
      </c>
      <c r="F267" s="4" t="str">
        <f>IF(VLOOKUP([Field],Columns[],5,0)=0,"","-&gt;"&amp;VLOOKUP([Field],Columns[],5,0))</f>
        <v>-&gt;references('id')</v>
      </c>
      <c r="G267" s="4" t="str">
        <f>IF(VLOOKUP([Field],Columns[],6,0)=0,"","-&gt;"&amp;VLOOKUP([Field],Columns[],6,0))</f>
        <v>-&gt;on('__resource_lists')</v>
      </c>
      <c r="H267" s="4" t="str">
        <f>IF(VLOOKUP([Field],Columns[],7,0)=0,"","-&gt;"&amp;VLOOKUP([Field],Columns[],7,0))</f>
        <v>-&gt;onUpdate('cascade')</v>
      </c>
      <c r="I267" s="4" t="str">
        <f>IF(VLOOKUP([Field],Columns[],8,0)=0,"","-&gt;"&amp;VLOOKUP([Field],Columns[],8,0))</f>
        <v>-&gt;onDelete('cascade')</v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68" spans="1:11">
      <c r="A268" s="4" t="s">
        <v>559</v>
      </c>
      <c r="B268" s="4" t="s">
        <v>573</v>
      </c>
      <c r="C268" s="4" t="str">
        <f>VLOOKUP([Field],Columns[],2,0)&amp;"("</f>
        <v>foreign(</v>
      </c>
      <c r="D268" s="4" t="str">
        <f>IF(VLOOKUP([Field],Columns[],3,0)&lt;&gt;"","'"&amp;VLOOKUP([Field],Columns[],3,0)&amp;"'","")</f>
        <v>'relation'</v>
      </c>
      <c r="E268" s="7" t="str">
        <f>IF(VLOOKUP([Field],Columns[],4,0)&lt;&gt;0,", "&amp;VLOOKUP([Field],Columns[],4,0)&amp;")",")")</f>
        <v>)</v>
      </c>
      <c r="F268" s="4" t="str">
        <f>IF(VLOOKUP([Field],Columns[],5,0)=0,"","-&gt;"&amp;VLOOKUP([Field],Columns[],5,0))</f>
        <v>-&gt;references('id')</v>
      </c>
      <c r="G268" s="4" t="str">
        <f>IF(VLOOKUP([Field],Columns[],6,0)=0,"","-&gt;"&amp;VLOOKUP([Field],Columns[],6,0))</f>
        <v>-&gt;on('__resource_relations')</v>
      </c>
      <c r="H268" s="4" t="str">
        <f>IF(VLOOKUP([Field],Columns[],7,0)=0,"","-&gt;"&amp;VLOOKUP([Field],Columns[],7,0))</f>
        <v>-&gt;onUpdate('cascade')</v>
      </c>
      <c r="I268" s="4" t="str">
        <f>IF(VLOOKUP([Field],Columns[],8,0)=0,"","-&gt;"&amp;VLOOKUP([Field],Columns[],8,0))</f>
        <v>-&gt;onDelete('set null')</v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69" spans="1:11">
      <c r="A269" s="4" t="s">
        <v>559</v>
      </c>
      <c r="B269" s="4" t="s">
        <v>579</v>
      </c>
      <c r="C269" s="4" t="str">
        <f>VLOOKUP([Field],Columns[],2,0)&amp;"("</f>
        <v>foreign(</v>
      </c>
      <c r="D269" s="4" t="str">
        <f>IF(VLOOKUP([Field],Columns[],3,0)&lt;&gt;"","'"&amp;VLOOKUP([Field],Columns[],3,0)&amp;"'","")</f>
        <v>'nest_relation1'</v>
      </c>
      <c r="E269" s="7" t="str">
        <f>IF(VLOOKUP([Field],Columns[],4,0)&lt;&gt;0,", "&amp;VLOOKUP([Field],Columns[],4,0)&amp;")",")")</f>
        <v>)</v>
      </c>
      <c r="F269" s="4" t="str">
        <f>IF(VLOOKUP([Field],Columns[],5,0)=0,"","-&gt;"&amp;VLOOKUP([Field],Columns[],5,0))</f>
        <v>-&gt;references('id')</v>
      </c>
      <c r="G269" s="4" t="str">
        <f>IF(VLOOKUP([Field],Columns[],6,0)=0,"","-&gt;"&amp;VLOOKUP([Field],Columns[],6,0))</f>
        <v>-&gt;on('__resource_relations')</v>
      </c>
      <c r="H269" s="4" t="str">
        <f>IF(VLOOKUP([Field],Columns[],7,0)=0,"","-&gt;"&amp;VLOOKUP([Field],Columns[],7,0))</f>
        <v>-&gt;onUpdate('cascade')</v>
      </c>
      <c r="I269" s="4" t="str">
        <f>IF(VLOOKUP([Field],Columns[],8,0)=0,"","-&gt;"&amp;VLOOKUP([Field],Columns[],8,0))</f>
        <v>-&gt;onDelete('set null')</v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70" spans="1:11">
      <c r="A270" s="4" t="s">
        <v>559</v>
      </c>
      <c r="B270" s="4" t="s">
        <v>580</v>
      </c>
      <c r="C270" s="4" t="str">
        <f>VLOOKUP([Field],Columns[],2,0)&amp;"("</f>
        <v>foreign(</v>
      </c>
      <c r="D270" s="4" t="str">
        <f>IF(VLOOKUP([Field],Columns[],3,0)&lt;&gt;"","'"&amp;VLOOKUP([Field],Columns[],3,0)&amp;"'","")</f>
        <v>'nest_relation2'</v>
      </c>
      <c r="E270" s="7" t="str">
        <f>IF(VLOOKUP([Field],Columns[],4,0)&lt;&gt;0,", "&amp;VLOOKUP([Field],Columns[],4,0)&amp;")",")")</f>
        <v>)</v>
      </c>
      <c r="F270" s="4" t="str">
        <f>IF(VLOOKUP([Field],Columns[],5,0)=0,"","-&gt;"&amp;VLOOKUP([Field],Columns[],5,0))</f>
        <v>-&gt;references('id')</v>
      </c>
      <c r="G270" s="4" t="str">
        <f>IF(VLOOKUP([Field],Columns[],6,0)=0,"","-&gt;"&amp;VLOOKUP([Field],Columns[],6,0))</f>
        <v>-&gt;on('__resource_relations')</v>
      </c>
      <c r="H270" s="4" t="str">
        <f>IF(VLOOKUP([Field],Columns[],7,0)=0,"","-&gt;"&amp;VLOOKUP([Field],Columns[],7,0))</f>
        <v>-&gt;onUpdate('cascade')</v>
      </c>
      <c r="I270" s="4" t="str">
        <f>IF(VLOOKUP([Field],Columns[],8,0)=0,"","-&gt;"&amp;VLOOKUP([Field],Columns[],8,0))</f>
        <v>-&gt;onDelete('set null')</v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71" spans="1:11">
      <c r="A271" s="5" t="s">
        <v>567</v>
      </c>
      <c r="B271" s="5" t="s">
        <v>21</v>
      </c>
      <c r="C271" s="5" t="str">
        <f>VLOOKUP([Field],Columns[],2,0)&amp;"("</f>
        <v>increments(</v>
      </c>
      <c r="D271" s="5" t="str">
        <f>IF(VLOOKUP([Field],Columns[],3,0)&lt;&gt;"","'"&amp;VLOOKUP([Field],Columns[],3,0)&amp;"'","")</f>
        <v>'id'</v>
      </c>
      <c r="E271" s="8" t="str">
        <f>IF(VLOOKUP([Field],Columns[],4,0)&lt;&gt;0,", "&amp;VLOOKUP([Field],Columns[],4,0)&amp;")",")")</f>
        <v>)</v>
      </c>
      <c r="F271" s="5" t="str">
        <f>IF(VLOOKUP([Field],Columns[],5,0)=0,"","-&gt;"&amp;VLOOKUP([Field],Columns[],5,0))</f>
        <v/>
      </c>
      <c r="G271" s="5" t="str">
        <f>IF(VLOOKUP([Field],Columns[],6,0)=0,"","-&gt;"&amp;VLOOKUP([Field],Columns[],6,0))</f>
        <v/>
      </c>
      <c r="H271" s="5" t="str">
        <f>IF(VLOOKUP([Field],Columns[],7,0)=0,"","-&gt;"&amp;VLOOKUP([Field],Columns[],7,0))</f>
        <v/>
      </c>
      <c r="I271" s="5" t="str">
        <f>IF(VLOOKUP([Field],Columns[],8,0)=0,"","-&gt;"&amp;VLOOKUP([Field],Columns[],8,0))</f>
        <v/>
      </c>
      <c r="J271" s="5" t="str">
        <f>IF(VLOOKUP([Field],Columns[],9,0)=0,"","-&gt;"&amp;VLOOKUP([Field],Columns[],9,0))</f>
        <v/>
      </c>
      <c r="K271" s="5" t="str">
        <f>"$table-&gt;"&amp;[Type]&amp;[Name]&amp;[Arg2]&amp;[Method1]&amp;[Method2]&amp;[Method3]&amp;[Method4]&amp;[Method5]&amp;";"</f>
        <v>$table-&gt;increments('id');</v>
      </c>
    </row>
    <row r="272" spans="1:11">
      <c r="A272" s="5" t="s">
        <v>567</v>
      </c>
      <c r="B272" s="5" t="s">
        <v>4</v>
      </c>
      <c r="C272" s="5" t="str">
        <f>VLOOKUP([Field],Columns[],2,0)&amp;"("</f>
        <v>unsignedInteger(</v>
      </c>
      <c r="D272" s="5" t="str">
        <f>IF(VLOOKUP([Field],Columns[],3,0)&lt;&gt;"","'"&amp;VLOOKUP([Field],Columns[],3,0)&amp;"'","")</f>
        <v>'resource_data'</v>
      </c>
      <c r="E272" s="8" t="str">
        <f>IF(VLOOKUP([Field],Columns[],4,0)&lt;&gt;0,", "&amp;VLOOKUP([Field],Columns[],4,0)&amp;")",")")</f>
        <v>)</v>
      </c>
      <c r="F272" s="5" t="str">
        <f>IF(VLOOKUP([Field],Columns[],5,0)=0,"","-&gt;"&amp;VLOOKUP([Field],Columns[],5,0))</f>
        <v>-&gt;index()</v>
      </c>
      <c r="G272" s="5" t="str">
        <f>IF(VLOOKUP([Field],Columns[],6,0)=0,"","-&gt;"&amp;VLOOKUP([Field],Columns[],6,0))</f>
        <v/>
      </c>
      <c r="H272" s="5" t="str">
        <f>IF(VLOOKUP([Field],Columns[],7,0)=0,"","-&gt;"&amp;VLOOKUP([Field],Columns[],7,0))</f>
        <v/>
      </c>
      <c r="I272" s="5" t="str">
        <f>IF(VLOOKUP([Field],Columns[],8,0)=0,"","-&gt;"&amp;VLOOKUP([Field],Columns[],8,0))</f>
        <v/>
      </c>
      <c r="J272" s="5" t="str">
        <f>IF(VLOOKUP([Field],Columns[],9,0)=0,"","-&gt;"&amp;VLOOKUP([Field],Columns[],9,0))</f>
        <v/>
      </c>
      <c r="K272" s="5" t="str">
        <f>"$table-&gt;"&amp;[Type]&amp;[Name]&amp;[Arg2]&amp;[Method1]&amp;[Method2]&amp;[Method3]&amp;[Method4]&amp;[Method5]&amp;";"</f>
        <v>$table-&gt;unsignedInteger('resource_data')-&gt;index();</v>
      </c>
    </row>
    <row r="273" spans="1:11">
      <c r="A273" s="5" t="s">
        <v>567</v>
      </c>
      <c r="B273" s="5" t="s">
        <v>57</v>
      </c>
      <c r="C273" s="5" t="str">
        <f>VLOOKUP([Field],Columns[],2,0)&amp;"("</f>
        <v>unsignedInteger(</v>
      </c>
      <c r="D273" s="5" t="str">
        <f>IF(VLOOKUP([Field],Columns[],3,0)&lt;&gt;"","'"&amp;VLOOKUP([Field],Columns[],3,0)&amp;"'","")</f>
        <v>'scope'</v>
      </c>
      <c r="E273" s="8" t="str">
        <f>IF(VLOOKUP([Field],Columns[],4,0)&lt;&gt;0,", "&amp;VLOOKUP([Field],Columns[],4,0)&amp;")",")")</f>
        <v>)</v>
      </c>
      <c r="F273" s="5" t="str">
        <f>IF(VLOOKUP([Field],Columns[],5,0)=0,"","-&gt;"&amp;VLOOKUP([Field],Columns[],5,0))</f>
        <v>-&gt;index()</v>
      </c>
      <c r="G273" s="5" t="str">
        <f>IF(VLOOKUP([Field],Columns[],6,0)=0,"","-&gt;"&amp;VLOOKUP([Field],Columns[],6,0))</f>
        <v/>
      </c>
      <c r="H273" s="5" t="str">
        <f>IF(VLOOKUP([Field],Columns[],7,0)=0,"","-&gt;"&amp;VLOOKUP([Field],Columns[],7,0))</f>
        <v/>
      </c>
      <c r="I273" s="5" t="str">
        <f>IF(VLOOKUP([Field],Columns[],8,0)=0,"","-&gt;"&amp;VLOOKUP([Field],Columns[],8,0))</f>
        <v/>
      </c>
      <c r="J273" s="5" t="str">
        <f>IF(VLOOKUP([Field],Columns[],9,0)=0,"","-&gt;"&amp;VLOOKUP([Field],Columns[],9,0))</f>
        <v/>
      </c>
      <c r="K273" s="5" t="str">
        <f>"$table-&gt;"&amp;[Type]&amp;[Name]&amp;[Arg2]&amp;[Method1]&amp;[Method2]&amp;[Method3]&amp;[Method4]&amp;[Method5]&amp;";"</f>
        <v>$table-&gt;unsignedInteger('scope')-&gt;index();</v>
      </c>
    </row>
    <row r="274" spans="1:11">
      <c r="A274" s="5" t="s">
        <v>567</v>
      </c>
      <c r="B274" s="5" t="s">
        <v>40</v>
      </c>
      <c r="C274" s="5" t="str">
        <f>VLOOKUP([Field],Columns[],2,0)&amp;"("</f>
        <v>timestamps(</v>
      </c>
      <c r="D274" s="5" t="str">
        <f>IF(VLOOKUP([Field],Columns[],3,0)&lt;&gt;"","'"&amp;VLOOKUP([Field],Columns[],3,0)&amp;"'","")</f>
        <v/>
      </c>
      <c r="E274" s="8" t="str">
        <f>IF(VLOOKUP([Field],Columns[],4,0)&lt;&gt;0,", "&amp;VLOOKUP([Field],Columns[],4,0)&amp;")",")")</f>
        <v>)</v>
      </c>
      <c r="F274" s="5" t="str">
        <f>IF(VLOOKUP([Field],Columns[],5,0)=0,"","-&gt;"&amp;VLOOKUP([Field],Columns[],5,0))</f>
        <v/>
      </c>
      <c r="G274" s="5" t="str">
        <f>IF(VLOOKUP([Field],Columns[],6,0)=0,"","-&gt;"&amp;VLOOKUP([Field],Columns[],6,0))</f>
        <v/>
      </c>
      <c r="H274" s="5" t="str">
        <f>IF(VLOOKUP([Field],Columns[],7,0)=0,"","-&gt;"&amp;VLOOKUP([Field],Columns[],7,0))</f>
        <v/>
      </c>
      <c r="I274" s="5" t="str">
        <f>IF(VLOOKUP([Field],Columns[],8,0)=0,"","-&gt;"&amp;VLOOKUP([Field],Columns[],8,0))</f>
        <v/>
      </c>
      <c r="J274" s="5" t="str">
        <f>IF(VLOOKUP([Field],Columns[],9,0)=0,"","-&gt;"&amp;VLOOKUP([Field],Columns[],9,0))</f>
        <v/>
      </c>
      <c r="K274" s="5" t="str">
        <f>"$table-&gt;"&amp;[Type]&amp;[Name]&amp;[Arg2]&amp;[Method1]&amp;[Method2]&amp;[Method3]&amp;[Method4]&amp;[Method5]&amp;";"</f>
        <v>$table-&gt;timestamps();</v>
      </c>
    </row>
    <row r="275" spans="1:11">
      <c r="A275" s="5" t="s">
        <v>567</v>
      </c>
      <c r="B275" s="5" t="s">
        <v>93</v>
      </c>
      <c r="C275" s="5" t="str">
        <f>VLOOKUP([Field],Columns[],2,0)&amp;"("</f>
        <v>foreign(</v>
      </c>
      <c r="D275" s="5" t="str">
        <f>IF(VLOOKUP([Field],Columns[],3,0)&lt;&gt;"","'"&amp;VLOOKUP([Field],Columns[],3,0)&amp;"'","")</f>
        <v>'resource_data'</v>
      </c>
      <c r="E275" s="8" t="str">
        <f>IF(VLOOKUP([Field],Columns[],4,0)&lt;&gt;0,", "&amp;VLOOKUP([Field],Columns[],4,0)&amp;")",")")</f>
        <v>)</v>
      </c>
      <c r="F275" s="5" t="str">
        <f>IF(VLOOKUP([Field],Columns[],5,0)=0,"","-&gt;"&amp;VLOOKUP([Field],Columns[],5,0))</f>
        <v>-&gt;references('id')</v>
      </c>
      <c r="G275" s="5" t="str">
        <f>IF(VLOOKUP([Field],Columns[],6,0)=0,"","-&gt;"&amp;VLOOKUP([Field],Columns[],6,0))</f>
        <v>-&gt;on('__resource_data')</v>
      </c>
      <c r="H275" s="5" t="str">
        <f>IF(VLOOKUP([Field],Columns[],7,0)=0,"","-&gt;"&amp;VLOOKUP([Field],Columns[],7,0))</f>
        <v>-&gt;onUpdate('cascade')</v>
      </c>
      <c r="I275" s="5" t="str">
        <f>IF(VLOOKUP([Field],Columns[],8,0)=0,"","-&gt;"&amp;VLOOKUP([Field],Columns[],8,0))</f>
        <v>-&gt;onDelete('cascade')</v>
      </c>
      <c r="J275" s="5" t="str">
        <f>IF(VLOOKUP([Field],Columns[],9,0)=0,"","-&gt;"&amp;VLOOKUP([Field],Columns[],9,0))</f>
        <v/>
      </c>
      <c r="K275" s="5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76" spans="1:11">
      <c r="A276" s="4" t="s">
        <v>567</v>
      </c>
      <c r="B276" s="4" t="s">
        <v>60</v>
      </c>
      <c r="C276" s="4" t="str">
        <f>VLOOKUP([Field],Columns[],2,0)&amp;"("</f>
        <v>foreign(</v>
      </c>
      <c r="D276" s="4" t="str">
        <f>IF(VLOOKUP([Field],Columns[],3,0)&lt;&gt;"","'"&amp;VLOOKUP([Field],Columns[],3,0)&amp;"'","")</f>
        <v>'scope'</v>
      </c>
      <c r="E276" s="7" t="str">
        <f>IF(VLOOKUP([Field],Columns[],4,0)&lt;&gt;0,", "&amp;VLOOKUP([Field],Columns[],4,0)&amp;")",")")</f>
        <v>)</v>
      </c>
      <c r="F276" s="4" t="str">
        <f>IF(VLOOKUP([Field],Columns[],5,0)=0,"","-&gt;"&amp;VLOOKUP([Field],Columns[],5,0))</f>
        <v>-&gt;references('id')</v>
      </c>
      <c r="G276" s="4" t="str">
        <f>IF(VLOOKUP([Field],Columns[],6,0)=0,"","-&gt;"&amp;VLOOKUP([Field],Columns[],6,0))</f>
        <v>-&gt;on('__resource_scopes')</v>
      </c>
      <c r="H276" s="4" t="str">
        <f>IF(VLOOKUP([Field],Columns[],7,0)=0,"","-&gt;"&amp;VLOOKUP([Field],Columns[],7,0))</f>
        <v>-&gt;onUpdate('cascade')</v>
      </c>
      <c r="I276" s="4" t="str">
        <f>IF(VLOOKUP([Field],Columns[],8,0)=0,"","-&gt;"&amp;VLOOKUP([Field],Columns[],8,0))</f>
        <v>-&gt;onDelete('cascade')</v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277" spans="1:11">
      <c r="A277" s="4" t="s">
        <v>589</v>
      </c>
      <c r="B277" s="4" t="s">
        <v>21</v>
      </c>
      <c r="C277" s="4" t="str">
        <f>VLOOKUP([Field],Columns[],2,0)&amp;"("</f>
        <v>increments(</v>
      </c>
      <c r="D277" s="4" t="str">
        <f>IF(VLOOKUP([Field],Columns[],3,0)&lt;&gt;"","'"&amp;VLOOKUP([Field],Columns[],3,0)&amp;"'","")</f>
        <v>'id'</v>
      </c>
      <c r="E277" s="7" t="str">
        <f>IF(VLOOKUP([Field],Columns[],4,0)&lt;&gt;0,", "&amp;VLOOKUP([Field],Columns[],4,0)&amp;")",")")</f>
        <v>)</v>
      </c>
      <c r="F277" s="4" t="str">
        <f>IF(VLOOKUP([Field],Columns[],5,0)=0,"","-&gt;"&amp;VLOOKUP([Field],Columns[],5,0))</f>
        <v/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$table-&gt;increments('id');</v>
      </c>
    </row>
    <row r="278" spans="1:11">
      <c r="A278" s="4" t="s">
        <v>589</v>
      </c>
      <c r="B278" s="4" t="s">
        <v>117</v>
      </c>
      <c r="C278" s="4" t="str">
        <f>VLOOKUP([Field],Columns[],2,0)&amp;"("</f>
        <v>unsignedInteger(</v>
      </c>
      <c r="D278" s="4" t="str">
        <f>IF(VLOOKUP([Field],Columns[],3,0)&lt;&gt;"","'"&amp;VLOOKUP([Field],Columns[],3,0)&amp;"'","")</f>
        <v>'resource_form'</v>
      </c>
      <c r="E278" s="7" t="str">
        <f>IF(VLOOKUP([Field],Columns[],4,0)&lt;&gt;0,", "&amp;VLOOKUP([Field],Columns[],4,0)&amp;")",")")</f>
        <v>)</v>
      </c>
      <c r="F278" s="4" t="str">
        <f>IF(VLOOKUP([Field],Columns[],5,0)=0,"","-&gt;"&amp;VLOOKUP([Field],Columns[],5,0))</f>
        <v>-&gt;index()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$table-&gt;unsignedInteger('resource_form')-&gt;index();</v>
      </c>
    </row>
    <row r="279" spans="1:11">
      <c r="A279" s="4" t="s">
        <v>589</v>
      </c>
      <c r="B279" s="4" t="s">
        <v>122</v>
      </c>
      <c r="C279" s="4" t="str">
        <f>VLOOKUP([Field],Columns[],2,0)&amp;"("</f>
        <v>unsignedInteger(</v>
      </c>
      <c r="D279" s="4" t="str">
        <f>IF(VLOOKUP([Field],Columns[],3,0)&lt;&gt;"","'"&amp;VLOOKUP([Field],Columns[],3,0)&amp;"'","")</f>
        <v>'form_field'</v>
      </c>
      <c r="E279" s="7" t="str">
        <f>IF(VLOOKUP([Field],Columns[],4,0)&lt;&gt;0,", "&amp;VLOOKUP([Field],Columns[],4,0)&amp;")",")")</f>
        <v>)</v>
      </c>
      <c r="F279" s="4" t="str">
        <f>IF(VLOOKUP([Field],Columns[],5,0)=0,"","-&gt;"&amp;VLOOKUP([Field],Columns[],5,0))</f>
        <v>-&gt;index()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$table-&gt;unsignedInteger('form_field')-&gt;index();</v>
      </c>
    </row>
    <row r="280" spans="1:11">
      <c r="A280" s="4" t="s">
        <v>589</v>
      </c>
      <c r="B280" s="4" t="s">
        <v>598</v>
      </c>
      <c r="C280" s="4" t="str">
        <f>VLOOKUP([Field],Columns[],2,0)&amp;"("</f>
        <v>unsignedTinyInteger(</v>
      </c>
      <c r="D280" s="4" t="str">
        <f>IF(VLOOKUP([Field],Columns[],3,0)&lt;&gt;"","'"&amp;VLOOKUP([Field],Columns[],3,0)&amp;"'","")</f>
        <v>'colspan'</v>
      </c>
      <c r="E280" s="7" t="str">
        <f>IF(VLOOKUP([Field],Columns[],4,0)&lt;&gt;0,", "&amp;VLOOKUP([Field],Columns[],4,0)&amp;")",")")</f>
        <v>)</v>
      </c>
      <c r="F280" s="4" t="str">
        <f>IF(VLOOKUP([Field],Columns[],5,0)=0,"","-&gt;"&amp;VLOOKUP([Field],Columns[],5,0))</f>
        <v>-&gt;default(12)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$table-&gt;unsignedTinyInteger('colspan')-&gt;default(12);</v>
      </c>
    </row>
    <row r="281" spans="1:11">
      <c r="A281" s="4" t="s">
        <v>589</v>
      </c>
      <c r="B281" s="4" t="s">
        <v>40</v>
      </c>
      <c r="C281" s="4" t="str">
        <f>VLOOKUP([Field],Columns[],2,0)&amp;"("</f>
        <v>timestamps(</v>
      </c>
      <c r="D281" s="4" t="str">
        <f>IF(VLOOKUP([Field],Columns[],3,0)&lt;&gt;"","'"&amp;VLOOKUP([Field],Columns[],3,0)&amp;"'","")</f>
        <v/>
      </c>
      <c r="E281" s="7" t="str">
        <f>IF(VLOOKUP([Field],Columns[],4,0)&lt;&gt;0,", "&amp;VLOOKUP([Field],Columns[],4,0)&amp;")",")")</f>
        <v>)</v>
      </c>
      <c r="F281" s="4" t="str">
        <f>IF(VLOOKUP([Field],Columns[],5,0)=0,"","-&gt;"&amp;VLOOKUP([Field],Columns[],5,0))</f>
        <v/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$table-&gt;timestamps();</v>
      </c>
    </row>
    <row r="282" spans="1:11">
      <c r="A282" s="4" t="s">
        <v>589</v>
      </c>
      <c r="B282" s="4" t="s">
        <v>118</v>
      </c>
      <c r="C282" s="4" t="str">
        <f>VLOOKUP([Field],Columns[],2,0)&amp;"("</f>
        <v>foreign(</v>
      </c>
      <c r="D282" s="4" t="str">
        <f>IF(VLOOKUP([Field],Columns[],3,0)&lt;&gt;"","'"&amp;VLOOKUP([Field],Columns[],3,0)&amp;"'","")</f>
        <v>'resource_form'</v>
      </c>
      <c r="E282" s="7" t="str">
        <f>IF(VLOOKUP([Field],Columns[],4,0)&lt;&gt;0,", "&amp;VLOOKUP([Field],Columns[],4,0)&amp;")",")")</f>
        <v>)</v>
      </c>
      <c r="F282" s="4" t="str">
        <f>IF(VLOOKUP([Field],Columns[],5,0)=0,"","-&gt;"&amp;VLOOKUP([Field],Columns[],5,0))</f>
        <v>-&gt;references('id')</v>
      </c>
      <c r="G282" s="4" t="str">
        <f>IF(VLOOKUP([Field],Columns[],6,0)=0,"","-&gt;"&amp;VLOOKUP([Field],Columns[],6,0))</f>
        <v>-&gt;on('__resource_forms')</v>
      </c>
      <c r="H282" s="4" t="str">
        <f>IF(VLOOKUP([Field],Columns[],7,0)=0,"","-&gt;"&amp;VLOOKUP([Field],Columns[],7,0))</f>
        <v>-&gt;onUpdate('cascade')</v>
      </c>
      <c r="I282" s="4" t="str">
        <f>IF(VLOOKUP([Field],Columns[],8,0)=0,"","-&gt;"&amp;VLOOKUP([Field],Columns[],8,0))</f>
        <v>-&gt;onDelete('cascade')</v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83" spans="1:11">
      <c r="A283" s="4" t="s">
        <v>589</v>
      </c>
      <c r="B283" s="4" t="s">
        <v>123</v>
      </c>
      <c r="C283" s="4" t="str">
        <f>VLOOKUP([Field],Columns[],2,0)&amp;"("</f>
        <v>foreign(</v>
      </c>
      <c r="D283" s="4" t="str">
        <f>IF(VLOOKUP([Field],Columns[],3,0)&lt;&gt;"","'"&amp;VLOOKUP([Field],Columns[],3,0)&amp;"'","")</f>
        <v>'form_field'</v>
      </c>
      <c r="E283" s="7" t="str">
        <f>IF(VLOOKUP([Field],Columns[],4,0)&lt;&gt;0,", "&amp;VLOOKUP([Field],Columns[],4,0)&amp;")",")")</f>
        <v>)</v>
      </c>
      <c r="F283" s="4" t="str">
        <f>IF(VLOOKUP([Field],Columns[],5,0)=0,"","-&gt;"&amp;VLOOKUP([Field],Columns[],5,0))</f>
        <v>-&gt;references('id')</v>
      </c>
      <c r="G283" s="4" t="str">
        <f>IF(VLOOKUP([Field],Columns[],6,0)=0,"","-&gt;"&amp;VLOOKUP([Field],Columns[],6,0))</f>
        <v>-&gt;on('__resource_form_fields')</v>
      </c>
      <c r="H283" s="4" t="str">
        <f>IF(VLOOKUP([Field],Columns[],7,0)=0,"","-&gt;"&amp;VLOOKUP([Field],Columns[],7,0))</f>
        <v>-&gt;onUpdate('cascade')</v>
      </c>
      <c r="I283" s="4" t="str">
        <f>IF(VLOOKUP([Field],Columns[],8,0)=0,"","-&gt;"&amp;VLOOKUP([Field],Columns[],8,0))</f>
        <v>-&gt;onDelete('cascade')</v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84" spans="1:11">
      <c r="A284" s="4" t="s">
        <v>599</v>
      </c>
      <c r="B284" s="4" t="s">
        <v>21</v>
      </c>
      <c r="C284" s="4" t="str">
        <f>VLOOKUP([Field],Columns[],2,0)&amp;"("</f>
        <v>increments(</v>
      </c>
      <c r="D284" s="4" t="str">
        <f>IF(VLOOKUP([Field],Columns[],3,0)&lt;&gt;"","'"&amp;VLOOKUP([Field],Columns[],3,0)&amp;"'","")</f>
        <v>'id'</v>
      </c>
      <c r="E284" s="7" t="str">
        <f>IF(VLOOKUP([Field],Columns[],4,0)&lt;&gt;0,", "&amp;VLOOKUP([Field],Columns[],4,0)&amp;")",")")</f>
        <v>)</v>
      </c>
      <c r="F284" s="4" t="str">
        <f>IF(VLOOKUP([Field],Columns[],5,0)=0,"","-&gt;"&amp;VLOOKUP([Field],Columns[],5,0))</f>
        <v/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$table-&gt;increments('id');</v>
      </c>
    </row>
    <row r="285" spans="1:11">
      <c r="A285" s="4" t="s">
        <v>599</v>
      </c>
      <c r="B285" s="4" t="s">
        <v>4</v>
      </c>
      <c r="C285" s="4" t="str">
        <f>VLOOKUP([Field],Columns[],2,0)&amp;"("</f>
        <v>unsignedInteger(</v>
      </c>
      <c r="D285" s="4" t="str">
        <f>IF(VLOOKUP([Field],Columns[],3,0)&lt;&gt;"","'"&amp;VLOOKUP([Field],Columns[],3,0)&amp;"'","")</f>
        <v>'resource_data'</v>
      </c>
      <c r="E285" s="7" t="str">
        <f>IF(VLOOKUP([Field],Columns[],4,0)&lt;&gt;0,", "&amp;VLOOKUP([Field],Columns[],4,0)&amp;")",")")</f>
        <v>)</v>
      </c>
      <c r="F285" s="4" t="str">
        <f>IF(VLOOKUP([Field],Columns[],5,0)=0,"","-&gt;"&amp;VLOOKUP([Field],Columns[],5,0))</f>
        <v>-&gt;index()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$table-&gt;unsignedInteger('resource_data')-&gt;index();</v>
      </c>
    </row>
    <row r="286" spans="1:11">
      <c r="A286" s="4" t="s">
        <v>599</v>
      </c>
      <c r="B286" s="4" t="s">
        <v>30</v>
      </c>
      <c r="C286" s="4" t="str">
        <f>VLOOKUP([Field],Columns[],2,0)&amp;"("</f>
        <v>string(</v>
      </c>
      <c r="D286" s="4" t="str">
        <f>IF(VLOOKUP([Field],Columns[],3,0)&lt;&gt;"","'"&amp;VLOOKUP([Field],Columns[],3,0)&amp;"'","")</f>
        <v>'title'</v>
      </c>
      <c r="E286" s="7" t="str">
        <f>IF(VLOOKUP([Field],Columns[],4,0)&lt;&gt;0,", "&amp;VLOOKUP([Field],Columns[],4,0)&amp;")",")")</f>
        <v>, 128)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$table-&gt;string('title', 128)-&gt;nullable();</v>
      </c>
    </row>
    <row r="287" spans="1:11">
      <c r="A287" s="4" t="s">
        <v>599</v>
      </c>
      <c r="B287" s="4" t="s">
        <v>55</v>
      </c>
      <c r="C287" s="4" t="str">
        <f>VLOOKUP([Field],Columns[],2,0)&amp;"("</f>
        <v>string(</v>
      </c>
      <c r="D287" s="4" t="str">
        <f>IF(VLOOKUP([Field],Columns[],3,0)&lt;&gt;"","'"&amp;VLOOKUP([Field],Columns[],3,0)&amp;"'","")</f>
        <v>'title_field'</v>
      </c>
      <c r="E287" s="7" t="str">
        <f>IF(VLOOKUP([Field],Columns[],4,0)&lt;&gt;0,", "&amp;VLOOKUP([Field],Columns[],4,0)&amp;")",")")</f>
        <v>, 128)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$table-&gt;string('title_field', 128)-&gt;nullable();</v>
      </c>
    </row>
    <row r="288" spans="1:11">
      <c r="A288" s="4" t="s">
        <v>599</v>
      </c>
      <c r="B288" s="4" t="s">
        <v>572</v>
      </c>
      <c r="C288" s="4" t="str">
        <f>VLOOKUP([Field],Columns[],2,0)&amp;"("</f>
        <v>unsignedInteger(</v>
      </c>
      <c r="D288" s="4" t="str">
        <f>IF(VLOOKUP([Field],Columns[],3,0)&lt;&gt;"","'"&amp;VLOOKUP([Field],Columns[],3,0)&amp;"'","")</f>
        <v>'relation'</v>
      </c>
      <c r="E288" s="7" t="str">
        <f>IF(VLOOKUP([Field],Columns[],4,0)&lt;&gt;0,", "&amp;VLOOKUP([Field],Columns[],4,0)&amp;")",")")</f>
        <v>)</v>
      </c>
      <c r="F288" s="4" t="str">
        <f>IF(VLOOKUP([Field],Columns[],5,0)=0,"","-&gt;"&amp;VLOOKUP([Field],Columns[],5,0))</f>
        <v>-&gt;index()</v>
      </c>
      <c r="G288" s="4" t="str">
        <f>IF(VLOOKUP([Field],Columns[],6,0)=0,"","-&gt;"&amp;VLOOKUP([Field],Columns[],6,0))</f>
        <v>-&gt;nullable()</v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$table-&gt;unsignedInteger('relation')-&gt;index()-&gt;nullable();</v>
      </c>
    </row>
    <row r="289" spans="1:11">
      <c r="A289" s="4" t="s">
        <v>599</v>
      </c>
      <c r="B289" s="4" t="s">
        <v>598</v>
      </c>
      <c r="C289" s="4" t="str">
        <f>VLOOKUP([Field],Columns[],2,0)&amp;"("</f>
        <v>unsignedTinyInteger(</v>
      </c>
      <c r="D289" s="4" t="str">
        <f>IF(VLOOKUP([Field],Columns[],3,0)&lt;&gt;"","'"&amp;VLOOKUP([Field],Columns[],3,0)&amp;"'","")</f>
        <v>'colspan'</v>
      </c>
      <c r="E289" s="7" t="str">
        <f>IF(VLOOKUP([Field],Columns[],4,0)&lt;&gt;0,", "&amp;VLOOKUP([Field],Columns[],4,0)&amp;")",")")</f>
        <v>)</v>
      </c>
      <c r="F289" s="4" t="str">
        <f>IF(VLOOKUP([Field],Columns[],5,0)=0,"","-&gt;"&amp;VLOOKUP([Field],Columns[],5,0))</f>
        <v>-&gt;default(12)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$table-&gt;unsignedTinyInteger('colspan')-&gt;default(12);</v>
      </c>
    </row>
    <row r="290" spans="1:11">
      <c r="A290" s="4" t="s">
        <v>599</v>
      </c>
      <c r="B290" s="4" t="s">
        <v>40</v>
      </c>
      <c r="C290" s="4" t="str">
        <f>VLOOKUP([Field],Columns[],2,0)&amp;"("</f>
        <v>timestamps(</v>
      </c>
      <c r="D290" s="4" t="str">
        <f>IF(VLOOKUP([Field],Columns[],3,0)&lt;&gt;"","'"&amp;VLOOKUP([Field],Columns[],3,0)&amp;"'","")</f>
        <v/>
      </c>
      <c r="E290" s="7" t="str">
        <f>IF(VLOOKUP([Field],Columns[],4,0)&lt;&gt;0,", "&amp;VLOOKUP([Field],Columns[],4,0)&amp;")",")")</f>
        <v>)</v>
      </c>
      <c r="F290" s="4" t="str">
        <f>IF(VLOOKUP([Field],Columns[],5,0)=0,"","-&gt;"&amp;VLOOKUP([Field],Columns[],5,0))</f>
        <v/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$table-&gt;timestamps();</v>
      </c>
    </row>
    <row r="291" spans="1:11">
      <c r="A291" s="4" t="s">
        <v>599</v>
      </c>
      <c r="B291" s="4" t="s">
        <v>93</v>
      </c>
      <c r="C291" s="4" t="str">
        <f>VLOOKUP([Field],Columns[],2,0)&amp;"("</f>
        <v>foreign(</v>
      </c>
      <c r="D291" s="4" t="str">
        <f>IF(VLOOKUP([Field],Columns[],3,0)&lt;&gt;"","'"&amp;VLOOKUP([Field],Columns[],3,0)&amp;"'","")</f>
        <v>'resource_data'</v>
      </c>
      <c r="E291" s="7" t="str">
        <f>IF(VLOOKUP([Field],Columns[],4,0)&lt;&gt;0,", "&amp;VLOOKUP([Field],Columns[],4,0)&amp;")",")")</f>
        <v>)</v>
      </c>
      <c r="F291" s="4" t="str">
        <f>IF(VLOOKUP([Field],Columns[],5,0)=0,"","-&gt;"&amp;VLOOKUP([Field],Columns[],5,0))</f>
        <v>-&gt;references('id')</v>
      </c>
      <c r="G291" s="4" t="str">
        <f>IF(VLOOKUP([Field],Columns[],6,0)=0,"","-&gt;"&amp;VLOOKUP([Field],Columns[],6,0))</f>
        <v>-&gt;on('__resource_data')</v>
      </c>
      <c r="H291" s="4" t="str">
        <f>IF(VLOOKUP([Field],Columns[],7,0)=0,"","-&gt;"&amp;VLOOKUP([Field],Columns[],7,0))</f>
        <v>-&gt;onUpdate('cascade')</v>
      </c>
      <c r="I291" s="4" t="str">
        <f>IF(VLOOKUP([Field],Columns[],8,0)=0,"","-&gt;"&amp;VLOOKUP([Field],Columns[],8,0))</f>
        <v>-&gt;onDelete('cascade')</v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92" spans="1:11">
      <c r="A292" s="4" t="s">
        <v>599</v>
      </c>
      <c r="B292" s="4" t="s">
        <v>573</v>
      </c>
      <c r="C292" s="4" t="str">
        <f>VLOOKUP([Field],Columns[],2,0)&amp;"("</f>
        <v>foreign(</v>
      </c>
      <c r="D292" s="4" t="str">
        <f>IF(VLOOKUP([Field],Columns[],3,0)&lt;&gt;"","'"&amp;VLOOKUP([Field],Columns[],3,0)&amp;"'","")</f>
        <v>'relation'</v>
      </c>
      <c r="E292" s="7" t="str">
        <f>IF(VLOOKUP([Field],Columns[],4,0)&lt;&gt;0,", "&amp;VLOOKUP([Field],Columns[],4,0)&amp;")",")")</f>
        <v>)</v>
      </c>
      <c r="F292" s="4" t="str">
        <f>IF(VLOOKUP([Field],Columns[],5,0)=0,"","-&gt;"&amp;VLOOKUP([Field],Columns[],5,0))</f>
        <v>-&gt;references('id')</v>
      </c>
      <c r="G292" s="4" t="str">
        <f>IF(VLOOKUP([Field],Columns[],6,0)=0,"","-&gt;"&amp;VLOOKUP([Field],Columns[],6,0))</f>
        <v>-&gt;on('__resource_relations')</v>
      </c>
      <c r="H292" s="4" t="str">
        <f>IF(VLOOKUP([Field],Columns[],7,0)=0,"","-&gt;"&amp;VLOOKUP([Field],Columns[],7,0))</f>
        <v>-&gt;onUpdate('cascade')</v>
      </c>
      <c r="I292" s="4" t="str">
        <f>IF(VLOOKUP([Field],Columns[],8,0)=0,"","-&gt;"&amp;VLOOKUP([Field],Columns[],8,0))</f>
        <v>-&gt;onDelete('set null')</v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93" spans="1:11">
      <c r="A293" s="4" t="s">
        <v>600</v>
      </c>
      <c r="B293" s="4" t="s">
        <v>21</v>
      </c>
      <c r="C293" s="4" t="str">
        <f>VLOOKUP([Field],Columns[],2,0)&amp;"("</f>
        <v>increments(</v>
      </c>
      <c r="D293" s="4" t="str">
        <f>IF(VLOOKUP([Field],Columns[],3,0)&lt;&gt;"","'"&amp;VLOOKUP([Field],Columns[],3,0)&amp;"'","")</f>
        <v>'id'</v>
      </c>
      <c r="E293" s="7" t="str">
        <f>IF(VLOOKUP([Field],Columns[],4,0)&lt;&gt;0,", "&amp;VLOOKUP([Field],Columns[],4,0)&amp;")",")")</f>
        <v>)</v>
      </c>
      <c r="F293" s="4" t="str">
        <f>IF(VLOOKUP([Field],Columns[],5,0)=0,"","-&gt;"&amp;VLOOKUP([Field],Columns[],5,0))</f>
        <v/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$table-&gt;increments('id');</v>
      </c>
    </row>
    <row r="294" spans="1:11">
      <c r="A294" s="4" t="s">
        <v>600</v>
      </c>
      <c r="B294" s="4" t="s">
        <v>601</v>
      </c>
      <c r="C294" s="4" t="str">
        <f>VLOOKUP([Field],Columns[],2,0)&amp;"("</f>
        <v>unsignedInteger(</v>
      </c>
      <c r="D294" s="4" t="str">
        <f>IF(VLOOKUP([Field],Columns[],3,0)&lt;&gt;"","'"&amp;VLOOKUP([Field],Columns[],3,0)&amp;"'","")</f>
        <v>'section'</v>
      </c>
      <c r="E294" s="7" t="str">
        <f>IF(VLOOKUP([Field],Columns[],4,0)&lt;&gt;0,", "&amp;VLOOKUP([Field],Columns[],4,0)&amp;")",")")</f>
        <v>)</v>
      </c>
      <c r="F294" s="4" t="str">
        <f>IF(VLOOKUP([Field],Columns[],5,0)=0,"","-&gt;"&amp;VLOOKUP([Field],Columns[],5,0))</f>
        <v>-&gt;index()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$table-&gt;unsignedInteger('section')-&gt;index();</v>
      </c>
    </row>
    <row r="295" spans="1:11">
      <c r="A295" s="4" t="s">
        <v>600</v>
      </c>
      <c r="B295" s="4" t="s">
        <v>268</v>
      </c>
      <c r="C295" s="4" t="str">
        <f>VLOOKUP([Field],Columns[],2,0)&amp;"("</f>
        <v>string(</v>
      </c>
      <c r="D295" s="4" t="str">
        <f>IF(VLOOKUP([Field],Columns[],3,0)&lt;&gt;"","'"&amp;VLOOKUP([Field],Columns[],3,0)&amp;"'","")</f>
        <v>'label'</v>
      </c>
      <c r="E295" s="7" t="str">
        <f>IF(VLOOKUP([Field],Columns[],4,0)&lt;&gt;0,", "&amp;VLOOKUP([Field],Columns[],4,0)&amp;")",")")</f>
        <v>, 128)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$table-&gt;string('label', 128)-&gt;nullable();</v>
      </c>
    </row>
    <row r="296" spans="1:11">
      <c r="A296" s="4" t="s">
        <v>600</v>
      </c>
      <c r="B296" s="4" t="s">
        <v>603</v>
      </c>
      <c r="C296" s="4" t="str">
        <f>VLOOKUP([Field],Columns[],2,0)&amp;"("</f>
        <v>string(</v>
      </c>
      <c r="D296" s="4" t="str">
        <f>IF(VLOOKUP([Field],Columns[],3,0)&lt;&gt;"","'"&amp;VLOOKUP([Field],Columns[],3,0)&amp;"'","")</f>
        <v>'attribute'</v>
      </c>
      <c r="E296" s="7" t="str">
        <f>IF(VLOOKUP([Field],Columns[],4,0)&lt;&gt;0,", "&amp;VLOOKUP([Field],Columns[],4,0)&amp;")",")")</f>
        <v>, 64)</v>
      </c>
      <c r="F296" s="4" t="str">
        <f>IF(VLOOKUP([Field],Columns[],5,0)=0,"","-&gt;"&amp;VLOOKUP([Field],Columns[],5,0))</f>
        <v>-&gt;nullable()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$table-&gt;string('attribute', 64)-&gt;nullable();</v>
      </c>
    </row>
    <row r="297" spans="1:11">
      <c r="A297" s="4" t="s">
        <v>600</v>
      </c>
      <c r="B297" s="4" t="s">
        <v>572</v>
      </c>
      <c r="C297" s="4" t="str">
        <f>VLOOKUP([Field],Columns[],2,0)&amp;"("</f>
        <v>unsignedInteger(</v>
      </c>
      <c r="D297" s="4" t="str">
        <f>IF(VLOOKUP([Field],Columns[],3,0)&lt;&gt;"","'"&amp;VLOOKUP([Field],Columns[],3,0)&amp;"'","")</f>
        <v>'relation'</v>
      </c>
      <c r="E297" s="7" t="str">
        <f>IF(VLOOKUP([Field],Columns[],4,0)&lt;&gt;0,", "&amp;VLOOKUP([Field],Columns[],4,0)&amp;")",")")</f>
        <v>)</v>
      </c>
      <c r="F297" s="4" t="str">
        <f>IF(VLOOKUP([Field],Columns[],5,0)=0,"","-&gt;"&amp;VLOOKUP([Field],Columns[],5,0))</f>
        <v>-&gt;index()</v>
      </c>
      <c r="G297" s="4" t="str">
        <f>IF(VLOOKUP([Field],Columns[],6,0)=0,"","-&gt;"&amp;VLOOKUP([Field],Columns[],6,0))</f>
        <v>-&gt;nullable()</v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$table-&gt;unsignedInteger('relation')-&gt;index()-&gt;nullable();</v>
      </c>
    </row>
    <row r="298" spans="1:11">
      <c r="A298" s="4" t="s">
        <v>600</v>
      </c>
      <c r="B298" s="4" t="s">
        <v>40</v>
      </c>
      <c r="C298" s="4" t="str">
        <f>VLOOKUP([Field],Columns[],2,0)&amp;"("</f>
        <v>timestamps(</v>
      </c>
      <c r="D298" s="4" t="str">
        <f>IF(VLOOKUP([Field],Columns[],3,0)&lt;&gt;"","'"&amp;VLOOKUP([Field],Columns[],3,0)&amp;"'","")</f>
        <v/>
      </c>
      <c r="E298" s="7" t="str">
        <f>IF(VLOOKUP([Field],Columns[],4,0)&lt;&gt;0,", "&amp;VLOOKUP([Field],Columns[],4,0)&amp;")",")")</f>
        <v>)</v>
      </c>
      <c r="F298" s="4" t="str">
        <f>IF(VLOOKUP([Field],Columns[],5,0)=0,"","-&gt;"&amp;VLOOKUP([Field],Columns[],5,0))</f>
        <v/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$table-&gt;timestamps();</v>
      </c>
    </row>
    <row r="299" spans="1:11">
      <c r="A299" s="4" t="s">
        <v>600</v>
      </c>
      <c r="B299" s="4" t="s">
        <v>604</v>
      </c>
      <c r="C299" s="4" t="str">
        <f>VLOOKUP([Field],Columns[],2,0)&amp;"("</f>
        <v>foreign(</v>
      </c>
      <c r="D299" s="4" t="str">
        <f>IF(VLOOKUP([Field],Columns[],3,0)&lt;&gt;"","'"&amp;VLOOKUP([Field],Columns[],3,0)&amp;"'","")</f>
        <v>'section'</v>
      </c>
      <c r="E299" s="7" t="str">
        <f>IF(VLOOKUP([Field],Columns[],4,0)&lt;&gt;0,", "&amp;VLOOKUP([Field],Columns[],4,0)&amp;")",")")</f>
        <v>)</v>
      </c>
      <c r="F299" s="4" t="str">
        <f>IF(VLOOKUP([Field],Columns[],5,0)=0,"","-&gt;"&amp;VLOOKUP([Field],Columns[],5,0))</f>
        <v>-&gt;references('id')</v>
      </c>
      <c r="G299" s="4" t="str">
        <f>IF(VLOOKUP([Field],Columns[],6,0)=0,"","-&gt;"&amp;VLOOKUP([Field],Columns[],6,0))</f>
        <v>-&gt;on('__resource_data_view_sections')</v>
      </c>
      <c r="H299" s="4" t="str">
        <f>IF(VLOOKUP([Field],Columns[],7,0)=0,"","-&gt;"&amp;VLOOKUP([Field],Columns[],7,0))</f>
        <v>-&gt;onUpdate('cascade')</v>
      </c>
      <c r="I299" s="4" t="str">
        <f>IF(VLOOKUP([Field],Columns[],8,0)=0,"","-&gt;"&amp;VLOOKUP([Field],Columns[],8,0))</f>
        <v>-&gt;onDelete('cascade')</v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$table-&gt;foreign('section')-&gt;references('id')-&gt;on('__resource_data_view_sections')-&gt;onUpdate('cascade')-&gt;onDelete('cascade');</v>
      </c>
    </row>
    <row r="300" spans="1:11">
      <c r="A300" s="4" t="s">
        <v>600</v>
      </c>
      <c r="B300" s="4" t="s">
        <v>573</v>
      </c>
      <c r="C300" s="4" t="str">
        <f>VLOOKUP([Field],Columns[],2,0)&amp;"("</f>
        <v>foreign(</v>
      </c>
      <c r="D300" s="4" t="str">
        <f>IF(VLOOKUP([Field],Columns[],3,0)&lt;&gt;"","'"&amp;VLOOKUP([Field],Columns[],3,0)&amp;"'","")</f>
        <v>'relation'</v>
      </c>
      <c r="E300" s="7" t="str">
        <f>IF(VLOOKUP([Field],Columns[],4,0)&lt;&gt;0,", "&amp;VLOOKUP([Field],Columns[],4,0)&amp;")",")")</f>
        <v>)</v>
      </c>
      <c r="F300" s="4" t="str">
        <f>IF(VLOOKUP([Field],Columns[],5,0)=0,"","-&gt;"&amp;VLOOKUP([Field],Columns[],5,0))</f>
        <v>-&gt;references('id')</v>
      </c>
      <c r="G300" s="4" t="str">
        <f>IF(VLOOKUP([Field],Columns[],6,0)=0,"","-&gt;"&amp;VLOOKUP([Field],Columns[],6,0))</f>
        <v>-&gt;on('__resource_relations')</v>
      </c>
      <c r="H300" s="4" t="str">
        <f>IF(VLOOKUP([Field],Columns[],7,0)=0,"","-&gt;"&amp;VLOOKUP([Field],Columns[],7,0))</f>
        <v>-&gt;onUpdate('cascade')</v>
      </c>
      <c r="I300" s="4" t="str">
        <f>IF(VLOOKUP([Field],Columns[],8,0)=0,"","-&gt;"&amp;VLOOKUP([Field],Columns[],8,0))</f>
        <v>-&gt;onDelete('set null')</v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01" spans="1:11">
      <c r="A301" s="4" t="s">
        <v>646</v>
      </c>
      <c r="B301" s="4" t="s">
        <v>21</v>
      </c>
      <c r="C301" s="4" t="str">
        <f>VLOOKUP([Field],Columns[],2,0)&amp;"("</f>
        <v>increments(</v>
      </c>
      <c r="D301" s="4" t="str">
        <f>IF(VLOOKUP([Field],Columns[],3,0)&lt;&gt;"","'"&amp;VLOOKUP([Field],Columns[],3,0)&amp;"'","")</f>
        <v>'id'</v>
      </c>
      <c r="E301" s="7" t="str">
        <f>IF(VLOOKUP([Field],Columns[],4,0)&lt;&gt;0,", "&amp;VLOOKUP([Field],Columns[],4,0)&amp;")",")")</f>
        <v>)</v>
      </c>
      <c r="F301" s="4" t="str">
        <f>IF(VLOOKUP([Field],Columns[],5,0)=0,"","-&gt;"&amp;VLOOKUP([Field],Columns[],5,0))</f>
        <v/>
      </c>
      <c r="G301" s="4" t="str">
        <f>IF(VLOOKUP([Field],Columns[],6,0)=0,"","-&gt;"&amp;VLOOKUP([Field],Columns[],6,0))</f>
        <v/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$table-&gt;increments('id');</v>
      </c>
    </row>
    <row r="302" spans="1:11">
      <c r="A302" s="4" t="s">
        <v>646</v>
      </c>
      <c r="B302" s="4" t="s">
        <v>117</v>
      </c>
      <c r="C302" s="4" t="str">
        <f>VLOOKUP([Field],Columns[],2,0)&amp;"("</f>
        <v>unsignedInteger(</v>
      </c>
      <c r="D302" s="4" t="str">
        <f>IF(VLOOKUP([Field],Columns[],3,0)&lt;&gt;"","'"&amp;VLOOKUP([Field],Columns[],3,0)&amp;"'","")</f>
        <v>'resource_form'</v>
      </c>
      <c r="E302" s="7" t="str">
        <f>IF(VLOOKUP([Field],Columns[],4,0)&lt;&gt;0,", "&amp;VLOOKUP([Field],Columns[],4,0)&amp;")",")")</f>
        <v>)</v>
      </c>
      <c r="F302" s="4" t="str">
        <f>IF(VLOOKUP([Field],Columns[],5,0)=0,"","-&gt;"&amp;VLOOKUP([Field],Columns[],5,0))</f>
        <v>-&gt;index()</v>
      </c>
      <c r="G302" s="4" t="str">
        <f>IF(VLOOKUP([Field],Columns[],6,0)=0,"","-&gt;"&amp;VLOOKUP([Field],Columns[],6,0))</f>
        <v/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$table-&gt;unsignedInteger('resource_form')-&gt;index();</v>
      </c>
    </row>
    <row r="303" spans="1:11">
      <c r="A303" s="4" t="s">
        <v>646</v>
      </c>
      <c r="B303" s="4" t="s">
        <v>646</v>
      </c>
      <c r="C303" s="4" t="str">
        <f>VLOOKUP([Field],Columns[],2,0)&amp;"("</f>
        <v>unsignedInteger(</v>
      </c>
      <c r="D303" s="4" t="str">
        <f>IF(VLOOKUP([Field],Columns[],3,0)&lt;&gt;"","'"&amp;VLOOKUP([Field],Columns[],3,0)&amp;"'","")</f>
        <v>'collection_form'</v>
      </c>
      <c r="E303" s="7" t="str">
        <f>IF(VLOOKUP([Field],Columns[],4,0)&lt;&gt;0,", "&amp;VLOOKUP([Field],Columns[],4,0)&amp;")",")")</f>
        <v>)</v>
      </c>
      <c r="F303" s="4" t="str">
        <f>IF(VLOOKUP([Field],Columns[],5,0)=0,"","-&gt;"&amp;VLOOKUP([Field],Columns[],5,0))</f>
        <v>-&gt;index()</v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$table-&gt;unsignedInteger('collection_form')-&gt;index();</v>
      </c>
    </row>
    <row r="304" spans="1:11">
      <c r="A304" s="4" t="s">
        <v>646</v>
      </c>
      <c r="B304" s="4" t="s">
        <v>572</v>
      </c>
      <c r="C304" s="4" t="str">
        <f>VLOOKUP([Field],Columns[],2,0)&amp;"("</f>
        <v>unsignedInteger(</v>
      </c>
      <c r="D304" s="4" t="str">
        <f>IF(VLOOKUP([Field],Columns[],3,0)&lt;&gt;"","'"&amp;VLOOKUP([Field],Columns[],3,0)&amp;"'","")</f>
        <v>'relation'</v>
      </c>
      <c r="E304" s="7" t="str">
        <f>IF(VLOOKUP([Field],Columns[],4,0)&lt;&gt;0,", "&amp;VLOOKUP([Field],Columns[],4,0)&amp;")",")")</f>
        <v>)</v>
      </c>
      <c r="F304" s="4" t="str">
        <f>IF(VLOOKUP([Field],Columns[],5,0)=0,"","-&gt;"&amp;VLOOKUP([Field],Columns[],5,0))</f>
        <v>-&gt;index()</v>
      </c>
      <c r="G304" s="4" t="str">
        <f>IF(VLOOKUP([Field],Columns[],6,0)=0,"","-&gt;"&amp;VLOOKUP([Field],Columns[],6,0))</f>
        <v>-&gt;nullable()</v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$table-&gt;unsignedInteger('relation')-&gt;index()-&gt;nullable();</v>
      </c>
    </row>
    <row r="305" spans="1:11" s="26" customFormat="1">
      <c r="A305" s="4" t="s">
        <v>646</v>
      </c>
      <c r="B305" s="4" t="s">
        <v>665</v>
      </c>
      <c r="C305" s="4" t="str">
        <f>VLOOKUP([Field],Columns[],2,0)&amp;"("</f>
        <v>unsignedInteger(</v>
      </c>
      <c r="D305" s="4" t="str">
        <f>IF(VLOOKUP([Field],Columns[],3,0)&lt;&gt;"","'"&amp;VLOOKUP([Field],Columns[],3,0)&amp;"'","")</f>
        <v>'foreign_field'</v>
      </c>
      <c r="E305" s="7" t="str">
        <f>IF(VLOOKUP([Field],Columns[],4,0)&lt;&gt;0,", "&amp;VLOOKUP([Field],Columns[],4,0)&amp;")",")")</f>
        <v>)</v>
      </c>
      <c r="F305" s="4" t="str">
        <f>IF(VLOOKUP([Field],Columns[],5,0)=0,"","-&gt;"&amp;VLOOKUP([Field],Columns[],5,0))</f>
        <v>-&gt;index()</v>
      </c>
      <c r="G305" s="4" t="str">
        <f>IF(VLOOKUP([Field],Columns[],6,0)=0,"","-&gt;"&amp;VLOOKUP([Field],Columns[],6,0))</f>
        <v>-&gt;nullable()</v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$table-&gt;unsignedInteger('foreign_field')-&gt;index()-&gt;nullable();</v>
      </c>
    </row>
    <row r="306" spans="1:11">
      <c r="A306" s="4" t="s">
        <v>646</v>
      </c>
      <c r="B306" s="4" t="s">
        <v>40</v>
      </c>
      <c r="C306" s="4" t="str">
        <f>VLOOKUP([Field],Columns[],2,0)&amp;"("</f>
        <v>timestamps(</v>
      </c>
      <c r="D306" s="4" t="str">
        <f>IF(VLOOKUP([Field],Columns[],3,0)&lt;&gt;"","'"&amp;VLOOKUP([Field],Columns[],3,0)&amp;"'","")</f>
        <v/>
      </c>
      <c r="E306" s="7" t="str">
        <f>IF(VLOOKUP([Field],Columns[],4,0)&lt;&gt;0,", "&amp;VLOOKUP([Field],Columns[],4,0)&amp;")",")")</f>
        <v>)</v>
      </c>
      <c r="F306" s="4" t="str">
        <f>IF(VLOOKUP([Field],Columns[],5,0)=0,"","-&gt;"&amp;VLOOKUP([Field],Columns[],5,0))</f>
        <v/>
      </c>
      <c r="G306" s="4" t="str">
        <f>IF(VLOOKUP([Field],Columns[],6,0)=0,"","-&gt;"&amp;VLOOKUP([Field],Columns[],6,0))</f>
        <v/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$table-&gt;timestamps();</v>
      </c>
    </row>
    <row r="307" spans="1:11">
      <c r="A307" s="4" t="s">
        <v>646</v>
      </c>
      <c r="B307" s="4" t="s">
        <v>118</v>
      </c>
      <c r="C307" s="4" t="str">
        <f>VLOOKUP([Field],Columns[],2,0)&amp;"("</f>
        <v>foreign(</v>
      </c>
      <c r="D307" s="4" t="str">
        <f>IF(VLOOKUP([Field],Columns[],3,0)&lt;&gt;"","'"&amp;VLOOKUP([Field],Columns[],3,0)&amp;"'","")</f>
        <v>'resource_form'</v>
      </c>
      <c r="E307" s="7" t="str">
        <f>IF(VLOOKUP([Field],Columns[],4,0)&lt;&gt;0,", "&amp;VLOOKUP([Field],Columns[],4,0)&amp;")",")")</f>
        <v>)</v>
      </c>
      <c r="F307" s="4" t="str">
        <f>IF(VLOOKUP([Field],Columns[],5,0)=0,"","-&gt;"&amp;VLOOKUP([Field],Columns[],5,0))</f>
        <v>-&gt;references('id')</v>
      </c>
      <c r="G307" s="4" t="str">
        <f>IF(VLOOKUP([Field],Columns[],6,0)=0,"","-&gt;"&amp;VLOOKUP([Field],Columns[],6,0))</f>
        <v>-&gt;on('__resource_forms')</v>
      </c>
      <c r="H307" s="4" t="str">
        <f>IF(VLOOKUP([Field],Columns[],7,0)=0,"","-&gt;"&amp;VLOOKUP([Field],Columns[],7,0))</f>
        <v>-&gt;onUpdate('cascade')</v>
      </c>
      <c r="I307" s="4" t="str">
        <f>IF(VLOOKUP([Field],Columns[],8,0)=0,"","-&gt;"&amp;VLOOKUP([Field],Columns[],8,0))</f>
        <v>-&gt;onDelete('cascade')</v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308" spans="1:11">
      <c r="A308" s="4" t="s">
        <v>646</v>
      </c>
      <c r="B308" s="4" t="s">
        <v>647</v>
      </c>
      <c r="C308" s="4" t="str">
        <f>VLOOKUP([Field],Columns[],2,0)&amp;"("</f>
        <v>foreign(</v>
      </c>
      <c r="D308" s="4" t="str">
        <f>IF(VLOOKUP([Field],Columns[],3,0)&lt;&gt;"","'"&amp;VLOOKUP([Field],Columns[],3,0)&amp;"'","")</f>
        <v>'collection_form'</v>
      </c>
      <c r="E308" s="7" t="str">
        <f>IF(VLOOKUP([Field],Columns[],4,0)&lt;&gt;0,", "&amp;VLOOKUP([Field],Columns[],4,0)&amp;")",")")</f>
        <v>)</v>
      </c>
      <c r="F308" s="4" t="str">
        <f>IF(VLOOKUP([Field],Columns[],5,0)=0,"","-&gt;"&amp;VLOOKUP([Field],Columns[],5,0))</f>
        <v>-&gt;references('id')</v>
      </c>
      <c r="G308" s="4" t="str">
        <f>IF(VLOOKUP([Field],Columns[],6,0)=0,"","-&gt;"&amp;VLOOKUP([Field],Columns[],6,0))</f>
        <v>-&gt;on('__resource_forms')</v>
      </c>
      <c r="H308" s="4" t="str">
        <f>IF(VLOOKUP([Field],Columns[],7,0)=0,"","-&gt;"&amp;VLOOKUP([Field],Columns[],7,0))</f>
        <v>-&gt;onUpdate('cascade')</v>
      </c>
      <c r="I308" s="4" t="str">
        <f>IF(VLOOKUP([Field],Columns[],8,0)=0,"","-&gt;"&amp;VLOOKUP([Field],Columns[],8,0))</f>
        <v>-&gt;onDelete('cascade')</v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$table-&gt;foreign('collection_form')-&gt;references('id')-&gt;on('__resource_forms')-&gt;onUpdate('cascade')-&gt;onDelete('cascade');</v>
      </c>
    </row>
    <row r="309" spans="1:11">
      <c r="A309" s="4" t="s">
        <v>646</v>
      </c>
      <c r="B309" s="4" t="s">
        <v>573</v>
      </c>
      <c r="C309" s="4" t="str">
        <f>VLOOKUP([Field],Columns[],2,0)&amp;"("</f>
        <v>foreign(</v>
      </c>
      <c r="D309" s="4" t="str">
        <f>IF(VLOOKUP([Field],Columns[],3,0)&lt;&gt;"","'"&amp;VLOOKUP([Field],Columns[],3,0)&amp;"'","")</f>
        <v>'relation'</v>
      </c>
      <c r="E309" s="7" t="str">
        <f>IF(VLOOKUP([Field],Columns[],4,0)&lt;&gt;0,", "&amp;VLOOKUP([Field],Columns[],4,0)&amp;")",")")</f>
        <v>)</v>
      </c>
      <c r="F309" s="4" t="str">
        <f>IF(VLOOKUP([Field],Columns[],5,0)=0,"","-&gt;"&amp;VLOOKUP([Field],Columns[],5,0))</f>
        <v>-&gt;references('id')</v>
      </c>
      <c r="G309" s="4" t="str">
        <f>IF(VLOOKUP([Field],Columns[],6,0)=0,"","-&gt;"&amp;VLOOKUP([Field],Columns[],6,0))</f>
        <v>-&gt;on('__resource_relations')</v>
      </c>
      <c r="H309" s="4" t="str">
        <f>IF(VLOOKUP([Field],Columns[],7,0)=0,"","-&gt;"&amp;VLOOKUP([Field],Columns[],7,0))</f>
        <v>-&gt;onUpdate('cascade')</v>
      </c>
      <c r="I309" s="4" t="str">
        <f>IF(VLOOKUP([Field],Columns[],8,0)=0,"","-&gt;"&amp;VLOOKUP([Field],Columns[],8,0))</f>
        <v>-&gt;onDelete('set null')</v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10" spans="1:11">
      <c r="A310" s="4" t="s">
        <v>646</v>
      </c>
      <c r="B310" s="4" t="s">
        <v>667</v>
      </c>
      <c r="C310" s="4" t="str">
        <f>VLOOKUP([Field],Columns[],2,0)&amp;"("</f>
        <v>foreign(</v>
      </c>
      <c r="D310" s="4" t="str">
        <f>IF(VLOOKUP([Field],Columns[],3,0)&lt;&gt;"","'"&amp;VLOOKUP([Field],Columns[],3,0)&amp;"'","")</f>
        <v>'foreign_field'</v>
      </c>
      <c r="E310" s="7" t="str">
        <f>IF(VLOOKUP([Field],Columns[],4,0)&lt;&gt;0,", "&amp;VLOOKUP([Field],Columns[],4,0)&amp;")",")")</f>
        <v>)</v>
      </c>
      <c r="F310" s="4" t="str">
        <f>IF(VLOOKUP([Field],Columns[],5,0)=0,"","-&gt;"&amp;VLOOKUP([Field],Columns[],5,0))</f>
        <v>-&gt;references('id')</v>
      </c>
      <c r="G310" s="4" t="str">
        <f>IF(VLOOKUP([Field],Columns[],6,0)=0,"","-&gt;"&amp;VLOOKUP([Field],Columns[],6,0))</f>
        <v>-&gt;on('__resource_form_fields')</v>
      </c>
      <c r="H310" s="4" t="str">
        <f>IF(VLOOKUP([Field],Columns[],7,0)=0,"","-&gt;"&amp;VLOOKUP([Field],Columns[],7,0))</f>
        <v>-&gt;onUpdate('cascade')</v>
      </c>
      <c r="I310" s="4" t="str">
        <f>IF(VLOOKUP([Field],Columns[],8,0)=0,"","-&gt;"&amp;VLOOKUP([Field],Columns[],8,0))</f>
        <v>-&gt;onDelete('cascade')</v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$table-&gt;foreign('foreign_field')-&gt;references('id')-&gt;on('__resource_form_fields')-&gt;onUpdate('cascade')-&gt;onDelete('cascade');</v>
      </c>
    </row>
    <row r="311" spans="1:11">
      <c r="A311" s="4" t="s">
        <v>670</v>
      </c>
      <c r="B311" s="4" t="s">
        <v>21</v>
      </c>
      <c r="C311" s="4" t="str">
        <f>VLOOKUP([Field],Columns[],2,0)&amp;"("</f>
        <v>increments(</v>
      </c>
      <c r="D311" s="4" t="str">
        <f>IF(VLOOKUP([Field],Columns[],3,0)&lt;&gt;"","'"&amp;VLOOKUP([Field],Columns[],3,0)&amp;"'","")</f>
        <v>'id'</v>
      </c>
      <c r="E311" s="7" t="str">
        <f>IF(VLOOKUP([Field],Columns[],4,0)&lt;&gt;0,", "&amp;VLOOKUP([Field],Columns[],4,0)&amp;")",")")</f>
        <v>)</v>
      </c>
      <c r="F311" s="4" t="str">
        <f>IF(VLOOKUP([Field],Columns[],5,0)=0,"","-&gt;"&amp;VLOOKUP([Field],Columns[],5,0))</f>
        <v/>
      </c>
      <c r="G311" s="4" t="str">
        <f>IF(VLOOKUP([Field],Columns[],6,0)=0,"","-&gt;"&amp;VLOOKUP([Field],Columns[],6,0))</f>
        <v/>
      </c>
      <c r="H311" s="4" t="str">
        <f>IF(VLOOKUP([Field],Columns[],7,0)=0,"","-&gt;"&amp;VLOOKUP([Field],Columns[],7,0))</f>
        <v/>
      </c>
      <c r="I311" s="4" t="str">
        <f>IF(VLOOKUP([Field],Columns[],8,0)=0,"","-&gt;"&amp;VLOOKUP([Field],Columns[],8,0))</f>
        <v/>
      </c>
      <c r="J311" s="4" t="str">
        <f>IF(VLOOKUP([Field],Columns[],9,0)=0,"","-&gt;"&amp;VLOOKUP([Field],Columns[],9,0))</f>
        <v/>
      </c>
      <c r="K311" s="4" t="str">
        <f>"$table-&gt;"&amp;[Type]&amp;[Name]&amp;[Arg2]&amp;[Method1]&amp;[Method2]&amp;[Method3]&amp;[Method4]&amp;[Method5]&amp;";"</f>
        <v>$table-&gt;increments('id');</v>
      </c>
    </row>
    <row r="312" spans="1:11">
      <c r="A312" s="4" t="s">
        <v>670</v>
      </c>
      <c r="B312" s="4" t="s">
        <v>94</v>
      </c>
      <c r="C312" s="4" t="str">
        <f>VLOOKUP([Field],Columns[],2,0)&amp;"("</f>
        <v>unsignedInteger(</v>
      </c>
      <c r="D312" s="4" t="str">
        <f>IF(VLOOKUP([Field],Columns[],3,0)&lt;&gt;"","'"&amp;VLOOKUP([Field],Columns[],3,0)&amp;"'","")</f>
        <v>'resource_list'</v>
      </c>
      <c r="E312" s="7" t="str">
        <f>IF(VLOOKUP([Field],Columns[],4,0)&lt;&gt;0,", "&amp;VLOOKUP([Field],Columns[],4,0)&amp;")",")")</f>
        <v>)</v>
      </c>
      <c r="F312" s="4" t="str">
        <f>IF(VLOOKUP([Field],Columns[],5,0)=0,"","-&gt;"&amp;VLOOKUP([Field],Columns[],5,0))</f>
        <v>-&gt;index()</v>
      </c>
      <c r="G312" s="4" t="str">
        <f>IF(VLOOKUP([Field],Columns[],6,0)=0,"","-&gt;"&amp;VLOOKUP([Field],Columns[],6,0))</f>
        <v/>
      </c>
      <c r="H312" s="4" t="str">
        <f>IF(VLOOKUP([Field],Columns[],7,0)=0,"","-&gt;"&amp;VLOOKUP([Field],Columns[],7,0))</f>
        <v/>
      </c>
      <c r="I312" s="4" t="str">
        <f>IF(VLOOKUP([Field],Columns[],8,0)=0,"","-&gt;"&amp;VLOOKUP([Field],Columns[],8,0))</f>
        <v/>
      </c>
      <c r="J312" s="4" t="str">
        <f>IF(VLOOKUP([Field],Columns[],9,0)=0,"","-&gt;"&amp;VLOOKUP([Field],Columns[],9,0))</f>
        <v/>
      </c>
      <c r="K312" s="4" t="str">
        <f>"$table-&gt;"&amp;[Type]&amp;[Name]&amp;[Arg2]&amp;[Method1]&amp;[Method2]&amp;[Method3]&amp;[Method4]&amp;[Method5]&amp;";"</f>
        <v>$table-&gt;unsignedInteger('resource_list')-&gt;index();</v>
      </c>
    </row>
    <row r="313" spans="1:11">
      <c r="A313" s="4" t="s">
        <v>670</v>
      </c>
      <c r="B313" s="4" t="s">
        <v>560</v>
      </c>
      <c r="C313" s="4" t="str">
        <f>VLOOKUP([Field],Columns[],2,0)&amp;"("</f>
        <v>string(</v>
      </c>
      <c r="D313" s="4" t="str">
        <f>IF(VLOOKUP([Field],Columns[],3,0)&lt;&gt;"","'"&amp;VLOOKUP([Field],Columns[],3,0)&amp;"'","")</f>
        <v>'field'</v>
      </c>
      <c r="E313" s="7" t="str">
        <f>IF(VLOOKUP([Field],Columns[],4,0)&lt;&gt;0,", "&amp;VLOOKUP([Field],Columns[],4,0)&amp;")",")")</f>
        <v>, 64)</v>
      </c>
      <c r="F313" s="4" t="str">
        <f>IF(VLOOKUP([Field],Columns[],5,0)=0,"","-&gt;"&amp;VLOOKUP([Field],Columns[],5,0))</f>
        <v>-&gt;nullable()</v>
      </c>
      <c r="G313" s="4" t="str">
        <f>IF(VLOOKUP([Field],Columns[],6,0)=0,"","-&gt;"&amp;VLOOKUP([Field],Columns[],6,0))</f>
        <v/>
      </c>
      <c r="H313" s="4" t="str">
        <f>IF(VLOOKUP([Field],Columns[],7,0)=0,"","-&gt;"&amp;VLOOKUP([Field],Columns[],7,0))</f>
        <v/>
      </c>
      <c r="I313" s="4" t="str">
        <f>IF(VLOOKUP([Field],Columns[],8,0)=0,"","-&gt;"&amp;VLOOKUP([Field],Columns[],8,0))</f>
        <v/>
      </c>
      <c r="J313" s="4" t="str">
        <f>IF(VLOOKUP([Field],Columns[],9,0)=0,"","-&gt;"&amp;VLOOKUP([Field],Columns[],9,0))</f>
        <v/>
      </c>
      <c r="K313" s="4" t="str">
        <f>"$table-&gt;"&amp;[Type]&amp;[Name]&amp;[Arg2]&amp;[Method1]&amp;[Method2]&amp;[Method3]&amp;[Method4]&amp;[Method5]&amp;";"</f>
        <v>$table-&gt;string('field', 64)-&gt;nullable();</v>
      </c>
    </row>
    <row r="314" spans="1:11">
      <c r="A314" s="4" t="s">
        <v>670</v>
      </c>
      <c r="B314" s="4" t="s">
        <v>572</v>
      </c>
      <c r="C314" s="4" t="str">
        <f>VLOOKUP([Field],Columns[],2,0)&amp;"("</f>
        <v>unsignedInteger(</v>
      </c>
      <c r="D314" s="4" t="str">
        <f>IF(VLOOKUP([Field],Columns[],3,0)&lt;&gt;"","'"&amp;VLOOKUP([Field],Columns[],3,0)&amp;"'","")</f>
        <v>'relation'</v>
      </c>
      <c r="E314" s="7" t="str">
        <f>IF(VLOOKUP([Field],Columns[],4,0)&lt;&gt;0,", "&amp;VLOOKUP([Field],Columns[],4,0)&amp;")",")")</f>
        <v>)</v>
      </c>
      <c r="F314" s="4" t="str">
        <f>IF(VLOOKUP([Field],Columns[],5,0)=0,"","-&gt;"&amp;VLOOKUP([Field],Columns[],5,0))</f>
        <v>-&gt;index()</v>
      </c>
      <c r="G314" s="4" t="str">
        <f>IF(VLOOKUP([Field],Columns[],6,0)=0,"","-&gt;"&amp;VLOOKUP([Field],Columns[],6,0))</f>
        <v>-&gt;nullable()</v>
      </c>
      <c r="H314" s="4" t="str">
        <f>IF(VLOOKUP([Field],Columns[],7,0)=0,"","-&gt;"&amp;VLOOKUP([Field],Columns[],7,0))</f>
        <v/>
      </c>
      <c r="I314" s="4" t="str">
        <f>IF(VLOOKUP([Field],Columns[],8,0)=0,"","-&gt;"&amp;VLOOKUP([Field],Columns[],8,0))</f>
        <v/>
      </c>
      <c r="J314" s="4" t="str">
        <f>IF(VLOOKUP([Field],Columns[],9,0)=0,"","-&gt;"&amp;VLOOKUP([Field],Columns[],9,0))</f>
        <v/>
      </c>
      <c r="K314" s="4" t="str">
        <f>"$table-&gt;"&amp;[Type]&amp;[Name]&amp;[Arg2]&amp;[Method1]&amp;[Method2]&amp;[Method3]&amp;[Method4]&amp;[Method5]&amp;";"</f>
        <v>$table-&gt;unsignedInteger('relation')-&gt;index()-&gt;nullable();</v>
      </c>
    </row>
    <row r="315" spans="1:11">
      <c r="A315" s="4" t="s">
        <v>670</v>
      </c>
      <c r="B315" s="4" t="s">
        <v>574</v>
      </c>
      <c r="C315" s="4" t="str">
        <f>VLOOKUP([Field],Columns[],2,0)&amp;"("</f>
        <v>unsignedInteger(</v>
      </c>
      <c r="D315" s="4" t="str">
        <f>IF(VLOOKUP([Field],Columns[],3,0)&lt;&gt;"","'"&amp;VLOOKUP([Field],Columns[],3,0)&amp;"'","")</f>
        <v>'nest_relation1'</v>
      </c>
      <c r="E315" s="7" t="str">
        <f>IF(VLOOKUP([Field],Columns[],4,0)&lt;&gt;0,", "&amp;VLOOKUP([Field],Columns[],4,0)&amp;")",")")</f>
        <v>)</v>
      </c>
      <c r="F315" s="4" t="str">
        <f>IF(VLOOKUP([Field],Columns[],5,0)=0,"","-&gt;"&amp;VLOOKUP([Field],Columns[],5,0))</f>
        <v>-&gt;index()</v>
      </c>
      <c r="G315" s="4" t="str">
        <f>IF(VLOOKUP([Field],Columns[],6,0)=0,"","-&gt;"&amp;VLOOKUP([Field],Columns[],6,0))</f>
        <v>-&gt;nullable()</v>
      </c>
      <c r="H315" s="4" t="str">
        <f>IF(VLOOKUP([Field],Columns[],7,0)=0,"","-&gt;"&amp;VLOOKUP([Field],Columns[],7,0))</f>
        <v/>
      </c>
      <c r="I315" s="4" t="str">
        <f>IF(VLOOKUP([Field],Columns[],8,0)=0,"","-&gt;"&amp;VLOOKUP([Field],Columns[],8,0))</f>
        <v/>
      </c>
      <c r="J315" s="4" t="str">
        <f>IF(VLOOKUP([Field],Columns[],9,0)=0,"","-&gt;"&amp;VLOOKUP([Field],Columns[],9,0))</f>
        <v/>
      </c>
      <c r="K31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316" spans="1:11">
      <c r="A316" s="4" t="s">
        <v>670</v>
      </c>
      <c r="B316" s="4" t="s">
        <v>575</v>
      </c>
      <c r="C316" s="4" t="str">
        <f>VLOOKUP([Field],Columns[],2,0)&amp;"("</f>
        <v>unsignedInteger(</v>
      </c>
      <c r="D316" s="4" t="str">
        <f>IF(VLOOKUP([Field],Columns[],3,0)&lt;&gt;"","'"&amp;VLOOKUP([Field],Columns[],3,0)&amp;"'","")</f>
        <v>'nest_relation2'</v>
      </c>
      <c r="E316" s="7" t="str">
        <f>IF(VLOOKUP([Field],Columns[],4,0)&lt;&gt;0,", "&amp;VLOOKUP([Field],Columns[],4,0)&amp;")",")")</f>
        <v>)</v>
      </c>
      <c r="F316" s="4" t="str">
        <f>IF(VLOOKUP([Field],Columns[],5,0)=0,"","-&gt;"&amp;VLOOKUP([Field],Columns[],5,0))</f>
        <v>-&gt;index()</v>
      </c>
      <c r="G316" s="4" t="str">
        <f>IF(VLOOKUP([Field],Columns[],6,0)=0,"","-&gt;"&amp;VLOOKUP([Field],Columns[],6,0))</f>
        <v>-&gt;nullable()</v>
      </c>
      <c r="H316" s="4" t="str">
        <f>IF(VLOOKUP([Field],Columns[],7,0)=0,"","-&gt;"&amp;VLOOKUP([Field],Columns[],7,0))</f>
        <v/>
      </c>
      <c r="I316" s="4" t="str">
        <f>IF(VLOOKUP([Field],Columns[],8,0)=0,"","-&gt;"&amp;VLOOKUP([Field],Columns[],8,0))</f>
        <v/>
      </c>
      <c r="J316" s="4" t="str">
        <f>IF(VLOOKUP([Field],Columns[],9,0)=0,"","-&gt;"&amp;VLOOKUP([Field],Columns[],9,0))</f>
        <v/>
      </c>
      <c r="K31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317" spans="1:11">
      <c r="A317" s="4" t="s">
        <v>670</v>
      </c>
      <c r="B317" s="4" t="s">
        <v>576</v>
      </c>
      <c r="C317" s="4" t="str">
        <f>VLOOKUP([Field],Columns[],2,0)&amp;"("</f>
        <v>unsignedInteger(</v>
      </c>
      <c r="D317" s="4" t="str">
        <f>IF(VLOOKUP([Field],Columns[],3,0)&lt;&gt;"","'"&amp;VLOOKUP([Field],Columns[],3,0)&amp;"'","")</f>
        <v>'nest_relation3'</v>
      </c>
      <c r="E317" s="7" t="str">
        <f>IF(VLOOKUP([Field],Columns[],4,0)&lt;&gt;0,", "&amp;VLOOKUP([Field],Columns[],4,0)&amp;")",")")</f>
        <v>)</v>
      </c>
      <c r="F317" s="4" t="str">
        <f>IF(VLOOKUP([Field],Columns[],5,0)=0,"","-&gt;"&amp;VLOOKUP([Field],Columns[],5,0))</f>
        <v>-&gt;index()</v>
      </c>
      <c r="G317" s="4" t="str">
        <f>IF(VLOOKUP([Field],Columns[],6,0)=0,"","-&gt;"&amp;VLOOKUP([Field],Columns[],6,0))</f>
        <v>-&gt;nullable()</v>
      </c>
      <c r="H317" s="4" t="str">
        <f>IF(VLOOKUP([Field],Columns[],7,0)=0,"","-&gt;"&amp;VLOOKUP([Field],Columns[],7,0))</f>
        <v/>
      </c>
      <c r="I317" s="4" t="str">
        <f>IF(VLOOKUP([Field],Columns[],8,0)=0,"","-&gt;"&amp;VLOOKUP([Field],Columns[],8,0))</f>
        <v/>
      </c>
      <c r="J317" s="4" t="str">
        <f>IF(VLOOKUP([Field],Columns[],9,0)=0,"","-&gt;"&amp;VLOOKUP([Field],Columns[],9,0))</f>
        <v/>
      </c>
      <c r="K31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318" spans="1:11">
      <c r="A318" s="4" t="s">
        <v>670</v>
      </c>
      <c r="B318" s="4" t="s">
        <v>40</v>
      </c>
      <c r="C318" s="4" t="str">
        <f>VLOOKUP([Field],Columns[],2,0)&amp;"("</f>
        <v>timestamps(</v>
      </c>
      <c r="D318" s="4" t="str">
        <f>IF(VLOOKUP([Field],Columns[],3,0)&lt;&gt;"","'"&amp;VLOOKUP([Field],Columns[],3,0)&amp;"'","")</f>
        <v/>
      </c>
      <c r="E318" s="7" t="str">
        <f>IF(VLOOKUP([Field],Columns[],4,0)&lt;&gt;0,", "&amp;VLOOKUP([Field],Columns[],4,0)&amp;")",")")</f>
        <v>)</v>
      </c>
      <c r="F318" s="4" t="str">
        <f>IF(VLOOKUP([Field],Columns[],5,0)=0,"","-&gt;"&amp;VLOOKUP([Field],Columns[],5,0))</f>
        <v/>
      </c>
      <c r="G318" s="4" t="str">
        <f>IF(VLOOKUP([Field],Columns[],6,0)=0,"","-&gt;"&amp;VLOOKUP([Field],Columns[],6,0))</f>
        <v/>
      </c>
      <c r="H318" s="4" t="str">
        <f>IF(VLOOKUP([Field],Columns[],7,0)=0,"","-&gt;"&amp;VLOOKUP([Field],Columns[],7,0))</f>
        <v/>
      </c>
      <c r="I318" s="4" t="str">
        <f>IF(VLOOKUP([Field],Columns[],8,0)=0,"","-&gt;"&amp;VLOOKUP([Field],Columns[],8,0))</f>
        <v/>
      </c>
      <c r="J318" s="4" t="str">
        <f>IF(VLOOKUP([Field],Columns[],9,0)=0,"","-&gt;"&amp;VLOOKUP([Field],Columns[],9,0))</f>
        <v/>
      </c>
      <c r="K318" s="4" t="str">
        <f>"$table-&gt;"&amp;[Type]&amp;[Name]&amp;[Arg2]&amp;[Method1]&amp;[Method2]&amp;[Method3]&amp;[Method4]&amp;[Method5]&amp;";"</f>
        <v>$table-&gt;timestamps();</v>
      </c>
    </row>
    <row r="319" spans="1:11">
      <c r="A319" s="4" t="s">
        <v>670</v>
      </c>
      <c r="B319" s="4" t="s">
        <v>95</v>
      </c>
      <c r="C319" s="4" t="str">
        <f>VLOOKUP([Field],Columns[],2,0)&amp;"("</f>
        <v>foreign(</v>
      </c>
      <c r="D319" s="4" t="str">
        <f>IF(VLOOKUP([Field],Columns[],3,0)&lt;&gt;"","'"&amp;VLOOKUP([Field],Columns[],3,0)&amp;"'","")</f>
        <v>'resource_list'</v>
      </c>
      <c r="E319" s="7" t="str">
        <f>IF(VLOOKUP([Field],Columns[],4,0)&lt;&gt;0,", "&amp;VLOOKUP([Field],Columns[],4,0)&amp;")",")")</f>
        <v>)</v>
      </c>
      <c r="F319" s="4" t="str">
        <f>IF(VLOOKUP([Field],Columns[],5,0)=0,"","-&gt;"&amp;VLOOKUP([Field],Columns[],5,0))</f>
        <v>-&gt;references('id')</v>
      </c>
      <c r="G319" s="4" t="str">
        <f>IF(VLOOKUP([Field],Columns[],6,0)=0,"","-&gt;"&amp;VLOOKUP([Field],Columns[],6,0))</f>
        <v>-&gt;on('__resource_lists')</v>
      </c>
      <c r="H319" s="4" t="str">
        <f>IF(VLOOKUP([Field],Columns[],7,0)=0,"","-&gt;"&amp;VLOOKUP([Field],Columns[],7,0))</f>
        <v>-&gt;onUpdate('cascade')</v>
      </c>
      <c r="I319" s="4" t="str">
        <f>IF(VLOOKUP([Field],Columns[],8,0)=0,"","-&gt;"&amp;VLOOKUP([Field],Columns[],8,0))</f>
        <v>-&gt;onDelete('cascade')</v>
      </c>
      <c r="J319" s="4" t="str">
        <f>IF(VLOOKUP([Field],Columns[],9,0)=0,"","-&gt;"&amp;VLOOKUP([Field],Columns[],9,0))</f>
        <v/>
      </c>
      <c r="K319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320" spans="1:11">
      <c r="A320" s="4" t="s">
        <v>670</v>
      </c>
      <c r="B320" s="4" t="s">
        <v>573</v>
      </c>
      <c r="C320" s="4" t="str">
        <f>VLOOKUP([Field],Columns[],2,0)&amp;"("</f>
        <v>foreign(</v>
      </c>
      <c r="D320" s="4" t="str">
        <f>IF(VLOOKUP([Field],Columns[],3,0)&lt;&gt;"","'"&amp;VLOOKUP([Field],Columns[],3,0)&amp;"'","")</f>
        <v>'relation'</v>
      </c>
      <c r="E320" s="7" t="str">
        <f>IF(VLOOKUP([Field],Columns[],4,0)&lt;&gt;0,", "&amp;VLOOKUP([Field],Columns[],4,0)&amp;")",")")</f>
        <v>)</v>
      </c>
      <c r="F320" s="4" t="str">
        <f>IF(VLOOKUP([Field],Columns[],5,0)=0,"","-&gt;"&amp;VLOOKUP([Field],Columns[],5,0))</f>
        <v>-&gt;references('id')</v>
      </c>
      <c r="G320" s="4" t="str">
        <f>IF(VLOOKUP([Field],Columns[],6,0)=0,"","-&gt;"&amp;VLOOKUP([Field],Columns[],6,0))</f>
        <v>-&gt;on('__resource_relations')</v>
      </c>
      <c r="H320" s="4" t="str">
        <f>IF(VLOOKUP([Field],Columns[],7,0)=0,"","-&gt;"&amp;VLOOKUP([Field],Columns[],7,0))</f>
        <v>-&gt;onUpdate('cascade')</v>
      </c>
      <c r="I320" s="4" t="str">
        <f>IF(VLOOKUP([Field],Columns[],8,0)=0,"","-&gt;"&amp;VLOOKUP([Field],Columns[],8,0))</f>
        <v>-&gt;onDelete('set null')</v>
      </c>
      <c r="J320" s="4" t="str">
        <f>IF(VLOOKUP([Field],Columns[],9,0)=0,"","-&gt;"&amp;VLOOKUP([Field],Columns[],9,0))</f>
        <v/>
      </c>
      <c r="K32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21" spans="1:11">
      <c r="A321" s="4" t="s">
        <v>670</v>
      </c>
      <c r="B321" s="4" t="s">
        <v>579</v>
      </c>
      <c r="C321" s="4" t="str">
        <f>VLOOKUP([Field],Columns[],2,0)&amp;"("</f>
        <v>foreign(</v>
      </c>
      <c r="D321" s="4" t="str">
        <f>IF(VLOOKUP([Field],Columns[],3,0)&lt;&gt;"","'"&amp;VLOOKUP([Field],Columns[],3,0)&amp;"'","")</f>
        <v>'nest_relation1'</v>
      </c>
      <c r="E321" s="7" t="str">
        <f>IF(VLOOKUP([Field],Columns[],4,0)&lt;&gt;0,", "&amp;VLOOKUP([Field],Columns[],4,0)&amp;")",")")</f>
        <v>)</v>
      </c>
      <c r="F321" s="4" t="str">
        <f>IF(VLOOKUP([Field],Columns[],5,0)=0,"","-&gt;"&amp;VLOOKUP([Field],Columns[],5,0))</f>
        <v>-&gt;references('id')</v>
      </c>
      <c r="G321" s="4" t="str">
        <f>IF(VLOOKUP([Field],Columns[],6,0)=0,"","-&gt;"&amp;VLOOKUP([Field],Columns[],6,0))</f>
        <v>-&gt;on('__resource_relations')</v>
      </c>
      <c r="H321" s="4" t="str">
        <f>IF(VLOOKUP([Field],Columns[],7,0)=0,"","-&gt;"&amp;VLOOKUP([Field],Columns[],7,0))</f>
        <v>-&gt;onUpdate('cascade')</v>
      </c>
      <c r="I321" s="4" t="str">
        <f>IF(VLOOKUP([Field],Columns[],8,0)=0,"","-&gt;"&amp;VLOOKUP([Field],Columns[],8,0))</f>
        <v>-&gt;onDelete('set null')</v>
      </c>
      <c r="J321" s="4" t="str">
        <f>IF(VLOOKUP([Field],Columns[],9,0)=0,"","-&gt;"&amp;VLOOKUP([Field],Columns[],9,0))</f>
        <v/>
      </c>
      <c r="K32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322" spans="1:11">
      <c r="A322" s="4" t="s">
        <v>670</v>
      </c>
      <c r="B322" s="4" t="s">
        <v>580</v>
      </c>
      <c r="C322" s="4" t="str">
        <f>VLOOKUP([Field],Columns[],2,0)&amp;"("</f>
        <v>foreign(</v>
      </c>
      <c r="D322" s="4" t="str">
        <f>IF(VLOOKUP([Field],Columns[],3,0)&lt;&gt;"","'"&amp;VLOOKUP([Field],Columns[],3,0)&amp;"'","")</f>
        <v>'nest_relation2'</v>
      </c>
      <c r="E322" s="7" t="str">
        <f>IF(VLOOKUP([Field],Columns[],4,0)&lt;&gt;0,", "&amp;VLOOKUP([Field],Columns[],4,0)&amp;")",")")</f>
        <v>)</v>
      </c>
      <c r="F322" s="4" t="str">
        <f>IF(VLOOKUP([Field],Columns[],5,0)=0,"","-&gt;"&amp;VLOOKUP([Field],Columns[],5,0))</f>
        <v>-&gt;references('id')</v>
      </c>
      <c r="G322" s="4" t="str">
        <f>IF(VLOOKUP([Field],Columns[],6,0)=0,"","-&gt;"&amp;VLOOKUP([Field],Columns[],6,0))</f>
        <v>-&gt;on('__resource_relations')</v>
      </c>
      <c r="H322" s="4" t="str">
        <f>IF(VLOOKUP([Field],Columns[],7,0)=0,"","-&gt;"&amp;VLOOKUP([Field],Columns[],7,0))</f>
        <v>-&gt;onUpdate('cascade')</v>
      </c>
      <c r="I322" s="4" t="str">
        <f>IF(VLOOKUP([Field],Columns[],8,0)=0,"","-&gt;"&amp;VLOOKUP([Field],Columns[],8,0))</f>
        <v>-&gt;onDelete('set null')</v>
      </c>
      <c r="J322" s="4" t="str">
        <f>IF(VLOOKUP([Field],Columns[],9,0)=0,"","-&gt;"&amp;VLOOKUP([Field],Columns[],9,0))</f>
        <v/>
      </c>
      <c r="K32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323" spans="1:11">
      <c r="A323" s="4" t="s">
        <v>670</v>
      </c>
      <c r="B323" s="4" t="s">
        <v>581</v>
      </c>
      <c r="C323" s="4" t="str">
        <f>VLOOKUP([Field],Columns[],2,0)&amp;"("</f>
        <v>foreign(</v>
      </c>
      <c r="D323" s="4" t="str">
        <f>IF(VLOOKUP([Field],Columns[],3,0)&lt;&gt;"","'"&amp;VLOOKUP([Field],Columns[],3,0)&amp;"'","")</f>
        <v>'nest_relation3'</v>
      </c>
      <c r="E323" s="7" t="str">
        <f>IF(VLOOKUP([Field],Columns[],4,0)&lt;&gt;0,", "&amp;VLOOKUP([Field],Columns[],4,0)&amp;")",")")</f>
        <v>)</v>
      </c>
      <c r="F323" s="4" t="str">
        <f>IF(VLOOKUP([Field],Columns[],5,0)=0,"","-&gt;"&amp;VLOOKUP([Field],Columns[],5,0))</f>
        <v>-&gt;references('id')</v>
      </c>
      <c r="G323" s="4" t="str">
        <f>IF(VLOOKUP([Field],Columns[],6,0)=0,"","-&gt;"&amp;VLOOKUP([Field],Columns[],6,0))</f>
        <v>-&gt;on('__resource_relations')</v>
      </c>
      <c r="H323" s="4" t="str">
        <f>IF(VLOOKUP([Field],Columns[],7,0)=0,"","-&gt;"&amp;VLOOKUP([Field],Columns[],7,0))</f>
        <v>-&gt;onUpdate('cascade')</v>
      </c>
      <c r="I323" s="4" t="str">
        <f>IF(VLOOKUP([Field],Columns[],8,0)=0,"","-&gt;"&amp;VLOOKUP([Field],Columns[],8,0))</f>
        <v>-&gt;onDelete('set null')</v>
      </c>
      <c r="J323" s="4" t="str">
        <f>IF(VLOOKUP([Field],Columns[],9,0)=0,"","-&gt;"&amp;VLOOKUP([Field],Columns[],9,0))</f>
        <v/>
      </c>
      <c r="K32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324" spans="1:11">
      <c r="A324" s="4" t="s">
        <v>678</v>
      </c>
      <c r="B324" s="4" t="s">
        <v>21</v>
      </c>
      <c r="C324" s="4" t="str">
        <f>VLOOKUP([Field],Columns[],2,0)&amp;"("</f>
        <v>increments(</v>
      </c>
      <c r="D324" s="4" t="str">
        <f>IF(VLOOKUP([Field],Columns[],3,0)&lt;&gt;"","'"&amp;VLOOKUP([Field],Columns[],3,0)&amp;"'","")</f>
        <v>'id'</v>
      </c>
      <c r="E324" s="7" t="str">
        <f>IF(VLOOKUP([Field],Columns[],4,0)&lt;&gt;0,", "&amp;VLOOKUP([Field],Columns[],4,0)&amp;")",")")</f>
        <v>)</v>
      </c>
      <c r="F324" s="4" t="str">
        <f>IF(VLOOKUP([Field],Columns[],5,0)=0,"","-&gt;"&amp;VLOOKUP([Field],Columns[],5,0))</f>
        <v/>
      </c>
      <c r="G324" s="4" t="str">
        <f>IF(VLOOKUP([Field],Columns[],6,0)=0,"","-&gt;"&amp;VLOOKUP([Field],Columns[],6,0))</f>
        <v/>
      </c>
      <c r="H324" s="4" t="str">
        <f>IF(VLOOKUP([Field],Columns[],7,0)=0,"","-&gt;"&amp;VLOOKUP([Field],Columns[],7,0))</f>
        <v/>
      </c>
      <c r="I324" s="4" t="str">
        <f>IF(VLOOKUP([Field],Columns[],8,0)=0,"","-&gt;"&amp;VLOOKUP([Field],Columns[],8,0))</f>
        <v/>
      </c>
      <c r="J324" s="4" t="str">
        <f>IF(VLOOKUP([Field],Columns[],9,0)=0,"","-&gt;"&amp;VLOOKUP([Field],Columns[],9,0))</f>
        <v/>
      </c>
      <c r="K324" s="4" t="str">
        <f>"$table-&gt;"&amp;[Type]&amp;[Name]&amp;[Arg2]&amp;[Method1]&amp;[Method2]&amp;[Method3]&amp;[Method4]&amp;[Method5]&amp;";"</f>
        <v>$table-&gt;increments('id');</v>
      </c>
    </row>
    <row r="325" spans="1:11">
      <c r="A325" s="4" t="s">
        <v>678</v>
      </c>
      <c r="B325" s="4" t="s">
        <v>122</v>
      </c>
      <c r="C325" s="4" t="str">
        <f>VLOOKUP([Field],Columns[],2,0)&amp;"("</f>
        <v>unsignedInteger(</v>
      </c>
      <c r="D325" s="4" t="str">
        <f>IF(VLOOKUP([Field],Columns[],3,0)&lt;&gt;"","'"&amp;VLOOKUP([Field],Columns[],3,0)&amp;"'","")</f>
        <v>'form_field'</v>
      </c>
      <c r="E325" s="7" t="str">
        <f>IF(VLOOKUP([Field],Columns[],4,0)&lt;&gt;0,", "&amp;VLOOKUP([Field],Columns[],4,0)&amp;")",")")</f>
        <v>)</v>
      </c>
      <c r="F325" s="4" t="str">
        <f>IF(VLOOKUP([Field],Columns[],5,0)=0,"","-&gt;"&amp;VLOOKUP([Field],Columns[],5,0))</f>
        <v>-&gt;index()</v>
      </c>
      <c r="G325" s="4" t="str">
        <f>IF(VLOOKUP([Field],Columns[],6,0)=0,"","-&gt;"&amp;VLOOKUP([Field],Columns[],6,0))</f>
        <v/>
      </c>
      <c r="H325" s="4" t="str">
        <f>IF(VLOOKUP([Field],Columns[],7,0)=0,"","-&gt;"&amp;VLOOKUP([Field],Columns[],7,0))</f>
        <v/>
      </c>
      <c r="I325" s="4" t="str">
        <f>IF(VLOOKUP([Field],Columns[],8,0)=0,"","-&gt;"&amp;VLOOKUP([Field],Columns[],8,0))</f>
        <v/>
      </c>
      <c r="J325" s="4" t="str">
        <f>IF(VLOOKUP([Field],Columns[],9,0)=0,"","-&gt;"&amp;VLOOKUP([Field],Columns[],9,0))</f>
        <v/>
      </c>
      <c r="K325" s="4" t="str">
        <f>"$table-&gt;"&amp;[Type]&amp;[Name]&amp;[Arg2]&amp;[Method1]&amp;[Method2]&amp;[Method3]&amp;[Method4]&amp;[Method5]&amp;";"</f>
        <v>$table-&gt;unsignedInteger('form_field')-&gt;index();</v>
      </c>
    </row>
    <row r="326" spans="1:11">
      <c r="A326" s="4" t="s">
        <v>678</v>
      </c>
      <c r="B326" s="4" t="s">
        <v>679</v>
      </c>
      <c r="C326" s="4" t="str">
        <f>VLOOKUP([Field],Columns[],2,0)&amp;"("</f>
        <v>string(</v>
      </c>
      <c r="D326" s="4" t="str">
        <f>IF(VLOOKUP([Field],Columns[],3,0)&lt;&gt;"","'"&amp;VLOOKUP([Field],Columns[],3,0)&amp;"'","")</f>
        <v>'depend_field'</v>
      </c>
      <c r="E326" s="7" t="str">
        <f>IF(VLOOKUP([Field],Columns[],4,0)&lt;&gt;0,", "&amp;VLOOKUP([Field],Columns[],4,0)&amp;")",")")</f>
        <v>, 64)</v>
      </c>
      <c r="F326" s="4" t="str">
        <f>IF(VLOOKUP([Field],Columns[],5,0)=0,"","-&gt;"&amp;VLOOKUP([Field],Columns[],5,0))</f>
        <v>-&gt;index()</v>
      </c>
      <c r="G326" s="4" t="str">
        <f>IF(VLOOKUP([Field],Columns[],6,0)=0,"","-&gt;"&amp;VLOOKUP([Field],Columns[],6,0))</f>
        <v>-&gt;nullable()</v>
      </c>
      <c r="H326" s="4" t="str">
        <f>IF(VLOOKUP([Field],Columns[],7,0)=0,"","-&gt;"&amp;VLOOKUP([Field],Columns[],7,0))</f>
        <v/>
      </c>
      <c r="I326" s="4" t="str">
        <f>IF(VLOOKUP([Field],Columns[],8,0)=0,"","-&gt;"&amp;VLOOKUP([Field],Columns[],8,0))</f>
        <v/>
      </c>
      <c r="J326" s="4" t="str">
        <f>IF(VLOOKUP([Field],Columns[],9,0)=0,"","-&gt;"&amp;VLOOKUP([Field],Columns[],9,0))</f>
        <v/>
      </c>
      <c r="K326" s="4" t="str">
        <f>"$table-&gt;"&amp;[Type]&amp;[Name]&amp;[Arg2]&amp;[Method1]&amp;[Method2]&amp;[Method3]&amp;[Method4]&amp;[Method5]&amp;";"</f>
        <v>$table-&gt;string('depend_field', 64)-&gt;index()-&gt;nullable();</v>
      </c>
    </row>
    <row r="327" spans="1:11">
      <c r="A327" s="4" t="s">
        <v>678</v>
      </c>
      <c r="B327" s="4" t="s">
        <v>681</v>
      </c>
      <c r="C327" s="4" t="str">
        <f>VLOOKUP([Field],Columns[],2,0)&amp;"("</f>
        <v>string(</v>
      </c>
      <c r="D327" s="4" t="str">
        <f>IF(VLOOKUP([Field],Columns[],3,0)&lt;&gt;"","'"&amp;VLOOKUP([Field],Columns[],3,0)&amp;"'","")</f>
        <v>'db_field'</v>
      </c>
      <c r="E327" s="7" t="str">
        <f>IF(VLOOKUP([Field],Columns[],4,0)&lt;&gt;0,", "&amp;VLOOKUP([Field],Columns[],4,0)&amp;")",")")</f>
        <v>, 64)</v>
      </c>
      <c r="F327" s="4" t="str">
        <f>IF(VLOOKUP([Field],Columns[],5,0)=0,"","-&gt;"&amp;VLOOKUP([Field],Columns[],5,0))</f>
        <v>-&gt;nullable()</v>
      </c>
      <c r="G327" s="4" t="str">
        <f>IF(VLOOKUP([Field],Columns[],6,0)=0,"","-&gt;"&amp;VLOOKUP([Field],Columns[],6,0))</f>
        <v/>
      </c>
      <c r="H327" s="4" t="str">
        <f>IF(VLOOKUP([Field],Columns[],7,0)=0,"","-&gt;"&amp;VLOOKUP([Field],Columns[],7,0))</f>
        <v/>
      </c>
      <c r="I327" s="4" t="str">
        <f>IF(VLOOKUP([Field],Columns[],8,0)=0,"","-&gt;"&amp;VLOOKUP([Field],Columns[],8,0))</f>
        <v/>
      </c>
      <c r="J327" s="4" t="str">
        <f>IF(VLOOKUP([Field],Columns[],9,0)=0,"","-&gt;"&amp;VLOOKUP([Field],Columns[],9,0))</f>
        <v/>
      </c>
      <c r="K327" s="4" t="str">
        <f>"$table-&gt;"&amp;[Type]&amp;[Name]&amp;[Arg2]&amp;[Method1]&amp;[Method2]&amp;[Method3]&amp;[Method4]&amp;[Method5]&amp;";"</f>
        <v>$table-&gt;string('db_field', 64)-&gt;nullable();</v>
      </c>
    </row>
    <row r="328" spans="1:11">
      <c r="A328" s="4" t="s">
        <v>678</v>
      </c>
      <c r="B328" s="4" t="s">
        <v>683</v>
      </c>
      <c r="C328" s="4" t="str">
        <f>VLOOKUP([Field],Columns[],2,0)&amp;"("</f>
        <v>enum(</v>
      </c>
      <c r="D328" s="4" t="str">
        <f>IF(VLOOKUP([Field],Columns[],3,0)&lt;&gt;"","'"&amp;VLOOKUP([Field],Columns[],3,0)&amp;"'","")</f>
        <v>'operator'</v>
      </c>
      <c r="E328" s="7" t="str">
        <f>IF(VLOOKUP([Field],Columns[],4,0)&lt;&gt;0,", "&amp;VLOOKUP([Field],Columns[],4,0)&amp;")",")")</f>
        <v>, ['=','&lt;','&gt;','&lt;=','&gt;=','&lt;&gt;','In','NotIn','like'])</v>
      </c>
      <c r="F328" s="4" t="str">
        <f>IF(VLOOKUP([Field],Columns[],5,0)=0,"","-&gt;"&amp;VLOOKUP([Field],Columns[],5,0))</f>
        <v>-&gt;default('=')</v>
      </c>
      <c r="G328" s="4" t="str">
        <f>IF(VLOOKUP([Field],Columns[],6,0)=0,"","-&gt;"&amp;VLOOKUP([Field],Columns[],6,0))</f>
        <v/>
      </c>
      <c r="H328" s="4" t="str">
        <f>IF(VLOOKUP([Field],Columns[],7,0)=0,"","-&gt;"&amp;VLOOKUP([Field],Columns[],7,0))</f>
        <v/>
      </c>
      <c r="I328" s="4" t="str">
        <f>IF(VLOOKUP([Field],Columns[],8,0)=0,"","-&gt;"&amp;VLOOKUP([Field],Columns[],8,0))</f>
        <v/>
      </c>
      <c r="J328" s="4" t="str">
        <f>IF(VLOOKUP([Field],Columns[],9,0)=0,"","-&gt;"&amp;VLOOKUP([Field],Columns[],9,0))</f>
        <v/>
      </c>
      <c r="K328" s="4" t="str">
        <f>"$table-&gt;"&amp;[Type]&amp;[Name]&amp;[Arg2]&amp;[Method1]&amp;[Method2]&amp;[Method3]&amp;[Method4]&amp;[Method5]&amp;";"</f>
        <v>$table-&gt;enum('operator', ['=','&lt;','&gt;','&lt;=','&gt;=','&lt;&gt;','In','NotIn','like'])-&gt;default('=');</v>
      </c>
    </row>
    <row r="329" spans="1:11">
      <c r="A329" s="4" t="s">
        <v>678</v>
      </c>
      <c r="B329" s="4" t="s">
        <v>687</v>
      </c>
      <c r="C329" s="4" t="str">
        <f>VLOOKUP([Field],Columns[],2,0)&amp;"("</f>
        <v>string(</v>
      </c>
      <c r="D329" s="4" t="str">
        <f>IF(VLOOKUP([Field],Columns[],3,0)&lt;&gt;"","'"&amp;VLOOKUP([Field],Columns[],3,0)&amp;"'","")</f>
        <v>'compare_method'</v>
      </c>
      <c r="E329" s="7" t="str">
        <f>IF(VLOOKUP([Field],Columns[],4,0)&lt;&gt;0,", "&amp;VLOOKUP([Field],Columns[],4,0)&amp;")",")")</f>
        <v>, 128)</v>
      </c>
      <c r="F329" s="4" t="str">
        <f>IF(VLOOKUP([Field],Columns[],5,0)=0,"","-&gt;"&amp;VLOOKUP([Field],Columns[],5,0))</f>
        <v/>
      </c>
      <c r="G329" s="4" t="str">
        <f>IF(VLOOKUP([Field],Columns[],6,0)=0,"","-&gt;"&amp;VLOOKUP([Field],Columns[],6,0))</f>
        <v>-&gt;nullable()</v>
      </c>
      <c r="H329" s="4" t="str">
        <f>IF(VLOOKUP([Field],Columns[],7,0)=0,"","-&gt;"&amp;VLOOKUP([Field],Columns[],7,0))</f>
        <v/>
      </c>
      <c r="I329" s="4" t="str">
        <f>IF(VLOOKUP([Field],Columns[],8,0)=0,"","-&gt;"&amp;VLOOKUP([Field],Columns[],8,0))</f>
        <v/>
      </c>
      <c r="J329" s="4" t="str">
        <f>IF(VLOOKUP([Field],Columns[],9,0)=0,"","-&gt;"&amp;VLOOKUP([Field],Columns[],9,0))</f>
        <v/>
      </c>
      <c r="K329" s="4" t="str">
        <f>"$table-&gt;"&amp;[Type]&amp;[Name]&amp;[Arg2]&amp;[Method1]&amp;[Method2]&amp;[Method3]&amp;[Method4]&amp;[Method5]&amp;";"</f>
        <v>$table-&gt;string('compare_method', 128)-&gt;nullable();</v>
      </c>
    </row>
    <row r="330" spans="1:11">
      <c r="A330" s="4" t="s">
        <v>678</v>
      </c>
      <c r="B330" s="4" t="s">
        <v>36</v>
      </c>
      <c r="C330" s="4" t="str">
        <f>VLOOKUP([Field],Columns[],2,0)&amp;"("</f>
        <v>string(</v>
      </c>
      <c r="D330" s="4" t="str">
        <f>IF(VLOOKUP([Field],Columns[],3,0)&lt;&gt;"","'"&amp;VLOOKUP([Field],Columns[],3,0)&amp;"'","")</f>
        <v>'method'</v>
      </c>
      <c r="E330" s="7" t="str">
        <f>IF(VLOOKUP([Field],Columns[],4,0)&lt;&gt;0,", "&amp;VLOOKUP([Field],Columns[],4,0)&amp;")",")")</f>
        <v>, 128)</v>
      </c>
      <c r="F330" s="4" t="str">
        <f>IF(VLOOKUP([Field],Columns[],5,0)=0,"","-&gt;"&amp;VLOOKUP([Field],Columns[],5,0))</f>
        <v>-&gt;nullable()</v>
      </c>
      <c r="G330" s="4" t="str">
        <f>IF(VLOOKUP([Field],Columns[],6,0)=0,"","-&gt;"&amp;VLOOKUP([Field],Columns[],6,0))</f>
        <v/>
      </c>
      <c r="H330" s="4" t="str">
        <f>IF(VLOOKUP([Field],Columns[],7,0)=0,"","-&gt;"&amp;VLOOKUP([Field],Columns[],7,0))</f>
        <v/>
      </c>
      <c r="I330" s="4" t="str">
        <f>IF(VLOOKUP([Field],Columns[],8,0)=0,"","-&gt;"&amp;VLOOKUP([Field],Columns[],8,0))</f>
        <v/>
      </c>
      <c r="J330" s="4" t="str">
        <f>IF(VLOOKUP([Field],Columns[],9,0)=0,"","-&gt;"&amp;VLOOKUP([Field],Columns[],9,0))</f>
        <v/>
      </c>
      <c r="K330" s="4" t="str">
        <f>"$table-&gt;"&amp;[Type]&amp;[Name]&amp;[Arg2]&amp;[Method1]&amp;[Method2]&amp;[Method3]&amp;[Method4]&amp;[Method5]&amp;";"</f>
        <v>$table-&gt;string('method', 128)-&gt;nullable();</v>
      </c>
    </row>
    <row r="331" spans="1:11" s="26" customFormat="1">
      <c r="A331" s="4" t="s">
        <v>678</v>
      </c>
      <c r="B331" s="4" t="s">
        <v>699</v>
      </c>
      <c r="C331" s="4" t="str">
        <f>VLOOKUP([Field],Columns[],2,0)&amp;"("</f>
        <v>string(</v>
      </c>
      <c r="D331" s="4" t="str">
        <f>IF(VLOOKUP([Field],Columns[],3,0)&lt;&gt;"","'"&amp;VLOOKUP([Field],Columns[],3,0)&amp;"'","")</f>
        <v>'value_db_field'</v>
      </c>
      <c r="E331" s="7" t="str">
        <f>IF(VLOOKUP([Field],Columns[],4,0)&lt;&gt;0,", "&amp;VLOOKUP([Field],Columns[],4,0)&amp;")",")")</f>
        <v>, 64)</v>
      </c>
      <c r="F331" s="4" t="str">
        <f>IF(VLOOKUP([Field],Columns[],5,0)=0,"","-&gt;"&amp;VLOOKUP([Field],Columns[],5,0))</f>
        <v>-&gt;nullable()</v>
      </c>
      <c r="G331" s="4" t="str">
        <f>IF(VLOOKUP([Field],Columns[],6,0)=0,"","-&gt;"&amp;VLOOKUP([Field],Columns[],6,0))</f>
        <v/>
      </c>
      <c r="H331" s="4" t="str">
        <f>IF(VLOOKUP([Field],Columns[],7,0)=0,"","-&gt;"&amp;VLOOKUP([Field],Columns[],7,0))</f>
        <v/>
      </c>
      <c r="I331" s="4" t="str">
        <f>IF(VLOOKUP([Field],Columns[],8,0)=0,"","-&gt;"&amp;VLOOKUP([Field],Columns[],8,0))</f>
        <v/>
      </c>
      <c r="J331" s="4" t="str">
        <f>IF(VLOOKUP([Field],Columns[],9,0)=0,"","-&gt;"&amp;VLOOKUP([Field],Columns[],9,0))</f>
        <v/>
      </c>
      <c r="K331" s="4" t="str">
        <f>"$table-&gt;"&amp;[Type]&amp;[Name]&amp;[Arg2]&amp;[Method1]&amp;[Method2]&amp;[Method3]&amp;[Method4]&amp;[Method5]&amp;";"</f>
        <v>$table-&gt;string('value_db_field', 64)-&gt;nullable();</v>
      </c>
    </row>
    <row r="332" spans="1:11" s="26" customFormat="1">
      <c r="A332" s="4" t="s">
        <v>678</v>
      </c>
      <c r="B332" s="4" t="s">
        <v>697</v>
      </c>
      <c r="C332" s="4" t="str">
        <f>VLOOKUP([Field],Columns[],2,0)&amp;"("</f>
        <v>enum(</v>
      </c>
      <c r="D332" s="4" t="str">
        <f>IF(VLOOKUP([Field],Columns[],3,0)&lt;&gt;"","'"&amp;VLOOKUP([Field],Columns[],3,0)&amp;"'","")</f>
        <v>'ignore_null'</v>
      </c>
      <c r="E332" s="7" t="str">
        <f>IF(VLOOKUP([Field],Columns[],4,0)&lt;&gt;0,", "&amp;VLOOKUP([Field],Columns[],4,0)&amp;")",")")</f>
        <v>, ['Yes','No'])</v>
      </c>
      <c r="F332" s="4" t="str">
        <f>IF(VLOOKUP([Field],Columns[],5,0)=0,"","-&gt;"&amp;VLOOKUP([Field],Columns[],5,0))</f>
        <v>-&gt;default('Yes')</v>
      </c>
      <c r="G332" s="4" t="str">
        <f>IF(VLOOKUP([Field],Columns[],6,0)=0,"","-&gt;"&amp;VLOOKUP([Field],Columns[],6,0))</f>
        <v/>
      </c>
      <c r="H332" s="4" t="str">
        <f>IF(VLOOKUP([Field],Columns[],7,0)=0,"","-&gt;"&amp;VLOOKUP([Field],Columns[],7,0))</f>
        <v/>
      </c>
      <c r="I332" s="4" t="str">
        <f>IF(VLOOKUP([Field],Columns[],8,0)=0,"","-&gt;"&amp;VLOOKUP([Field],Columns[],8,0))</f>
        <v/>
      </c>
      <c r="J332" s="4" t="str">
        <f>IF(VLOOKUP([Field],Columns[],9,0)=0,"","-&gt;"&amp;VLOOKUP([Field],Columns[],9,0))</f>
        <v/>
      </c>
      <c r="K332" s="4" t="str">
        <f>"$table-&gt;"&amp;[Type]&amp;[Name]&amp;[Arg2]&amp;[Method1]&amp;[Method2]&amp;[Method3]&amp;[Method4]&amp;[Method5]&amp;";"</f>
        <v>$table-&gt;enum('ignore_null', ['Yes','No'])-&gt;default('Yes');</v>
      </c>
    </row>
    <row r="333" spans="1:11">
      <c r="A333" s="4" t="s">
        <v>678</v>
      </c>
      <c r="B333" s="4" t="s">
        <v>40</v>
      </c>
      <c r="C333" s="4" t="str">
        <f>VLOOKUP([Field],Columns[],2,0)&amp;"("</f>
        <v>timestamps(</v>
      </c>
      <c r="D333" s="4" t="str">
        <f>IF(VLOOKUP([Field],Columns[],3,0)&lt;&gt;"","'"&amp;VLOOKUP([Field],Columns[],3,0)&amp;"'","")</f>
        <v/>
      </c>
      <c r="E333" s="7" t="str">
        <f>IF(VLOOKUP([Field],Columns[],4,0)&lt;&gt;0,", "&amp;VLOOKUP([Field],Columns[],4,0)&amp;")",")")</f>
        <v>)</v>
      </c>
      <c r="F333" s="4" t="str">
        <f>IF(VLOOKUP([Field],Columns[],5,0)=0,"","-&gt;"&amp;VLOOKUP([Field],Columns[],5,0))</f>
        <v/>
      </c>
      <c r="G333" s="4" t="str">
        <f>IF(VLOOKUP([Field],Columns[],6,0)=0,"","-&gt;"&amp;VLOOKUP([Field],Columns[],6,0))</f>
        <v/>
      </c>
      <c r="H333" s="4" t="str">
        <f>IF(VLOOKUP([Field],Columns[],7,0)=0,"","-&gt;"&amp;VLOOKUP([Field],Columns[],7,0))</f>
        <v/>
      </c>
      <c r="I333" s="4" t="str">
        <f>IF(VLOOKUP([Field],Columns[],8,0)=0,"","-&gt;"&amp;VLOOKUP([Field],Columns[],8,0))</f>
        <v/>
      </c>
      <c r="J333" s="4" t="str">
        <f>IF(VLOOKUP([Field],Columns[],9,0)=0,"","-&gt;"&amp;VLOOKUP([Field],Columns[],9,0))</f>
        <v/>
      </c>
      <c r="K333" s="4" t="str">
        <f>"$table-&gt;"&amp;[Type]&amp;[Name]&amp;[Arg2]&amp;[Method1]&amp;[Method2]&amp;[Method3]&amp;[Method4]&amp;[Method5]&amp;";"</f>
        <v>$table-&gt;timestamps();</v>
      </c>
    </row>
    <row r="334" spans="1:11">
      <c r="A334" s="4" t="s">
        <v>678</v>
      </c>
      <c r="B334" s="4" t="s">
        <v>123</v>
      </c>
      <c r="C334" s="4" t="str">
        <f>VLOOKUP([Field],Columns[],2,0)&amp;"("</f>
        <v>foreign(</v>
      </c>
      <c r="D334" s="4" t="str">
        <f>IF(VLOOKUP([Field],Columns[],3,0)&lt;&gt;"","'"&amp;VLOOKUP([Field],Columns[],3,0)&amp;"'","")</f>
        <v>'form_field'</v>
      </c>
      <c r="E334" s="7" t="str">
        <f>IF(VLOOKUP([Field],Columns[],4,0)&lt;&gt;0,", "&amp;VLOOKUP([Field],Columns[],4,0)&amp;")",")")</f>
        <v>)</v>
      </c>
      <c r="F334" s="4" t="str">
        <f>IF(VLOOKUP([Field],Columns[],5,0)=0,"","-&gt;"&amp;VLOOKUP([Field],Columns[],5,0))</f>
        <v>-&gt;references('id')</v>
      </c>
      <c r="G334" s="4" t="str">
        <f>IF(VLOOKUP([Field],Columns[],6,0)=0,"","-&gt;"&amp;VLOOKUP([Field],Columns[],6,0))</f>
        <v>-&gt;on('__resource_form_fields')</v>
      </c>
      <c r="H334" s="4" t="str">
        <f>IF(VLOOKUP([Field],Columns[],7,0)=0,"","-&gt;"&amp;VLOOKUP([Field],Columns[],7,0))</f>
        <v>-&gt;onUpdate('cascade')</v>
      </c>
      <c r="I334" s="4" t="str">
        <f>IF(VLOOKUP([Field],Columns[],8,0)=0,"","-&gt;"&amp;VLOOKUP([Field],Columns[],8,0))</f>
        <v>-&gt;onDelete('cascade')</v>
      </c>
      <c r="J334" s="4" t="str">
        <f>IF(VLOOKUP([Field],Columns[],9,0)=0,"","-&gt;"&amp;VLOOKUP([Field],Columns[],9,0))</f>
        <v/>
      </c>
      <c r="K334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335" spans="1:11">
      <c r="A335" s="4" t="s">
        <v>701</v>
      </c>
      <c r="B335" s="4" t="s">
        <v>21</v>
      </c>
      <c r="C335" s="4" t="str">
        <f>VLOOKUP([Field],Columns[],2,0)&amp;"("</f>
        <v>increments(</v>
      </c>
      <c r="D335" s="4" t="str">
        <f>IF(VLOOKUP([Field],Columns[],3,0)&lt;&gt;"","'"&amp;VLOOKUP([Field],Columns[],3,0)&amp;"'","")</f>
        <v>'id'</v>
      </c>
      <c r="E335" s="7" t="str">
        <f>IF(VLOOKUP([Field],Columns[],4,0)&lt;&gt;0,", "&amp;VLOOKUP([Field],Columns[],4,0)&amp;")",")")</f>
        <v>)</v>
      </c>
      <c r="F335" s="4" t="str">
        <f>IF(VLOOKUP([Field],Columns[],5,0)=0,"","-&gt;"&amp;VLOOKUP([Field],Columns[],5,0))</f>
        <v/>
      </c>
      <c r="G335" s="4" t="str">
        <f>IF(VLOOKUP([Field],Columns[],6,0)=0,"","-&gt;"&amp;VLOOKUP([Field],Columns[],6,0))</f>
        <v/>
      </c>
      <c r="H335" s="4" t="str">
        <f>IF(VLOOKUP([Field],Columns[],7,0)=0,"","-&gt;"&amp;VLOOKUP([Field],Columns[],7,0))</f>
        <v/>
      </c>
      <c r="I335" s="4" t="str">
        <f>IF(VLOOKUP([Field],Columns[],8,0)=0,"","-&gt;"&amp;VLOOKUP([Field],Columns[],8,0))</f>
        <v/>
      </c>
      <c r="J335" s="4" t="str">
        <f>IF(VLOOKUP([Field],Columns[],9,0)=0,"","-&gt;"&amp;VLOOKUP([Field],Columns[],9,0))</f>
        <v/>
      </c>
      <c r="K335" s="4" t="str">
        <f>"$table-&gt;"&amp;[Type]&amp;[Name]&amp;[Arg2]&amp;[Method1]&amp;[Method2]&amp;[Method3]&amp;[Method4]&amp;[Method5]&amp;";"</f>
        <v>$table-&gt;increments('id');</v>
      </c>
    </row>
    <row r="336" spans="1:11">
      <c r="A336" s="4" t="s">
        <v>701</v>
      </c>
      <c r="B336" s="4" t="s">
        <v>23</v>
      </c>
      <c r="C336" s="4" t="str">
        <f>VLOOKUP([Field],Columns[],2,0)&amp;"("</f>
        <v>unsignedInteger(</v>
      </c>
      <c r="D336" s="4" t="str">
        <f>IF(VLOOKUP([Field],Columns[],3,0)&lt;&gt;"","'"&amp;VLOOKUP([Field],Columns[],3,0)&amp;"'","")</f>
        <v>'resource'</v>
      </c>
      <c r="E336" s="7" t="str">
        <f>IF(VLOOKUP([Field],Columns[],4,0)&lt;&gt;0,", "&amp;VLOOKUP([Field],Columns[],4,0)&amp;")",")")</f>
        <v>)</v>
      </c>
      <c r="F336" s="4" t="str">
        <f>IF(VLOOKUP([Field],Columns[],5,0)=0,"","-&gt;"&amp;VLOOKUP([Field],Columns[],5,0))</f>
        <v>-&gt;index()</v>
      </c>
      <c r="G336" s="4" t="str">
        <f>IF(VLOOKUP([Field],Columns[],6,0)=0,"","-&gt;"&amp;VLOOKUP([Field],Columns[],6,0))</f>
        <v/>
      </c>
      <c r="H336" s="4" t="str">
        <f>IF(VLOOKUP([Field],Columns[],7,0)=0,"","-&gt;"&amp;VLOOKUP([Field],Columns[],7,0))</f>
        <v/>
      </c>
      <c r="I336" s="4" t="str">
        <f>IF(VLOOKUP([Field],Columns[],8,0)=0,"","-&gt;"&amp;VLOOKUP([Field],Columns[],8,0))</f>
        <v/>
      </c>
      <c r="J336" s="4" t="str">
        <f>IF(VLOOKUP([Field],Columns[],9,0)=0,"","-&gt;"&amp;VLOOKUP([Field],Columns[],9,0))</f>
        <v/>
      </c>
      <c r="K336" s="4" t="str">
        <f>"$table-&gt;"&amp;[Type]&amp;[Name]&amp;[Arg2]&amp;[Method1]&amp;[Method2]&amp;[Method3]&amp;[Method4]&amp;[Method5]&amp;";"</f>
        <v>$table-&gt;unsignedInteger('resource')-&gt;index();</v>
      </c>
    </row>
    <row r="337" spans="1:11">
      <c r="A337" s="4" t="s">
        <v>701</v>
      </c>
      <c r="B337" s="4" t="s">
        <v>26</v>
      </c>
      <c r="C337" s="4" t="str">
        <f>VLOOKUP([Field],Columns[],2,0)&amp;"("</f>
        <v>string(</v>
      </c>
      <c r="D337" s="4" t="str">
        <f>IF(VLOOKUP([Field],Columns[],3,0)&lt;&gt;"","'"&amp;VLOOKUP([Field],Columns[],3,0)&amp;"'","")</f>
        <v>'name'</v>
      </c>
      <c r="E337" s="7" t="str">
        <f>IF(VLOOKUP([Field],Columns[],4,0)&lt;&gt;0,", "&amp;VLOOKUP([Field],Columns[],4,0)&amp;")",")")</f>
        <v>, 64)</v>
      </c>
      <c r="F337" s="4" t="str">
        <f>IF(VLOOKUP([Field],Columns[],5,0)=0,"","-&gt;"&amp;VLOOKUP([Field],Columns[],5,0))</f>
        <v>-&gt;index()</v>
      </c>
      <c r="G337" s="4" t="str">
        <f>IF(VLOOKUP([Field],Columns[],6,0)=0,"","-&gt;"&amp;VLOOKUP([Field],Columns[],6,0))</f>
        <v/>
      </c>
      <c r="H337" s="4" t="str">
        <f>IF(VLOOKUP([Field],Columns[],7,0)=0,"","-&gt;"&amp;VLOOKUP([Field],Columns[],7,0))</f>
        <v/>
      </c>
      <c r="I337" s="4" t="str">
        <f>IF(VLOOKUP([Field],Columns[],8,0)=0,"","-&gt;"&amp;VLOOKUP([Field],Columns[],8,0))</f>
        <v/>
      </c>
      <c r="J337" s="4" t="str">
        <f>IF(VLOOKUP([Field],Columns[],9,0)=0,"","-&gt;"&amp;VLOOKUP([Field],Columns[],9,0))</f>
        <v/>
      </c>
      <c r="K337" s="4" t="str">
        <f>"$table-&gt;"&amp;[Type]&amp;[Name]&amp;[Arg2]&amp;[Method1]&amp;[Method2]&amp;[Method3]&amp;[Method4]&amp;[Method5]&amp;";"</f>
        <v>$table-&gt;string('name', 64)-&gt;index();</v>
      </c>
    </row>
    <row r="338" spans="1:11" s="26" customFormat="1">
      <c r="A338" s="4" t="s">
        <v>701</v>
      </c>
      <c r="B338" s="4" t="s">
        <v>774</v>
      </c>
      <c r="C338" s="4" t="str">
        <f>VLOOKUP([Field],Columns[],2,0)&amp;"("</f>
        <v>enum(</v>
      </c>
      <c r="D338" s="4" t="str">
        <f>IF(VLOOKUP([Field],Columns[],3,0)&lt;&gt;"","'"&amp;VLOOKUP([Field],Columns[],3,0)&amp;"'","")</f>
        <v>'type'</v>
      </c>
      <c r="E338" s="7" t="str">
        <f>IF(VLOOKUP([Field],Columns[],4,0)&lt;&gt;0,", "&amp;VLOOKUP([Field],Columns[],4,0)&amp;")",")")</f>
        <v>, ['value','trend'])</v>
      </c>
      <c r="F338" s="4" t="str">
        <f>IF(VLOOKUP([Field],Columns[],5,0)=0,"","-&gt;"&amp;VLOOKUP([Field],Columns[],5,0))</f>
        <v>-&gt;default('value')</v>
      </c>
      <c r="G338" s="4" t="str">
        <f>IF(VLOOKUP([Field],Columns[],6,0)=0,"","-&gt;"&amp;VLOOKUP([Field],Columns[],6,0))</f>
        <v/>
      </c>
      <c r="H338" s="4" t="str">
        <f>IF(VLOOKUP([Field],Columns[],7,0)=0,"","-&gt;"&amp;VLOOKUP([Field],Columns[],7,0))</f>
        <v/>
      </c>
      <c r="I338" s="4" t="str">
        <f>IF(VLOOKUP([Field],Columns[],8,0)=0,"","-&gt;"&amp;VLOOKUP([Field],Columns[],8,0))</f>
        <v/>
      </c>
      <c r="J338" s="4" t="str">
        <f>IF(VLOOKUP([Field],Columns[],9,0)=0,"","-&gt;"&amp;VLOOKUP([Field],Columns[],9,0))</f>
        <v/>
      </c>
      <c r="K338" s="4" t="str">
        <f>"$table-&gt;"&amp;[Type]&amp;[Name]&amp;[Arg2]&amp;[Method1]&amp;[Method2]&amp;[Method3]&amp;[Method4]&amp;[Method5]&amp;";"</f>
        <v>$table-&gt;enum('type', ['value','trend'])-&gt;default('value');</v>
      </c>
    </row>
    <row r="339" spans="1:11">
      <c r="A339" s="4" t="s">
        <v>701</v>
      </c>
      <c r="B339" s="4" t="s">
        <v>94</v>
      </c>
      <c r="C339" s="4" t="str">
        <f>VLOOKUP([Field],Columns[],2,0)&amp;"("</f>
        <v>unsignedInteger(</v>
      </c>
      <c r="D339" s="4" t="str">
        <f>IF(VLOOKUP([Field],Columns[],3,0)&lt;&gt;"","'"&amp;VLOOKUP([Field],Columns[],3,0)&amp;"'","")</f>
        <v>'resource_list'</v>
      </c>
      <c r="E339" s="7" t="str">
        <f>IF(VLOOKUP([Field],Columns[],4,0)&lt;&gt;0,", "&amp;VLOOKUP([Field],Columns[],4,0)&amp;")",")")</f>
        <v>)</v>
      </c>
      <c r="F339" s="4" t="str">
        <f>IF(VLOOKUP([Field],Columns[],5,0)=0,"","-&gt;"&amp;VLOOKUP([Field],Columns[],5,0))</f>
        <v>-&gt;index()</v>
      </c>
      <c r="G339" s="4" t="str">
        <f>IF(VLOOKUP([Field],Columns[],6,0)=0,"","-&gt;"&amp;VLOOKUP([Field],Columns[],6,0))</f>
        <v/>
      </c>
      <c r="H339" s="4" t="str">
        <f>IF(VLOOKUP([Field],Columns[],7,0)=0,"","-&gt;"&amp;VLOOKUP([Field],Columns[],7,0))</f>
        <v/>
      </c>
      <c r="I339" s="4" t="str">
        <f>IF(VLOOKUP([Field],Columns[],8,0)=0,"","-&gt;"&amp;VLOOKUP([Field],Columns[],8,0))</f>
        <v/>
      </c>
      <c r="J339" s="4" t="str">
        <f>IF(VLOOKUP([Field],Columns[],9,0)=0,"","-&gt;"&amp;VLOOKUP([Field],Columns[],9,0))</f>
        <v/>
      </c>
      <c r="K339" s="4" t="str">
        <f>"$table-&gt;"&amp;[Type]&amp;[Name]&amp;[Arg2]&amp;[Method1]&amp;[Method2]&amp;[Method3]&amp;[Method4]&amp;[Method5]&amp;";"</f>
        <v>$table-&gt;unsignedInteger('resource_list')-&gt;index();</v>
      </c>
    </row>
    <row r="340" spans="1:11">
      <c r="A340" s="4" t="s">
        <v>701</v>
      </c>
      <c r="B340" s="4" t="s">
        <v>702</v>
      </c>
      <c r="C340" s="4" t="str">
        <f>VLOOKUP([Field],Columns[],2,0)&amp;"("</f>
        <v>enum(</v>
      </c>
      <c r="D340" s="4" t="str">
        <f>IF(VLOOKUP([Field],Columns[],3,0)&lt;&gt;"","'"&amp;VLOOKUP([Field],Columns[],3,0)&amp;"'","")</f>
        <v>'aggregate'</v>
      </c>
      <c r="E340" s="7" t="str">
        <f>IF(VLOOKUP([Field],Columns[],4,0)&lt;&gt;0,", "&amp;VLOOKUP([Field],Columns[],4,0)&amp;")",")")</f>
        <v>, ['COUNT','SUM','AVG','MAX','MIN'])</v>
      </c>
      <c r="F340" s="4" t="str">
        <f>IF(VLOOKUP([Field],Columns[],5,0)=0,"","-&gt;"&amp;VLOOKUP([Field],Columns[],5,0))</f>
        <v>-&gt;default('COUNT')</v>
      </c>
      <c r="G340" s="4" t="str">
        <f>IF(VLOOKUP([Field],Columns[],6,0)=0,"","-&gt;"&amp;VLOOKUP([Field],Columns[],6,0))</f>
        <v/>
      </c>
      <c r="H340" s="4" t="str">
        <f>IF(VLOOKUP([Field],Columns[],7,0)=0,"","-&gt;"&amp;VLOOKUP([Field],Columns[],7,0))</f>
        <v/>
      </c>
      <c r="I340" s="4" t="str">
        <f>IF(VLOOKUP([Field],Columns[],8,0)=0,"","-&gt;"&amp;VLOOKUP([Field],Columns[],8,0))</f>
        <v/>
      </c>
      <c r="J340" s="4" t="str">
        <f>IF(VLOOKUP([Field],Columns[],9,0)=0,"","-&gt;"&amp;VLOOKUP([Field],Columns[],9,0))</f>
        <v/>
      </c>
      <c r="K340" s="4" t="str">
        <f>"$table-&gt;"&amp;[Type]&amp;[Name]&amp;[Arg2]&amp;[Method1]&amp;[Method2]&amp;[Method3]&amp;[Method4]&amp;[Method5]&amp;";"</f>
        <v>$table-&gt;enum('aggregate', ['COUNT','SUM','AVG','MAX','MIN'])-&gt;default('COUNT');</v>
      </c>
    </row>
    <row r="341" spans="1:11">
      <c r="A341" s="4" t="s">
        <v>701</v>
      </c>
      <c r="B341" s="4" t="s">
        <v>706</v>
      </c>
      <c r="C341" s="4" t="str">
        <f>VLOOKUP([Field],Columns[],2,0)&amp;"("</f>
        <v>string(</v>
      </c>
      <c r="D341" s="4" t="str">
        <f>IF(VLOOKUP([Field],Columns[],3,0)&lt;&gt;"","'"&amp;VLOOKUP([Field],Columns[],3,0)&amp;"'","")</f>
        <v>'aggregate_field'</v>
      </c>
      <c r="E341" s="7" t="str">
        <f>IF(VLOOKUP([Field],Columns[],4,0)&lt;&gt;0,", "&amp;VLOOKUP([Field],Columns[],4,0)&amp;")",")")</f>
        <v>, 64)</v>
      </c>
      <c r="F341" s="4" t="str">
        <f>IF(VLOOKUP([Field],Columns[],5,0)=0,"","-&gt;"&amp;VLOOKUP([Field],Columns[],5,0))</f>
        <v>-&gt;nullable()</v>
      </c>
      <c r="G341" s="4" t="str">
        <f>IF(VLOOKUP([Field],Columns[],6,0)=0,"","-&gt;"&amp;VLOOKUP([Field],Columns[],6,0))</f>
        <v/>
      </c>
      <c r="H341" s="4" t="str">
        <f>IF(VLOOKUP([Field],Columns[],7,0)=0,"","-&gt;"&amp;VLOOKUP([Field],Columns[],7,0))</f>
        <v/>
      </c>
      <c r="I341" s="4" t="str">
        <f>IF(VLOOKUP([Field],Columns[],8,0)=0,"","-&gt;"&amp;VLOOKUP([Field],Columns[],8,0))</f>
        <v/>
      </c>
      <c r="J341" s="4" t="str">
        <f>IF(VLOOKUP([Field],Columns[],9,0)=0,"","-&gt;"&amp;VLOOKUP([Field],Columns[],9,0))</f>
        <v/>
      </c>
      <c r="K341" s="4" t="str">
        <f>"$table-&gt;"&amp;[Type]&amp;[Name]&amp;[Arg2]&amp;[Method1]&amp;[Method2]&amp;[Method3]&amp;[Method4]&amp;[Method5]&amp;";"</f>
        <v>$table-&gt;string('aggregate_field', 64)-&gt;nullable();</v>
      </c>
    </row>
    <row r="342" spans="1:11">
      <c r="A342" s="4" t="s">
        <v>701</v>
      </c>
      <c r="B342" s="5" t="s">
        <v>707</v>
      </c>
      <c r="C342" s="5" t="str">
        <f>VLOOKUP([Field],Columns[],2,0)&amp;"("</f>
        <v>enum(</v>
      </c>
      <c r="D342" s="5" t="str">
        <f>IF(VLOOKUP([Field],Columns[],3,0)&lt;&gt;"","'"&amp;VLOOKUP([Field],Columns[],3,0)&amp;"'","")</f>
        <v>'aggregate_distinct'</v>
      </c>
      <c r="E342" s="8" t="str">
        <f>IF(VLOOKUP([Field],Columns[],4,0)&lt;&gt;0,", "&amp;VLOOKUP([Field],Columns[],4,0)&amp;")",")")</f>
        <v>, ['No','Yes'])</v>
      </c>
      <c r="F342" s="5" t="str">
        <f>IF(VLOOKUP([Field],Columns[],5,0)=0,"","-&gt;"&amp;VLOOKUP([Field],Columns[],5,0))</f>
        <v>-&gt;default('No')</v>
      </c>
      <c r="G342" s="5" t="str">
        <f>IF(VLOOKUP([Field],Columns[],6,0)=0,"","-&gt;"&amp;VLOOKUP([Field],Columns[],6,0))</f>
        <v/>
      </c>
      <c r="H342" s="5" t="str">
        <f>IF(VLOOKUP([Field],Columns[],7,0)=0,"","-&gt;"&amp;VLOOKUP([Field],Columns[],7,0))</f>
        <v/>
      </c>
      <c r="I342" s="5" t="str">
        <f>IF(VLOOKUP([Field],Columns[],8,0)=0,"","-&gt;"&amp;VLOOKUP([Field],Columns[],8,0))</f>
        <v/>
      </c>
      <c r="J342" s="5" t="str">
        <f>IF(VLOOKUP([Field],Columns[],9,0)=0,"","-&gt;"&amp;VLOOKUP([Field],Columns[],9,0))</f>
        <v/>
      </c>
      <c r="K342" s="5" t="str">
        <f>"$table-&gt;"&amp;[Type]&amp;[Name]&amp;[Arg2]&amp;[Method1]&amp;[Method2]&amp;[Method3]&amp;[Method4]&amp;[Method5]&amp;";"</f>
        <v>$table-&gt;enum('aggregate_distinct', ['No','Yes'])-&gt;default('No');</v>
      </c>
    </row>
    <row r="343" spans="1:11">
      <c r="A343" s="4" t="s">
        <v>701</v>
      </c>
      <c r="B343" s="5" t="s">
        <v>768</v>
      </c>
      <c r="C343" s="5" t="str">
        <f>VLOOKUP([Field],Columns[],2,0)&amp;"("</f>
        <v>string(</v>
      </c>
      <c r="D343" s="5" t="str">
        <f>IF(VLOOKUP([Field],Columns[],3,0)&lt;&gt;"","'"&amp;VLOOKUP([Field],Columns[],3,0)&amp;"'","")</f>
        <v>'field'</v>
      </c>
      <c r="E343" s="8" t="str">
        <f>IF(VLOOKUP([Field],Columns[],4,0)&lt;&gt;0,", "&amp;VLOOKUP([Field],Columns[],4,0)&amp;")",")")</f>
        <v>, 64)</v>
      </c>
      <c r="F343" s="5" t="str">
        <f>IF(VLOOKUP([Field],Columns[],5,0)=0,"","-&gt;"&amp;VLOOKUP([Field],Columns[],5,0))</f>
        <v>-&gt;nullable()</v>
      </c>
      <c r="G343" s="5" t="str">
        <f>IF(VLOOKUP([Field],Columns[],6,0)=0,"","-&gt;"&amp;VLOOKUP([Field],Columns[],6,0))</f>
        <v/>
      </c>
      <c r="H343" s="5" t="str">
        <f>IF(VLOOKUP([Field],Columns[],7,0)=0,"","-&gt;"&amp;VLOOKUP([Field],Columns[],7,0))</f>
        <v/>
      </c>
      <c r="I343" s="5" t="str">
        <f>IF(VLOOKUP([Field],Columns[],8,0)=0,"","-&gt;"&amp;VLOOKUP([Field],Columns[],8,0))</f>
        <v/>
      </c>
      <c r="J343" s="5" t="str">
        <f>IF(VLOOKUP([Field],Columns[],9,0)=0,"","-&gt;"&amp;VLOOKUP([Field],Columns[],9,0))</f>
        <v/>
      </c>
      <c r="K343" s="5" t="str">
        <f>"$table-&gt;"&amp;[Type]&amp;[Name]&amp;[Arg2]&amp;[Method1]&amp;[Method2]&amp;[Method3]&amp;[Method4]&amp;[Method5]&amp;";"</f>
        <v>$table-&gt;string('field', 64)-&gt;nullable();</v>
      </c>
    </row>
    <row r="344" spans="1:11">
      <c r="A344" s="4" t="s">
        <v>701</v>
      </c>
      <c r="B344" s="5" t="s">
        <v>769</v>
      </c>
      <c r="C344" s="5" t="str">
        <f>VLOOKUP([Field],Columns[],2,0)&amp;"("</f>
        <v>string(</v>
      </c>
      <c r="D344" s="5" t="str">
        <f>IF(VLOOKUP([Field],Columns[],3,0)&lt;&gt;"","'"&amp;VLOOKUP([Field],Columns[],3,0)&amp;"'","")</f>
        <v>'field_sub'</v>
      </c>
      <c r="E344" s="8" t="str">
        <f>IF(VLOOKUP([Field],Columns[],4,0)&lt;&gt;0,", "&amp;VLOOKUP([Field],Columns[],4,0)&amp;")",")")</f>
        <v>, 64)</v>
      </c>
      <c r="F344" s="5" t="str">
        <f>IF(VLOOKUP([Field],Columns[],5,0)=0,"","-&gt;"&amp;VLOOKUP([Field],Columns[],5,0))</f>
        <v>-&gt;nullable()</v>
      </c>
      <c r="G344" s="5" t="str">
        <f>IF(VLOOKUP([Field],Columns[],6,0)=0,"","-&gt;"&amp;VLOOKUP([Field],Columns[],6,0))</f>
        <v/>
      </c>
      <c r="H344" s="5" t="str">
        <f>IF(VLOOKUP([Field],Columns[],7,0)=0,"","-&gt;"&amp;VLOOKUP([Field],Columns[],7,0))</f>
        <v/>
      </c>
      <c r="I344" s="5" t="str">
        <f>IF(VLOOKUP([Field],Columns[],8,0)=0,"","-&gt;"&amp;VLOOKUP([Field],Columns[],8,0))</f>
        <v/>
      </c>
      <c r="J344" s="5" t="str">
        <f>IF(VLOOKUP([Field],Columns[],9,0)=0,"","-&gt;"&amp;VLOOKUP([Field],Columns[],9,0))</f>
        <v/>
      </c>
      <c r="K344" s="5" t="str">
        <f>"$table-&gt;"&amp;[Type]&amp;[Name]&amp;[Arg2]&amp;[Method1]&amp;[Method2]&amp;[Method3]&amp;[Method4]&amp;[Method5]&amp;";"</f>
        <v>$table-&gt;string('field_sub', 64)-&gt;nullable();</v>
      </c>
    </row>
    <row r="345" spans="1:11">
      <c r="A345" s="4" t="s">
        <v>701</v>
      </c>
      <c r="B345" s="5" t="s">
        <v>771</v>
      </c>
      <c r="C345" s="5" t="str">
        <f>VLOOKUP([Field],Columns[],2,0)&amp;"("</f>
        <v>unsignedTinyInteger(</v>
      </c>
      <c r="D345" s="5" t="str">
        <f>IF(VLOOKUP([Field],Columns[],3,0)&lt;&gt;"","'"&amp;VLOOKUP([Field],Columns[],3,0)&amp;"'","")</f>
        <v>'cache'</v>
      </c>
      <c r="E345" s="8" t="str">
        <f>IF(VLOOKUP([Field],Columns[],4,0)&lt;&gt;0,", "&amp;VLOOKUP([Field],Columns[],4,0)&amp;")",")")</f>
        <v>)</v>
      </c>
      <c r="F345" s="5" t="str">
        <f>IF(VLOOKUP([Field],Columns[],5,0)=0,"","-&gt;"&amp;VLOOKUP([Field],Columns[],5,0))</f>
        <v>-&gt;default(0)</v>
      </c>
      <c r="G345" s="5" t="str">
        <f>IF(VLOOKUP([Field],Columns[],6,0)=0,"","-&gt;"&amp;VLOOKUP([Field],Columns[],6,0))</f>
        <v/>
      </c>
      <c r="H345" s="5" t="str">
        <f>IF(VLOOKUP([Field],Columns[],7,0)=0,"","-&gt;"&amp;VLOOKUP([Field],Columns[],7,0))</f>
        <v/>
      </c>
      <c r="I345" s="5" t="str">
        <f>IF(VLOOKUP([Field],Columns[],8,0)=0,"","-&gt;"&amp;VLOOKUP([Field],Columns[],8,0))</f>
        <v/>
      </c>
      <c r="J345" s="5" t="str">
        <f>IF(VLOOKUP([Field],Columns[],9,0)=0,"","-&gt;"&amp;VLOOKUP([Field],Columns[],9,0))</f>
        <v/>
      </c>
      <c r="K345" s="5" t="str">
        <f>"$table-&gt;"&amp;[Type]&amp;[Name]&amp;[Arg2]&amp;[Method1]&amp;[Method2]&amp;[Method3]&amp;[Method4]&amp;[Method5]&amp;";"</f>
        <v>$table-&gt;unsignedTinyInteger('cache')-&gt;default(0);</v>
      </c>
    </row>
    <row r="346" spans="1:11" s="26" customFormat="1">
      <c r="A346" s="4" t="s">
        <v>701</v>
      </c>
      <c r="B346" s="4" t="s">
        <v>36</v>
      </c>
      <c r="C346" s="4" t="str">
        <f>VLOOKUP([Field],Columns[],2,0)&amp;"("</f>
        <v>string(</v>
      </c>
      <c r="D346" s="4" t="str">
        <f>IF(VLOOKUP([Field],Columns[],3,0)&lt;&gt;"","'"&amp;VLOOKUP([Field],Columns[],3,0)&amp;"'","")</f>
        <v>'method'</v>
      </c>
      <c r="E346" s="7" t="str">
        <f>IF(VLOOKUP([Field],Columns[],4,0)&lt;&gt;0,", "&amp;VLOOKUP([Field],Columns[],4,0)&amp;")",")")</f>
        <v>, 128)</v>
      </c>
      <c r="F346" s="4" t="str">
        <f>IF(VLOOKUP([Field],Columns[],5,0)=0,"","-&gt;"&amp;VLOOKUP([Field],Columns[],5,0))</f>
        <v>-&gt;nullable()</v>
      </c>
      <c r="G346" s="4" t="str">
        <f>IF(VLOOKUP([Field],Columns[],6,0)=0,"","-&gt;"&amp;VLOOKUP([Field],Columns[],6,0))</f>
        <v/>
      </c>
      <c r="H346" s="4" t="str">
        <f>IF(VLOOKUP([Field],Columns[],7,0)=0,"","-&gt;"&amp;VLOOKUP([Field],Columns[],7,0))</f>
        <v/>
      </c>
      <c r="I346" s="4" t="str">
        <f>IF(VLOOKUP([Field],Columns[],8,0)=0,"","-&gt;"&amp;VLOOKUP([Field],Columns[],8,0))</f>
        <v/>
      </c>
      <c r="J346" s="4" t="str">
        <f>IF(VLOOKUP([Field],Columns[],9,0)=0,"","-&gt;"&amp;VLOOKUP([Field],Columns[],9,0))</f>
        <v/>
      </c>
      <c r="K346" s="4" t="str">
        <f>"$table-&gt;"&amp;[Type]&amp;[Name]&amp;[Arg2]&amp;[Method1]&amp;[Method2]&amp;[Method3]&amp;[Method4]&amp;[Method5]&amp;";"</f>
        <v>$table-&gt;string('method', 128)-&gt;nullable();</v>
      </c>
    </row>
    <row r="347" spans="1:11">
      <c r="A347" s="4" t="s">
        <v>701</v>
      </c>
      <c r="B347" s="4" t="s">
        <v>40</v>
      </c>
      <c r="C347" s="4" t="str">
        <f>VLOOKUP([Field],Columns[],2,0)&amp;"("</f>
        <v>timestamps(</v>
      </c>
      <c r="D347" s="4" t="str">
        <f>IF(VLOOKUP([Field],Columns[],3,0)&lt;&gt;"","'"&amp;VLOOKUP([Field],Columns[],3,0)&amp;"'","")</f>
        <v/>
      </c>
      <c r="E347" s="7" t="str">
        <f>IF(VLOOKUP([Field],Columns[],4,0)&lt;&gt;0,", "&amp;VLOOKUP([Field],Columns[],4,0)&amp;")",")")</f>
        <v>)</v>
      </c>
      <c r="F347" s="4" t="str">
        <f>IF(VLOOKUP([Field],Columns[],5,0)=0,"","-&gt;"&amp;VLOOKUP([Field],Columns[],5,0))</f>
        <v/>
      </c>
      <c r="G347" s="4" t="str">
        <f>IF(VLOOKUP([Field],Columns[],6,0)=0,"","-&gt;"&amp;VLOOKUP([Field],Columns[],6,0))</f>
        <v/>
      </c>
      <c r="H347" s="4" t="str">
        <f>IF(VLOOKUP([Field],Columns[],7,0)=0,"","-&gt;"&amp;VLOOKUP([Field],Columns[],7,0))</f>
        <v/>
      </c>
      <c r="I347" s="4" t="str">
        <f>IF(VLOOKUP([Field],Columns[],8,0)=0,"","-&gt;"&amp;VLOOKUP([Field],Columns[],8,0))</f>
        <v/>
      </c>
      <c r="J347" s="4" t="str">
        <f>IF(VLOOKUP([Field],Columns[],9,0)=0,"","-&gt;"&amp;VLOOKUP([Field],Columns[],9,0))</f>
        <v/>
      </c>
      <c r="K347" s="4" t="str">
        <f>"$table-&gt;"&amp;[Type]&amp;[Name]&amp;[Arg2]&amp;[Method1]&amp;[Method2]&amp;[Method3]&amp;[Method4]&amp;[Method5]&amp;";"</f>
        <v>$table-&gt;timestamps();</v>
      </c>
    </row>
    <row r="348" spans="1:11">
      <c r="A348" s="4" t="s">
        <v>701</v>
      </c>
      <c r="B348" s="4" t="s">
        <v>41</v>
      </c>
      <c r="C348" s="4" t="str">
        <f>VLOOKUP([Field],Columns[],2,0)&amp;"("</f>
        <v>foreign(</v>
      </c>
      <c r="D348" s="4" t="str">
        <f>IF(VLOOKUP([Field],Columns[],3,0)&lt;&gt;"","'"&amp;VLOOKUP([Field],Columns[],3,0)&amp;"'","")</f>
        <v>'resource'</v>
      </c>
      <c r="E348" s="7" t="str">
        <f>IF(VLOOKUP([Field],Columns[],4,0)&lt;&gt;0,", "&amp;VLOOKUP([Field],Columns[],4,0)&amp;")",")")</f>
        <v>)</v>
      </c>
      <c r="F348" s="4" t="str">
        <f>IF(VLOOKUP([Field],Columns[],5,0)=0,"","-&gt;"&amp;VLOOKUP([Field],Columns[],5,0))</f>
        <v>-&gt;references('id')</v>
      </c>
      <c r="G348" s="4" t="str">
        <f>IF(VLOOKUP([Field],Columns[],6,0)=0,"","-&gt;"&amp;VLOOKUP([Field],Columns[],6,0))</f>
        <v>-&gt;on('__resources')</v>
      </c>
      <c r="H348" s="4" t="str">
        <f>IF(VLOOKUP([Field],Columns[],7,0)=0,"","-&gt;"&amp;VLOOKUP([Field],Columns[],7,0))</f>
        <v>-&gt;onUpdate('cascade')</v>
      </c>
      <c r="I348" s="4" t="str">
        <f>IF(VLOOKUP([Field],Columns[],8,0)=0,"","-&gt;"&amp;VLOOKUP([Field],Columns[],8,0))</f>
        <v>-&gt;onDelete('cascade')</v>
      </c>
      <c r="J348" s="4" t="str">
        <f>IF(VLOOKUP([Field],Columns[],9,0)=0,"","-&gt;"&amp;VLOOKUP([Field],Columns[],9,0))</f>
        <v/>
      </c>
      <c r="K3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49" spans="1:11">
      <c r="A349" s="4" t="s">
        <v>701</v>
      </c>
      <c r="B349" s="4" t="s">
        <v>95</v>
      </c>
      <c r="C349" s="4" t="str">
        <f>VLOOKUP([Field],Columns[],2,0)&amp;"("</f>
        <v>foreign(</v>
      </c>
      <c r="D349" s="4" t="str">
        <f>IF(VLOOKUP([Field],Columns[],3,0)&lt;&gt;"","'"&amp;VLOOKUP([Field],Columns[],3,0)&amp;"'","")</f>
        <v>'resource_list'</v>
      </c>
      <c r="E349" s="7" t="str">
        <f>IF(VLOOKUP([Field],Columns[],4,0)&lt;&gt;0,", "&amp;VLOOKUP([Field],Columns[],4,0)&amp;")",")")</f>
        <v>)</v>
      </c>
      <c r="F349" s="4" t="str">
        <f>IF(VLOOKUP([Field],Columns[],5,0)=0,"","-&gt;"&amp;VLOOKUP([Field],Columns[],5,0))</f>
        <v>-&gt;references('id')</v>
      </c>
      <c r="G349" s="4" t="str">
        <f>IF(VLOOKUP([Field],Columns[],6,0)=0,"","-&gt;"&amp;VLOOKUP([Field],Columns[],6,0))</f>
        <v>-&gt;on('__resource_lists')</v>
      </c>
      <c r="H349" s="4" t="str">
        <f>IF(VLOOKUP([Field],Columns[],7,0)=0,"","-&gt;"&amp;VLOOKUP([Field],Columns[],7,0))</f>
        <v>-&gt;onUpdate('cascade')</v>
      </c>
      <c r="I349" s="4" t="str">
        <f>IF(VLOOKUP([Field],Columns[],8,0)=0,"","-&gt;"&amp;VLOOKUP([Field],Columns[],8,0))</f>
        <v>-&gt;onDelete('cascade')</v>
      </c>
      <c r="J349" s="4" t="str">
        <f>IF(VLOOKUP([Field],Columns[],9,0)=0,"","-&gt;"&amp;VLOOKUP([Field],Columns[],9,0))</f>
        <v/>
      </c>
      <c r="K349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350" spans="1:11">
      <c r="A350" s="4" t="s">
        <v>723</v>
      </c>
      <c r="B350" s="4" t="s">
        <v>21</v>
      </c>
      <c r="C350" s="4" t="str">
        <f>VLOOKUP([Field],Columns[],2,0)&amp;"("</f>
        <v>increments(</v>
      </c>
      <c r="D350" s="4" t="str">
        <f>IF(VLOOKUP([Field],Columns[],3,0)&lt;&gt;"","'"&amp;VLOOKUP([Field],Columns[],3,0)&amp;"'","")</f>
        <v>'id'</v>
      </c>
      <c r="E350" s="7" t="str">
        <f>IF(VLOOKUP([Field],Columns[],4,0)&lt;&gt;0,", "&amp;VLOOKUP([Field],Columns[],4,0)&amp;")",")")</f>
        <v>)</v>
      </c>
      <c r="F350" s="4" t="str">
        <f>IF(VLOOKUP([Field],Columns[],5,0)=0,"","-&gt;"&amp;VLOOKUP([Field],Columns[],5,0))</f>
        <v/>
      </c>
      <c r="G350" s="4" t="str">
        <f>IF(VLOOKUP([Field],Columns[],6,0)=0,"","-&gt;"&amp;VLOOKUP([Field],Columns[],6,0))</f>
        <v/>
      </c>
      <c r="H350" s="4" t="str">
        <f>IF(VLOOKUP([Field],Columns[],7,0)=0,"","-&gt;"&amp;VLOOKUP([Field],Columns[],7,0))</f>
        <v/>
      </c>
      <c r="I350" s="4" t="str">
        <f>IF(VLOOKUP([Field],Columns[],8,0)=0,"","-&gt;"&amp;VLOOKUP([Field],Columns[],8,0))</f>
        <v/>
      </c>
      <c r="J350" s="4" t="str">
        <f>IF(VLOOKUP([Field],Columns[],9,0)=0,"","-&gt;"&amp;VLOOKUP([Field],Columns[],9,0))</f>
        <v/>
      </c>
      <c r="K350" s="4" t="str">
        <f>"$table-&gt;"&amp;[Type]&amp;[Name]&amp;[Arg2]&amp;[Method1]&amp;[Method2]&amp;[Method3]&amp;[Method4]&amp;[Method5]&amp;";"</f>
        <v>$table-&gt;increments('id');</v>
      </c>
    </row>
    <row r="351" spans="1:11">
      <c r="A351" s="4" t="s">
        <v>723</v>
      </c>
      <c r="B351" s="4" t="s">
        <v>23</v>
      </c>
      <c r="C351" s="4" t="str">
        <f>VLOOKUP([Field],Columns[],2,0)&amp;"("</f>
        <v>unsignedInteger(</v>
      </c>
      <c r="D351" s="4" t="str">
        <f>IF(VLOOKUP([Field],Columns[],3,0)&lt;&gt;"","'"&amp;VLOOKUP([Field],Columns[],3,0)&amp;"'","")</f>
        <v>'resource'</v>
      </c>
      <c r="E351" s="7" t="str">
        <f>IF(VLOOKUP([Field],Columns[],4,0)&lt;&gt;0,", "&amp;VLOOKUP([Field],Columns[],4,0)&amp;")",")")</f>
        <v>)</v>
      </c>
      <c r="F351" s="4" t="str">
        <f>IF(VLOOKUP([Field],Columns[],5,0)=0,"","-&gt;"&amp;VLOOKUP([Field],Columns[],5,0))</f>
        <v>-&gt;index()</v>
      </c>
      <c r="G351" s="4" t="str">
        <f>IF(VLOOKUP([Field],Columns[],6,0)=0,"","-&gt;"&amp;VLOOKUP([Field],Columns[],6,0))</f>
        <v/>
      </c>
      <c r="H351" s="4" t="str">
        <f>IF(VLOOKUP([Field],Columns[],7,0)=0,"","-&gt;"&amp;VLOOKUP([Field],Columns[],7,0))</f>
        <v/>
      </c>
      <c r="I351" s="4" t="str">
        <f>IF(VLOOKUP([Field],Columns[],8,0)=0,"","-&gt;"&amp;VLOOKUP([Field],Columns[],8,0))</f>
        <v/>
      </c>
      <c r="J351" s="4" t="str">
        <f>IF(VLOOKUP([Field],Columns[],9,0)=0,"","-&gt;"&amp;VLOOKUP([Field],Columns[],9,0))</f>
        <v/>
      </c>
      <c r="K351" s="4" t="str">
        <f>"$table-&gt;"&amp;[Type]&amp;[Name]&amp;[Arg2]&amp;[Method1]&amp;[Method2]&amp;[Method3]&amp;[Method4]&amp;[Method5]&amp;";"</f>
        <v>$table-&gt;unsignedInteger('resource')-&gt;index();</v>
      </c>
    </row>
    <row r="352" spans="1:11">
      <c r="A352" s="4" t="s">
        <v>723</v>
      </c>
      <c r="B352" s="4" t="s">
        <v>26</v>
      </c>
      <c r="C352" s="4" t="str">
        <f>VLOOKUP([Field],Columns[],2,0)&amp;"("</f>
        <v>string(</v>
      </c>
      <c r="D352" s="4" t="str">
        <f>IF(VLOOKUP([Field],Columns[],3,0)&lt;&gt;"","'"&amp;VLOOKUP([Field],Columns[],3,0)&amp;"'","")</f>
        <v>'name'</v>
      </c>
      <c r="E352" s="7" t="str">
        <f>IF(VLOOKUP([Field],Columns[],4,0)&lt;&gt;0,", "&amp;VLOOKUP([Field],Columns[],4,0)&amp;")",")")</f>
        <v>, 64)</v>
      </c>
      <c r="F352" s="4" t="str">
        <f>IF(VLOOKUP([Field],Columns[],5,0)=0,"","-&gt;"&amp;VLOOKUP([Field],Columns[],5,0))</f>
        <v>-&gt;index()</v>
      </c>
      <c r="G352" s="4" t="str">
        <f>IF(VLOOKUP([Field],Columns[],6,0)=0,"","-&gt;"&amp;VLOOKUP([Field],Columns[],6,0))</f>
        <v/>
      </c>
      <c r="H352" s="4" t="str">
        <f>IF(VLOOKUP([Field],Columns[],7,0)=0,"","-&gt;"&amp;VLOOKUP([Field],Columns[],7,0))</f>
        <v/>
      </c>
      <c r="I352" s="4" t="str">
        <f>IF(VLOOKUP([Field],Columns[],8,0)=0,"","-&gt;"&amp;VLOOKUP([Field],Columns[],8,0))</f>
        <v/>
      </c>
      <c r="J352" s="4" t="str">
        <f>IF(VLOOKUP([Field],Columns[],9,0)=0,"","-&gt;"&amp;VLOOKUP([Field],Columns[],9,0))</f>
        <v/>
      </c>
      <c r="K352" s="4" t="str">
        <f>"$table-&gt;"&amp;[Type]&amp;[Name]&amp;[Arg2]&amp;[Method1]&amp;[Method2]&amp;[Method3]&amp;[Method4]&amp;[Method5]&amp;";"</f>
        <v>$table-&gt;string('name', 64)-&gt;index();</v>
      </c>
    </row>
    <row r="353" spans="1:11">
      <c r="A353" s="4" t="s">
        <v>723</v>
      </c>
      <c r="B353" s="4" t="s">
        <v>28</v>
      </c>
      <c r="C353" s="4" t="str">
        <f>VLOOKUP([Field],Columns[],2,0)&amp;"("</f>
        <v>string(</v>
      </c>
      <c r="D353" s="4" t="str">
        <f>IF(VLOOKUP([Field],Columns[],3,0)&lt;&gt;"","'"&amp;VLOOKUP([Field],Columns[],3,0)&amp;"'","")</f>
        <v>'description'</v>
      </c>
      <c r="E353" s="7" t="str">
        <f>IF(VLOOKUP([Field],Columns[],4,0)&lt;&gt;0,", "&amp;VLOOKUP([Field],Columns[],4,0)&amp;")",")")</f>
        <v>, 1024)</v>
      </c>
      <c r="F353" s="4" t="str">
        <f>IF(VLOOKUP([Field],Columns[],5,0)=0,"","-&gt;"&amp;VLOOKUP([Field],Columns[],5,0))</f>
        <v>-&gt;nullable()</v>
      </c>
      <c r="G353" s="4" t="str">
        <f>IF(VLOOKUP([Field],Columns[],6,0)=0,"","-&gt;"&amp;VLOOKUP([Field],Columns[],6,0))</f>
        <v/>
      </c>
      <c r="H353" s="4" t="str">
        <f>IF(VLOOKUP([Field],Columns[],7,0)=0,"","-&gt;"&amp;VLOOKUP([Field],Columns[],7,0))</f>
        <v/>
      </c>
      <c r="I353" s="4" t="str">
        <f>IF(VLOOKUP([Field],Columns[],8,0)=0,"","-&gt;"&amp;VLOOKUP([Field],Columns[],8,0))</f>
        <v/>
      </c>
      <c r="J353" s="4" t="str">
        <f>IF(VLOOKUP([Field],Columns[],9,0)=0,"","-&gt;"&amp;VLOOKUP([Field],Columns[],9,0))</f>
        <v/>
      </c>
      <c r="K353" s="4" t="str">
        <f>"$table-&gt;"&amp;[Type]&amp;[Name]&amp;[Arg2]&amp;[Method1]&amp;[Method2]&amp;[Method3]&amp;[Method4]&amp;[Method5]&amp;";"</f>
        <v>$table-&gt;string('description', 1024)-&gt;nullable();</v>
      </c>
    </row>
    <row r="354" spans="1:11">
      <c r="A354" s="4" t="s">
        <v>723</v>
      </c>
      <c r="B354" s="4" t="s">
        <v>30</v>
      </c>
      <c r="C354" s="4" t="str">
        <f>VLOOKUP([Field],Columns[],2,0)&amp;"("</f>
        <v>string(</v>
      </c>
      <c r="D354" s="4" t="str">
        <f>IF(VLOOKUP([Field],Columns[],3,0)&lt;&gt;"","'"&amp;VLOOKUP([Field],Columns[],3,0)&amp;"'","")</f>
        <v>'title'</v>
      </c>
      <c r="E354" s="7" t="str">
        <f>IF(VLOOKUP([Field],Columns[],4,0)&lt;&gt;0,", "&amp;VLOOKUP([Field],Columns[],4,0)&amp;")",")")</f>
        <v>, 128)</v>
      </c>
      <c r="F354" s="4" t="str">
        <f>IF(VLOOKUP([Field],Columns[],5,0)=0,"","-&gt;"&amp;VLOOKUP([Field],Columns[],5,0))</f>
        <v>-&gt;nullable()</v>
      </c>
      <c r="G354" s="4" t="str">
        <f>IF(VLOOKUP([Field],Columns[],6,0)=0,"","-&gt;"&amp;VLOOKUP([Field],Columns[],6,0))</f>
        <v/>
      </c>
      <c r="H354" s="4" t="str">
        <f>IF(VLOOKUP([Field],Columns[],7,0)=0,"","-&gt;"&amp;VLOOKUP([Field],Columns[],7,0))</f>
        <v/>
      </c>
      <c r="I354" s="4" t="str">
        <f>IF(VLOOKUP([Field],Columns[],8,0)=0,"","-&gt;"&amp;VLOOKUP([Field],Columns[],8,0))</f>
        <v/>
      </c>
      <c r="J354" s="4" t="str">
        <f>IF(VLOOKUP([Field],Columns[],9,0)=0,"","-&gt;"&amp;VLOOKUP([Field],Columns[],9,0))</f>
        <v/>
      </c>
      <c r="K354" s="4" t="str">
        <f>"$table-&gt;"&amp;[Type]&amp;[Name]&amp;[Arg2]&amp;[Method1]&amp;[Method2]&amp;[Method3]&amp;[Method4]&amp;[Method5]&amp;";"</f>
        <v>$table-&gt;string('title', 128)-&gt;nullable();</v>
      </c>
    </row>
    <row r="355" spans="1:11">
      <c r="A355" s="4" t="s">
        <v>723</v>
      </c>
      <c r="B355" s="4" t="s">
        <v>36</v>
      </c>
      <c r="C355" s="4" t="str">
        <f>VLOOKUP([Field],Columns[],2,0)&amp;"("</f>
        <v>string(</v>
      </c>
      <c r="D355" s="4" t="str">
        <f>IF(VLOOKUP([Field],Columns[],3,0)&lt;&gt;"","'"&amp;VLOOKUP([Field],Columns[],3,0)&amp;"'","")</f>
        <v>'method'</v>
      </c>
      <c r="E355" s="7" t="str">
        <f>IF(VLOOKUP([Field],Columns[],4,0)&lt;&gt;0,", "&amp;VLOOKUP([Field],Columns[],4,0)&amp;")",")")</f>
        <v>, 128)</v>
      </c>
      <c r="F355" s="4" t="str">
        <f>IF(VLOOKUP([Field],Columns[],5,0)=0,"","-&gt;"&amp;VLOOKUP([Field],Columns[],5,0))</f>
        <v>-&gt;nullable()</v>
      </c>
      <c r="G355" s="4" t="str">
        <f>IF(VLOOKUP([Field],Columns[],6,0)=0,"","-&gt;"&amp;VLOOKUP([Field],Columns[],6,0))</f>
        <v/>
      </c>
      <c r="H355" s="4" t="str">
        <f>IF(VLOOKUP([Field],Columns[],7,0)=0,"","-&gt;"&amp;VLOOKUP([Field],Columns[],7,0))</f>
        <v/>
      </c>
      <c r="I355" s="4" t="str">
        <f>IF(VLOOKUP([Field],Columns[],8,0)=0,"","-&gt;"&amp;VLOOKUP([Field],Columns[],8,0))</f>
        <v/>
      </c>
      <c r="J355" s="4" t="str">
        <f>IF(VLOOKUP([Field],Columns[],9,0)=0,"","-&gt;"&amp;VLOOKUP([Field],Columns[],9,0))</f>
        <v/>
      </c>
      <c r="K355" s="4" t="str">
        <f>"$table-&gt;"&amp;[Type]&amp;[Name]&amp;[Arg2]&amp;[Method1]&amp;[Method2]&amp;[Method3]&amp;[Method4]&amp;[Method5]&amp;";"</f>
        <v>$table-&gt;string('method', 128)-&gt;nullable();</v>
      </c>
    </row>
    <row r="356" spans="1:11">
      <c r="A356" s="4" t="s">
        <v>723</v>
      </c>
      <c r="B356" s="4" t="s">
        <v>40</v>
      </c>
      <c r="C356" s="5" t="str">
        <f>VLOOKUP([Field],Columns[],2,0)&amp;"("</f>
        <v>timestamps(</v>
      </c>
      <c r="D356" s="5" t="str">
        <f>IF(VLOOKUP([Field],Columns[],3,0)&lt;&gt;"","'"&amp;VLOOKUP([Field],Columns[],3,0)&amp;"'","")</f>
        <v/>
      </c>
      <c r="E356" s="8" t="str">
        <f>IF(VLOOKUP([Field],Columns[],4,0)&lt;&gt;0,", "&amp;VLOOKUP([Field],Columns[],4,0)&amp;")",")")</f>
        <v>)</v>
      </c>
      <c r="F356" s="5" t="str">
        <f>IF(VLOOKUP([Field],Columns[],5,0)=0,"","-&gt;"&amp;VLOOKUP([Field],Columns[],5,0))</f>
        <v/>
      </c>
      <c r="G356" s="5" t="str">
        <f>IF(VLOOKUP([Field],Columns[],6,0)=0,"","-&gt;"&amp;VLOOKUP([Field],Columns[],6,0))</f>
        <v/>
      </c>
      <c r="H356" s="5" t="str">
        <f>IF(VLOOKUP([Field],Columns[],7,0)=0,"","-&gt;"&amp;VLOOKUP([Field],Columns[],7,0))</f>
        <v/>
      </c>
      <c r="I356" s="5" t="str">
        <f>IF(VLOOKUP([Field],Columns[],8,0)=0,"","-&gt;"&amp;VLOOKUP([Field],Columns[],8,0))</f>
        <v/>
      </c>
      <c r="J356" s="5" t="str">
        <f>IF(VLOOKUP([Field],Columns[],9,0)=0,"","-&gt;"&amp;VLOOKUP([Field],Columns[],9,0))</f>
        <v/>
      </c>
      <c r="K356" s="5" t="str">
        <f>"$table-&gt;"&amp;[Type]&amp;[Name]&amp;[Arg2]&amp;[Method1]&amp;[Method2]&amp;[Method3]&amp;[Method4]&amp;[Method5]&amp;";"</f>
        <v>$table-&gt;timestamps();</v>
      </c>
    </row>
    <row r="357" spans="1:11">
      <c r="A357" s="4" t="s">
        <v>723</v>
      </c>
      <c r="B357" s="4" t="s">
        <v>41</v>
      </c>
      <c r="C357" s="4" t="str">
        <f>VLOOKUP([Field],Columns[],2,0)&amp;"("</f>
        <v>foreign(</v>
      </c>
      <c r="D357" s="4" t="str">
        <f>IF(VLOOKUP([Field],Columns[],3,0)&lt;&gt;"","'"&amp;VLOOKUP([Field],Columns[],3,0)&amp;"'","")</f>
        <v>'resource'</v>
      </c>
      <c r="E357" s="7" t="str">
        <f>IF(VLOOKUP([Field],Columns[],4,0)&lt;&gt;0,", "&amp;VLOOKUP([Field],Columns[],4,0)&amp;")",")")</f>
        <v>)</v>
      </c>
      <c r="F357" s="4" t="str">
        <f>IF(VLOOKUP([Field],Columns[],5,0)=0,"","-&gt;"&amp;VLOOKUP([Field],Columns[],5,0))</f>
        <v>-&gt;references('id')</v>
      </c>
      <c r="G357" s="4" t="str">
        <f>IF(VLOOKUP([Field],Columns[],6,0)=0,"","-&gt;"&amp;VLOOKUP([Field],Columns[],6,0))</f>
        <v>-&gt;on('__resources')</v>
      </c>
      <c r="H357" s="4" t="str">
        <f>IF(VLOOKUP([Field],Columns[],7,0)=0,"","-&gt;"&amp;VLOOKUP([Field],Columns[],7,0))</f>
        <v>-&gt;onUpdate('cascade')</v>
      </c>
      <c r="I357" s="4" t="str">
        <f>IF(VLOOKUP([Field],Columns[],8,0)=0,"","-&gt;"&amp;VLOOKUP([Field],Columns[],8,0))</f>
        <v>-&gt;onDelete('cascade')</v>
      </c>
      <c r="J357" s="4" t="str">
        <f>IF(VLOOKUP([Field],Columns[],9,0)=0,"","-&gt;"&amp;VLOOKUP([Field],Columns[],9,0))</f>
        <v/>
      </c>
      <c r="K357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58" spans="1:11">
      <c r="A358" s="4" t="s">
        <v>724</v>
      </c>
      <c r="B358" s="4" t="s">
        <v>21</v>
      </c>
      <c r="C358" s="4" t="str">
        <f>VLOOKUP([Field],Columns[],2,0)&amp;"("</f>
        <v>increments(</v>
      </c>
      <c r="D358" s="4" t="str">
        <f>IF(VLOOKUP([Field],Columns[],3,0)&lt;&gt;"","'"&amp;VLOOKUP([Field],Columns[],3,0)&amp;"'","")</f>
        <v>'id'</v>
      </c>
      <c r="E358" s="7" t="str">
        <f>IF(VLOOKUP([Field],Columns[],4,0)&lt;&gt;0,", "&amp;VLOOKUP([Field],Columns[],4,0)&amp;")",")")</f>
        <v>)</v>
      </c>
      <c r="F358" s="4" t="str">
        <f>IF(VLOOKUP([Field],Columns[],5,0)=0,"","-&gt;"&amp;VLOOKUP([Field],Columns[],5,0))</f>
        <v/>
      </c>
      <c r="G358" s="4" t="str">
        <f>IF(VLOOKUP([Field],Columns[],6,0)=0,"","-&gt;"&amp;VLOOKUP([Field],Columns[],6,0))</f>
        <v/>
      </c>
      <c r="H358" s="4" t="str">
        <f>IF(VLOOKUP([Field],Columns[],7,0)=0,"","-&gt;"&amp;VLOOKUP([Field],Columns[],7,0))</f>
        <v/>
      </c>
      <c r="I358" s="4" t="str">
        <f>IF(VLOOKUP([Field],Columns[],8,0)=0,"","-&gt;"&amp;VLOOKUP([Field],Columns[],8,0))</f>
        <v/>
      </c>
      <c r="J358" s="4" t="str">
        <f>IF(VLOOKUP([Field],Columns[],9,0)=0,"","-&gt;"&amp;VLOOKUP([Field],Columns[],9,0))</f>
        <v/>
      </c>
      <c r="K358" s="4" t="str">
        <f>"$table-&gt;"&amp;[Type]&amp;[Name]&amp;[Arg2]&amp;[Method1]&amp;[Method2]&amp;[Method3]&amp;[Method4]&amp;[Method5]&amp;";"</f>
        <v>$table-&gt;increments('id');</v>
      </c>
    </row>
    <row r="359" spans="1:11" s="26" customFormat="1">
      <c r="A359" s="4" t="s">
        <v>724</v>
      </c>
      <c r="B359" s="4" t="s">
        <v>723</v>
      </c>
      <c r="C359" s="4" t="str">
        <f>VLOOKUP([Field],Columns[],2,0)&amp;"("</f>
        <v>unsignedInteger(</v>
      </c>
      <c r="D359" s="4" t="str">
        <f>IF(VLOOKUP([Field],Columns[],3,0)&lt;&gt;"","'"&amp;VLOOKUP([Field],Columns[],3,0)&amp;"'","")</f>
        <v>'resource_dashboard'</v>
      </c>
      <c r="E359" s="7" t="str">
        <f>IF(VLOOKUP([Field],Columns[],4,0)&lt;&gt;0,", "&amp;VLOOKUP([Field],Columns[],4,0)&amp;")",")")</f>
        <v>)</v>
      </c>
      <c r="F359" s="4" t="str">
        <f>IF(VLOOKUP([Field],Columns[],5,0)=0,"","-&gt;"&amp;VLOOKUP([Field],Columns[],5,0))</f>
        <v>-&gt;index()</v>
      </c>
      <c r="G359" s="4" t="str">
        <f>IF(VLOOKUP([Field],Columns[],6,0)=0,"","-&gt;"&amp;VLOOKUP([Field],Columns[],6,0))</f>
        <v/>
      </c>
      <c r="H359" s="4" t="str">
        <f>IF(VLOOKUP([Field],Columns[],7,0)=0,"","-&gt;"&amp;VLOOKUP([Field],Columns[],7,0))</f>
        <v/>
      </c>
      <c r="I359" s="4" t="str">
        <f>IF(VLOOKUP([Field],Columns[],8,0)=0,"","-&gt;"&amp;VLOOKUP([Field],Columns[],8,0))</f>
        <v/>
      </c>
      <c r="J359" s="4" t="str">
        <f>IF(VLOOKUP([Field],Columns[],9,0)=0,"","-&gt;"&amp;VLOOKUP([Field],Columns[],9,0))</f>
        <v/>
      </c>
      <c r="K359" s="4" t="str">
        <f>"$table-&gt;"&amp;[Type]&amp;[Name]&amp;[Arg2]&amp;[Method1]&amp;[Method2]&amp;[Method3]&amp;[Method4]&amp;[Method5]&amp;";"</f>
        <v>$table-&gt;unsignedInteger('resource_dashboard')-&gt;index();</v>
      </c>
    </row>
    <row r="360" spans="1:11">
      <c r="A360" s="4" t="s">
        <v>724</v>
      </c>
      <c r="B360" s="4" t="s">
        <v>26</v>
      </c>
      <c r="C360" s="4" t="str">
        <f>VLOOKUP([Field],Columns[],2,0)&amp;"("</f>
        <v>string(</v>
      </c>
      <c r="D360" s="4" t="str">
        <f>IF(VLOOKUP([Field],Columns[],3,0)&lt;&gt;"","'"&amp;VLOOKUP([Field],Columns[],3,0)&amp;"'","")</f>
        <v>'name'</v>
      </c>
      <c r="E360" s="7" t="str">
        <f>IF(VLOOKUP([Field],Columns[],4,0)&lt;&gt;0,", "&amp;VLOOKUP([Field],Columns[],4,0)&amp;")",")")</f>
        <v>, 64)</v>
      </c>
      <c r="F360" s="4" t="str">
        <f>IF(VLOOKUP([Field],Columns[],5,0)=0,"","-&gt;"&amp;VLOOKUP([Field],Columns[],5,0))</f>
        <v>-&gt;index()</v>
      </c>
      <c r="G360" s="4" t="str">
        <f>IF(VLOOKUP([Field],Columns[],6,0)=0,"","-&gt;"&amp;VLOOKUP([Field],Columns[],6,0))</f>
        <v/>
      </c>
      <c r="H360" s="4" t="str">
        <f>IF(VLOOKUP([Field],Columns[],7,0)=0,"","-&gt;"&amp;VLOOKUP([Field],Columns[],7,0))</f>
        <v/>
      </c>
      <c r="I360" s="4" t="str">
        <f>IF(VLOOKUP([Field],Columns[],8,0)=0,"","-&gt;"&amp;VLOOKUP([Field],Columns[],8,0))</f>
        <v/>
      </c>
      <c r="J360" s="4" t="str">
        <f>IF(VLOOKUP([Field],Columns[],9,0)=0,"","-&gt;"&amp;VLOOKUP([Field],Columns[],9,0))</f>
        <v/>
      </c>
      <c r="K360" s="4" t="str">
        <f>"$table-&gt;"&amp;[Type]&amp;[Name]&amp;[Arg2]&amp;[Method1]&amp;[Method2]&amp;[Method3]&amp;[Method4]&amp;[Method5]&amp;";"</f>
        <v>$table-&gt;string('name', 64)-&gt;index();</v>
      </c>
    </row>
    <row r="361" spans="1:11">
      <c r="A361" s="4" t="s">
        <v>724</v>
      </c>
      <c r="B361" s="4" t="s">
        <v>30</v>
      </c>
      <c r="C361" s="4" t="str">
        <f>VLOOKUP([Field],Columns[],2,0)&amp;"("</f>
        <v>string(</v>
      </c>
      <c r="D361" s="4" t="str">
        <f>IF(VLOOKUP([Field],Columns[],3,0)&lt;&gt;"","'"&amp;VLOOKUP([Field],Columns[],3,0)&amp;"'","")</f>
        <v>'title'</v>
      </c>
      <c r="E361" s="7" t="str">
        <f>IF(VLOOKUP([Field],Columns[],4,0)&lt;&gt;0,", "&amp;VLOOKUP([Field],Columns[],4,0)&amp;")",")")</f>
        <v>, 128)</v>
      </c>
      <c r="F361" s="4" t="str">
        <f>IF(VLOOKUP([Field],Columns[],5,0)=0,"","-&gt;"&amp;VLOOKUP([Field],Columns[],5,0))</f>
        <v>-&gt;nullable()</v>
      </c>
      <c r="G361" s="4" t="str">
        <f>IF(VLOOKUP([Field],Columns[],6,0)=0,"","-&gt;"&amp;VLOOKUP([Field],Columns[],6,0))</f>
        <v/>
      </c>
      <c r="H361" s="4" t="str">
        <f>IF(VLOOKUP([Field],Columns[],7,0)=0,"","-&gt;"&amp;VLOOKUP([Field],Columns[],7,0))</f>
        <v/>
      </c>
      <c r="I361" s="4" t="str">
        <f>IF(VLOOKUP([Field],Columns[],8,0)=0,"","-&gt;"&amp;VLOOKUP([Field],Columns[],8,0))</f>
        <v/>
      </c>
      <c r="J361" s="4" t="str">
        <f>IF(VLOOKUP([Field],Columns[],9,0)=0,"","-&gt;"&amp;VLOOKUP([Field],Columns[],9,0))</f>
        <v/>
      </c>
      <c r="K361" s="4" t="str">
        <f>"$table-&gt;"&amp;[Type]&amp;[Name]&amp;[Arg2]&amp;[Method1]&amp;[Method2]&amp;[Method3]&amp;[Method4]&amp;[Method5]&amp;";"</f>
        <v>$table-&gt;string('title', 128)-&gt;nullable();</v>
      </c>
    </row>
    <row r="362" spans="1:11">
      <c r="A362" s="4" t="s">
        <v>724</v>
      </c>
      <c r="B362" s="4" t="s">
        <v>726</v>
      </c>
      <c r="C362" s="4" t="str">
        <f>VLOOKUP([Field],Columns[],2,0)&amp;"("</f>
        <v>unsignedSmallInteger(</v>
      </c>
      <c r="D362" s="4" t="str">
        <f>IF(VLOOKUP([Field],Columns[],3,0)&lt;&gt;"","'"&amp;VLOOKUP([Field],Columns[],3,0)&amp;"'","")</f>
        <v>'height'</v>
      </c>
      <c r="E362" s="7" t="str">
        <f>IF(VLOOKUP([Field],Columns[],4,0)&lt;&gt;0,", "&amp;VLOOKUP([Field],Columns[],4,0)&amp;")",")")</f>
        <v>)</v>
      </c>
      <c r="F362" s="4" t="str">
        <f>IF(VLOOKUP([Field],Columns[],5,0)=0,"","-&gt;"&amp;VLOOKUP([Field],Columns[],5,0))</f>
        <v>-&gt;default(300)</v>
      </c>
      <c r="G362" s="4" t="str">
        <f>IF(VLOOKUP([Field],Columns[],6,0)=0,"","-&gt;"&amp;VLOOKUP([Field],Columns[],6,0))</f>
        <v/>
      </c>
      <c r="H362" s="4" t="str">
        <f>IF(VLOOKUP([Field],Columns[],7,0)=0,"","-&gt;"&amp;VLOOKUP([Field],Columns[],7,0))</f>
        <v/>
      </c>
      <c r="I362" s="4" t="str">
        <f>IF(VLOOKUP([Field],Columns[],8,0)=0,"","-&gt;"&amp;VLOOKUP([Field],Columns[],8,0))</f>
        <v/>
      </c>
      <c r="J362" s="4" t="str">
        <f>IF(VLOOKUP([Field],Columns[],9,0)=0,"","-&gt;"&amp;VLOOKUP([Field],Columns[],9,0))</f>
        <v/>
      </c>
      <c r="K362" s="4" t="str">
        <f>"$table-&gt;"&amp;[Type]&amp;[Name]&amp;[Arg2]&amp;[Method1]&amp;[Method2]&amp;[Method3]&amp;[Method4]&amp;[Method5]&amp;";"</f>
        <v>$table-&gt;unsignedSmallInteger('height')-&gt;default(300);</v>
      </c>
    </row>
    <row r="363" spans="1:11">
      <c r="A363" s="4" t="s">
        <v>724</v>
      </c>
      <c r="B363" s="4" t="s">
        <v>40</v>
      </c>
      <c r="C363" s="4" t="str">
        <f>VLOOKUP([Field],Columns[],2,0)&amp;"("</f>
        <v>timestamps(</v>
      </c>
      <c r="D363" s="4" t="str">
        <f>IF(VLOOKUP([Field],Columns[],3,0)&lt;&gt;"","'"&amp;VLOOKUP([Field],Columns[],3,0)&amp;"'","")</f>
        <v/>
      </c>
      <c r="E363" s="7" t="str">
        <f>IF(VLOOKUP([Field],Columns[],4,0)&lt;&gt;0,", "&amp;VLOOKUP([Field],Columns[],4,0)&amp;")",")")</f>
        <v>)</v>
      </c>
      <c r="F363" s="4" t="str">
        <f>IF(VLOOKUP([Field],Columns[],5,0)=0,"","-&gt;"&amp;VLOOKUP([Field],Columns[],5,0))</f>
        <v/>
      </c>
      <c r="G363" s="4" t="str">
        <f>IF(VLOOKUP([Field],Columns[],6,0)=0,"","-&gt;"&amp;VLOOKUP([Field],Columns[],6,0))</f>
        <v/>
      </c>
      <c r="H363" s="4" t="str">
        <f>IF(VLOOKUP([Field],Columns[],7,0)=0,"","-&gt;"&amp;VLOOKUP([Field],Columns[],7,0))</f>
        <v/>
      </c>
      <c r="I363" s="4" t="str">
        <f>IF(VLOOKUP([Field],Columns[],8,0)=0,"","-&gt;"&amp;VLOOKUP([Field],Columns[],8,0))</f>
        <v/>
      </c>
      <c r="J363" s="4" t="str">
        <f>IF(VLOOKUP([Field],Columns[],9,0)=0,"","-&gt;"&amp;VLOOKUP([Field],Columns[],9,0))</f>
        <v/>
      </c>
      <c r="K363" s="4" t="str">
        <f>"$table-&gt;"&amp;[Type]&amp;[Name]&amp;[Arg2]&amp;[Method1]&amp;[Method2]&amp;[Method3]&amp;[Method4]&amp;[Method5]&amp;";"</f>
        <v>$table-&gt;timestamps();</v>
      </c>
    </row>
    <row r="364" spans="1:11">
      <c r="A364" s="4" t="s">
        <v>724</v>
      </c>
      <c r="B364" s="4" t="s">
        <v>728</v>
      </c>
      <c r="C364" s="4" t="str">
        <f>VLOOKUP([Field],Columns[],2,0)&amp;"("</f>
        <v>foreign(</v>
      </c>
      <c r="D364" s="4" t="str">
        <f>IF(VLOOKUP([Field],Columns[],3,0)&lt;&gt;"","'"&amp;VLOOKUP([Field],Columns[],3,0)&amp;"'","")</f>
        <v>'resource_dashboard'</v>
      </c>
      <c r="E364" s="7" t="str">
        <f>IF(VLOOKUP([Field],Columns[],4,0)&lt;&gt;0,", "&amp;VLOOKUP([Field],Columns[],4,0)&amp;")",")")</f>
        <v>)</v>
      </c>
      <c r="F364" s="4" t="str">
        <f>IF(VLOOKUP([Field],Columns[],5,0)=0,"","-&gt;"&amp;VLOOKUP([Field],Columns[],5,0))</f>
        <v>-&gt;references('id')</v>
      </c>
      <c r="G364" s="4" t="str">
        <f>IF(VLOOKUP([Field],Columns[],6,0)=0,"","-&gt;"&amp;VLOOKUP([Field],Columns[],6,0))</f>
        <v>-&gt;on('__resource_dashboard')</v>
      </c>
      <c r="H364" s="4" t="str">
        <f>IF(VLOOKUP([Field],Columns[],7,0)=0,"","-&gt;"&amp;VLOOKUP([Field],Columns[],7,0))</f>
        <v>-&gt;onUpdate('cascade')</v>
      </c>
      <c r="I364" s="4" t="str">
        <f>IF(VLOOKUP([Field],Columns[],8,0)=0,"","-&gt;"&amp;VLOOKUP([Field],Columns[],8,0))</f>
        <v>-&gt;onDelete('cascade')</v>
      </c>
      <c r="J364" s="4" t="str">
        <f>IF(VLOOKUP([Field],Columns[],9,0)=0,"","-&gt;"&amp;VLOOKUP([Field],Columns[],9,0))</f>
        <v/>
      </c>
      <c r="K364" s="4" t="str">
        <f>"$table-&gt;"&amp;[Type]&amp;[Name]&amp;[Arg2]&amp;[Method1]&amp;[Method2]&amp;[Method3]&amp;[Method4]&amp;[Method5]&amp;";"</f>
        <v>$table-&gt;foreign('resource_dashboard')-&gt;references('id')-&gt;on('__resource_dashboard')-&gt;onUpdate('cascade')-&gt;onDelete('cascade');</v>
      </c>
    </row>
    <row r="365" spans="1:11">
      <c r="A365" s="4" t="s">
        <v>730</v>
      </c>
      <c r="B365" s="4" t="s">
        <v>21</v>
      </c>
      <c r="C365" s="4" t="str">
        <f>VLOOKUP([Field],Columns[],2,0)&amp;"("</f>
        <v>increments(</v>
      </c>
      <c r="D365" s="4" t="str">
        <f>IF(VLOOKUP([Field],Columns[],3,0)&lt;&gt;"","'"&amp;VLOOKUP([Field],Columns[],3,0)&amp;"'","")</f>
        <v>'id'</v>
      </c>
      <c r="E365" s="7" t="str">
        <f>IF(VLOOKUP([Field],Columns[],4,0)&lt;&gt;0,", "&amp;VLOOKUP([Field],Columns[],4,0)&amp;")",")")</f>
        <v>)</v>
      </c>
      <c r="F365" s="4" t="str">
        <f>IF(VLOOKUP([Field],Columns[],5,0)=0,"","-&gt;"&amp;VLOOKUP([Field],Columns[],5,0))</f>
        <v/>
      </c>
      <c r="G365" s="4" t="str">
        <f>IF(VLOOKUP([Field],Columns[],6,0)=0,"","-&gt;"&amp;VLOOKUP([Field],Columns[],6,0))</f>
        <v/>
      </c>
      <c r="H365" s="4" t="str">
        <f>IF(VLOOKUP([Field],Columns[],7,0)=0,"","-&gt;"&amp;VLOOKUP([Field],Columns[],7,0))</f>
        <v/>
      </c>
      <c r="I365" s="4" t="str">
        <f>IF(VLOOKUP([Field],Columns[],8,0)=0,"","-&gt;"&amp;VLOOKUP([Field],Columns[],8,0))</f>
        <v/>
      </c>
      <c r="J365" s="4" t="str">
        <f>IF(VLOOKUP([Field],Columns[],9,0)=0,"","-&gt;"&amp;VLOOKUP([Field],Columns[],9,0))</f>
        <v/>
      </c>
      <c r="K365" s="4" t="str">
        <f>"$table-&gt;"&amp;[Type]&amp;[Name]&amp;[Arg2]&amp;[Method1]&amp;[Method2]&amp;[Method3]&amp;[Method4]&amp;[Method5]&amp;";"</f>
        <v>$table-&gt;increments('id');</v>
      </c>
    </row>
    <row r="366" spans="1:11">
      <c r="A366" s="4" t="s">
        <v>730</v>
      </c>
      <c r="B366" s="4" t="s">
        <v>725</v>
      </c>
      <c r="C366" s="4" t="str">
        <f>VLOOKUP([Field],Columns[],2,0)&amp;"("</f>
        <v>unsignedInteger(</v>
      </c>
      <c r="D366" s="4" t="str">
        <f>IF(VLOOKUP([Field],Columns[],3,0)&lt;&gt;"","'"&amp;VLOOKUP([Field],Columns[],3,0)&amp;"'","")</f>
        <v>'section'</v>
      </c>
      <c r="E366" s="7" t="str">
        <f>IF(VLOOKUP([Field],Columns[],4,0)&lt;&gt;0,", "&amp;VLOOKUP([Field],Columns[],4,0)&amp;")",")")</f>
        <v>)</v>
      </c>
      <c r="F366" s="4" t="str">
        <f>IF(VLOOKUP([Field],Columns[],5,0)=0,"","-&gt;"&amp;VLOOKUP([Field],Columns[],5,0))</f>
        <v>-&gt;index()</v>
      </c>
      <c r="G366" s="4" t="str">
        <f>IF(VLOOKUP([Field],Columns[],6,0)=0,"","-&gt;"&amp;VLOOKUP([Field],Columns[],6,0))</f>
        <v/>
      </c>
      <c r="H366" s="4" t="str">
        <f>IF(VLOOKUP([Field],Columns[],7,0)=0,"","-&gt;"&amp;VLOOKUP([Field],Columns[],7,0))</f>
        <v/>
      </c>
      <c r="I366" s="4" t="str">
        <f>IF(VLOOKUP([Field],Columns[],8,0)=0,"","-&gt;"&amp;VLOOKUP([Field],Columns[],8,0))</f>
        <v/>
      </c>
      <c r="J366" s="4" t="str">
        <f>IF(VLOOKUP([Field],Columns[],9,0)=0,"","-&gt;"&amp;VLOOKUP([Field],Columns[],9,0))</f>
        <v/>
      </c>
      <c r="K366" s="4" t="str">
        <f>"$table-&gt;"&amp;[Type]&amp;[Name]&amp;[Arg2]&amp;[Method1]&amp;[Method2]&amp;[Method3]&amp;[Method4]&amp;[Method5]&amp;";"</f>
        <v>$table-&gt;unsignedInteger('section')-&gt;index();</v>
      </c>
    </row>
    <row r="367" spans="1:11">
      <c r="A367" s="4" t="s">
        <v>730</v>
      </c>
      <c r="B367" s="4" t="s">
        <v>733</v>
      </c>
      <c r="C367" s="4" t="str">
        <f>VLOOKUP([Field],Columns[],2,0)&amp;"("</f>
        <v>unsignedTinyInteger(</v>
      </c>
      <c r="D367" s="4" t="str">
        <f>IF(VLOOKUP([Field],Columns[],3,0)&lt;&gt;"","'"&amp;VLOOKUP([Field],Columns[],3,0)&amp;"'","")</f>
        <v>'size'</v>
      </c>
      <c r="E367" s="7" t="str">
        <f>IF(VLOOKUP([Field],Columns[],4,0)&lt;&gt;0,", "&amp;VLOOKUP([Field],Columns[],4,0)&amp;")",")")</f>
        <v>)</v>
      </c>
      <c r="F367" s="4" t="str">
        <f>IF(VLOOKUP([Field],Columns[],5,0)=0,"","-&gt;"&amp;VLOOKUP([Field],Columns[],5,0))</f>
        <v>-&gt;default(12)</v>
      </c>
      <c r="G367" s="4" t="str">
        <f>IF(VLOOKUP([Field],Columns[],6,0)=0,"","-&gt;"&amp;VLOOKUP([Field],Columns[],6,0))</f>
        <v/>
      </c>
      <c r="H367" s="4" t="str">
        <f>IF(VLOOKUP([Field],Columns[],7,0)=0,"","-&gt;"&amp;VLOOKUP([Field],Columns[],7,0))</f>
        <v/>
      </c>
      <c r="I367" s="4" t="str">
        <f>IF(VLOOKUP([Field],Columns[],8,0)=0,"","-&gt;"&amp;VLOOKUP([Field],Columns[],8,0))</f>
        <v/>
      </c>
      <c r="J367" s="4" t="str">
        <f>IF(VLOOKUP([Field],Columns[],9,0)=0,"","-&gt;"&amp;VLOOKUP([Field],Columns[],9,0))</f>
        <v/>
      </c>
      <c r="K367" s="4" t="str">
        <f>"$table-&gt;"&amp;[Type]&amp;[Name]&amp;[Arg2]&amp;[Method1]&amp;[Method2]&amp;[Method3]&amp;[Method4]&amp;[Method5]&amp;";"</f>
        <v>$table-&gt;unsignedTinyInteger('size')-&gt;default(12);</v>
      </c>
    </row>
    <row r="368" spans="1:11">
      <c r="A368" s="4" t="s">
        <v>730</v>
      </c>
      <c r="B368" s="4" t="s">
        <v>30</v>
      </c>
      <c r="C368" s="4" t="str">
        <f>VLOOKUP([Field],Columns[],2,0)&amp;"("</f>
        <v>string(</v>
      </c>
      <c r="D368" s="4" t="str">
        <f>IF(VLOOKUP([Field],Columns[],3,0)&lt;&gt;"","'"&amp;VLOOKUP([Field],Columns[],3,0)&amp;"'","")</f>
        <v>'title'</v>
      </c>
      <c r="E368" s="7" t="str">
        <f>IF(VLOOKUP([Field],Columns[],4,0)&lt;&gt;0,", "&amp;VLOOKUP([Field],Columns[],4,0)&amp;")",")")</f>
        <v>, 128)</v>
      </c>
      <c r="F368" s="4" t="str">
        <f>IF(VLOOKUP([Field],Columns[],5,0)=0,"","-&gt;"&amp;VLOOKUP([Field],Columns[],5,0))</f>
        <v>-&gt;nullable()</v>
      </c>
      <c r="G368" s="4" t="str">
        <f>IF(VLOOKUP([Field],Columns[],6,0)=0,"","-&gt;"&amp;VLOOKUP([Field],Columns[],6,0))</f>
        <v/>
      </c>
      <c r="H368" s="4" t="str">
        <f>IF(VLOOKUP([Field],Columns[],7,0)=0,"","-&gt;"&amp;VLOOKUP([Field],Columns[],7,0))</f>
        <v/>
      </c>
      <c r="I368" s="4" t="str">
        <f>IF(VLOOKUP([Field],Columns[],8,0)=0,"","-&gt;"&amp;VLOOKUP([Field],Columns[],8,0))</f>
        <v/>
      </c>
      <c r="J368" s="4" t="str">
        <f>IF(VLOOKUP([Field],Columns[],9,0)=0,"","-&gt;"&amp;VLOOKUP([Field],Columns[],9,0))</f>
        <v/>
      </c>
      <c r="K368" s="4" t="str">
        <f>"$table-&gt;"&amp;[Type]&amp;[Name]&amp;[Arg2]&amp;[Method1]&amp;[Method2]&amp;[Method3]&amp;[Method4]&amp;[Method5]&amp;";"</f>
        <v>$table-&gt;string('title', 128)-&gt;nullable();</v>
      </c>
    </row>
    <row r="369" spans="1:11">
      <c r="A369" s="4" t="s">
        <v>730</v>
      </c>
      <c r="B369" s="4" t="s">
        <v>735</v>
      </c>
      <c r="C369" s="4" t="str">
        <f>VLOOKUP([Field],Columns[],2,0)&amp;"("</f>
        <v>enum(</v>
      </c>
      <c r="D369" s="4" t="str">
        <f>IF(VLOOKUP([Field],Columns[],3,0)&lt;&gt;"","'"&amp;VLOOKUP([Field],Columns[],3,0)&amp;"'","")</f>
        <v>'item'</v>
      </c>
      <c r="E369" s="7" t="str">
        <f>IF(VLOOKUP([Field],Columns[],4,0)&lt;&gt;0,", "&amp;VLOOKUP([Field],Columns[],4,0)&amp;")",")")</f>
        <v>, ['Metric','List','ListRelation'])</v>
      </c>
      <c r="F369" s="4" t="str">
        <f>IF(VLOOKUP([Field],Columns[],5,0)=0,"","-&gt;"&amp;VLOOKUP([Field],Columns[],5,0))</f>
        <v>-&gt;default('Metric')</v>
      </c>
      <c r="G369" s="4" t="str">
        <f>IF(VLOOKUP([Field],Columns[],6,0)=0,"","-&gt;"&amp;VLOOKUP([Field],Columns[],6,0))</f>
        <v/>
      </c>
      <c r="H369" s="4" t="str">
        <f>IF(VLOOKUP([Field],Columns[],7,0)=0,"","-&gt;"&amp;VLOOKUP([Field],Columns[],7,0))</f>
        <v/>
      </c>
      <c r="I369" s="4" t="str">
        <f>IF(VLOOKUP([Field],Columns[],8,0)=0,"","-&gt;"&amp;VLOOKUP([Field],Columns[],8,0))</f>
        <v/>
      </c>
      <c r="J369" s="4" t="str">
        <f>IF(VLOOKUP([Field],Columns[],9,0)=0,"","-&gt;"&amp;VLOOKUP([Field],Columns[],9,0))</f>
        <v/>
      </c>
      <c r="K369" s="4" t="str">
        <f>"$table-&gt;"&amp;[Type]&amp;[Name]&amp;[Arg2]&amp;[Method1]&amp;[Method2]&amp;[Method3]&amp;[Method4]&amp;[Method5]&amp;";"</f>
        <v>$table-&gt;enum('item', ['Metric','List','ListRelation'])-&gt;default('Metric');</v>
      </c>
    </row>
    <row r="370" spans="1:11">
      <c r="A370" s="4" t="s">
        <v>730</v>
      </c>
      <c r="B370" s="4" t="s">
        <v>736</v>
      </c>
      <c r="C370" s="4" t="str">
        <f>VLOOKUP([Field],Columns[],2,0)&amp;"("</f>
        <v>string(</v>
      </c>
      <c r="D370" s="4" t="str">
        <f>IF(VLOOKUP([Field],Columns[],3,0)&lt;&gt;"","'"&amp;VLOOKUP([Field],Columns[],3,0)&amp;"'","")</f>
        <v>'item_id'</v>
      </c>
      <c r="E370" s="7" t="str">
        <f>IF(VLOOKUP([Field],Columns[],4,0)&lt;&gt;0,", "&amp;VLOOKUP([Field],Columns[],4,0)&amp;")",")")</f>
        <v>, 64)</v>
      </c>
      <c r="F370" s="4" t="str">
        <f>IF(VLOOKUP([Field],Columns[],5,0)=0,"","-&gt;"&amp;VLOOKUP([Field],Columns[],5,0))</f>
        <v>-&gt;nullable()</v>
      </c>
      <c r="G370" s="4" t="str">
        <f>IF(VLOOKUP([Field],Columns[],6,0)=0,"","-&gt;"&amp;VLOOKUP([Field],Columns[],6,0))</f>
        <v/>
      </c>
      <c r="H370" s="4" t="str">
        <f>IF(VLOOKUP([Field],Columns[],7,0)=0,"","-&gt;"&amp;VLOOKUP([Field],Columns[],7,0))</f>
        <v/>
      </c>
      <c r="I370" s="4" t="str">
        <f>IF(VLOOKUP([Field],Columns[],8,0)=0,"","-&gt;"&amp;VLOOKUP([Field],Columns[],8,0))</f>
        <v/>
      </c>
      <c r="J370" s="4" t="str">
        <f>IF(VLOOKUP([Field],Columns[],9,0)=0,"","-&gt;"&amp;VLOOKUP([Field],Columns[],9,0))</f>
        <v/>
      </c>
      <c r="K370" s="4" t="str">
        <f>"$table-&gt;"&amp;[Type]&amp;[Name]&amp;[Arg2]&amp;[Method1]&amp;[Method2]&amp;[Method3]&amp;[Method4]&amp;[Method5]&amp;";"</f>
        <v>$table-&gt;string('item_id', 64)-&gt;nullable();</v>
      </c>
    </row>
    <row r="371" spans="1:11">
      <c r="A371" s="4" t="s">
        <v>730</v>
      </c>
      <c r="B371" s="4" t="s">
        <v>737</v>
      </c>
      <c r="C371" s="4" t="str">
        <f>VLOOKUP([Field],Columns[],2,0)&amp;"("</f>
        <v>string(</v>
      </c>
      <c r="D371" s="4" t="str">
        <f>IF(VLOOKUP([Field],Columns[],3,0)&lt;&gt;"","'"&amp;VLOOKUP([Field],Columns[],3,0)&amp;"'","")</f>
        <v>'item_id2'</v>
      </c>
      <c r="E371" s="7" t="str">
        <f>IF(VLOOKUP([Field],Columns[],4,0)&lt;&gt;0,", "&amp;VLOOKUP([Field],Columns[],4,0)&amp;")",")")</f>
        <v>, 64)</v>
      </c>
      <c r="F371" s="4" t="str">
        <f>IF(VLOOKUP([Field],Columns[],5,0)=0,"","-&gt;"&amp;VLOOKUP([Field],Columns[],5,0))</f>
        <v>-&gt;nullable()</v>
      </c>
      <c r="G371" s="4" t="str">
        <f>IF(VLOOKUP([Field],Columns[],6,0)=0,"","-&gt;"&amp;VLOOKUP([Field],Columns[],6,0))</f>
        <v/>
      </c>
      <c r="H371" s="4" t="str">
        <f>IF(VLOOKUP([Field],Columns[],7,0)=0,"","-&gt;"&amp;VLOOKUP([Field],Columns[],7,0))</f>
        <v/>
      </c>
      <c r="I371" s="4" t="str">
        <f>IF(VLOOKUP([Field],Columns[],8,0)=0,"","-&gt;"&amp;VLOOKUP([Field],Columns[],8,0))</f>
        <v/>
      </c>
      <c r="J371" s="4" t="str">
        <f>IF(VLOOKUP([Field],Columns[],9,0)=0,"","-&gt;"&amp;VLOOKUP([Field],Columns[],9,0))</f>
        <v/>
      </c>
      <c r="K371" s="4" t="str">
        <f>"$table-&gt;"&amp;[Type]&amp;[Name]&amp;[Arg2]&amp;[Method1]&amp;[Method2]&amp;[Method3]&amp;[Method4]&amp;[Method5]&amp;";"</f>
        <v>$table-&gt;string('item_id2', 64)-&gt;nullable();</v>
      </c>
    </row>
    <row r="372" spans="1:11">
      <c r="A372" s="4" t="s">
        <v>730</v>
      </c>
      <c r="B372" s="4" t="s">
        <v>40</v>
      </c>
      <c r="C372" s="4" t="str">
        <f>VLOOKUP([Field],Columns[],2,0)&amp;"("</f>
        <v>timestamps(</v>
      </c>
      <c r="D372" s="4" t="str">
        <f>IF(VLOOKUP([Field],Columns[],3,0)&lt;&gt;"","'"&amp;VLOOKUP([Field],Columns[],3,0)&amp;"'","")</f>
        <v/>
      </c>
      <c r="E372" s="7" t="str">
        <f>IF(VLOOKUP([Field],Columns[],4,0)&lt;&gt;0,", "&amp;VLOOKUP([Field],Columns[],4,0)&amp;")",")")</f>
        <v>)</v>
      </c>
      <c r="F372" s="4" t="str">
        <f>IF(VLOOKUP([Field],Columns[],5,0)=0,"","-&gt;"&amp;VLOOKUP([Field],Columns[],5,0))</f>
        <v/>
      </c>
      <c r="G372" s="4" t="str">
        <f>IF(VLOOKUP([Field],Columns[],6,0)=0,"","-&gt;"&amp;VLOOKUP([Field],Columns[],6,0))</f>
        <v/>
      </c>
      <c r="H372" s="4" t="str">
        <f>IF(VLOOKUP([Field],Columns[],7,0)=0,"","-&gt;"&amp;VLOOKUP([Field],Columns[],7,0))</f>
        <v/>
      </c>
      <c r="I372" s="4" t="str">
        <f>IF(VLOOKUP([Field],Columns[],8,0)=0,"","-&gt;"&amp;VLOOKUP([Field],Columns[],8,0))</f>
        <v/>
      </c>
      <c r="J372" s="4" t="str">
        <f>IF(VLOOKUP([Field],Columns[],9,0)=0,"","-&gt;"&amp;VLOOKUP([Field],Columns[],9,0))</f>
        <v/>
      </c>
      <c r="K372" s="4" t="str">
        <f>"$table-&gt;"&amp;[Type]&amp;[Name]&amp;[Arg2]&amp;[Method1]&amp;[Method2]&amp;[Method3]&amp;[Method4]&amp;[Method5]&amp;";"</f>
        <v>$table-&gt;timestamps();</v>
      </c>
    </row>
    <row r="373" spans="1:11">
      <c r="A373" s="4" t="s">
        <v>730</v>
      </c>
      <c r="B373" s="4" t="s">
        <v>731</v>
      </c>
      <c r="C373" s="4" t="str">
        <f>VLOOKUP([Field],Columns[],2,0)&amp;"("</f>
        <v>foreign(</v>
      </c>
      <c r="D373" s="4" t="str">
        <f>IF(VLOOKUP([Field],Columns[],3,0)&lt;&gt;"","'"&amp;VLOOKUP([Field],Columns[],3,0)&amp;"'","")</f>
        <v>'section'</v>
      </c>
      <c r="E373" s="7" t="str">
        <f>IF(VLOOKUP([Field],Columns[],4,0)&lt;&gt;0,", "&amp;VLOOKUP([Field],Columns[],4,0)&amp;")",")")</f>
        <v>)</v>
      </c>
      <c r="F373" s="4" t="str">
        <f>IF(VLOOKUP([Field],Columns[],5,0)=0,"","-&gt;"&amp;VLOOKUP([Field],Columns[],5,0))</f>
        <v>-&gt;references('id')</v>
      </c>
      <c r="G373" s="4" t="str">
        <f>IF(VLOOKUP([Field],Columns[],6,0)=0,"","-&gt;"&amp;VLOOKUP([Field],Columns[],6,0))</f>
        <v>-&gt;on('__resource_dashboard_sections')</v>
      </c>
      <c r="H373" s="4" t="str">
        <f>IF(VLOOKUP([Field],Columns[],7,0)=0,"","-&gt;"&amp;VLOOKUP([Field],Columns[],7,0))</f>
        <v>-&gt;onUpdate('cascade')</v>
      </c>
      <c r="I373" s="4" t="str">
        <f>IF(VLOOKUP([Field],Columns[],8,0)=0,"","-&gt;"&amp;VLOOKUP([Field],Columns[],8,0))</f>
        <v>-&gt;onDelete('cascade')</v>
      </c>
      <c r="J373" s="4" t="str">
        <f>IF(VLOOKUP([Field],Columns[],9,0)=0,"","-&gt;"&amp;VLOOKUP([Field],Columns[],9,0))</f>
        <v/>
      </c>
      <c r="K373" s="4" t="str">
        <f>"$table-&gt;"&amp;[Type]&amp;[Name]&amp;[Arg2]&amp;[Method1]&amp;[Method2]&amp;[Method3]&amp;[Method4]&amp;[Method5]&amp;";"</f>
        <v>$table-&gt;foreign('section')-&gt;references('id')-&gt;on('__resource_dashboard_sections')-&gt;onUpdate('cascade')-&gt;onDelete('cascade');</v>
      </c>
    </row>
    <row r="374" spans="1:11">
      <c r="A374" s="4" t="s">
        <v>778</v>
      </c>
      <c r="B374" s="4" t="s">
        <v>21</v>
      </c>
      <c r="C374" s="4" t="str">
        <f>VLOOKUP([Field],Columns[],2,0)&amp;"("</f>
        <v>increments(</v>
      </c>
      <c r="D374" s="4" t="str">
        <f>IF(VLOOKUP([Field],Columns[],3,0)&lt;&gt;"","'"&amp;VLOOKUP([Field],Columns[],3,0)&amp;"'","")</f>
        <v>'id'</v>
      </c>
      <c r="E374" s="7" t="str">
        <f>IF(VLOOKUP([Field],Columns[],4,0)&lt;&gt;0,", "&amp;VLOOKUP([Field],Columns[],4,0)&amp;")",")")</f>
        <v>)</v>
      </c>
      <c r="F374" s="4" t="str">
        <f>IF(VLOOKUP([Field],Columns[],5,0)=0,"","-&gt;"&amp;VLOOKUP([Field],Columns[],5,0))</f>
        <v/>
      </c>
      <c r="G374" s="4" t="str">
        <f>IF(VLOOKUP([Field],Columns[],6,0)=0,"","-&gt;"&amp;VLOOKUP([Field],Columns[],6,0))</f>
        <v/>
      </c>
      <c r="H374" s="4" t="str">
        <f>IF(VLOOKUP([Field],Columns[],7,0)=0,"","-&gt;"&amp;VLOOKUP([Field],Columns[],7,0))</f>
        <v/>
      </c>
      <c r="I374" s="4" t="str">
        <f>IF(VLOOKUP([Field],Columns[],8,0)=0,"","-&gt;"&amp;VLOOKUP([Field],Columns[],8,0))</f>
        <v/>
      </c>
      <c r="J374" s="4" t="str">
        <f>IF(VLOOKUP([Field],Columns[],9,0)=0,"","-&gt;"&amp;VLOOKUP([Field],Columns[],9,0))</f>
        <v/>
      </c>
      <c r="K374" s="4" t="str">
        <f>"$table-&gt;"&amp;[Type]&amp;[Name]&amp;[Arg2]&amp;[Method1]&amp;[Method2]&amp;[Method3]&amp;[Method4]&amp;[Method5]&amp;";"</f>
        <v>$table-&gt;increments('id');</v>
      </c>
    </row>
    <row r="375" spans="1:11">
      <c r="A375" s="4" t="s">
        <v>778</v>
      </c>
      <c r="B375" s="4" t="s">
        <v>122</v>
      </c>
      <c r="C375" s="4" t="str">
        <f>VLOOKUP([Field],Columns[],2,0)&amp;"("</f>
        <v>unsignedInteger(</v>
      </c>
      <c r="D375" s="4" t="str">
        <f>IF(VLOOKUP([Field],Columns[],3,0)&lt;&gt;"","'"&amp;VLOOKUP([Field],Columns[],3,0)&amp;"'","")</f>
        <v>'form_field'</v>
      </c>
      <c r="E375" s="7" t="str">
        <f>IF(VLOOKUP([Field],Columns[],4,0)&lt;&gt;0,", "&amp;VLOOKUP([Field],Columns[],4,0)&amp;")",")")</f>
        <v>)</v>
      </c>
      <c r="F375" s="4" t="str">
        <f>IF(VLOOKUP([Field],Columns[],5,0)=0,"","-&gt;"&amp;VLOOKUP([Field],Columns[],5,0))</f>
        <v>-&gt;index()</v>
      </c>
      <c r="G375" s="4" t="str">
        <f>IF(VLOOKUP([Field],Columns[],6,0)=0,"","-&gt;"&amp;VLOOKUP([Field],Columns[],6,0))</f>
        <v/>
      </c>
      <c r="H375" s="4" t="str">
        <f>IF(VLOOKUP([Field],Columns[],7,0)=0,"","-&gt;"&amp;VLOOKUP([Field],Columns[],7,0))</f>
        <v/>
      </c>
      <c r="I375" s="4" t="str">
        <f>IF(VLOOKUP([Field],Columns[],8,0)=0,"","-&gt;"&amp;VLOOKUP([Field],Columns[],8,0))</f>
        <v/>
      </c>
      <c r="J375" s="4" t="str">
        <f>IF(VLOOKUP([Field],Columns[],9,0)=0,"","-&gt;"&amp;VLOOKUP([Field],Columns[],9,0))</f>
        <v/>
      </c>
      <c r="K375" s="4" t="str">
        <f>"$table-&gt;"&amp;[Type]&amp;[Name]&amp;[Arg2]&amp;[Method1]&amp;[Method2]&amp;[Method3]&amp;[Method4]&amp;[Method5]&amp;";"</f>
        <v>$table-&gt;unsignedInteger('form_field')-&gt;index();</v>
      </c>
    </row>
    <row r="376" spans="1:11">
      <c r="A376" s="4" t="s">
        <v>778</v>
      </c>
      <c r="B376" s="4" t="s">
        <v>779</v>
      </c>
      <c r="C376" s="4" t="str">
        <f>VLOOKUP([Field],Columns[],2,0)&amp;"("</f>
        <v>enum(</v>
      </c>
      <c r="D376" s="4" t="str">
        <f>IF(VLOOKUP([Field],Columns[],3,0)&lt;&gt;"","'"&amp;VLOOKUP([Field],Columns[],3,0)&amp;"'","")</f>
        <v>'type'</v>
      </c>
      <c r="E376" s="7" t="str">
        <f>IF(VLOOKUP([Field],Columns[],4,0)&lt;&gt;0,", "&amp;VLOOKUP([Field],Columns[],4,0)&amp;")",")")</f>
        <v>, ['disabled-enabled','enabled-disabled','hidden-visible','visible-hidden','readonly-editable','editable-readonly'])</v>
      </c>
      <c r="F376" s="4" t="str">
        <f>IF(VLOOKUP([Field],Columns[],5,0)=0,"","-&gt;"&amp;VLOOKUP([Field],Columns[],5,0))</f>
        <v>-&gt;default('disabled-enabled')</v>
      </c>
      <c r="G376" s="4" t="str">
        <f>IF(VLOOKUP([Field],Columns[],6,0)=0,"","-&gt;"&amp;VLOOKUP([Field],Columns[],6,0))</f>
        <v/>
      </c>
      <c r="H376" s="4" t="str">
        <f>IF(VLOOKUP([Field],Columns[],7,0)=0,"","-&gt;"&amp;VLOOKUP([Field],Columns[],7,0))</f>
        <v/>
      </c>
      <c r="I376" s="4" t="str">
        <f>IF(VLOOKUP([Field],Columns[],8,0)=0,"","-&gt;"&amp;VLOOKUP([Field],Columns[],8,0))</f>
        <v/>
      </c>
      <c r="J376" s="4" t="str">
        <f>IF(VLOOKUP([Field],Columns[],9,0)=0,"","-&gt;"&amp;VLOOKUP([Field],Columns[],9,0))</f>
        <v/>
      </c>
      <c r="K376" s="4" t="str">
        <f>"$table-&gt;"&amp;[Type]&amp;[Name]&amp;[Arg2]&amp;[Method1]&amp;[Method2]&amp;[Method3]&amp;[Method4]&amp;[Method5]&amp;";"</f>
        <v>$table-&gt;enum('type', ['disabled-enabled','enabled-disabled','hidden-visible','visible-hidden','readonly-editable','editable-readonly'])-&gt;default('disabled-enabled');</v>
      </c>
    </row>
    <row r="377" spans="1:11">
      <c r="A377" s="4" t="s">
        <v>778</v>
      </c>
      <c r="B377" s="4" t="s">
        <v>679</v>
      </c>
      <c r="C377" s="4" t="str">
        <f>VLOOKUP([Field],Columns[],2,0)&amp;"("</f>
        <v>string(</v>
      </c>
      <c r="D377" s="4" t="str">
        <f>IF(VLOOKUP([Field],Columns[],3,0)&lt;&gt;"","'"&amp;VLOOKUP([Field],Columns[],3,0)&amp;"'","")</f>
        <v>'depend_field'</v>
      </c>
      <c r="E377" s="7" t="str">
        <f>IF(VLOOKUP([Field],Columns[],4,0)&lt;&gt;0,", "&amp;VLOOKUP([Field],Columns[],4,0)&amp;")",")")</f>
        <v>, 64)</v>
      </c>
      <c r="F377" s="4" t="str">
        <f>IF(VLOOKUP([Field],Columns[],5,0)=0,"","-&gt;"&amp;VLOOKUP([Field],Columns[],5,0))</f>
        <v>-&gt;index()</v>
      </c>
      <c r="G377" s="4" t="str">
        <f>IF(VLOOKUP([Field],Columns[],6,0)=0,"","-&gt;"&amp;VLOOKUP([Field],Columns[],6,0))</f>
        <v>-&gt;nullable()</v>
      </c>
      <c r="H377" s="4" t="str">
        <f>IF(VLOOKUP([Field],Columns[],7,0)=0,"","-&gt;"&amp;VLOOKUP([Field],Columns[],7,0))</f>
        <v/>
      </c>
      <c r="I377" s="4" t="str">
        <f>IF(VLOOKUP([Field],Columns[],8,0)=0,"","-&gt;"&amp;VLOOKUP([Field],Columns[],8,0))</f>
        <v/>
      </c>
      <c r="J377" s="4" t="str">
        <f>IF(VLOOKUP([Field],Columns[],9,0)=0,"","-&gt;"&amp;VLOOKUP([Field],Columns[],9,0))</f>
        <v/>
      </c>
      <c r="K377" s="4" t="str">
        <f>"$table-&gt;"&amp;[Type]&amp;[Name]&amp;[Arg2]&amp;[Method1]&amp;[Method2]&amp;[Method3]&amp;[Method4]&amp;[Method5]&amp;";"</f>
        <v>$table-&gt;string('depend_field', 64)-&gt;index()-&gt;nullable();</v>
      </c>
    </row>
    <row r="378" spans="1:11">
      <c r="A378" s="4" t="s">
        <v>778</v>
      </c>
      <c r="B378" s="4" t="s">
        <v>782</v>
      </c>
      <c r="C378" s="4" t="str">
        <f>VLOOKUP([Field],Columns[],2,0)&amp;"("</f>
        <v>enum(</v>
      </c>
      <c r="D378" s="4" t="str">
        <f>IF(VLOOKUP([Field],Columns[],3,0)&lt;&gt;"","'"&amp;VLOOKUP([Field],Columns[],3,0)&amp;"'","")</f>
        <v>'alter_on'</v>
      </c>
      <c r="E378" s="7" t="str">
        <f>IF(VLOOKUP([Field],Columns[],4,0)&lt;&gt;0,", "&amp;VLOOKUP([Field],Columns[],4,0)&amp;")",")")</f>
        <v>, ['not null','value','null'])</v>
      </c>
      <c r="F378" s="4" t="str">
        <f>IF(VLOOKUP([Field],Columns[],5,0)=0,"","-&gt;"&amp;VLOOKUP([Field],Columns[],5,0))</f>
        <v>-&gt;default('not null')</v>
      </c>
      <c r="G378" s="4" t="str">
        <f>IF(VLOOKUP([Field],Columns[],6,0)=0,"","-&gt;"&amp;VLOOKUP([Field],Columns[],6,0))</f>
        <v/>
      </c>
      <c r="H378" s="4" t="str">
        <f>IF(VLOOKUP([Field],Columns[],7,0)=0,"","-&gt;"&amp;VLOOKUP([Field],Columns[],7,0))</f>
        <v/>
      </c>
      <c r="I378" s="4" t="str">
        <f>IF(VLOOKUP([Field],Columns[],8,0)=0,"","-&gt;"&amp;VLOOKUP([Field],Columns[],8,0))</f>
        <v/>
      </c>
      <c r="J378" s="4" t="str">
        <f>IF(VLOOKUP([Field],Columns[],9,0)=0,"","-&gt;"&amp;VLOOKUP([Field],Columns[],9,0))</f>
        <v/>
      </c>
      <c r="K378" s="4" t="str">
        <f>"$table-&gt;"&amp;[Type]&amp;[Name]&amp;[Arg2]&amp;[Method1]&amp;[Method2]&amp;[Method3]&amp;[Method4]&amp;[Method5]&amp;";"</f>
        <v>$table-&gt;enum('alter_on', ['not null','value','null'])-&gt;default('not null');</v>
      </c>
    </row>
    <row r="379" spans="1:11">
      <c r="A379" s="4" t="s">
        <v>778</v>
      </c>
      <c r="B379" s="4" t="s">
        <v>786</v>
      </c>
      <c r="C379" s="4" t="str">
        <f>VLOOKUP([Field],Columns[],2,0)&amp;"("</f>
        <v>string(</v>
      </c>
      <c r="D379" s="4" t="str">
        <f>IF(VLOOKUP([Field],Columns[],3,0)&lt;&gt;"","'"&amp;VLOOKUP([Field],Columns[],3,0)&amp;"'","")</f>
        <v>'value'</v>
      </c>
      <c r="E379" s="7" t="str">
        <f>IF(VLOOKUP([Field],Columns[],4,0)&lt;&gt;0,", "&amp;VLOOKUP([Field],Columns[],4,0)&amp;")",")")</f>
        <v>, 128)</v>
      </c>
      <c r="F379" s="4" t="str">
        <f>IF(VLOOKUP([Field],Columns[],5,0)=0,"","-&gt;"&amp;VLOOKUP([Field],Columns[],5,0))</f>
        <v>-&gt;nullable()</v>
      </c>
      <c r="G379" s="4" t="str">
        <f>IF(VLOOKUP([Field],Columns[],6,0)=0,"","-&gt;"&amp;VLOOKUP([Field],Columns[],6,0))</f>
        <v/>
      </c>
      <c r="H379" s="4" t="str">
        <f>IF(VLOOKUP([Field],Columns[],7,0)=0,"","-&gt;"&amp;VLOOKUP([Field],Columns[],7,0))</f>
        <v/>
      </c>
      <c r="I379" s="4" t="str">
        <f>IF(VLOOKUP([Field],Columns[],8,0)=0,"","-&gt;"&amp;VLOOKUP([Field],Columns[],8,0))</f>
        <v/>
      </c>
      <c r="J379" s="4" t="str">
        <f>IF(VLOOKUP([Field],Columns[],9,0)=0,"","-&gt;"&amp;VLOOKUP([Field],Columns[],9,0))</f>
        <v/>
      </c>
      <c r="K379" s="4" t="str">
        <f>"$table-&gt;"&amp;[Type]&amp;[Name]&amp;[Arg2]&amp;[Method1]&amp;[Method2]&amp;[Method3]&amp;[Method4]&amp;[Method5]&amp;";"</f>
        <v>$table-&gt;string('value', 128)-&gt;nullable();</v>
      </c>
    </row>
    <row r="380" spans="1:11">
      <c r="A380" s="4" t="s">
        <v>778</v>
      </c>
      <c r="B380" s="5" t="s">
        <v>787</v>
      </c>
      <c r="C380" s="5" t="str">
        <f>VLOOKUP([Field],Columns[],2,0)&amp;"("</f>
        <v>string(</v>
      </c>
      <c r="D380" s="5" t="str">
        <f>IF(VLOOKUP([Field],Columns[],3,0)&lt;&gt;"","'"&amp;VLOOKUP([Field],Columns[],3,0)&amp;"'","")</f>
        <v>'values'</v>
      </c>
      <c r="E380" s="8" t="str">
        <f>IF(VLOOKUP([Field],Columns[],4,0)&lt;&gt;0,", "&amp;VLOOKUP([Field],Columns[],4,0)&amp;")",")")</f>
        <v>, 1024)</v>
      </c>
      <c r="F380" s="5" t="str">
        <f>IF(VLOOKUP([Field],Columns[],5,0)=0,"","-&gt;"&amp;VLOOKUP([Field],Columns[],5,0))</f>
        <v>-&gt;nullable()</v>
      </c>
      <c r="G380" s="5" t="str">
        <f>IF(VLOOKUP([Field],Columns[],6,0)=0,"","-&gt;"&amp;VLOOKUP([Field],Columns[],6,0))</f>
        <v/>
      </c>
      <c r="H380" s="5" t="str">
        <f>IF(VLOOKUP([Field],Columns[],7,0)=0,"","-&gt;"&amp;VLOOKUP([Field],Columns[],7,0))</f>
        <v/>
      </c>
      <c r="I380" s="5" t="str">
        <f>IF(VLOOKUP([Field],Columns[],8,0)=0,"","-&gt;"&amp;VLOOKUP([Field],Columns[],8,0))</f>
        <v/>
      </c>
      <c r="J380" s="5" t="str">
        <f>IF(VLOOKUP([Field],Columns[],9,0)=0,"","-&gt;"&amp;VLOOKUP([Field],Columns[],9,0))</f>
        <v/>
      </c>
      <c r="K380" s="5" t="str">
        <f>"$table-&gt;"&amp;[Type]&amp;[Name]&amp;[Arg2]&amp;[Method1]&amp;[Method2]&amp;[Method3]&amp;[Method4]&amp;[Method5]&amp;";"</f>
        <v>$table-&gt;string('values', 1024)-&gt;nullable();</v>
      </c>
    </row>
    <row r="381" spans="1:11">
      <c r="A381" s="4" t="s">
        <v>778</v>
      </c>
      <c r="B381" s="4" t="s">
        <v>683</v>
      </c>
      <c r="C381" s="4" t="str">
        <f>VLOOKUP([Field],Columns[],2,0)&amp;"("</f>
        <v>enum(</v>
      </c>
      <c r="D381" s="4" t="str">
        <f>IF(VLOOKUP([Field],Columns[],3,0)&lt;&gt;"","'"&amp;VLOOKUP([Field],Columns[],3,0)&amp;"'","")</f>
        <v>'operator'</v>
      </c>
      <c r="E381" s="7" t="str">
        <f>IF(VLOOKUP([Field],Columns[],4,0)&lt;&gt;0,", "&amp;VLOOKUP([Field],Columns[],4,0)&amp;")",")")</f>
        <v>, ['=','&lt;','&gt;','&lt;=','&gt;=','&lt;&gt;','In','NotIn','like'])</v>
      </c>
      <c r="F381" s="4" t="str">
        <f>IF(VLOOKUP([Field],Columns[],5,0)=0,"","-&gt;"&amp;VLOOKUP([Field],Columns[],5,0))</f>
        <v>-&gt;default('=')</v>
      </c>
      <c r="G381" s="4" t="str">
        <f>IF(VLOOKUP([Field],Columns[],6,0)=0,"","-&gt;"&amp;VLOOKUP([Field],Columns[],6,0))</f>
        <v/>
      </c>
      <c r="H381" s="4" t="str">
        <f>IF(VLOOKUP([Field],Columns[],7,0)=0,"","-&gt;"&amp;VLOOKUP([Field],Columns[],7,0))</f>
        <v/>
      </c>
      <c r="I381" s="4" t="str">
        <f>IF(VLOOKUP([Field],Columns[],8,0)=0,"","-&gt;"&amp;VLOOKUP([Field],Columns[],8,0))</f>
        <v/>
      </c>
      <c r="J381" s="4" t="str">
        <f>IF(VLOOKUP([Field],Columns[],9,0)=0,"","-&gt;"&amp;VLOOKUP([Field],Columns[],9,0))</f>
        <v/>
      </c>
      <c r="K381" s="4" t="str">
        <f>"$table-&gt;"&amp;[Type]&amp;[Name]&amp;[Arg2]&amp;[Method1]&amp;[Method2]&amp;[Method3]&amp;[Method4]&amp;[Method5]&amp;";"</f>
        <v>$table-&gt;enum('operator', ['=','&lt;','&gt;','&lt;=','&gt;=','&lt;&gt;','In','NotIn','like'])-&gt;default('=');</v>
      </c>
    </row>
    <row r="382" spans="1:11">
      <c r="A382" s="4" t="s">
        <v>778</v>
      </c>
      <c r="B382" s="4" t="s">
        <v>788</v>
      </c>
      <c r="C382" s="4" t="str">
        <f>VLOOKUP([Field],Columns[],2,0)&amp;"("</f>
        <v>enum(</v>
      </c>
      <c r="D382" s="4" t="str">
        <f>IF(VLOOKUP([Field],Columns[],3,0)&lt;&gt;"","'"&amp;VLOOKUP([Field],Columns[],3,0)&amp;"'","")</f>
        <v>'on_multiple'</v>
      </c>
      <c r="E382" s="7" t="str">
        <f>IF(VLOOKUP([Field],Columns[],4,0)&lt;&gt;0,", "&amp;VLOOKUP([Field],Columns[],4,0)&amp;")",")")</f>
        <v>, ['and','or'])</v>
      </c>
      <c r="F382" s="4" t="str">
        <f>IF(VLOOKUP([Field],Columns[],5,0)=0,"","-&gt;"&amp;VLOOKUP([Field],Columns[],5,0))</f>
        <v>-&gt;default('and')</v>
      </c>
      <c r="G382" s="4" t="str">
        <f>IF(VLOOKUP([Field],Columns[],6,0)=0,"","-&gt;"&amp;VLOOKUP([Field],Columns[],6,0))</f>
        <v/>
      </c>
      <c r="H382" s="4" t="str">
        <f>IF(VLOOKUP([Field],Columns[],7,0)=0,"","-&gt;"&amp;VLOOKUP([Field],Columns[],7,0))</f>
        <v/>
      </c>
      <c r="I382" s="4" t="str">
        <f>IF(VLOOKUP([Field],Columns[],8,0)=0,"","-&gt;"&amp;VLOOKUP([Field],Columns[],8,0))</f>
        <v/>
      </c>
      <c r="J382" s="4" t="str">
        <f>IF(VLOOKUP([Field],Columns[],9,0)=0,"","-&gt;"&amp;VLOOKUP([Field],Columns[],9,0))</f>
        <v/>
      </c>
      <c r="K382" s="4" t="str">
        <f>"$table-&gt;"&amp;[Type]&amp;[Name]&amp;[Arg2]&amp;[Method1]&amp;[Method2]&amp;[Method3]&amp;[Method4]&amp;[Method5]&amp;";"</f>
        <v>$table-&gt;enum('on_multiple', ['and','or'])-&gt;default('and');</v>
      </c>
    </row>
    <row r="383" spans="1:11">
      <c r="A383" s="4" t="s">
        <v>778</v>
      </c>
      <c r="B383" s="4" t="s">
        <v>40</v>
      </c>
      <c r="C383" s="4" t="str">
        <f>VLOOKUP([Field],Columns[],2,0)&amp;"("</f>
        <v>timestamps(</v>
      </c>
      <c r="D383" s="4" t="str">
        <f>IF(VLOOKUP([Field],Columns[],3,0)&lt;&gt;"","'"&amp;VLOOKUP([Field],Columns[],3,0)&amp;"'","")</f>
        <v/>
      </c>
      <c r="E383" s="7" t="str">
        <f>IF(VLOOKUP([Field],Columns[],4,0)&lt;&gt;0,", "&amp;VLOOKUP([Field],Columns[],4,0)&amp;")",")")</f>
        <v>)</v>
      </c>
      <c r="F383" s="4" t="str">
        <f>IF(VLOOKUP([Field],Columns[],5,0)=0,"","-&gt;"&amp;VLOOKUP([Field],Columns[],5,0))</f>
        <v/>
      </c>
      <c r="G383" s="4" t="str">
        <f>IF(VLOOKUP([Field],Columns[],6,0)=0,"","-&gt;"&amp;VLOOKUP([Field],Columns[],6,0))</f>
        <v/>
      </c>
      <c r="H383" s="4" t="str">
        <f>IF(VLOOKUP([Field],Columns[],7,0)=0,"","-&gt;"&amp;VLOOKUP([Field],Columns[],7,0))</f>
        <v/>
      </c>
      <c r="I383" s="4" t="str">
        <f>IF(VLOOKUP([Field],Columns[],8,0)=0,"","-&gt;"&amp;VLOOKUP([Field],Columns[],8,0))</f>
        <v/>
      </c>
      <c r="J383" s="4" t="str">
        <f>IF(VLOOKUP([Field],Columns[],9,0)=0,"","-&gt;"&amp;VLOOKUP([Field],Columns[],9,0))</f>
        <v/>
      </c>
      <c r="K383" s="4" t="str">
        <f>"$table-&gt;"&amp;[Type]&amp;[Name]&amp;[Arg2]&amp;[Method1]&amp;[Method2]&amp;[Method3]&amp;[Method4]&amp;[Method5]&amp;";"</f>
        <v>$table-&gt;timestamps();</v>
      </c>
    </row>
    <row r="384" spans="1:11">
      <c r="A384" s="4" t="s">
        <v>778</v>
      </c>
      <c r="B384" s="4" t="s">
        <v>123</v>
      </c>
      <c r="C384" s="4" t="str">
        <f>VLOOKUP([Field],Columns[],2,0)&amp;"("</f>
        <v>foreign(</v>
      </c>
      <c r="D384" s="4" t="str">
        <f>IF(VLOOKUP([Field],Columns[],3,0)&lt;&gt;"","'"&amp;VLOOKUP([Field],Columns[],3,0)&amp;"'","")</f>
        <v>'form_field'</v>
      </c>
      <c r="E384" s="7" t="str">
        <f>IF(VLOOKUP([Field],Columns[],4,0)&lt;&gt;0,", "&amp;VLOOKUP([Field],Columns[],4,0)&amp;")",")")</f>
        <v>)</v>
      </c>
      <c r="F384" s="4" t="str">
        <f>IF(VLOOKUP([Field],Columns[],5,0)=0,"","-&gt;"&amp;VLOOKUP([Field],Columns[],5,0))</f>
        <v>-&gt;references('id')</v>
      </c>
      <c r="G384" s="4" t="str">
        <f>IF(VLOOKUP([Field],Columns[],6,0)=0,"","-&gt;"&amp;VLOOKUP([Field],Columns[],6,0))</f>
        <v>-&gt;on('__resource_form_fields')</v>
      </c>
      <c r="H384" s="4" t="str">
        <f>IF(VLOOKUP([Field],Columns[],7,0)=0,"","-&gt;"&amp;VLOOKUP([Field],Columns[],7,0))</f>
        <v>-&gt;onUpdate('cascade')</v>
      </c>
      <c r="I384" s="4" t="str">
        <f>IF(VLOOKUP([Field],Columns[],8,0)=0,"","-&gt;"&amp;VLOOKUP([Field],Columns[],8,0))</f>
        <v>-&gt;onDelete('cascade')</v>
      </c>
      <c r="J384" s="4" t="str">
        <f>IF(VLOOKUP([Field],Columns[],9,0)=0,"","-&gt;"&amp;VLOOKUP([Field],Columns[],9,0))</f>
        <v/>
      </c>
      <c r="K384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</sheetData>
  <dataConsolidate/>
  <dataValidations count="2">
    <dataValidation type="list" allowBlank="1" showInputMessage="1" showErrorMessage="1" sqref="B2:B384">
      <formula1>AvailableFields</formula1>
    </dataValidation>
    <dataValidation type="list" allowBlank="1" showInputMessage="1" showErrorMessage="1" sqref="A2:A384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785"/>
  <sheetViews>
    <sheetView tabSelected="1" topLeftCell="B766" workbookViewId="0">
      <selection activeCell="D773" sqref="D773"/>
    </sheetView>
  </sheetViews>
  <sheetFormatPr defaultRowHeight="15"/>
  <cols>
    <col min="1" max="1" width="16.42578125" hidden="1" customWidth="1"/>
    <col min="2" max="2" width="18.42578125" bestFit="1" customWidth="1"/>
    <col min="3" max="3" width="3.85546875" style="26" customWidth="1"/>
    <col min="4" max="18" width="32.5703125" customWidth="1"/>
  </cols>
  <sheetData>
    <row r="1" spans="1:18">
      <c r="A1" s="36" t="s">
        <v>437</v>
      </c>
      <c r="B1" s="36" t="s">
        <v>435</v>
      </c>
      <c r="C1" s="36" t="s">
        <v>160</v>
      </c>
      <c r="D1" s="37" t="s">
        <v>413</v>
      </c>
      <c r="E1" s="37" t="s">
        <v>414</v>
      </c>
      <c r="F1" s="37" t="s">
        <v>415</v>
      </c>
      <c r="G1" s="37" t="s">
        <v>416</v>
      </c>
      <c r="H1" s="37" t="s">
        <v>417</v>
      </c>
      <c r="I1" s="37" t="s">
        <v>418</v>
      </c>
      <c r="J1" s="37" t="s">
        <v>419</v>
      </c>
      <c r="K1" s="37" t="s">
        <v>420</v>
      </c>
      <c r="L1" s="37" t="s">
        <v>421</v>
      </c>
      <c r="M1" s="37" t="s">
        <v>422</v>
      </c>
      <c r="N1" s="37" t="s">
        <v>423</v>
      </c>
      <c r="O1" s="37" t="s">
        <v>424</v>
      </c>
      <c r="P1" s="37" t="s">
        <v>425</v>
      </c>
      <c r="Q1" s="37" t="s">
        <v>426</v>
      </c>
      <c r="R1" s="37" t="s">
        <v>427</v>
      </c>
    </row>
    <row r="2" spans="1:18" hidden="1">
      <c r="A2" s="18" t="str">
        <f>[Table Name]&amp;"-"&amp;[Record No]</f>
        <v>Groups-0</v>
      </c>
      <c r="B2" s="15" t="s">
        <v>180</v>
      </c>
      <c r="C2" s="18">
        <f>COUNTIF($B$1:$B1,[Table Name])</f>
        <v>0</v>
      </c>
      <c r="D2" s="15" t="s">
        <v>26</v>
      </c>
      <c r="E2" s="15" t="s">
        <v>28</v>
      </c>
      <c r="F2" s="15" t="s">
        <v>30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hidden="1">
      <c r="A3" s="18" t="str">
        <f>[Table Name]&amp;"-"&amp;[Record No]</f>
        <v>Groups-1</v>
      </c>
      <c r="B3" s="15" t="s">
        <v>180</v>
      </c>
      <c r="C3" s="18">
        <f>COUNTIF($B$1:$B2,[Table Name])</f>
        <v>1</v>
      </c>
      <c r="D3" s="16" t="s">
        <v>159</v>
      </c>
      <c r="E3" s="16" t="s">
        <v>158</v>
      </c>
      <c r="F3" s="16" t="s">
        <v>157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 hidden="1">
      <c r="A4" s="18" t="str">
        <f>[Table Name]&amp;"-"&amp;[Record No]</f>
        <v>Groups-2</v>
      </c>
      <c r="B4" s="15" t="s">
        <v>180</v>
      </c>
      <c r="C4" s="18">
        <f>COUNTIF($B$1:$B3,[Table Name])</f>
        <v>2</v>
      </c>
      <c r="D4" s="16" t="s">
        <v>163</v>
      </c>
      <c r="E4" s="16" t="s">
        <v>162</v>
      </c>
      <c r="F4" s="16" t="s">
        <v>161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hidden="1">
      <c r="A5" s="18" t="str">
        <f>[Table Name]&amp;"-"&amp;[Record No]</f>
        <v>Groups-3</v>
      </c>
      <c r="B5" s="15" t="s">
        <v>180</v>
      </c>
      <c r="C5" s="18">
        <f>COUNTIF($B$1:$B4,[Table Name])</f>
        <v>3</v>
      </c>
      <c r="D5" s="16" t="s">
        <v>164</v>
      </c>
      <c r="E5" s="16" t="s">
        <v>165</v>
      </c>
      <c r="F5" s="16" t="s">
        <v>166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 hidden="1">
      <c r="A6" s="18" t="str">
        <f>[Table Name]&amp;"-"&amp;[Record No]</f>
        <v>Roles-0</v>
      </c>
      <c r="B6" s="15" t="s">
        <v>185</v>
      </c>
      <c r="C6" s="18">
        <f>COUNTIF($B$1:$B5,[Table Name])</f>
        <v>0</v>
      </c>
      <c r="D6" s="16" t="s">
        <v>26</v>
      </c>
      <c r="E6" s="16" t="s">
        <v>28</v>
      </c>
      <c r="F6" s="16" t="s">
        <v>30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hidden="1">
      <c r="A7" s="18" t="str">
        <f>[Table Name]&amp;"-"&amp;[Record No]</f>
        <v>Roles-1</v>
      </c>
      <c r="B7" s="15" t="s">
        <v>185</v>
      </c>
      <c r="C7" s="18">
        <f>COUNTIF($B$1:$B6,[Table Name])</f>
        <v>1</v>
      </c>
      <c r="D7" s="16" t="s">
        <v>168</v>
      </c>
      <c r="E7" s="16" t="s">
        <v>169</v>
      </c>
      <c r="F7" s="16" t="s">
        <v>167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 hidden="1">
      <c r="A8" s="18" t="str">
        <f>[Table Name]&amp;"-"&amp;[Record No]</f>
        <v>Roles-2</v>
      </c>
      <c r="B8" s="15" t="s">
        <v>185</v>
      </c>
      <c r="C8" s="18">
        <f>COUNTIF($B$1:$B7,[Table Name])</f>
        <v>2</v>
      </c>
      <c r="D8" s="16" t="s">
        <v>170</v>
      </c>
      <c r="E8" s="16" t="s">
        <v>171</v>
      </c>
      <c r="F8" s="16" t="s">
        <v>172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 hidden="1">
      <c r="A9" s="18" t="str">
        <f>[Table Name]&amp;"-"&amp;[Record No]</f>
        <v>Roles-3</v>
      </c>
      <c r="B9" s="15" t="s">
        <v>185</v>
      </c>
      <c r="C9" s="18">
        <f>COUNTIF($B$1:$B8,[Table Name])</f>
        <v>3</v>
      </c>
      <c r="D9" s="16" t="s">
        <v>588</v>
      </c>
      <c r="E9" s="16" t="s">
        <v>174</v>
      </c>
      <c r="F9" s="16" t="s">
        <v>173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hidden="1">
      <c r="A10" s="18" t="str">
        <f>[Table Name]&amp;"-"&amp;[Record No]</f>
        <v>Group Roles-0</v>
      </c>
      <c r="B10" s="16" t="s">
        <v>224</v>
      </c>
      <c r="C10" s="18">
        <f>COUNTIF($B$1:$B9,[Table Name])</f>
        <v>0</v>
      </c>
      <c r="D10" s="16" t="s">
        <v>141</v>
      </c>
      <c r="E10" s="16" t="s">
        <v>147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 hidden="1">
      <c r="A11" s="18" t="str">
        <f>[Table Name]&amp;"-"&amp;[Record No]</f>
        <v>Group Roles-1</v>
      </c>
      <c r="B11" s="16" t="s">
        <v>224</v>
      </c>
      <c r="C11" s="18">
        <f>COUNTIF($B$1:$B10,[Table Name])</f>
        <v>1</v>
      </c>
      <c r="D11" s="16">
        <v>1</v>
      </c>
      <c r="E11" s="16">
        <v>1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 hidden="1">
      <c r="A12" s="18" t="str">
        <f>[Table Name]&amp;"-"&amp;[Record No]</f>
        <v>Group Roles-2</v>
      </c>
      <c r="B12" s="16" t="s">
        <v>224</v>
      </c>
      <c r="C12" s="18">
        <f>COUNTIF($B$1:$B11,[Table Name])</f>
        <v>2</v>
      </c>
      <c r="D12" s="16">
        <v>2</v>
      </c>
      <c r="E12" s="16">
        <v>2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 hidden="1">
      <c r="A13" s="18" t="str">
        <f>[Table Name]&amp;"-"&amp;[Record No]</f>
        <v>Group Roles-3</v>
      </c>
      <c r="B13" s="16" t="s">
        <v>224</v>
      </c>
      <c r="C13" s="18">
        <f>COUNTIF($B$1:$B12,[Table Name])</f>
        <v>3</v>
      </c>
      <c r="D13" s="16">
        <v>3</v>
      </c>
      <c r="E13" s="16">
        <v>3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hidden="1">
      <c r="A14" s="19" t="str">
        <f>[Table Name]&amp;"-"&amp;[Record No]</f>
        <v>Resources-0</v>
      </c>
      <c r="B14" s="16" t="s">
        <v>220</v>
      </c>
      <c r="C14" s="18">
        <f>COUNTIF($B$1:$B13,[Table Name])</f>
        <v>0</v>
      </c>
      <c r="D14" s="16" t="s">
        <v>26</v>
      </c>
      <c r="E14" s="16" t="s">
        <v>28</v>
      </c>
      <c r="F14" s="16" t="s">
        <v>30</v>
      </c>
      <c r="G14" s="16" t="s">
        <v>31</v>
      </c>
      <c r="H14" s="16" t="s">
        <v>32</v>
      </c>
      <c r="I14" s="16" t="s">
        <v>33</v>
      </c>
      <c r="J14" s="16" t="s">
        <v>34</v>
      </c>
      <c r="K14" s="16" t="s">
        <v>35</v>
      </c>
      <c r="L14" s="16"/>
      <c r="M14" s="16"/>
      <c r="N14" s="16"/>
      <c r="O14" s="16"/>
      <c r="P14" s="16"/>
      <c r="Q14" s="16"/>
      <c r="R14" s="16"/>
    </row>
    <row r="15" spans="1:18" hidden="1">
      <c r="A15" s="19" t="str">
        <f>[Table Name]&amp;"-"&amp;[Record No]</f>
        <v>Resources-1</v>
      </c>
      <c r="B15" s="16" t="s">
        <v>220</v>
      </c>
      <c r="C15" s="18">
        <f>COUNTIF($B$1:$B14,[Table Name])</f>
        <v>1</v>
      </c>
      <c r="D15" s="15" t="s">
        <v>177</v>
      </c>
      <c r="E15" s="15" t="s">
        <v>179</v>
      </c>
      <c r="F15" s="15" t="s">
        <v>184</v>
      </c>
      <c r="G15" s="15" t="s">
        <v>558</v>
      </c>
      <c r="H15" s="15" t="s">
        <v>178</v>
      </c>
      <c r="I15" s="15" t="s">
        <v>21</v>
      </c>
      <c r="J15" s="15"/>
      <c r="K15" s="15"/>
      <c r="L15" s="15"/>
      <c r="M15" s="15"/>
      <c r="N15" s="15"/>
      <c r="O15" s="15"/>
      <c r="P15" s="15"/>
      <c r="Q15" s="15"/>
      <c r="R15" s="15"/>
    </row>
    <row r="16" spans="1:18" hidden="1">
      <c r="A16" s="19" t="str">
        <f>[Table Name]&amp;"-"&amp;[Record No]</f>
        <v>Resources-2</v>
      </c>
      <c r="B16" s="16" t="s">
        <v>220</v>
      </c>
      <c r="C16" s="18">
        <f>COUNTIF($B$1:$B15,[Table Name])</f>
        <v>2</v>
      </c>
      <c r="D16" s="15" t="s">
        <v>273</v>
      </c>
      <c r="E16" s="15" t="s">
        <v>181</v>
      </c>
      <c r="F16" s="15" t="s">
        <v>180</v>
      </c>
      <c r="G16" s="15" t="s">
        <v>558</v>
      </c>
      <c r="H16" s="15" t="s">
        <v>182</v>
      </c>
      <c r="I16" s="15" t="s">
        <v>21</v>
      </c>
      <c r="J16" s="15"/>
      <c r="K16" s="15"/>
      <c r="L16" s="15"/>
      <c r="M16" s="15"/>
      <c r="N16" s="15"/>
      <c r="O16" s="15"/>
      <c r="P16" s="15"/>
      <c r="Q16" s="15"/>
      <c r="R16" s="15"/>
    </row>
    <row r="17" spans="1:18" hidden="1">
      <c r="A17" s="19" t="str">
        <f>[Table Name]&amp;"-"&amp;[Record No]</f>
        <v>Resources-3</v>
      </c>
      <c r="B17" s="16" t="s">
        <v>220</v>
      </c>
      <c r="C17" s="18">
        <f>COUNTIF($B$1:$B16,[Table Name])</f>
        <v>3</v>
      </c>
      <c r="D17" s="15" t="s">
        <v>318</v>
      </c>
      <c r="E17" s="15" t="s">
        <v>186</v>
      </c>
      <c r="F17" s="15" t="s">
        <v>185</v>
      </c>
      <c r="G17" s="15" t="s">
        <v>558</v>
      </c>
      <c r="H17" s="15" t="s">
        <v>187</v>
      </c>
      <c r="I17" s="15" t="s">
        <v>21</v>
      </c>
      <c r="J17" s="15"/>
      <c r="K17" s="15"/>
      <c r="L17" s="15"/>
      <c r="M17" s="15"/>
      <c r="N17" s="15"/>
      <c r="O17" s="15"/>
      <c r="P17" s="15"/>
      <c r="Q17" s="15"/>
      <c r="R17" s="15"/>
    </row>
    <row r="18" spans="1:18" hidden="1">
      <c r="A18" s="19" t="str">
        <f>[Table Name]&amp;"-"&amp;[Record No]</f>
        <v>Resources-4</v>
      </c>
      <c r="B18" s="16" t="s">
        <v>220</v>
      </c>
      <c r="C18" s="18">
        <f>COUNTIF($B$1:$B17,[Table Name])</f>
        <v>4</v>
      </c>
      <c r="D18" s="15" t="s">
        <v>208</v>
      </c>
      <c r="E18" s="15" t="s">
        <v>209</v>
      </c>
      <c r="F18" s="15" t="s">
        <v>208</v>
      </c>
      <c r="G18" s="15" t="s">
        <v>558</v>
      </c>
      <c r="H18" s="15" t="s">
        <v>210</v>
      </c>
      <c r="I18" s="15" t="s">
        <v>21</v>
      </c>
      <c r="J18" s="15"/>
      <c r="K18" s="15"/>
      <c r="L18" s="15"/>
      <c r="M18" s="15"/>
      <c r="N18" s="15"/>
      <c r="O18" s="15"/>
      <c r="P18" s="15"/>
      <c r="Q18" s="15"/>
      <c r="R18" s="15"/>
    </row>
    <row r="19" spans="1:18" hidden="1">
      <c r="A19" s="19" t="str">
        <f>[Table Name]&amp;"-"&amp;[Record No]</f>
        <v>Resources-5</v>
      </c>
      <c r="B19" s="16" t="s">
        <v>220</v>
      </c>
      <c r="C19" s="18">
        <f>COUNTIF($B$1:$B18,[Table Name])</f>
        <v>5</v>
      </c>
      <c r="D19" s="15" t="s">
        <v>205</v>
      </c>
      <c r="E19" s="15" t="s">
        <v>206</v>
      </c>
      <c r="F19" s="15" t="s">
        <v>205</v>
      </c>
      <c r="G19" s="15" t="s">
        <v>558</v>
      </c>
      <c r="H19" s="15" t="s">
        <v>207</v>
      </c>
      <c r="I19" s="15" t="s">
        <v>21</v>
      </c>
      <c r="J19" s="15"/>
      <c r="K19" s="15"/>
      <c r="L19" s="15"/>
      <c r="M19" s="15"/>
      <c r="N19" s="15"/>
      <c r="O19" s="15"/>
      <c r="P19" s="15"/>
      <c r="Q19" s="15"/>
      <c r="R19" s="15"/>
    </row>
    <row r="20" spans="1:18" hidden="1">
      <c r="A20" s="19" t="str">
        <f>[Table Name]&amp;"-"&amp;[Record No]</f>
        <v>Resources-6</v>
      </c>
      <c r="B20" s="16" t="s">
        <v>220</v>
      </c>
      <c r="C20" s="18">
        <f>COUNTIF($B$1:$B19,[Table Name])</f>
        <v>6</v>
      </c>
      <c r="D20" s="15" t="s">
        <v>319</v>
      </c>
      <c r="E20" s="15" t="s">
        <v>308</v>
      </c>
      <c r="F20" s="15" t="s">
        <v>291</v>
      </c>
      <c r="G20" s="15" t="s">
        <v>558</v>
      </c>
      <c r="H20" s="15" t="s">
        <v>309</v>
      </c>
      <c r="I20" s="15" t="s">
        <v>21</v>
      </c>
      <c r="J20" s="15"/>
      <c r="K20" s="15"/>
      <c r="L20" s="15"/>
      <c r="M20" s="15"/>
      <c r="N20" s="15"/>
      <c r="O20" s="15"/>
      <c r="P20" s="15"/>
      <c r="Q20" s="15"/>
      <c r="R20" s="15"/>
    </row>
    <row r="21" spans="1:18" hidden="1">
      <c r="A21" s="19" t="str">
        <f>[Table Name]&amp;"-"&amp;[Record No]</f>
        <v>Resources-7</v>
      </c>
      <c r="B21" s="16" t="s">
        <v>220</v>
      </c>
      <c r="C21" s="18">
        <f>COUNTIF($B$1:$B20,[Table Name])</f>
        <v>7</v>
      </c>
      <c r="D21" s="15" t="s">
        <v>316</v>
      </c>
      <c r="E21" s="15" t="s">
        <v>337</v>
      </c>
      <c r="F21" s="15" t="s">
        <v>315</v>
      </c>
      <c r="G21" s="15" t="s">
        <v>558</v>
      </c>
      <c r="H21" s="15" t="s">
        <v>317</v>
      </c>
      <c r="I21" s="15" t="s">
        <v>21</v>
      </c>
      <c r="J21" s="15"/>
      <c r="K21" s="15"/>
      <c r="L21" s="15"/>
      <c r="M21" s="15"/>
      <c r="N21" s="15"/>
      <c r="O21" s="15"/>
      <c r="P21" s="15"/>
      <c r="Q21" s="15"/>
      <c r="R21" s="15"/>
    </row>
    <row r="22" spans="1:18" hidden="1">
      <c r="A22" s="19" t="str">
        <f>[Table Name]&amp;"-"&amp;[Record No]</f>
        <v>Resources-8</v>
      </c>
      <c r="B22" s="16" t="s">
        <v>220</v>
      </c>
      <c r="C22" s="18">
        <f>COUNTIF($B$1:$B21,[Table Name])</f>
        <v>8</v>
      </c>
      <c r="D22" s="15" t="s">
        <v>369</v>
      </c>
      <c r="E22" s="15" t="s">
        <v>370</v>
      </c>
      <c r="F22" s="15" t="s">
        <v>371</v>
      </c>
      <c r="G22" s="15" t="s">
        <v>558</v>
      </c>
      <c r="H22" s="15" t="s">
        <v>372</v>
      </c>
      <c r="I22" s="15" t="s">
        <v>21</v>
      </c>
      <c r="J22" s="15"/>
      <c r="K22" s="15"/>
      <c r="L22" s="15"/>
      <c r="M22" s="15"/>
      <c r="N22" s="15"/>
      <c r="O22" s="15"/>
      <c r="P22" s="15"/>
      <c r="Q22" s="15"/>
      <c r="R22" s="15"/>
    </row>
    <row r="23" spans="1:18" hidden="1">
      <c r="A23" s="19" t="str">
        <f>[Table Name]&amp;"-"&amp;[Record No]</f>
        <v>Resources-9</v>
      </c>
      <c r="B23" s="16" t="s">
        <v>220</v>
      </c>
      <c r="C23" s="18">
        <f>COUNTIF($B$1:$B22,[Table Name])</f>
        <v>9</v>
      </c>
      <c r="D23" s="15" t="s">
        <v>382</v>
      </c>
      <c r="E23" s="15" t="s">
        <v>383</v>
      </c>
      <c r="F23" s="15" t="s">
        <v>384</v>
      </c>
      <c r="G23" s="15" t="s">
        <v>558</v>
      </c>
      <c r="H23" s="15" t="s">
        <v>385</v>
      </c>
      <c r="I23" s="15" t="s">
        <v>21</v>
      </c>
      <c r="J23" s="15"/>
      <c r="K23" s="15"/>
      <c r="L23" s="15"/>
      <c r="M23" s="15"/>
      <c r="N23" s="15"/>
      <c r="O23" s="15"/>
      <c r="P23" s="15"/>
      <c r="Q23" s="15"/>
      <c r="R23" s="15"/>
    </row>
    <row r="24" spans="1:18" hidden="1">
      <c r="A24" s="19" t="str">
        <f>[Table Name]&amp;"-"&amp;[Record No]</f>
        <v>Resources-10</v>
      </c>
      <c r="B24" s="16" t="s">
        <v>220</v>
      </c>
      <c r="C24" s="18">
        <f>COUNTIF($B$1:$B23,[Table Name])</f>
        <v>10</v>
      </c>
      <c r="D24" s="15" t="s">
        <v>389</v>
      </c>
      <c r="E24" s="15" t="s">
        <v>388</v>
      </c>
      <c r="F24" s="15" t="s">
        <v>387</v>
      </c>
      <c r="G24" s="15" t="s">
        <v>558</v>
      </c>
      <c r="H24" s="15" t="s">
        <v>386</v>
      </c>
      <c r="I24" s="15" t="s">
        <v>21</v>
      </c>
      <c r="J24" s="15"/>
      <c r="K24" s="15"/>
      <c r="L24" s="15"/>
      <c r="M24" s="15"/>
      <c r="N24" s="15"/>
      <c r="O24" s="15"/>
      <c r="P24" s="15"/>
      <c r="Q24" s="15"/>
      <c r="R24" s="15"/>
    </row>
    <row r="25" spans="1:18" hidden="1">
      <c r="A25" s="19" t="str">
        <f>[Table Name]&amp;"-"&amp;[Record No]</f>
        <v>Resources-11</v>
      </c>
      <c r="B25" s="16" t="s">
        <v>220</v>
      </c>
      <c r="C25" s="18">
        <f>COUNTIF($B$1:$B24,[Table Name])</f>
        <v>11</v>
      </c>
      <c r="D25" s="15" t="s">
        <v>395</v>
      </c>
      <c r="E25" s="15" t="s">
        <v>396</v>
      </c>
      <c r="F25" s="15" t="s">
        <v>397</v>
      </c>
      <c r="G25" s="15" t="s">
        <v>558</v>
      </c>
      <c r="H25" s="15" t="s">
        <v>398</v>
      </c>
      <c r="I25" s="15" t="s">
        <v>21</v>
      </c>
      <c r="J25" s="15"/>
      <c r="K25" s="15"/>
      <c r="L25" s="15"/>
      <c r="M25" s="15"/>
      <c r="N25" s="15"/>
      <c r="O25" s="15"/>
      <c r="P25" s="15"/>
      <c r="Q25" s="15"/>
      <c r="R25" s="15"/>
    </row>
    <row r="26" spans="1:18" hidden="1">
      <c r="A26" s="19" t="str">
        <f>[Table Name]&amp;"-"&amp;[Record No]</f>
        <v>Resources-12</v>
      </c>
      <c r="B26" s="16" t="s">
        <v>220</v>
      </c>
      <c r="C26" s="18">
        <f>COUNTIF($B$1:$B25,[Table Name])</f>
        <v>12</v>
      </c>
      <c r="D26" s="15" t="s">
        <v>402</v>
      </c>
      <c r="E26" s="15" t="s">
        <v>403</v>
      </c>
      <c r="F26" s="15" t="s">
        <v>404</v>
      </c>
      <c r="G26" s="15" t="s">
        <v>558</v>
      </c>
      <c r="H26" s="15" t="s">
        <v>405</v>
      </c>
      <c r="I26" s="15" t="s">
        <v>21</v>
      </c>
      <c r="J26" s="15"/>
      <c r="K26" s="15"/>
      <c r="L26" s="15"/>
      <c r="M26" s="15"/>
      <c r="N26" s="15"/>
      <c r="O26" s="15"/>
      <c r="P26" s="15"/>
      <c r="Q26" s="15"/>
      <c r="R26" s="15"/>
    </row>
    <row r="27" spans="1:18" hidden="1">
      <c r="A27" s="19" t="str">
        <f>[Table Name]&amp;"-"&amp;[Record No]</f>
        <v>Resources-13</v>
      </c>
      <c r="B27" s="16" t="s">
        <v>220</v>
      </c>
      <c r="C27" s="18">
        <f>COUNTIF($B$1:$B26,[Table Name])</f>
        <v>13</v>
      </c>
      <c r="D27" s="16" t="s">
        <v>406</v>
      </c>
      <c r="E27" s="16" t="s">
        <v>407</v>
      </c>
      <c r="F27" s="16" t="s">
        <v>408</v>
      </c>
      <c r="G27" s="15" t="s">
        <v>558</v>
      </c>
      <c r="H27" s="16" t="s">
        <v>409</v>
      </c>
      <c r="I27" s="16" t="s">
        <v>21</v>
      </c>
      <c r="J27" s="16"/>
      <c r="K27" s="16"/>
      <c r="L27" s="16"/>
      <c r="M27" s="16"/>
      <c r="N27" s="16"/>
      <c r="O27" s="16"/>
      <c r="P27" s="16"/>
      <c r="Q27" s="16"/>
      <c r="R27" s="16"/>
    </row>
    <row r="28" spans="1:18" hidden="1">
      <c r="A28" s="19" t="str">
        <f>[Table Name]&amp;"-"&amp;[Record No]</f>
        <v>Resource Roles-0</v>
      </c>
      <c r="B28" s="16" t="s">
        <v>227</v>
      </c>
      <c r="C28" s="18">
        <f>COUNTIF($B$1:$B27,[Table Name])</f>
        <v>0</v>
      </c>
      <c r="D28" s="16" t="s">
        <v>23</v>
      </c>
      <c r="E28" s="16" t="s">
        <v>147</v>
      </c>
      <c r="F28" s="16" t="s">
        <v>381</v>
      </c>
      <c r="G28" s="16" t="s">
        <v>378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8" hidden="1">
      <c r="A29" s="19" t="str">
        <f>[Table Name]&amp;"-"&amp;[Record No]</f>
        <v>Resource Roles-1</v>
      </c>
      <c r="B29" s="16" t="s">
        <v>227</v>
      </c>
      <c r="C29" s="18">
        <f>COUNTIF($B$1:$B28,[Table Name])</f>
        <v>1</v>
      </c>
      <c r="D29" s="16">
        <v>1</v>
      </c>
      <c r="E29" s="16">
        <v>1</v>
      </c>
      <c r="F29" s="16" t="s">
        <v>380</v>
      </c>
      <c r="G29" s="16" t="s">
        <v>637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 hidden="1">
      <c r="A30" s="19" t="str">
        <f>[Table Name]&amp;"-"&amp;[Record No]</f>
        <v>Resource Roles-2</v>
      </c>
      <c r="B30" s="16" t="s">
        <v>227</v>
      </c>
      <c r="C30" s="18">
        <f>COUNTIF($B$1:$B29,[Table Name])</f>
        <v>2</v>
      </c>
      <c r="D30" s="16">
        <v>1</v>
      </c>
      <c r="E30" s="16">
        <v>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 hidden="1">
      <c r="A31" s="19" t="str">
        <f>[Table Name]&amp;"-"&amp;[Record No]</f>
        <v>Resource Roles-3</v>
      </c>
      <c r="B31" s="16" t="s">
        <v>227</v>
      </c>
      <c r="C31" s="18">
        <f>COUNTIF($B$1:$B30,[Table Name])</f>
        <v>3</v>
      </c>
      <c r="D31" s="16">
        <v>2</v>
      </c>
      <c r="E31" s="16">
        <v>3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 hidden="1">
      <c r="A32" s="19" t="str">
        <f>[Table Name]&amp;"-"&amp;[Record No]</f>
        <v>Resource Roles-4</v>
      </c>
      <c r="B32" s="16" t="s">
        <v>227</v>
      </c>
      <c r="C32" s="18">
        <f>COUNTIF($B$1:$B31,[Table Name])</f>
        <v>4</v>
      </c>
      <c r="D32" s="16">
        <v>3</v>
      </c>
      <c r="E32" s="16">
        <v>3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1:18" hidden="1">
      <c r="A33" s="19" t="str">
        <f>[Table Name]&amp;"-"&amp;[Record No]</f>
        <v>Resource Roles-5</v>
      </c>
      <c r="B33" s="16" t="s">
        <v>227</v>
      </c>
      <c r="C33" s="18">
        <f>COUNTIF($B$1:$B32,[Table Name])</f>
        <v>5</v>
      </c>
      <c r="D33" s="16">
        <v>4</v>
      </c>
      <c r="E33" s="16">
        <v>2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1:18" hidden="1">
      <c r="A34" s="19" t="str">
        <f>[Table Name]&amp;"-"&amp;[Record No]</f>
        <v>Resource Roles-6</v>
      </c>
      <c r="B34" s="16" t="s">
        <v>227</v>
      </c>
      <c r="C34" s="18">
        <f>COUNTIF($B$1:$B33,[Table Name])</f>
        <v>6</v>
      </c>
      <c r="D34" s="16">
        <v>5</v>
      </c>
      <c r="E34" s="16">
        <v>1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 hidden="1">
      <c r="A35" s="19" t="str">
        <f>[Table Name]&amp;"-"&amp;[Record No]</f>
        <v>Resource Roles-7</v>
      </c>
      <c r="B35" s="16" t="s">
        <v>227</v>
      </c>
      <c r="C35" s="18">
        <f>COUNTIF($B$1:$B34,[Table Name])</f>
        <v>7</v>
      </c>
      <c r="D35" s="16">
        <v>5</v>
      </c>
      <c r="E35" s="16">
        <v>3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1:18" hidden="1">
      <c r="A36" s="19" t="str">
        <f>[Table Name]&amp;"-"&amp;[Record No]</f>
        <v>Resource Relations-0</v>
      </c>
      <c r="B36" s="16" t="s">
        <v>441</v>
      </c>
      <c r="C36" s="18">
        <f>COUNTIF($B$1:$B35,[Table Name])</f>
        <v>0</v>
      </c>
      <c r="D36" s="16" t="s">
        <v>23</v>
      </c>
      <c r="E36" s="16" t="s">
        <v>26</v>
      </c>
      <c r="F36" s="16" t="s">
        <v>28</v>
      </c>
      <c r="G36" s="16" t="s">
        <v>36</v>
      </c>
      <c r="H36" s="16" t="s">
        <v>49</v>
      </c>
      <c r="I36" s="16" t="s">
        <v>52</v>
      </c>
      <c r="J36" s="16"/>
      <c r="K36" s="16"/>
      <c r="L36" s="16"/>
      <c r="M36" s="16"/>
      <c r="N36" s="16"/>
      <c r="O36" s="16"/>
      <c r="P36" s="16"/>
      <c r="Q36" s="16"/>
      <c r="R36" s="16"/>
    </row>
    <row r="37" spans="1:18" hidden="1">
      <c r="A37" s="18" t="str">
        <f>[Table Name]&amp;"-"&amp;[Record No]</f>
        <v>Resource Relations-1</v>
      </c>
      <c r="B37" s="16" t="s">
        <v>441</v>
      </c>
      <c r="C37" s="18">
        <f>COUNTIF($B$1:$B36,[Table Name])</f>
        <v>1</v>
      </c>
      <c r="D37" s="15">
        <v>1</v>
      </c>
      <c r="E37" s="15" t="s">
        <v>222</v>
      </c>
      <c r="F37" s="15" t="s">
        <v>215</v>
      </c>
      <c r="G37" s="15" t="s">
        <v>180</v>
      </c>
      <c r="H37" s="15" t="s">
        <v>216</v>
      </c>
      <c r="I37" s="15">
        <v>2</v>
      </c>
      <c r="J37" s="15"/>
      <c r="K37" s="15"/>
      <c r="L37" s="15"/>
      <c r="M37" s="15"/>
      <c r="N37" s="15"/>
      <c r="O37" s="15"/>
      <c r="P37" s="15"/>
      <c r="Q37" s="15"/>
      <c r="R37" s="15"/>
    </row>
    <row r="38" spans="1:18" hidden="1">
      <c r="A38" s="18" t="str">
        <f>[Table Name]&amp;"-"&amp;[Record No]</f>
        <v>Resource Relations-2</v>
      </c>
      <c r="B38" s="16" t="s">
        <v>441</v>
      </c>
      <c r="C38" s="18">
        <f>COUNTIF($B$1:$B37,[Table Name])</f>
        <v>2</v>
      </c>
      <c r="D38" s="15">
        <v>2</v>
      </c>
      <c r="E38" s="15" t="s">
        <v>223</v>
      </c>
      <c r="F38" s="15" t="s">
        <v>217</v>
      </c>
      <c r="G38" s="15" t="s">
        <v>184</v>
      </c>
      <c r="H38" s="15" t="s">
        <v>216</v>
      </c>
      <c r="I38" s="15">
        <v>1</v>
      </c>
      <c r="J38" s="15"/>
      <c r="K38" s="15"/>
      <c r="L38" s="15"/>
      <c r="M38" s="15"/>
      <c r="N38" s="15"/>
      <c r="O38" s="15"/>
      <c r="P38" s="15"/>
      <c r="Q38" s="15"/>
      <c r="R38" s="15"/>
    </row>
    <row r="39" spans="1:18" hidden="1">
      <c r="A39" s="18" t="str">
        <f>[Table Name]&amp;"-"&amp;[Record No]</f>
        <v>Resource Relations-3</v>
      </c>
      <c r="B39" s="16" t="s">
        <v>441</v>
      </c>
      <c r="C39" s="18">
        <f>COUNTIF($B$1:$B38,[Table Name])</f>
        <v>3</v>
      </c>
      <c r="D39" s="15">
        <v>2</v>
      </c>
      <c r="E39" s="15" t="s">
        <v>224</v>
      </c>
      <c r="F39" s="15" t="s">
        <v>218</v>
      </c>
      <c r="G39" s="15" t="s">
        <v>185</v>
      </c>
      <c r="H39" s="15" t="s">
        <v>216</v>
      </c>
      <c r="I39" s="15">
        <v>3</v>
      </c>
      <c r="J39" s="15"/>
      <c r="K39" s="15"/>
      <c r="L39" s="15"/>
      <c r="M39" s="15"/>
      <c r="N39" s="15"/>
      <c r="O39" s="15"/>
      <c r="P39" s="15"/>
      <c r="Q39" s="15"/>
      <c r="R39" s="15"/>
    </row>
    <row r="40" spans="1:18" hidden="1">
      <c r="A40" s="18" t="str">
        <f>[Table Name]&amp;"-"&amp;[Record No]</f>
        <v>Resource Relations-4</v>
      </c>
      <c r="B40" s="16" t="s">
        <v>441</v>
      </c>
      <c r="C40" s="18">
        <f>COUNTIF($B$1:$B39,[Table Name])</f>
        <v>4</v>
      </c>
      <c r="D40" s="15">
        <v>3</v>
      </c>
      <c r="E40" s="15" t="s">
        <v>225</v>
      </c>
      <c r="F40" s="15" t="s">
        <v>219</v>
      </c>
      <c r="G40" s="15" t="s">
        <v>180</v>
      </c>
      <c r="H40" s="15" t="s">
        <v>216</v>
      </c>
      <c r="I40" s="15">
        <v>2</v>
      </c>
      <c r="J40" s="15"/>
      <c r="K40" s="15"/>
      <c r="L40" s="15"/>
      <c r="M40" s="15"/>
      <c r="N40" s="15"/>
      <c r="O40" s="15"/>
      <c r="P40" s="15"/>
      <c r="Q40" s="15"/>
      <c r="R40" s="15"/>
    </row>
    <row r="41" spans="1:18" hidden="1">
      <c r="A41" s="18" t="str">
        <f>[Table Name]&amp;"-"&amp;[Record No]</f>
        <v>Resource Relations-5</v>
      </c>
      <c r="B41" s="16" t="s">
        <v>441</v>
      </c>
      <c r="C41" s="18">
        <f>COUNTIF($B$1:$B40,[Table Name])</f>
        <v>5</v>
      </c>
      <c r="D41" s="15">
        <v>3</v>
      </c>
      <c r="E41" s="15" t="s">
        <v>226</v>
      </c>
      <c r="F41" s="15" t="s">
        <v>394</v>
      </c>
      <c r="G41" s="15" t="s">
        <v>220</v>
      </c>
      <c r="H41" s="15" t="s">
        <v>310</v>
      </c>
      <c r="I41" s="15">
        <v>11</v>
      </c>
      <c r="J41" s="15"/>
      <c r="K41" s="15"/>
      <c r="L41" s="15"/>
      <c r="M41" s="15"/>
      <c r="N41" s="15"/>
      <c r="O41" s="15"/>
      <c r="P41" s="15"/>
      <c r="Q41" s="15"/>
      <c r="R41" s="15"/>
    </row>
    <row r="42" spans="1:18" hidden="1">
      <c r="A42" s="18" t="str">
        <f>[Table Name]&amp;"-"&amp;[Record No]</f>
        <v>Resource Relations-6</v>
      </c>
      <c r="B42" s="16" t="s">
        <v>441</v>
      </c>
      <c r="C42" s="18">
        <f>COUNTIF($B$1:$B41,[Table Name])</f>
        <v>6</v>
      </c>
      <c r="D42" s="15">
        <v>4</v>
      </c>
      <c r="E42" s="15" t="s">
        <v>227</v>
      </c>
      <c r="F42" s="15" t="s">
        <v>221</v>
      </c>
      <c r="G42" s="15" t="s">
        <v>185</v>
      </c>
      <c r="H42" s="15" t="s">
        <v>216</v>
      </c>
      <c r="I42" s="15">
        <v>3</v>
      </c>
      <c r="J42" s="15"/>
      <c r="K42" s="15"/>
      <c r="L42" s="15"/>
      <c r="M42" s="15"/>
      <c r="N42" s="15"/>
      <c r="O42" s="15"/>
      <c r="P42" s="15"/>
      <c r="Q42" s="15"/>
      <c r="R42" s="15"/>
    </row>
    <row r="43" spans="1:18" hidden="1">
      <c r="A43" s="18" t="str">
        <f>[Table Name]&amp;"-"&amp;[Record No]</f>
        <v>Resource Relations-7</v>
      </c>
      <c r="B43" s="16" t="s">
        <v>441</v>
      </c>
      <c r="C43" s="18">
        <f>COUNTIF($B$1:$B42,[Table Name])</f>
        <v>7</v>
      </c>
      <c r="D43" s="15">
        <v>4</v>
      </c>
      <c r="E43" s="15" t="s">
        <v>315</v>
      </c>
      <c r="F43" s="15" t="s">
        <v>314</v>
      </c>
      <c r="G43" s="15" t="s">
        <v>313</v>
      </c>
      <c r="H43" s="15" t="s">
        <v>310</v>
      </c>
      <c r="I43" s="15">
        <v>7</v>
      </c>
      <c r="J43" s="15"/>
      <c r="K43" s="15"/>
      <c r="L43" s="15"/>
      <c r="M43" s="15"/>
      <c r="N43" s="15"/>
      <c r="O43" s="15"/>
      <c r="P43" s="15"/>
      <c r="Q43" s="15"/>
      <c r="R43" s="15"/>
    </row>
    <row r="44" spans="1:18" hidden="1">
      <c r="A44" s="18" t="str">
        <f>[Table Name]&amp;"-"&amp;[Record No]</f>
        <v>Resource Relations-8</v>
      </c>
      <c r="B44" s="16" t="s">
        <v>441</v>
      </c>
      <c r="C44" s="18">
        <f>COUNTIF($B$1:$B43,[Table Name])</f>
        <v>8</v>
      </c>
      <c r="D44" s="15">
        <v>7</v>
      </c>
      <c r="E44" s="15" t="s">
        <v>371</v>
      </c>
      <c r="F44" s="15" t="s">
        <v>374</v>
      </c>
      <c r="G44" s="15" t="s">
        <v>346</v>
      </c>
      <c r="H44" s="15" t="s">
        <v>373</v>
      </c>
      <c r="I44" s="15">
        <v>8</v>
      </c>
      <c r="J44" s="15"/>
      <c r="K44" s="15"/>
      <c r="L44" s="15"/>
      <c r="M44" s="15"/>
      <c r="N44" s="15"/>
      <c r="O44" s="15"/>
      <c r="P44" s="15"/>
      <c r="Q44" s="15"/>
      <c r="R44" s="15"/>
    </row>
    <row r="45" spans="1:18" hidden="1">
      <c r="A45" s="18" t="str">
        <f>[Table Name]&amp;"-"&amp;[Record No]</f>
        <v>Resource Relations-9</v>
      </c>
      <c r="B45" s="16" t="s">
        <v>441</v>
      </c>
      <c r="C45" s="18">
        <f>COUNTIF($B$1:$B44,[Table Name])</f>
        <v>9</v>
      </c>
      <c r="D45" s="15">
        <v>7</v>
      </c>
      <c r="E45" s="15" t="s">
        <v>384</v>
      </c>
      <c r="F45" s="15" t="s">
        <v>390</v>
      </c>
      <c r="G45" s="15" t="s">
        <v>391</v>
      </c>
      <c r="H45" s="15" t="s">
        <v>310</v>
      </c>
      <c r="I45" s="15">
        <v>9</v>
      </c>
      <c r="J45" s="15"/>
      <c r="K45" s="15"/>
      <c r="L45" s="15"/>
      <c r="M45" s="15"/>
      <c r="N45" s="15"/>
      <c r="O45" s="15"/>
      <c r="P45" s="15"/>
      <c r="Q45" s="15"/>
      <c r="R45" s="15"/>
    </row>
    <row r="46" spans="1:18" hidden="1">
      <c r="A46" s="18" t="str">
        <f>[Table Name]&amp;"-"&amp;[Record No]</f>
        <v>Resource Relations-10</v>
      </c>
      <c r="B46" s="16" t="s">
        <v>441</v>
      </c>
      <c r="C46" s="18">
        <f>COUNTIF($B$1:$B45,[Table Name])</f>
        <v>10</v>
      </c>
      <c r="D46" s="15">
        <v>7</v>
      </c>
      <c r="E46" s="15" t="s">
        <v>387</v>
      </c>
      <c r="F46" s="15" t="s">
        <v>392</v>
      </c>
      <c r="G46" s="15" t="s">
        <v>393</v>
      </c>
      <c r="H46" s="15" t="s">
        <v>310</v>
      </c>
      <c r="I46" s="15">
        <v>10</v>
      </c>
      <c r="J46" s="15"/>
      <c r="K46" s="15"/>
      <c r="L46" s="15"/>
      <c r="M46" s="15"/>
      <c r="N46" s="15"/>
      <c r="O46" s="15"/>
      <c r="P46" s="15"/>
      <c r="Q46" s="15"/>
      <c r="R46" s="15"/>
    </row>
    <row r="47" spans="1:18" hidden="1">
      <c r="A47" s="18" t="str">
        <f>[Table Name]&amp;"-"&amp;[Record No]</f>
        <v>Resource Relations-11</v>
      </c>
      <c r="B47" s="16" t="s">
        <v>441</v>
      </c>
      <c r="C47" s="18">
        <f>COUNTIF($B$1:$B46,[Table Name])</f>
        <v>11</v>
      </c>
      <c r="D47" s="15">
        <v>5</v>
      </c>
      <c r="E47" s="15" t="s">
        <v>311</v>
      </c>
      <c r="F47" s="15" t="s">
        <v>308</v>
      </c>
      <c r="G47" s="15" t="s">
        <v>291</v>
      </c>
      <c r="H47" s="15" t="s">
        <v>310</v>
      </c>
      <c r="I47" s="15">
        <v>6</v>
      </c>
      <c r="J47" s="15"/>
      <c r="K47" s="15"/>
      <c r="L47" s="15"/>
      <c r="M47" s="15"/>
      <c r="N47" s="15"/>
      <c r="O47" s="15"/>
      <c r="P47" s="15"/>
      <c r="Q47" s="15"/>
      <c r="R47" s="15"/>
    </row>
    <row r="48" spans="1:18" hidden="1">
      <c r="A48" s="18" t="str">
        <f>[Table Name]&amp;"-"&amp;[Record No]</f>
        <v>Resource Relations-12</v>
      </c>
      <c r="B48" s="16" t="s">
        <v>441</v>
      </c>
      <c r="C48" s="18">
        <f>COUNTIF($B$1:$B47,[Table Name])</f>
        <v>12</v>
      </c>
      <c r="D48" s="15">
        <v>11</v>
      </c>
      <c r="E48" s="15" t="s">
        <v>399</v>
      </c>
      <c r="F48" s="15" t="s">
        <v>400</v>
      </c>
      <c r="G48" s="15" t="s">
        <v>208</v>
      </c>
      <c r="H48" s="15" t="s">
        <v>401</v>
      </c>
      <c r="I48" s="15">
        <v>4</v>
      </c>
      <c r="J48" s="15"/>
      <c r="K48" s="15"/>
      <c r="L48" s="15"/>
      <c r="M48" s="15"/>
      <c r="N48" s="15"/>
      <c r="O48" s="15"/>
      <c r="P48" s="15"/>
      <c r="Q48" s="15"/>
      <c r="R48" s="15"/>
    </row>
    <row r="49" spans="1:18" hidden="1">
      <c r="A49" s="18" t="str">
        <f>[Table Name]&amp;"-"&amp;[Record No]</f>
        <v>Resource Relations-13</v>
      </c>
      <c r="B49" s="16" t="s">
        <v>441</v>
      </c>
      <c r="C49" s="18">
        <f>COUNTIF($B$1:$B48,[Table Name])</f>
        <v>13</v>
      </c>
      <c r="D49" s="15">
        <v>4</v>
      </c>
      <c r="E49" s="15" t="s">
        <v>431</v>
      </c>
      <c r="F49" s="15" t="s">
        <v>432</v>
      </c>
      <c r="G49" s="15" t="s">
        <v>404</v>
      </c>
      <c r="H49" s="15" t="s">
        <v>310</v>
      </c>
      <c r="I49" s="15">
        <v>12</v>
      </c>
      <c r="J49" s="15"/>
      <c r="K49" s="15"/>
      <c r="L49" s="15"/>
      <c r="M49" s="15"/>
      <c r="N49" s="15"/>
      <c r="O49" s="15"/>
      <c r="P49" s="15"/>
      <c r="Q49" s="15"/>
      <c r="R49" s="15"/>
    </row>
    <row r="50" spans="1:18" hidden="1">
      <c r="A50" s="19" t="str">
        <f>[Table Name]&amp;"-"&amp;[Record No]</f>
        <v>Resource Relations-14</v>
      </c>
      <c r="B50" s="16" t="s">
        <v>441</v>
      </c>
      <c r="C50" s="18">
        <f>COUNTIF($B$1:$B49,[Table Name])</f>
        <v>14</v>
      </c>
      <c r="D50" s="16">
        <v>12</v>
      </c>
      <c r="E50" s="16" t="s">
        <v>408</v>
      </c>
      <c r="F50" s="16" t="s">
        <v>433</v>
      </c>
      <c r="G50" s="16" t="s">
        <v>434</v>
      </c>
      <c r="H50" s="16" t="s">
        <v>310</v>
      </c>
      <c r="I50" s="16">
        <v>13</v>
      </c>
      <c r="J50" s="16"/>
      <c r="K50" s="16"/>
      <c r="L50" s="16"/>
      <c r="M50" s="16"/>
      <c r="N50" s="16"/>
      <c r="O50" s="16"/>
      <c r="P50" s="16"/>
      <c r="Q50" s="16"/>
      <c r="R50" s="16"/>
    </row>
    <row r="51" spans="1:18" hidden="1">
      <c r="A51" s="19" t="str">
        <f>[Table Name]&amp;"-"&amp;[Record No]</f>
        <v>Resource Scopes-0</v>
      </c>
      <c r="B51" s="16" t="s">
        <v>438</v>
      </c>
      <c r="C51" s="18">
        <f>COUNTIF($B$1:$B50,[Table Name])</f>
        <v>0</v>
      </c>
      <c r="D51" s="16" t="s">
        <v>23</v>
      </c>
      <c r="E51" s="16" t="s">
        <v>26</v>
      </c>
      <c r="F51" s="16" t="s">
        <v>28</v>
      </c>
      <c r="G51" s="16" t="s">
        <v>36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1:18" hidden="1">
      <c r="A52" s="18" t="str">
        <f>[Table Name]&amp;"-"&amp;[Record No]</f>
        <v>Resource Scopes-1</v>
      </c>
      <c r="B52" s="16" t="s">
        <v>438</v>
      </c>
      <c r="C52" s="18">
        <f>COUNTIF($B$1:$B51,[Table Name])</f>
        <v>1</v>
      </c>
      <c r="D52" s="15">
        <v>1</v>
      </c>
      <c r="E52" s="15" t="s">
        <v>166</v>
      </c>
      <c r="F52" s="15" t="s">
        <v>246</v>
      </c>
      <c r="G52" s="15" t="s">
        <v>164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spans="1:18" hidden="1">
      <c r="A53" s="19" t="str">
        <f>[Table Name]&amp;"-"&amp;[Record No]</f>
        <v>Resource Scopes-2</v>
      </c>
      <c r="B53" s="16" t="s">
        <v>438</v>
      </c>
      <c r="C53" s="18">
        <f>COUNTIF($B$1:$B52,[Table Name])</f>
        <v>2</v>
      </c>
      <c r="D53" s="16">
        <v>1</v>
      </c>
      <c r="E53" s="16" t="s">
        <v>161</v>
      </c>
      <c r="F53" s="16" t="s">
        <v>247</v>
      </c>
      <c r="G53" s="16" t="s">
        <v>163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1:18" hidden="1">
      <c r="A54" s="19" t="str">
        <f>[Table Name]&amp;"-"&amp;[Record No]</f>
        <v>Resource Lists-0</v>
      </c>
      <c r="B54" s="16" t="s">
        <v>439</v>
      </c>
      <c r="C54" s="18">
        <f>COUNTIF($B$1:$B53,[Table Name])</f>
        <v>0</v>
      </c>
      <c r="D54" s="16" t="s">
        <v>23</v>
      </c>
      <c r="E54" s="16" t="s">
        <v>26</v>
      </c>
      <c r="F54" s="16" t="s">
        <v>28</v>
      </c>
      <c r="G54" s="16" t="s">
        <v>30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18" hidden="1">
      <c r="A55" s="18" t="str">
        <f>[Table Name]&amp;"-"&amp;[Record No]</f>
        <v>Resource Lists-1</v>
      </c>
      <c r="B55" s="16" t="s">
        <v>439</v>
      </c>
      <c r="C55" s="18">
        <f>COUNTIF($B$1:$B54,[Table Name])</f>
        <v>1</v>
      </c>
      <c r="D55" s="15">
        <v>1</v>
      </c>
      <c r="E55" s="15" t="s">
        <v>231</v>
      </c>
      <c r="F55" s="15" t="s">
        <v>232</v>
      </c>
      <c r="G55" s="15" t="s">
        <v>184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spans="1:18" hidden="1">
      <c r="A56" s="18" t="str">
        <f>[Table Name]&amp;"-"&amp;[Record No]</f>
        <v>Resource Lists-2</v>
      </c>
      <c r="B56" s="16" t="s">
        <v>439</v>
      </c>
      <c r="C56" s="18">
        <f>COUNTIF($B$1:$B55,[Table Name])</f>
        <v>2</v>
      </c>
      <c r="D56" s="15">
        <v>1</v>
      </c>
      <c r="E56" s="15" t="s">
        <v>237</v>
      </c>
      <c r="F56" s="15" t="s">
        <v>238</v>
      </c>
      <c r="G56" s="15" t="s">
        <v>166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1:18" hidden="1">
      <c r="A57" s="18" t="str">
        <f>[Table Name]&amp;"-"&amp;[Record No]</f>
        <v>Resource Lists-3</v>
      </c>
      <c r="B57" s="16" t="s">
        <v>439</v>
      </c>
      <c r="C57" s="18">
        <f>COUNTIF($B$1:$B56,[Table Name])</f>
        <v>3</v>
      </c>
      <c r="D57" s="15">
        <v>1</v>
      </c>
      <c r="E57" s="15" t="s">
        <v>239</v>
      </c>
      <c r="F57" s="15" t="s">
        <v>240</v>
      </c>
      <c r="G57" s="15" t="s">
        <v>161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18" hidden="1">
      <c r="A58" s="18" t="str">
        <f>[Table Name]&amp;"-"&amp;[Record No]</f>
        <v>Resource Lists-4</v>
      </c>
      <c r="B58" s="16" t="s">
        <v>439</v>
      </c>
      <c r="C58" s="18">
        <f>COUNTIF($B$1:$B57,[Table Name])</f>
        <v>4</v>
      </c>
      <c r="D58" s="15">
        <v>2</v>
      </c>
      <c r="E58" s="15" t="s">
        <v>233</v>
      </c>
      <c r="F58" s="15" t="s">
        <v>234</v>
      </c>
      <c r="G58" s="15" t="s">
        <v>180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1:18" hidden="1">
      <c r="A59" s="18" t="str">
        <f>[Table Name]&amp;"-"&amp;[Record No]</f>
        <v>Resource Lists-5</v>
      </c>
      <c r="B59" s="16" t="s">
        <v>439</v>
      </c>
      <c r="C59" s="18">
        <f>COUNTIF($B$1:$B58,[Table Name])</f>
        <v>5</v>
      </c>
      <c r="D59" s="15">
        <v>3</v>
      </c>
      <c r="E59" s="15" t="s">
        <v>235</v>
      </c>
      <c r="F59" s="15" t="s">
        <v>236</v>
      </c>
      <c r="G59" s="15" t="s">
        <v>185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18" hidden="1">
      <c r="A60" s="19" t="str">
        <f>[Table Name]&amp;"-"&amp;[Record No]</f>
        <v>Resource Lists-6</v>
      </c>
      <c r="B60" s="16" t="s">
        <v>439</v>
      </c>
      <c r="C60" s="18">
        <f>COUNTIF($B$1:$B59,[Table Name])</f>
        <v>6</v>
      </c>
      <c r="D60" s="16">
        <v>4</v>
      </c>
      <c r="E60" s="16" t="s">
        <v>241</v>
      </c>
      <c r="F60" s="16" t="s">
        <v>242</v>
      </c>
      <c r="G60" s="16" t="s">
        <v>220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1:18" hidden="1">
      <c r="A61" s="19" t="str">
        <f>[Table Name]&amp;"-"&amp;[Record No]</f>
        <v>Resource List Scopes-0</v>
      </c>
      <c r="B61" s="16" t="s">
        <v>440</v>
      </c>
      <c r="C61" s="18">
        <f>COUNTIF($B$1:$B60,[Table Name])</f>
        <v>0</v>
      </c>
      <c r="D61" s="16" t="s">
        <v>94</v>
      </c>
      <c r="E61" s="16" t="s">
        <v>57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1:18" hidden="1">
      <c r="A62" s="18" t="str">
        <f>[Table Name]&amp;"-"&amp;[Record No]</f>
        <v>Resource List Scopes-1</v>
      </c>
      <c r="B62" s="16" t="s">
        <v>440</v>
      </c>
      <c r="C62" s="18">
        <f>COUNTIF($B$1:$B61,[Table Name])</f>
        <v>1</v>
      </c>
      <c r="D62" s="15">
        <v>2</v>
      </c>
      <c r="E62" s="15">
        <v>1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 hidden="1">
      <c r="A63" s="19" t="str">
        <f>[Table Name]&amp;"-"&amp;[Record No]</f>
        <v>Resource List Scopes-2</v>
      </c>
      <c r="B63" s="16" t="s">
        <v>440</v>
      </c>
      <c r="C63" s="18">
        <f>COUNTIF($B$1:$B62,[Table Name])</f>
        <v>2</v>
      </c>
      <c r="D63" s="16">
        <v>3</v>
      </c>
      <c r="E63" s="16">
        <v>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1:18" hidden="1">
      <c r="A64" s="19" t="str">
        <f>[Table Name]&amp;"-"&amp;[Record No]</f>
        <v>Resource Forms-0</v>
      </c>
      <c r="B64" s="16" t="s">
        <v>431</v>
      </c>
      <c r="C64" s="18">
        <f>COUNTIF($B$1:$B63,[Table Name])</f>
        <v>0</v>
      </c>
      <c r="D64" s="16" t="s">
        <v>23</v>
      </c>
      <c r="E64" s="16" t="s">
        <v>26</v>
      </c>
      <c r="F64" s="16" t="s">
        <v>28</v>
      </c>
      <c r="G64" s="16" t="s">
        <v>30</v>
      </c>
      <c r="H64" s="16" t="s">
        <v>64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1:18" hidden="1">
      <c r="A65" s="18" t="str">
        <f>[Table Name]&amp;"-"&amp;[Record No]</f>
        <v>Resource Forms-1</v>
      </c>
      <c r="B65" s="16" t="s">
        <v>431</v>
      </c>
      <c r="C65" s="18">
        <f>COUNTIF($B$1:$B64,[Table Name])</f>
        <v>1</v>
      </c>
      <c r="D65" s="15">
        <v>1</v>
      </c>
      <c r="E65" s="15" t="s">
        <v>230</v>
      </c>
      <c r="F65" s="15" t="s">
        <v>248</v>
      </c>
      <c r="G65" s="15" t="s">
        <v>229</v>
      </c>
      <c r="H65" s="15" t="s">
        <v>229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 hidden="1">
      <c r="A66" s="18" t="str">
        <f>[Table Name]&amp;"-"&amp;[Record No]</f>
        <v>Resource Forms-2</v>
      </c>
      <c r="B66" s="16" t="s">
        <v>431</v>
      </c>
      <c r="C66" s="18">
        <f>COUNTIF($B$1:$B65,[Table Name])</f>
        <v>2</v>
      </c>
      <c r="D66" s="15">
        <v>1</v>
      </c>
      <c r="E66" s="15" t="s">
        <v>249</v>
      </c>
      <c r="F66" s="15" t="s">
        <v>250</v>
      </c>
      <c r="G66" s="15" t="s">
        <v>251</v>
      </c>
      <c r="H66" s="15" t="s">
        <v>251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 hidden="1">
      <c r="A67" s="18" t="str">
        <f>[Table Name]&amp;"-"&amp;[Record No]</f>
        <v>Resource Forms-3</v>
      </c>
      <c r="B67" s="16" t="s">
        <v>431</v>
      </c>
      <c r="C67" s="18">
        <f>COUNTIF($B$1:$B66,[Table Name])</f>
        <v>3</v>
      </c>
      <c r="D67" s="15">
        <v>1</v>
      </c>
      <c r="E67" s="15" t="s">
        <v>252</v>
      </c>
      <c r="F67" s="15" t="s">
        <v>253</v>
      </c>
      <c r="G67" s="15" t="s">
        <v>254</v>
      </c>
      <c r="H67" s="15" t="s">
        <v>254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 hidden="1">
      <c r="A68" s="18" t="str">
        <f>[Table Name]&amp;"-"&amp;[Record No]</f>
        <v>Resource Forms-4</v>
      </c>
      <c r="B68" s="16" t="s">
        <v>431</v>
      </c>
      <c r="C68" s="18">
        <f>COUNTIF($B$1:$B67,[Table Name])</f>
        <v>4</v>
      </c>
      <c r="D68" s="15">
        <v>2</v>
      </c>
      <c r="E68" s="15" t="s">
        <v>255</v>
      </c>
      <c r="F68" s="15" t="s">
        <v>256</v>
      </c>
      <c r="G68" s="15" t="s">
        <v>257</v>
      </c>
      <c r="H68" s="15" t="s">
        <v>257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 hidden="1">
      <c r="A69" s="18" t="str">
        <f>[Table Name]&amp;"-"&amp;[Record No]</f>
        <v>Resource Forms-5</v>
      </c>
      <c r="B69" s="16" t="s">
        <v>431</v>
      </c>
      <c r="C69" s="18">
        <f>COUNTIF($B$1:$B68,[Table Name])</f>
        <v>5</v>
      </c>
      <c r="D69" s="15">
        <v>3</v>
      </c>
      <c r="E69" s="15" t="s">
        <v>258</v>
      </c>
      <c r="F69" s="15" t="s">
        <v>259</v>
      </c>
      <c r="G69" s="15" t="s">
        <v>260</v>
      </c>
      <c r="H69" s="15" t="s">
        <v>260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 hidden="1">
      <c r="A70" s="18" t="str">
        <f>[Table Name]&amp;"-"&amp;[Record No]</f>
        <v>Resource Forms-6</v>
      </c>
      <c r="B70" s="16" t="s">
        <v>431</v>
      </c>
      <c r="C70" s="18">
        <f>COUNTIF($B$1:$B69,[Table Name])</f>
        <v>6</v>
      </c>
      <c r="D70" s="15">
        <v>4</v>
      </c>
      <c r="E70" s="15" t="s">
        <v>261</v>
      </c>
      <c r="F70" s="15" t="s">
        <v>262</v>
      </c>
      <c r="G70" s="15" t="s">
        <v>208</v>
      </c>
      <c r="H70" s="15" t="s">
        <v>263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 hidden="1">
      <c r="A71" s="19" t="str">
        <f>[Table Name]&amp;"-"&amp;[Record No]</f>
        <v>Resource Forms-7</v>
      </c>
      <c r="B71" s="16" t="s">
        <v>431</v>
      </c>
      <c r="C71" s="18">
        <f>COUNTIF($B$1:$B70,[Table Name])</f>
        <v>7</v>
      </c>
      <c r="D71" s="16">
        <v>5</v>
      </c>
      <c r="E71" s="16" t="s">
        <v>264</v>
      </c>
      <c r="F71" s="16" t="s">
        <v>265</v>
      </c>
      <c r="G71" s="16" t="s">
        <v>266</v>
      </c>
      <c r="H71" s="16" t="s">
        <v>263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1:18" hidden="1">
      <c r="A72" s="19" t="str">
        <f>[Table Name]&amp;"-"&amp;[Record No]</f>
        <v>Resource Form Fields-0</v>
      </c>
      <c r="B72" s="16" t="s">
        <v>442</v>
      </c>
      <c r="C72" s="18">
        <f>COUNTIF($B$1:$B71,[Table Name])</f>
        <v>0</v>
      </c>
      <c r="D72" s="16" t="s">
        <v>117</v>
      </c>
      <c r="E72" s="16" t="s">
        <v>26</v>
      </c>
      <c r="F72" s="16" t="s">
        <v>49</v>
      </c>
      <c r="G72" s="16" t="s">
        <v>268</v>
      </c>
      <c r="H72" s="16" t="s">
        <v>121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1:18" hidden="1">
      <c r="A73" s="18" t="str">
        <f>[Table Name]&amp;"-"&amp;[Record No]</f>
        <v>Resource Form Fields-1</v>
      </c>
      <c r="B73" s="16" t="s">
        <v>442</v>
      </c>
      <c r="C73" s="18">
        <f>COUNTIF($B$1:$B72,[Table Name])</f>
        <v>1</v>
      </c>
      <c r="D73" s="15">
        <v>1</v>
      </c>
      <c r="E73" s="15" t="s">
        <v>26</v>
      </c>
      <c r="F73" s="15" t="s">
        <v>269</v>
      </c>
      <c r="G73" s="15" t="s">
        <v>1</v>
      </c>
      <c r="H73" s="15" t="s">
        <v>302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 hidden="1">
      <c r="A74" s="18" t="str">
        <f>[Table Name]&amp;"-"&amp;[Record No]</f>
        <v>Resource Form Fields-2</v>
      </c>
      <c r="B74" s="16" t="s">
        <v>442</v>
      </c>
      <c r="C74" s="18">
        <f>COUNTIF($B$1:$B73,[Table Name])</f>
        <v>2</v>
      </c>
      <c r="D74" s="15">
        <v>1</v>
      </c>
      <c r="E74" s="15" t="s">
        <v>270</v>
      </c>
      <c r="F74" s="15" t="s">
        <v>269</v>
      </c>
      <c r="G74" s="15" t="s">
        <v>271</v>
      </c>
      <c r="H74" s="15" t="s">
        <v>302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 hidden="1">
      <c r="A75" s="18" t="str">
        <f>[Table Name]&amp;"-"&amp;[Record No]</f>
        <v>Resource Form Fields-3</v>
      </c>
      <c r="B75" s="16" t="s">
        <v>442</v>
      </c>
      <c r="C75" s="18">
        <f>COUNTIF($B$1:$B74,[Table Name])</f>
        <v>3</v>
      </c>
      <c r="D75" s="15">
        <v>1</v>
      </c>
      <c r="E75" s="15" t="s">
        <v>141</v>
      </c>
      <c r="F75" s="15" t="s">
        <v>272</v>
      </c>
      <c r="G75" s="15" t="s">
        <v>273</v>
      </c>
      <c r="H75" s="15" t="s">
        <v>302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 hidden="1">
      <c r="A76" s="18" t="str">
        <f>[Table Name]&amp;"-"&amp;[Record No]</f>
        <v>Resource Form Fields-4</v>
      </c>
      <c r="B76" s="16" t="s">
        <v>442</v>
      </c>
      <c r="C76" s="18">
        <f>COUNTIF($B$1:$B75,[Table Name])</f>
        <v>4</v>
      </c>
      <c r="D76" s="15">
        <v>2</v>
      </c>
      <c r="E76" s="15" t="s">
        <v>26</v>
      </c>
      <c r="F76" s="15" t="s">
        <v>269</v>
      </c>
      <c r="G76" s="15" t="s">
        <v>1</v>
      </c>
      <c r="H76" s="15" t="s">
        <v>302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 hidden="1">
      <c r="A77" s="18" t="str">
        <f>[Table Name]&amp;"-"&amp;[Record No]</f>
        <v>Resource Form Fields-5</v>
      </c>
      <c r="B77" s="16" t="s">
        <v>442</v>
      </c>
      <c r="C77" s="18">
        <f>COUNTIF($B$1:$B76,[Table Name])</f>
        <v>5</v>
      </c>
      <c r="D77" s="15">
        <v>2</v>
      </c>
      <c r="E77" s="15" t="s">
        <v>270</v>
      </c>
      <c r="F77" s="15" t="s">
        <v>269</v>
      </c>
      <c r="G77" s="15" t="s">
        <v>271</v>
      </c>
      <c r="H77" s="15" t="s">
        <v>302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 hidden="1">
      <c r="A78" s="18" t="str">
        <f>[Table Name]&amp;"-"&amp;[Record No]</f>
        <v>Resource Form Fields-6</v>
      </c>
      <c r="B78" s="16" t="s">
        <v>442</v>
      </c>
      <c r="C78" s="18">
        <f>COUNTIF($B$1:$B77,[Table Name])</f>
        <v>6</v>
      </c>
      <c r="D78" s="15">
        <v>3</v>
      </c>
      <c r="E78" s="15" t="s">
        <v>26</v>
      </c>
      <c r="F78" s="15" t="s">
        <v>269</v>
      </c>
      <c r="G78" s="15" t="s">
        <v>1</v>
      </c>
      <c r="H78" s="15" t="s">
        <v>302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 hidden="1">
      <c r="A79" s="18" t="str">
        <f>[Table Name]&amp;"-"&amp;[Record No]</f>
        <v>Resource Form Fields-7</v>
      </c>
      <c r="B79" s="16" t="s">
        <v>442</v>
      </c>
      <c r="C79" s="18">
        <f>COUNTIF($B$1:$B78,[Table Name])</f>
        <v>7</v>
      </c>
      <c r="D79" s="15">
        <v>3</v>
      </c>
      <c r="E79" s="15" t="s">
        <v>270</v>
      </c>
      <c r="F79" s="15" t="s">
        <v>269</v>
      </c>
      <c r="G79" s="15" t="s">
        <v>271</v>
      </c>
      <c r="H79" s="15" t="s">
        <v>302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 hidden="1">
      <c r="A80" s="18" t="str">
        <f>[Table Name]&amp;"-"&amp;[Record No]</f>
        <v>Resource Form Fields-8</v>
      </c>
      <c r="B80" s="16" t="s">
        <v>442</v>
      </c>
      <c r="C80" s="18">
        <f>COUNTIF($B$1:$B79,[Table Name])</f>
        <v>8</v>
      </c>
      <c r="D80" s="15">
        <v>4</v>
      </c>
      <c r="E80" s="15" t="s">
        <v>26</v>
      </c>
      <c r="F80" s="15" t="s">
        <v>269</v>
      </c>
      <c r="G80" s="15" t="s">
        <v>274</v>
      </c>
      <c r="H80" s="15" t="s">
        <v>302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 hidden="1">
      <c r="A81" s="18" t="str">
        <f>[Table Name]&amp;"-"&amp;[Record No]</f>
        <v>Resource Form Fields-9</v>
      </c>
      <c r="B81" s="16" t="s">
        <v>442</v>
      </c>
      <c r="C81" s="18">
        <f>COUNTIF($B$1:$B80,[Table Name])</f>
        <v>9</v>
      </c>
      <c r="D81" s="15">
        <v>4</v>
      </c>
      <c r="E81" s="15" t="s">
        <v>28</v>
      </c>
      <c r="F81" s="15" t="s">
        <v>275</v>
      </c>
      <c r="G81" s="15" t="s">
        <v>297</v>
      </c>
      <c r="H81" s="15" t="s">
        <v>302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 hidden="1">
      <c r="A82" s="18" t="str">
        <f>[Table Name]&amp;"-"&amp;[Record No]</f>
        <v>Resource Form Fields-10</v>
      </c>
      <c r="B82" s="16" t="s">
        <v>442</v>
      </c>
      <c r="C82" s="18">
        <f>COUNTIF($B$1:$B81,[Table Name])</f>
        <v>10</v>
      </c>
      <c r="D82" s="15">
        <v>4</v>
      </c>
      <c r="E82" s="15" t="s">
        <v>30</v>
      </c>
      <c r="F82" s="15" t="s">
        <v>269</v>
      </c>
      <c r="G82" s="15" t="s">
        <v>276</v>
      </c>
      <c r="H82" s="15" t="s">
        <v>302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 hidden="1">
      <c r="A83" s="18" t="str">
        <f>[Table Name]&amp;"-"&amp;[Record No]</f>
        <v>Resource Form Fields-11</v>
      </c>
      <c r="B83" s="16" t="s">
        <v>442</v>
      </c>
      <c r="C83" s="18">
        <f>COUNTIF($B$1:$B82,[Table Name])</f>
        <v>11</v>
      </c>
      <c r="D83" s="15">
        <v>5</v>
      </c>
      <c r="E83" s="15" t="s">
        <v>26</v>
      </c>
      <c r="F83" s="15" t="s">
        <v>269</v>
      </c>
      <c r="G83" s="15" t="s">
        <v>1</v>
      </c>
      <c r="H83" s="15" t="s">
        <v>302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 hidden="1">
      <c r="A84" s="18" t="str">
        <f>[Table Name]&amp;"-"&amp;[Record No]</f>
        <v>Resource Form Fields-12</v>
      </c>
      <c r="B84" s="16" t="s">
        <v>442</v>
      </c>
      <c r="C84" s="18">
        <f>COUNTIF($B$1:$B83,[Table Name])</f>
        <v>12</v>
      </c>
      <c r="D84" s="15">
        <v>5</v>
      </c>
      <c r="E84" s="15" t="s">
        <v>28</v>
      </c>
      <c r="F84" s="15" t="s">
        <v>275</v>
      </c>
      <c r="G84" s="15" t="s">
        <v>297</v>
      </c>
      <c r="H84" s="15" t="s">
        <v>302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 hidden="1">
      <c r="A85" s="18" t="str">
        <f>[Table Name]&amp;"-"&amp;[Record No]</f>
        <v>Resource Form Fields-13</v>
      </c>
      <c r="B85" s="16" t="s">
        <v>442</v>
      </c>
      <c r="C85" s="18">
        <f>COUNTIF($B$1:$B84,[Table Name])</f>
        <v>13</v>
      </c>
      <c r="D85" s="15">
        <v>5</v>
      </c>
      <c r="E85" s="15" t="s">
        <v>30</v>
      </c>
      <c r="F85" s="15" t="s">
        <v>269</v>
      </c>
      <c r="G85" s="15" t="s">
        <v>277</v>
      </c>
      <c r="H85" s="15" t="s">
        <v>302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 hidden="1">
      <c r="A86" s="18" t="str">
        <f>[Table Name]&amp;"-"&amp;[Record No]</f>
        <v>Resource Form Fields-14</v>
      </c>
      <c r="B86" s="16" t="s">
        <v>442</v>
      </c>
      <c r="C86" s="18">
        <f>COUNTIF($B$1:$B85,[Table Name])</f>
        <v>14</v>
      </c>
      <c r="D86" s="15">
        <v>6</v>
      </c>
      <c r="E86" s="15" t="s">
        <v>26</v>
      </c>
      <c r="F86" s="15" t="s">
        <v>269</v>
      </c>
      <c r="G86" s="15" t="s">
        <v>1</v>
      </c>
      <c r="H86" s="15" t="s">
        <v>302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 hidden="1">
      <c r="A87" s="18" t="str">
        <f>[Table Name]&amp;"-"&amp;[Record No]</f>
        <v>Resource Form Fields-15</v>
      </c>
      <c r="B87" s="16" t="s">
        <v>442</v>
      </c>
      <c r="C87" s="18">
        <f>COUNTIF($B$1:$B86,[Table Name])</f>
        <v>15</v>
      </c>
      <c r="D87" s="15">
        <v>6</v>
      </c>
      <c r="E87" s="15" t="s">
        <v>28</v>
      </c>
      <c r="F87" s="15" t="s">
        <v>275</v>
      </c>
      <c r="G87" s="15" t="s">
        <v>297</v>
      </c>
      <c r="H87" s="15" t="s">
        <v>302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 hidden="1">
      <c r="A88" s="18" t="str">
        <f>[Table Name]&amp;"-"&amp;[Record No]</f>
        <v>Resource Form Fields-16</v>
      </c>
      <c r="B88" s="16" t="s">
        <v>442</v>
      </c>
      <c r="C88" s="18">
        <f>COUNTIF($B$1:$B87,[Table Name])</f>
        <v>16</v>
      </c>
      <c r="D88" s="15">
        <v>6</v>
      </c>
      <c r="E88" s="15" t="s">
        <v>30</v>
      </c>
      <c r="F88" s="15" t="s">
        <v>269</v>
      </c>
      <c r="G88" s="15" t="s">
        <v>277</v>
      </c>
      <c r="H88" s="15" t="s">
        <v>302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 hidden="1">
      <c r="A89" s="18" t="str">
        <f>[Table Name]&amp;"-"&amp;[Record No]</f>
        <v>Resource Form Fields-17</v>
      </c>
      <c r="B89" s="16" t="s">
        <v>442</v>
      </c>
      <c r="C89" s="18">
        <f>COUNTIF($B$1:$B88,[Table Name])</f>
        <v>17</v>
      </c>
      <c r="D89" s="15">
        <v>6</v>
      </c>
      <c r="E89" s="15" t="s">
        <v>31</v>
      </c>
      <c r="F89" s="15" t="s">
        <v>269</v>
      </c>
      <c r="G89" s="15" t="s">
        <v>278</v>
      </c>
      <c r="H89" s="15" t="s">
        <v>302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 hidden="1">
      <c r="A90" s="18" t="str">
        <f>[Table Name]&amp;"-"&amp;[Record No]</f>
        <v>Resource Form Fields-18</v>
      </c>
      <c r="B90" s="16" t="s">
        <v>442</v>
      </c>
      <c r="C90" s="18">
        <f>COUNTIF($B$1:$B89,[Table Name])</f>
        <v>18</v>
      </c>
      <c r="D90" s="15">
        <v>6</v>
      </c>
      <c r="E90" s="15" t="s">
        <v>32</v>
      </c>
      <c r="F90" s="15" t="s">
        <v>269</v>
      </c>
      <c r="G90" s="15" t="s">
        <v>12</v>
      </c>
      <c r="H90" s="15" t="s">
        <v>302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 hidden="1">
      <c r="A91" s="18" t="str">
        <f>[Table Name]&amp;"-"&amp;[Record No]</f>
        <v>Resource Form Fields-19</v>
      </c>
      <c r="B91" s="16" t="s">
        <v>442</v>
      </c>
      <c r="C91" s="18">
        <f>COUNTIF($B$1:$B90,[Table Name])</f>
        <v>19</v>
      </c>
      <c r="D91" s="15">
        <v>6</v>
      </c>
      <c r="E91" s="15" t="s">
        <v>33</v>
      </c>
      <c r="F91" s="15" t="s">
        <v>269</v>
      </c>
      <c r="G91" s="15" t="s">
        <v>279</v>
      </c>
      <c r="H91" s="15" t="s">
        <v>302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spans="1:18" hidden="1">
      <c r="A92" s="18" t="str">
        <f>[Table Name]&amp;"-"&amp;[Record No]</f>
        <v>Resource Form Fields-20</v>
      </c>
      <c r="B92" s="16" t="s">
        <v>442</v>
      </c>
      <c r="C92" s="18">
        <f>COUNTIF($B$1:$B91,[Table Name])</f>
        <v>20</v>
      </c>
      <c r="D92" s="15">
        <v>6</v>
      </c>
      <c r="E92" s="15" t="s">
        <v>34</v>
      </c>
      <c r="F92" s="15" t="s">
        <v>269</v>
      </c>
      <c r="G92" s="15" t="s">
        <v>280</v>
      </c>
      <c r="H92" s="15" t="s">
        <v>302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spans="1:18" hidden="1">
      <c r="A93" s="18" t="str">
        <f>[Table Name]&amp;"-"&amp;[Record No]</f>
        <v>Resource Form Fields-21</v>
      </c>
      <c r="B93" s="16" t="s">
        <v>442</v>
      </c>
      <c r="C93" s="18">
        <f>COUNTIF($B$1:$B92,[Table Name])</f>
        <v>21</v>
      </c>
      <c r="D93" s="15">
        <v>6</v>
      </c>
      <c r="E93" s="15" t="s">
        <v>35</v>
      </c>
      <c r="F93" s="15" t="s">
        <v>269</v>
      </c>
      <c r="G93" s="15" t="s">
        <v>281</v>
      </c>
      <c r="H93" s="15" t="s">
        <v>302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spans="1:18" hidden="1">
      <c r="A94" s="18" t="str">
        <f>[Table Name]&amp;"-"&amp;[Record No]</f>
        <v>Resource Form Fields-22</v>
      </c>
      <c r="B94" s="16" t="s">
        <v>442</v>
      </c>
      <c r="C94" s="18">
        <f>COUNTIF($B$1:$B93,[Table Name])</f>
        <v>22</v>
      </c>
      <c r="D94" s="15">
        <v>7</v>
      </c>
      <c r="E94" s="15" t="s">
        <v>26</v>
      </c>
      <c r="F94" s="15" t="s">
        <v>269</v>
      </c>
      <c r="G94" s="15" t="s">
        <v>284</v>
      </c>
      <c r="H94" s="15" t="s">
        <v>302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spans="1:18" hidden="1">
      <c r="A95" s="18" t="str">
        <f>[Table Name]&amp;"-"&amp;[Record No]</f>
        <v>Resource Form Fields-23</v>
      </c>
      <c r="B95" s="16" t="s">
        <v>442</v>
      </c>
      <c r="C95" s="18">
        <f>COUNTIF($B$1:$B94,[Table Name])</f>
        <v>23</v>
      </c>
      <c r="D95" s="15">
        <v>7</v>
      </c>
      <c r="E95" s="15" t="s">
        <v>191</v>
      </c>
      <c r="F95" s="15" t="s">
        <v>269</v>
      </c>
      <c r="G95" s="15" t="s">
        <v>282</v>
      </c>
      <c r="H95" s="15" t="s">
        <v>302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 spans="1:18" hidden="1">
      <c r="A96" s="18" t="str">
        <f>[Table Name]&amp;"-"&amp;[Record No]</f>
        <v>Resource Form Fields-24</v>
      </c>
      <c r="B96" s="16" t="s">
        <v>442</v>
      </c>
      <c r="C96" s="18">
        <f>COUNTIF($B$1:$B95,[Table Name])</f>
        <v>24</v>
      </c>
      <c r="D96" s="15">
        <v>7</v>
      </c>
      <c r="E96" s="15" t="s">
        <v>192</v>
      </c>
      <c r="F96" s="15" t="s">
        <v>269</v>
      </c>
      <c r="G96" s="15" t="s">
        <v>283</v>
      </c>
      <c r="H96" s="15" t="s">
        <v>302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 spans="1:18" hidden="1">
      <c r="A97" s="18" t="str">
        <f>[Table Name]&amp;"-"&amp;[Record No]</f>
        <v>Resource Form Fields-25</v>
      </c>
      <c r="B97" s="16" t="s">
        <v>442</v>
      </c>
      <c r="C97" s="18">
        <f>COUNTIF($B$1:$B96,[Table Name])</f>
        <v>25</v>
      </c>
      <c r="D97" s="15">
        <v>7</v>
      </c>
      <c r="E97" s="15" t="s">
        <v>189</v>
      </c>
      <c r="F97" s="15" t="s">
        <v>275</v>
      </c>
      <c r="G97" s="15" t="s">
        <v>285</v>
      </c>
      <c r="H97" s="15" t="s">
        <v>302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 spans="1:18" hidden="1">
      <c r="A98" s="18" t="str">
        <f>[Table Name]&amp;"-"&amp;[Record No]</f>
        <v>Resource Form Fields-26</v>
      </c>
      <c r="B98" s="16" t="s">
        <v>442</v>
      </c>
      <c r="C98" s="18">
        <f>COUNTIF($B$1:$B97,[Table Name])</f>
        <v>26</v>
      </c>
      <c r="D98" s="15">
        <v>7</v>
      </c>
      <c r="E98" s="15" t="s">
        <v>190</v>
      </c>
      <c r="F98" s="15" t="s">
        <v>275</v>
      </c>
      <c r="G98" s="15" t="s">
        <v>286</v>
      </c>
      <c r="H98" s="15" t="s">
        <v>302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 spans="1:18" hidden="1">
      <c r="A99" s="18" t="str">
        <f>[Table Name]&amp;"-"&amp;[Record No]</f>
        <v>Resource Form Fields-27</v>
      </c>
      <c r="B99" s="16" t="s">
        <v>442</v>
      </c>
      <c r="C99" s="18">
        <f>COUNTIF($B$1:$B98,[Table Name])</f>
        <v>27</v>
      </c>
      <c r="D99" s="15">
        <v>7</v>
      </c>
      <c r="E99" s="15" t="s">
        <v>196</v>
      </c>
      <c r="F99" s="15" t="s">
        <v>275</v>
      </c>
      <c r="G99" s="15" t="s">
        <v>287</v>
      </c>
      <c r="H99" s="15" t="s">
        <v>302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</row>
    <row r="100" spans="1:18" hidden="1">
      <c r="A100" s="18" t="str">
        <f>[Table Name]&amp;"-"&amp;[Record No]</f>
        <v>Resource Form Fields-28</v>
      </c>
      <c r="B100" s="16" t="s">
        <v>442</v>
      </c>
      <c r="C100" s="18">
        <f>COUNTIF($B$1:$B99,[Table Name])</f>
        <v>28</v>
      </c>
      <c r="D100" s="15">
        <v>7</v>
      </c>
      <c r="E100" s="15" t="s">
        <v>195</v>
      </c>
      <c r="F100" s="15" t="s">
        <v>275</v>
      </c>
      <c r="G100" s="15" t="s">
        <v>288</v>
      </c>
      <c r="H100" s="15" t="s">
        <v>302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</row>
    <row r="101" spans="1:18" hidden="1">
      <c r="A101" s="18" t="str">
        <f>[Table Name]&amp;"-"&amp;[Record No]</f>
        <v>Resource Form Fields-29</v>
      </c>
      <c r="B101" s="16" t="s">
        <v>442</v>
      </c>
      <c r="C101" s="18">
        <f>COUNTIF($B$1:$B100,[Table Name])</f>
        <v>29</v>
      </c>
      <c r="D101" s="15">
        <v>7</v>
      </c>
      <c r="E101" s="15" t="s">
        <v>49</v>
      </c>
      <c r="F101" s="15" t="s">
        <v>272</v>
      </c>
      <c r="G101" s="15" t="s">
        <v>289</v>
      </c>
      <c r="H101" s="15" t="s">
        <v>291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</row>
    <row r="102" spans="1:18" hidden="1">
      <c r="A102" s="18" t="str">
        <f>[Table Name]&amp;"-"&amp;[Record No]</f>
        <v>Resource Form Fields-30</v>
      </c>
      <c r="B102" s="16" t="s">
        <v>442</v>
      </c>
      <c r="C102" s="18">
        <f>COUNTIF($B$1:$B101,[Table Name])</f>
        <v>30</v>
      </c>
      <c r="D102" s="15">
        <v>7</v>
      </c>
      <c r="E102" s="15" t="s">
        <v>202</v>
      </c>
      <c r="F102" s="15" t="s">
        <v>269</v>
      </c>
      <c r="G102" s="15" t="s">
        <v>290</v>
      </c>
      <c r="H102" s="15" t="s">
        <v>291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 spans="1:18" hidden="1">
      <c r="A103" s="19" t="str">
        <f>[Table Name]&amp;"-"&amp;[Record No]</f>
        <v>Resource Form Fields-31</v>
      </c>
      <c r="B103" s="16" t="s">
        <v>442</v>
      </c>
      <c r="C103" s="18">
        <f>COUNTIF($B$1:$B102,[Table Name])</f>
        <v>31</v>
      </c>
      <c r="D103" s="16">
        <v>7</v>
      </c>
      <c r="E103" s="16" t="s">
        <v>204</v>
      </c>
      <c r="F103" s="16" t="s">
        <v>275</v>
      </c>
      <c r="G103" s="16" t="s">
        <v>292</v>
      </c>
      <c r="H103" s="16" t="s">
        <v>291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1:18" hidden="1">
      <c r="A104" s="19" t="str">
        <f>[Table Name]&amp;"-"&amp;[Record No]</f>
        <v>Resource Form Field Data-0</v>
      </c>
      <c r="B104" s="16" t="s">
        <v>443</v>
      </c>
      <c r="C104" s="18">
        <f>COUNTIF($B$1:$B103,[Table Name])</f>
        <v>0</v>
      </c>
      <c r="D104" s="16" t="s">
        <v>122</v>
      </c>
      <c r="E104" s="16" t="s">
        <v>127</v>
      </c>
      <c r="F104" s="16" t="s">
        <v>56</v>
      </c>
      <c r="G104" s="16" t="s">
        <v>574</v>
      </c>
      <c r="H104" s="16" t="s">
        <v>575</v>
      </c>
      <c r="I104" s="16" t="s">
        <v>576</v>
      </c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1:18" hidden="1">
      <c r="A105" s="19" t="str">
        <f>[Table Name]&amp;"-"&amp;[Record No]</f>
        <v>Resource Form Field Data-1</v>
      </c>
      <c r="B105" s="16" t="s">
        <v>443</v>
      </c>
      <c r="C105" s="18">
        <f>COUNTIF($B$1:$B104,[Table Name])</f>
        <v>1</v>
      </c>
      <c r="D105" s="16">
        <v>1</v>
      </c>
      <c r="E105" s="16" t="s">
        <v>26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1:18" hidden="1">
      <c r="A106" s="19" t="str">
        <f>[Table Name]&amp;"-"&amp;[Record No]</f>
        <v>Resource Form Field Data-2</v>
      </c>
      <c r="B106" s="16" t="s">
        <v>443</v>
      </c>
      <c r="C106" s="18">
        <f>COUNTIF($B$1:$B105,[Table Name])</f>
        <v>2</v>
      </c>
      <c r="D106" s="16">
        <v>2</v>
      </c>
      <c r="E106" s="16" t="s">
        <v>270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1:18" hidden="1">
      <c r="A107" s="19" t="str">
        <f>[Table Name]&amp;"-"&amp;[Record No]</f>
        <v>Resource Form Field Data-3</v>
      </c>
      <c r="B107" s="16" t="s">
        <v>443</v>
      </c>
      <c r="C107" s="18">
        <f>COUNTIF($B$1:$B106,[Table Name])</f>
        <v>3</v>
      </c>
      <c r="D107" s="16">
        <v>3</v>
      </c>
      <c r="E107" s="16"/>
      <c r="F107" s="16">
        <v>1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1:18" hidden="1">
      <c r="A108" s="19" t="str">
        <f>[Table Name]&amp;"-"&amp;[Record No]</f>
        <v>Resource Form Field Data-4</v>
      </c>
      <c r="B108" s="16" t="s">
        <v>443</v>
      </c>
      <c r="C108" s="18">
        <f>COUNTIF($B$1:$B107,[Table Name])</f>
        <v>4</v>
      </c>
      <c r="D108" s="16">
        <v>4</v>
      </c>
      <c r="E108" s="16" t="s">
        <v>26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1:18" hidden="1">
      <c r="A109" s="19" t="str">
        <f>[Table Name]&amp;"-"&amp;[Record No]</f>
        <v>Resource Form Field Data-5</v>
      </c>
      <c r="B109" s="16" t="s">
        <v>443</v>
      </c>
      <c r="C109" s="18">
        <f>COUNTIF($B$1:$B108,[Table Name])</f>
        <v>5</v>
      </c>
      <c r="D109" s="16">
        <v>5</v>
      </c>
      <c r="E109" s="16" t="s">
        <v>270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1:18" hidden="1">
      <c r="A110" s="19" t="str">
        <f>[Table Name]&amp;"-"&amp;[Record No]</f>
        <v>Resource Form Field Data-6</v>
      </c>
      <c r="B110" s="16" t="s">
        <v>443</v>
      </c>
      <c r="C110" s="18">
        <f>COUNTIF($B$1:$B109,[Table Name])</f>
        <v>6</v>
      </c>
      <c r="D110" s="16">
        <v>6</v>
      </c>
      <c r="E110" s="16" t="s">
        <v>26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1:18" hidden="1">
      <c r="A111" s="19" t="str">
        <f>[Table Name]&amp;"-"&amp;[Record No]</f>
        <v>Resource Form Field Data-7</v>
      </c>
      <c r="B111" s="16" t="s">
        <v>443</v>
      </c>
      <c r="C111" s="18">
        <f>COUNTIF($B$1:$B110,[Table Name])</f>
        <v>7</v>
      </c>
      <c r="D111" s="16">
        <v>7</v>
      </c>
      <c r="E111" s="16" t="s">
        <v>270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1:18" hidden="1">
      <c r="A112" s="19" t="str">
        <f>[Table Name]&amp;"-"&amp;[Record No]</f>
        <v>Resource Form Field Data-8</v>
      </c>
      <c r="B112" s="16" t="s">
        <v>443</v>
      </c>
      <c r="C112" s="18">
        <f>COUNTIF($B$1:$B111,[Table Name])</f>
        <v>8</v>
      </c>
      <c r="D112" s="16">
        <v>8</v>
      </c>
      <c r="E112" s="16" t="s">
        <v>26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1:18" hidden="1">
      <c r="A113" s="19" t="str">
        <f>[Table Name]&amp;"-"&amp;[Record No]</f>
        <v>Resource Form Field Data-9</v>
      </c>
      <c r="B113" s="16" t="s">
        <v>443</v>
      </c>
      <c r="C113" s="18">
        <f>COUNTIF($B$1:$B112,[Table Name])</f>
        <v>9</v>
      </c>
      <c r="D113" s="16">
        <v>9</v>
      </c>
      <c r="E113" s="16" t="s">
        <v>28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1:18" hidden="1">
      <c r="A114" s="19" t="str">
        <f>[Table Name]&amp;"-"&amp;[Record No]</f>
        <v>Resource Form Field Data-10</v>
      </c>
      <c r="B114" s="16" t="s">
        <v>443</v>
      </c>
      <c r="C114" s="18">
        <f>COUNTIF($B$1:$B113,[Table Name])</f>
        <v>10</v>
      </c>
      <c r="D114" s="16">
        <v>10</v>
      </c>
      <c r="E114" s="16" t="s">
        <v>30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1:18" hidden="1">
      <c r="A115" s="19" t="str">
        <f>[Table Name]&amp;"-"&amp;[Record No]</f>
        <v>Resource Form Field Data-11</v>
      </c>
      <c r="B115" s="16" t="s">
        <v>443</v>
      </c>
      <c r="C115" s="18">
        <f>COUNTIF($B$1:$B114,[Table Name])</f>
        <v>11</v>
      </c>
      <c r="D115" s="16">
        <v>11</v>
      </c>
      <c r="E115" s="16" t="s">
        <v>26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1:18" hidden="1">
      <c r="A116" s="19" t="str">
        <f>[Table Name]&amp;"-"&amp;[Record No]</f>
        <v>Resource Form Field Data-12</v>
      </c>
      <c r="B116" s="16" t="s">
        <v>443</v>
      </c>
      <c r="C116" s="18">
        <f>COUNTIF($B$1:$B115,[Table Name])</f>
        <v>12</v>
      </c>
      <c r="D116" s="16">
        <v>12</v>
      </c>
      <c r="E116" s="16" t="s">
        <v>28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1:18" hidden="1">
      <c r="A117" s="19" t="str">
        <f>[Table Name]&amp;"-"&amp;[Record No]</f>
        <v>Resource Form Field Data-13</v>
      </c>
      <c r="B117" s="16" t="s">
        <v>443</v>
      </c>
      <c r="C117" s="18">
        <f>COUNTIF($B$1:$B116,[Table Name])</f>
        <v>13</v>
      </c>
      <c r="D117" s="16">
        <v>13</v>
      </c>
      <c r="E117" s="16" t="s">
        <v>30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1:18" hidden="1">
      <c r="A118" s="19" t="str">
        <f>[Table Name]&amp;"-"&amp;[Record No]</f>
        <v>Resource Form Field Data-14</v>
      </c>
      <c r="B118" s="16" t="s">
        <v>443</v>
      </c>
      <c r="C118" s="18">
        <f>COUNTIF($B$1:$B117,[Table Name])</f>
        <v>14</v>
      </c>
      <c r="D118" s="16">
        <v>14</v>
      </c>
      <c r="E118" s="16" t="s">
        <v>26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1:18" hidden="1">
      <c r="A119" s="19" t="str">
        <f>[Table Name]&amp;"-"&amp;[Record No]</f>
        <v>Resource Form Field Data-15</v>
      </c>
      <c r="B119" s="16" t="s">
        <v>443</v>
      </c>
      <c r="C119" s="18">
        <f>COUNTIF($B$1:$B118,[Table Name])</f>
        <v>15</v>
      </c>
      <c r="D119" s="16">
        <v>15</v>
      </c>
      <c r="E119" s="16" t="s">
        <v>28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1:18" hidden="1">
      <c r="A120" s="19" t="str">
        <f>[Table Name]&amp;"-"&amp;[Record No]</f>
        <v>Resource Form Field Data-16</v>
      </c>
      <c r="B120" s="16" t="s">
        <v>443</v>
      </c>
      <c r="C120" s="18">
        <f>COUNTIF($B$1:$B119,[Table Name])</f>
        <v>16</v>
      </c>
      <c r="D120" s="16">
        <v>16</v>
      </c>
      <c r="E120" s="16" t="s">
        <v>30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1:18" hidden="1">
      <c r="A121" s="19" t="str">
        <f>[Table Name]&amp;"-"&amp;[Record No]</f>
        <v>Resource Form Field Data-17</v>
      </c>
      <c r="B121" s="16" t="s">
        <v>443</v>
      </c>
      <c r="C121" s="18">
        <f>COUNTIF($B$1:$B120,[Table Name])</f>
        <v>17</v>
      </c>
      <c r="D121" s="16">
        <v>17</v>
      </c>
      <c r="E121" s="16" t="s">
        <v>31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 hidden="1">
      <c r="A122" s="19" t="str">
        <f>[Table Name]&amp;"-"&amp;[Record No]</f>
        <v>Resource Form Field Data-18</v>
      </c>
      <c r="B122" s="16" t="s">
        <v>443</v>
      </c>
      <c r="C122" s="18">
        <f>COUNTIF($B$1:$B121,[Table Name])</f>
        <v>18</v>
      </c>
      <c r="D122" s="16">
        <v>18</v>
      </c>
      <c r="E122" s="16" t="s">
        <v>32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1:18" hidden="1">
      <c r="A123" s="19" t="str">
        <f>[Table Name]&amp;"-"&amp;[Record No]</f>
        <v>Resource Form Field Data-19</v>
      </c>
      <c r="B123" s="16" t="s">
        <v>443</v>
      </c>
      <c r="C123" s="18">
        <f>COUNTIF($B$1:$B122,[Table Name])</f>
        <v>19</v>
      </c>
      <c r="D123" s="16">
        <v>19</v>
      </c>
      <c r="E123" s="16" t="s">
        <v>33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1:18" hidden="1">
      <c r="A124" s="19" t="str">
        <f>[Table Name]&amp;"-"&amp;[Record No]</f>
        <v>Resource Form Field Data-20</v>
      </c>
      <c r="B124" s="16" t="s">
        <v>443</v>
      </c>
      <c r="C124" s="18">
        <f>COUNTIF($B$1:$B123,[Table Name])</f>
        <v>20</v>
      </c>
      <c r="D124" s="16">
        <v>20</v>
      </c>
      <c r="E124" s="16" t="s">
        <v>34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1:18" hidden="1">
      <c r="A125" s="19" t="str">
        <f>[Table Name]&amp;"-"&amp;[Record No]</f>
        <v>Resource Form Field Data-21</v>
      </c>
      <c r="B125" s="16" t="s">
        <v>443</v>
      </c>
      <c r="C125" s="18">
        <f>COUNTIF($B$1:$B124,[Table Name])</f>
        <v>21</v>
      </c>
      <c r="D125" s="16">
        <v>21</v>
      </c>
      <c r="E125" s="16" t="s">
        <v>35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1:18" hidden="1">
      <c r="A126" s="19" t="str">
        <f>[Table Name]&amp;"-"&amp;[Record No]</f>
        <v>Resource Form Field Data-22</v>
      </c>
      <c r="B126" s="16" t="s">
        <v>443</v>
      </c>
      <c r="C126" s="18">
        <f>COUNTIF($B$1:$B125,[Table Name])</f>
        <v>22</v>
      </c>
      <c r="D126" s="16">
        <v>22</v>
      </c>
      <c r="E126" s="16" t="s">
        <v>26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1:18" hidden="1">
      <c r="A127" s="19" t="str">
        <f>[Table Name]&amp;"-"&amp;[Record No]</f>
        <v>Resource Form Field Data-23</v>
      </c>
      <c r="B127" s="16" t="s">
        <v>443</v>
      </c>
      <c r="C127" s="18">
        <f>COUNTIF($B$1:$B126,[Table Name])</f>
        <v>23</v>
      </c>
      <c r="D127" s="16">
        <v>23</v>
      </c>
      <c r="E127" s="16" t="s">
        <v>191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1:18" hidden="1">
      <c r="A128" s="19" t="str">
        <f>[Table Name]&amp;"-"&amp;[Record No]</f>
        <v>Resource Form Field Data-24</v>
      </c>
      <c r="B128" s="16" t="s">
        <v>443</v>
      </c>
      <c r="C128" s="18">
        <f>COUNTIF($B$1:$B127,[Table Name])</f>
        <v>24</v>
      </c>
      <c r="D128" s="16">
        <v>24</v>
      </c>
      <c r="E128" s="16" t="s">
        <v>192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  <row r="129" spans="1:18" hidden="1">
      <c r="A129" s="19" t="str">
        <f>[Table Name]&amp;"-"&amp;[Record No]</f>
        <v>Resource Form Field Data-25</v>
      </c>
      <c r="B129" s="16" t="s">
        <v>443</v>
      </c>
      <c r="C129" s="18">
        <f>COUNTIF($B$1:$B128,[Table Name])</f>
        <v>25</v>
      </c>
      <c r="D129" s="16">
        <v>25</v>
      </c>
      <c r="E129" s="16" t="s">
        <v>189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18" hidden="1">
      <c r="A130" s="19" t="str">
        <f>[Table Name]&amp;"-"&amp;[Record No]</f>
        <v>Resource Form Field Data-26</v>
      </c>
      <c r="B130" s="16" t="s">
        <v>443</v>
      </c>
      <c r="C130" s="18">
        <f>COUNTIF($B$1:$B129,[Table Name])</f>
        <v>26</v>
      </c>
      <c r="D130" s="16">
        <v>26</v>
      </c>
      <c r="E130" s="16" t="s">
        <v>190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1:18" hidden="1">
      <c r="A131" s="19" t="str">
        <f>[Table Name]&amp;"-"&amp;[Record No]</f>
        <v>Resource Form Field Data-27</v>
      </c>
      <c r="B131" s="16" t="s">
        <v>443</v>
      </c>
      <c r="C131" s="18">
        <f>COUNTIF($B$1:$B130,[Table Name])</f>
        <v>27</v>
      </c>
      <c r="D131" s="16">
        <v>27</v>
      </c>
      <c r="E131" s="16" t="s">
        <v>196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18" hidden="1">
      <c r="A132" s="19" t="str">
        <f>[Table Name]&amp;"-"&amp;[Record No]</f>
        <v>Resource Form Field Data-28</v>
      </c>
      <c r="B132" s="16" t="s">
        <v>443</v>
      </c>
      <c r="C132" s="18">
        <f>COUNTIF($B$1:$B131,[Table Name])</f>
        <v>28</v>
      </c>
      <c r="D132" s="16">
        <v>28</v>
      </c>
      <c r="E132" s="16" t="s">
        <v>195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</row>
    <row r="133" spans="1:18" hidden="1">
      <c r="A133" s="19" t="str">
        <f>[Table Name]&amp;"-"&amp;[Record No]</f>
        <v>Resource Form Field Data-29</v>
      </c>
      <c r="B133" s="16" t="s">
        <v>443</v>
      </c>
      <c r="C133" s="18">
        <f>COUNTIF($B$1:$B132,[Table Name])</f>
        <v>29</v>
      </c>
      <c r="D133" s="16">
        <v>29</v>
      </c>
      <c r="E133" s="16" t="s">
        <v>49</v>
      </c>
      <c r="F133" s="16">
        <v>11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</row>
    <row r="134" spans="1:18" hidden="1">
      <c r="A134" s="19" t="str">
        <f>[Table Name]&amp;"-"&amp;[Record No]</f>
        <v>Resource Form Field Data-30</v>
      </c>
      <c r="B134" s="16" t="s">
        <v>443</v>
      </c>
      <c r="C134" s="18">
        <f>COUNTIF($B$1:$B133,[Table Name])</f>
        <v>30</v>
      </c>
      <c r="D134" s="16">
        <v>30</v>
      </c>
      <c r="E134" s="16" t="s">
        <v>202</v>
      </c>
      <c r="F134" s="16">
        <v>11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 spans="1:18" hidden="1">
      <c r="A135" s="19" t="str">
        <f>[Table Name]&amp;"-"&amp;[Record No]</f>
        <v>Resource Form Field Data-31</v>
      </c>
      <c r="B135" s="16" t="s">
        <v>443</v>
      </c>
      <c r="C135" s="18">
        <f>COUNTIF($B$1:$B134,[Table Name])</f>
        <v>31</v>
      </c>
      <c r="D135" s="16">
        <v>31</v>
      </c>
      <c r="E135" s="16" t="s">
        <v>204</v>
      </c>
      <c r="F135" s="16">
        <v>11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 spans="1:18" hidden="1">
      <c r="A136" s="19" t="str">
        <f>[Table Name]&amp;"-"&amp;[Record No]</f>
        <v>Resource Actions-0</v>
      </c>
      <c r="B136" s="16" t="s">
        <v>315</v>
      </c>
      <c r="C136" s="18">
        <f>COUNTIF($B$1:$B135,[Table Name])</f>
        <v>0</v>
      </c>
      <c r="D136" s="16" t="s">
        <v>23</v>
      </c>
      <c r="E136" s="16" t="s">
        <v>26</v>
      </c>
      <c r="F136" s="16" t="s">
        <v>28</v>
      </c>
      <c r="G136" s="16" t="s">
        <v>30</v>
      </c>
      <c r="H136" s="16" t="s">
        <v>49</v>
      </c>
      <c r="I136" s="16" t="s">
        <v>326</v>
      </c>
      <c r="J136" s="16" t="s">
        <v>77</v>
      </c>
      <c r="K136" s="16" t="s">
        <v>323</v>
      </c>
      <c r="L136" s="16"/>
      <c r="M136" s="16"/>
      <c r="N136" s="16"/>
      <c r="O136" s="16"/>
      <c r="P136" s="16"/>
      <c r="Q136" s="16"/>
      <c r="R136" s="16"/>
    </row>
    <row r="137" spans="1:18" hidden="1">
      <c r="A137" s="18" t="str">
        <f>[Table Name]&amp;"-"&amp;[Record No]</f>
        <v>Resource Actions-1</v>
      </c>
      <c r="B137" s="16" t="s">
        <v>315</v>
      </c>
      <c r="C137" s="18">
        <f>COUNTIF($B$1:$B136,[Table Name])</f>
        <v>1</v>
      </c>
      <c r="D137" s="15">
        <v>1</v>
      </c>
      <c r="E137" s="15" t="s">
        <v>230</v>
      </c>
      <c r="F137" s="15" t="s">
        <v>341</v>
      </c>
      <c r="G137" s="15" t="s">
        <v>341</v>
      </c>
      <c r="H137" s="15" t="s">
        <v>342</v>
      </c>
      <c r="I137" s="15" t="s">
        <v>343</v>
      </c>
      <c r="J137" s="15" t="s">
        <v>355</v>
      </c>
      <c r="K137" s="15" t="s">
        <v>340</v>
      </c>
      <c r="L137" s="15"/>
      <c r="M137" s="15"/>
      <c r="N137" s="15"/>
      <c r="O137" s="15"/>
      <c r="P137" s="15"/>
      <c r="Q137" s="15"/>
      <c r="R137" s="15"/>
    </row>
    <row r="138" spans="1:18" hidden="1">
      <c r="A138" s="18" t="str">
        <f>[Table Name]&amp;"-"&amp;[Record No]</f>
        <v>Resource Actions-2</v>
      </c>
      <c r="B138" s="16" t="s">
        <v>315</v>
      </c>
      <c r="C138" s="18">
        <f>COUNTIF($B$1:$B137,[Table Name])</f>
        <v>2</v>
      </c>
      <c r="D138" s="15">
        <v>1</v>
      </c>
      <c r="E138" s="15" t="s">
        <v>345</v>
      </c>
      <c r="F138" s="15" t="s">
        <v>352</v>
      </c>
      <c r="G138" s="15" t="s">
        <v>353</v>
      </c>
      <c r="H138" s="15" t="s">
        <v>342</v>
      </c>
      <c r="I138" s="15" t="s">
        <v>353</v>
      </c>
      <c r="J138" s="15" t="s">
        <v>354</v>
      </c>
      <c r="K138" s="15" t="s">
        <v>340</v>
      </c>
      <c r="L138" s="15"/>
      <c r="M138" s="15"/>
      <c r="N138" s="15"/>
      <c r="O138" s="15"/>
      <c r="P138" s="15"/>
      <c r="Q138" s="15"/>
      <c r="R138" s="15"/>
    </row>
    <row r="139" spans="1:18" hidden="1">
      <c r="A139" s="18" t="str">
        <f>[Table Name]&amp;"-"&amp;[Record No]</f>
        <v>Resource Actions-3</v>
      </c>
      <c r="B139" s="16" t="s">
        <v>315</v>
      </c>
      <c r="C139" s="18">
        <f>COUNTIF($B$1:$B138,[Table Name])</f>
        <v>3</v>
      </c>
      <c r="D139" s="15">
        <v>1</v>
      </c>
      <c r="E139" s="15" t="s">
        <v>356</v>
      </c>
      <c r="F139" s="15" t="s">
        <v>357</v>
      </c>
      <c r="G139" s="15" t="s">
        <v>358</v>
      </c>
      <c r="H139" s="15" t="s">
        <v>342</v>
      </c>
      <c r="I139" s="15" t="s">
        <v>358</v>
      </c>
      <c r="J139" s="15" t="s">
        <v>359</v>
      </c>
      <c r="K139" s="15" t="s">
        <v>340</v>
      </c>
      <c r="L139" s="15"/>
      <c r="M139" s="15"/>
      <c r="N139" s="15"/>
      <c r="O139" s="15"/>
      <c r="P139" s="15"/>
      <c r="Q139" s="15"/>
      <c r="R139" s="15"/>
    </row>
    <row r="140" spans="1:18" hidden="1">
      <c r="A140" s="18" t="str">
        <f>[Table Name]&amp;"-"&amp;[Record No]</f>
        <v>Resource Actions-4</v>
      </c>
      <c r="B140" s="16" t="s">
        <v>315</v>
      </c>
      <c r="C140" s="18">
        <f>COUNTIF($B$1:$B139,[Table Name])</f>
        <v>4</v>
      </c>
      <c r="D140" s="15">
        <v>1</v>
      </c>
      <c r="E140" s="15" t="s">
        <v>360</v>
      </c>
      <c r="F140" s="15" t="s">
        <v>361</v>
      </c>
      <c r="G140" s="15" t="s">
        <v>184</v>
      </c>
      <c r="H140" s="15" t="s">
        <v>342</v>
      </c>
      <c r="I140" s="15" t="s">
        <v>362</v>
      </c>
      <c r="J140" s="15" t="s">
        <v>178</v>
      </c>
      <c r="K140" s="15" t="s">
        <v>340</v>
      </c>
      <c r="L140" s="15"/>
      <c r="M140" s="15"/>
      <c r="N140" s="15"/>
      <c r="O140" s="15"/>
      <c r="P140" s="15"/>
      <c r="Q140" s="15"/>
      <c r="R140" s="15"/>
    </row>
    <row r="141" spans="1:18" hidden="1">
      <c r="A141" s="18" t="str">
        <f>[Table Name]&amp;"-"&amp;[Record No]</f>
        <v>Resource Actions-5</v>
      </c>
      <c r="B141" s="16" t="s">
        <v>315</v>
      </c>
      <c r="C141" s="18">
        <f>COUNTIF($B$1:$B140,[Table Name])</f>
        <v>5</v>
      </c>
      <c r="D141" s="15">
        <v>1</v>
      </c>
      <c r="E141" s="15" t="s">
        <v>364</v>
      </c>
      <c r="F141" s="15" t="s">
        <v>365</v>
      </c>
      <c r="G141" s="15" t="s">
        <v>166</v>
      </c>
      <c r="H141" s="15" t="s">
        <v>342</v>
      </c>
      <c r="I141" s="15" t="s">
        <v>166</v>
      </c>
      <c r="J141" s="15" t="s">
        <v>366</v>
      </c>
      <c r="K141" s="15" t="s">
        <v>340</v>
      </c>
      <c r="L141" s="15"/>
      <c r="M141" s="15"/>
      <c r="N141" s="15"/>
      <c r="O141" s="15"/>
      <c r="P141" s="15"/>
      <c r="Q141" s="15"/>
      <c r="R141" s="15"/>
    </row>
    <row r="142" spans="1:18" hidden="1">
      <c r="A142" s="19" t="str">
        <f>[Table Name]&amp;"-"&amp;[Record No]</f>
        <v>Resource Actions-6</v>
      </c>
      <c r="B142" s="16" t="s">
        <v>315</v>
      </c>
      <c r="C142" s="18">
        <f>COUNTIF($B$1:$B141,[Table Name])</f>
        <v>6</v>
      </c>
      <c r="D142" s="16">
        <v>1</v>
      </c>
      <c r="E142" s="16" t="s">
        <v>367</v>
      </c>
      <c r="F142" s="16" t="s">
        <v>368</v>
      </c>
      <c r="G142" s="16" t="s">
        <v>161</v>
      </c>
      <c r="H142" s="16" t="s">
        <v>342</v>
      </c>
      <c r="I142" s="16" t="s">
        <v>161</v>
      </c>
      <c r="J142" s="16" t="s">
        <v>354</v>
      </c>
      <c r="K142" s="16" t="s">
        <v>340</v>
      </c>
      <c r="L142" s="16"/>
      <c r="M142" s="16"/>
      <c r="N142" s="16"/>
      <c r="O142" s="16"/>
      <c r="P142" s="16"/>
      <c r="Q142" s="16"/>
      <c r="R142" s="16"/>
    </row>
    <row r="143" spans="1:18" hidden="1">
      <c r="A143" s="19" t="str">
        <f>[Table Name]&amp;"-"&amp;[Record No]</f>
        <v>Resource Action Method-0</v>
      </c>
      <c r="B143" s="16" t="s">
        <v>444</v>
      </c>
      <c r="C143" s="18">
        <f>COUNTIF($B$1:$B142,[Table Name])</f>
        <v>0</v>
      </c>
      <c r="D143" s="16" t="s">
        <v>97</v>
      </c>
      <c r="E143" s="16" t="s">
        <v>49</v>
      </c>
      <c r="F143" s="16" t="s">
        <v>36</v>
      </c>
      <c r="G143" s="16" t="s">
        <v>112</v>
      </c>
      <c r="H143" s="16" t="s">
        <v>113</v>
      </c>
      <c r="I143" s="16" t="s">
        <v>114</v>
      </c>
      <c r="J143" s="16" t="s">
        <v>115</v>
      </c>
      <c r="K143" s="16" t="s">
        <v>116</v>
      </c>
      <c r="L143" s="16"/>
      <c r="M143" s="16"/>
      <c r="N143" s="16"/>
      <c r="O143" s="16"/>
      <c r="P143" s="16"/>
      <c r="Q143" s="16"/>
      <c r="R143" s="16"/>
    </row>
    <row r="144" spans="1:18" hidden="1">
      <c r="A144" s="18" t="str">
        <f>[Table Name]&amp;"-"&amp;[Record No]</f>
        <v>Resource Action Method-1</v>
      </c>
      <c r="B144" s="16" t="s">
        <v>444</v>
      </c>
      <c r="C144" s="18">
        <f>COUNTIF($B$1:$B143,[Table Name])</f>
        <v>1</v>
      </c>
      <c r="D144" s="15">
        <v>1</v>
      </c>
      <c r="E144" s="15" t="s">
        <v>349</v>
      </c>
      <c r="F144" s="15"/>
      <c r="G144" s="15">
        <v>1</v>
      </c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 spans="1:18" hidden="1">
      <c r="A145" s="18" t="str">
        <f>[Table Name]&amp;"-"&amp;[Record No]</f>
        <v>Resource Action Method-2</v>
      </c>
      <c r="B145" s="16" t="s">
        <v>444</v>
      </c>
      <c r="C145" s="18">
        <f>COUNTIF($B$1:$B144,[Table Name])</f>
        <v>2</v>
      </c>
      <c r="D145" s="15">
        <v>2</v>
      </c>
      <c r="E145" s="15" t="s">
        <v>349</v>
      </c>
      <c r="F145" s="15"/>
      <c r="G145" s="15">
        <v>2</v>
      </c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 spans="1:18" hidden="1">
      <c r="A146" s="18" t="str">
        <f>[Table Name]&amp;"-"&amp;[Record No]</f>
        <v>Resource Action Method-3</v>
      </c>
      <c r="B146" s="16" t="s">
        <v>444</v>
      </c>
      <c r="C146" s="18">
        <f>COUNTIF($B$1:$B145,[Table Name])</f>
        <v>3</v>
      </c>
      <c r="D146" s="15">
        <v>3</v>
      </c>
      <c r="E146" s="15" t="s">
        <v>349</v>
      </c>
      <c r="F146" s="15"/>
      <c r="G146" s="15">
        <v>3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 spans="1:18" hidden="1">
      <c r="A147" s="18" t="str">
        <f>[Table Name]&amp;"-"&amp;[Record No]</f>
        <v>Resource Action Method-4</v>
      </c>
      <c r="B147" s="16" t="s">
        <v>444</v>
      </c>
      <c r="C147" s="18">
        <f>COUNTIF($B$1:$B146,[Table Name])</f>
        <v>4</v>
      </c>
      <c r="D147" s="15">
        <v>4</v>
      </c>
      <c r="E147" s="15" t="s">
        <v>363</v>
      </c>
      <c r="F147" s="15"/>
      <c r="G147" s="15">
        <v>1</v>
      </c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</row>
    <row r="148" spans="1:18" hidden="1">
      <c r="A148" s="18" t="str">
        <f>[Table Name]&amp;"-"&amp;[Record No]</f>
        <v>Resource Action Method-5</v>
      </c>
      <c r="B148" s="16" t="s">
        <v>444</v>
      </c>
      <c r="C148" s="18">
        <f>COUNTIF($B$1:$B147,[Table Name])</f>
        <v>5</v>
      </c>
      <c r="D148" s="15">
        <v>5</v>
      </c>
      <c r="E148" s="15" t="s">
        <v>363</v>
      </c>
      <c r="F148" s="15"/>
      <c r="G148" s="15">
        <v>2</v>
      </c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</row>
    <row r="149" spans="1:18" hidden="1">
      <c r="A149" s="19" t="str">
        <f>[Table Name]&amp;"-"&amp;[Record No]</f>
        <v>Resource Action Method-6</v>
      </c>
      <c r="B149" s="16" t="s">
        <v>444</v>
      </c>
      <c r="C149" s="18">
        <f>COUNTIF($B$1:$B148,[Table Name])</f>
        <v>6</v>
      </c>
      <c r="D149" s="16">
        <v>6</v>
      </c>
      <c r="E149" s="16" t="s">
        <v>363</v>
      </c>
      <c r="F149" s="16"/>
      <c r="G149" s="16">
        <v>3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</row>
    <row r="150" spans="1:18" hidden="1">
      <c r="A150" s="22" t="str">
        <f>[Table Name]&amp;"-"&amp;[Record No]</f>
        <v>Form Field Attrs-0</v>
      </c>
      <c r="B150" s="40" t="s">
        <v>445</v>
      </c>
      <c r="C150" s="22">
        <f>COUNTIF($B$1:$B149,[Table Name])</f>
        <v>0</v>
      </c>
      <c r="D150" s="40" t="s">
        <v>122</v>
      </c>
      <c r="E150" s="40" t="s">
        <v>26</v>
      </c>
      <c r="F150" s="40" t="s">
        <v>96</v>
      </c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spans="1:18" hidden="1">
      <c r="A151" s="22" t="str">
        <f>[Table Name]&amp;"-"&amp;[Record No]</f>
        <v>Resources-14</v>
      </c>
      <c r="B151" s="40" t="s">
        <v>220</v>
      </c>
      <c r="C151" s="22">
        <f>COUNTIF($B$1:$B150,[Table Name])</f>
        <v>14</v>
      </c>
      <c r="D151" s="40" t="s">
        <v>447</v>
      </c>
      <c r="E151" s="40" t="s">
        <v>448</v>
      </c>
      <c r="F151" s="40" t="s">
        <v>449</v>
      </c>
      <c r="G151" s="15" t="s">
        <v>558</v>
      </c>
      <c r="H151" s="40" t="s">
        <v>450</v>
      </c>
      <c r="I151" s="40" t="s">
        <v>21</v>
      </c>
      <c r="J151" s="40"/>
      <c r="K151" s="40"/>
      <c r="L151" s="40"/>
      <c r="M151" s="40"/>
      <c r="N151" s="40"/>
      <c r="O151" s="40"/>
      <c r="P151" s="40"/>
      <c r="Q151" s="40"/>
      <c r="R151" s="40"/>
    </row>
    <row r="152" spans="1:18" hidden="1">
      <c r="A152" s="22" t="str">
        <f>[Table Name]&amp;"-"&amp;[Record No]</f>
        <v>Resource Relations-15</v>
      </c>
      <c r="B152" s="40" t="s">
        <v>441</v>
      </c>
      <c r="C152" s="22">
        <f>COUNTIF($B$1:$B151,[Table Name])</f>
        <v>15</v>
      </c>
      <c r="D152" s="40">
        <v>13</v>
      </c>
      <c r="E152" s="40" t="s">
        <v>449</v>
      </c>
      <c r="F152" s="40" t="s">
        <v>451</v>
      </c>
      <c r="G152" s="40" t="s">
        <v>452</v>
      </c>
      <c r="H152" s="40" t="s">
        <v>310</v>
      </c>
      <c r="I152" s="40">
        <v>14</v>
      </c>
      <c r="J152" s="40"/>
      <c r="K152" s="40"/>
      <c r="L152" s="40"/>
      <c r="M152" s="40"/>
      <c r="N152" s="40"/>
      <c r="O152" s="40"/>
      <c r="P152" s="40"/>
      <c r="Q152" s="40"/>
      <c r="R152" s="40"/>
    </row>
    <row r="153" spans="1:18" hidden="1">
      <c r="A153" s="22" t="str">
        <f>[Table Name]&amp;"-"&amp;[Record No]</f>
        <v>Resources-15</v>
      </c>
      <c r="B153" s="40" t="s">
        <v>220</v>
      </c>
      <c r="C153" s="22">
        <f>COUNTIF($B$1:$B152,[Table Name])</f>
        <v>15</v>
      </c>
      <c r="D153" s="40" t="s">
        <v>462</v>
      </c>
      <c r="E153" s="40" t="s">
        <v>463</v>
      </c>
      <c r="F153" s="40" t="s">
        <v>464</v>
      </c>
      <c r="G153" s="15" t="s">
        <v>558</v>
      </c>
      <c r="H153" s="40" t="s">
        <v>465</v>
      </c>
      <c r="I153" s="40" t="s">
        <v>21</v>
      </c>
      <c r="J153" s="40"/>
      <c r="K153" s="40"/>
      <c r="L153" s="40"/>
      <c r="M153" s="40"/>
      <c r="N153" s="40"/>
      <c r="O153" s="40"/>
      <c r="P153" s="40"/>
      <c r="Q153" s="40"/>
      <c r="R153" s="40"/>
    </row>
    <row r="154" spans="1:18" hidden="1">
      <c r="A154" s="22" t="str">
        <f>[Table Name]&amp;"-"&amp;[Record No]</f>
        <v>Resource Relations-16</v>
      </c>
      <c r="B154" s="40" t="s">
        <v>441</v>
      </c>
      <c r="C154" s="22">
        <f>COUNTIF($B$1:$B153,[Table Name])</f>
        <v>16</v>
      </c>
      <c r="D154" s="40">
        <v>13</v>
      </c>
      <c r="E154" s="40" t="s">
        <v>464</v>
      </c>
      <c r="F154" s="40" t="s">
        <v>467</v>
      </c>
      <c r="G154" s="40" t="s">
        <v>466</v>
      </c>
      <c r="H154" s="40" t="s">
        <v>373</v>
      </c>
      <c r="I154" s="40">
        <v>15</v>
      </c>
      <c r="J154" s="40"/>
      <c r="K154" s="40"/>
      <c r="L154" s="40"/>
      <c r="M154" s="40"/>
      <c r="N154" s="40"/>
      <c r="O154" s="40"/>
      <c r="P154" s="40"/>
      <c r="Q154" s="40"/>
      <c r="R154" s="40"/>
    </row>
    <row r="155" spans="1:18" hidden="1">
      <c r="A155" s="22" t="str">
        <f>[Table Name]&amp;"-"&amp;[Record No]</f>
        <v>Resources-16</v>
      </c>
      <c r="B155" s="40" t="s">
        <v>220</v>
      </c>
      <c r="C155" s="22">
        <f>COUNTIF($B$1:$B154,[Table Name])</f>
        <v>16</v>
      </c>
      <c r="D155" s="40" t="s">
        <v>468</v>
      </c>
      <c r="E155" s="40" t="s">
        <v>469</v>
      </c>
      <c r="F155" s="40" t="s">
        <v>470</v>
      </c>
      <c r="G155" s="15" t="s">
        <v>558</v>
      </c>
      <c r="H155" s="40" t="s">
        <v>471</v>
      </c>
      <c r="I155" s="40" t="s">
        <v>21</v>
      </c>
      <c r="J155" s="40"/>
      <c r="K155" s="40"/>
      <c r="L155" s="40"/>
      <c r="M155" s="40"/>
      <c r="N155" s="40"/>
      <c r="O155" s="40"/>
      <c r="P155" s="40"/>
      <c r="Q155" s="40"/>
      <c r="R155" s="40"/>
    </row>
    <row r="156" spans="1:18" hidden="1">
      <c r="A156" s="22" t="str">
        <f>[Table Name]&amp;"-"&amp;[Record No]</f>
        <v>Resource Relations-17</v>
      </c>
      <c r="B156" s="40" t="s">
        <v>441</v>
      </c>
      <c r="C156" s="22">
        <f>COUNTIF($B$1:$B155,[Table Name])</f>
        <v>17</v>
      </c>
      <c r="D156" s="40">
        <v>13</v>
      </c>
      <c r="E156" s="40" t="s">
        <v>472</v>
      </c>
      <c r="F156" s="40" t="s">
        <v>473</v>
      </c>
      <c r="G156" s="40" t="s">
        <v>474</v>
      </c>
      <c r="H156" s="40" t="s">
        <v>310</v>
      </c>
      <c r="I156" s="40">
        <v>16</v>
      </c>
      <c r="J156" s="40"/>
      <c r="K156" s="40"/>
      <c r="L156" s="40"/>
      <c r="M156" s="40"/>
      <c r="N156" s="40"/>
      <c r="O156" s="40"/>
      <c r="P156" s="40"/>
      <c r="Q156" s="40"/>
      <c r="R156" s="40"/>
    </row>
    <row r="157" spans="1:18" hidden="1">
      <c r="A157" s="22" t="str">
        <f>[Table Name]&amp;"-"&amp;[Record No]</f>
        <v>Form Field Validations-0</v>
      </c>
      <c r="B157" s="40" t="s">
        <v>475</v>
      </c>
      <c r="C157" s="22">
        <f>COUNTIF($B$1:$B156,[Table Name])</f>
        <v>0</v>
      </c>
      <c r="D157" s="40" t="s">
        <v>122</v>
      </c>
      <c r="E157" s="40" t="s">
        <v>131</v>
      </c>
      <c r="F157" s="40" t="s">
        <v>132</v>
      </c>
      <c r="G157" s="40" t="s">
        <v>37</v>
      </c>
      <c r="H157" s="40" t="s">
        <v>38</v>
      </c>
      <c r="I157" s="40" t="s">
        <v>39</v>
      </c>
      <c r="J157" s="40" t="s">
        <v>133</v>
      </c>
      <c r="K157" s="40" t="s">
        <v>134</v>
      </c>
      <c r="L157" s="40"/>
      <c r="M157" s="40"/>
      <c r="N157" s="40"/>
      <c r="O157" s="40"/>
      <c r="P157" s="40"/>
      <c r="Q157" s="40"/>
      <c r="R157" s="40"/>
    </row>
    <row r="158" spans="1:18" hidden="1">
      <c r="A158" s="22" t="str">
        <f>[Table Name]&amp;"-"&amp;[Record No]</f>
        <v>Form Field Validations-1</v>
      </c>
      <c r="B158" s="40" t="s">
        <v>475</v>
      </c>
      <c r="C158" s="22">
        <f>COUNTIF($B$1:$B157,[Table Name])</f>
        <v>1</v>
      </c>
      <c r="D158" s="40">
        <v>4</v>
      </c>
      <c r="E158" s="40" t="s">
        <v>476</v>
      </c>
      <c r="F158" s="40" t="s">
        <v>478</v>
      </c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</row>
    <row r="159" spans="1:18" hidden="1">
      <c r="A159" s="22" t="str">
        <f>[Table Name]&amp;"-"&amp;[Record No]</f>
        <v>Form Field Validations-2</v>
      </c>
      <c r="B159" s="40" t="s">
        <v>475</v>
      </c>
      <c r="C159" s="22">
        <f>COUNTIF($B$1:$B158,[Table Name])</f>
        <v>2</v>
      </c>
      <c r="D159" s="40">
        <v>5</v>
      </c>
      <c r="E159" s="40" t="s">
        <v>476</v>
      </c>
      <c r="F159" s="40" t="s">
        <v>479</v>
      </c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</row>
    <row r="160" spans="1:18" hidden="1">
      <c r="A160" s="22" t="str">
        <f>[Table Name]&amp;"-"&amp;[Record No]</f>
        <v>Form Field Validations-3</v>
      </c>
      <c r="B160" s="40" t="s">
        <v>475</v>
      </c>
      <c r="C160" s="22">
        <f>COUNTIF($B$1:$B159,[Table Name])</f>
        <v>3</v>
      </c>
      <c r="D160" s="40">
        <v>5</v>
      </c>
      <c r="E160" s="40" t="s">
        <v>270</v>
      </c>
      <c r="F160" s="40" t="s">
        <v>480</v>
      </c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</row>
    <row r="161" spans="1:18" hidden="1">
      <c r="A161" s="22" t="str">
        <f>[Table Name]&amp;"-"&amp;[Record No]</f>
        <v>Form Field Validations-4</v>
      </c>
      <c r="B161" s="40" t="s">
        <v>475</v>
      </c>
      <c r="C161" s="22">
        <f>COUNTIF($B$1:$B160,[Table Name])</f>
        <v>4</v>
      </c>
      <c r="D161" s="40">
        <v>5</v>
      </c>
      <c r="E161" s="40" t="s">
        <v>477</v>
      </c>
      <c r="F161" s="40" t="s">
        <v>481</v>
      </c>
      <c r="G161" s="40" t="s">
        <v>178</v>
      </c>
      <c r="H161" s="40" t="s">
        <v>270</v>
      </c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spans="1:18" hidden="1">
      <c r="A162" s="22" t="str">
        <f>[Table Name]&amp;"-"&amp;[Record No]</f>
        <v>Form Field Validations-5</v>
      </c>
      <c r="B162" s="40" t="s">
        <v>475</v>
      </c>
      <c r="C162" s="22">
        <f>COUNTIF($B$1:$B161,[Table Name])</f>
        <v>5</v>
      </c>
      <c r="D162" s="40">
        <v>6</v>
      </c>
      <c r="E162" s="40" t="s">
        <v>476</v>
      </c>
      <c r="F162" s="40" t="s">
        <v>478</v>
      </c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</row>
    <row r="163" spans="1:18" hidden="1">
      <c r="A163" s="22" t="str">
        <f>[Table Name]&amp;"-"&amp;[Record No]</f>
        <v>Form Field Validations-6</v>
      </c>
      <c r="B163" s="40" t="s">
        <v>475</v>
      </c>
      <c r="C163" s="22">
        <f>COUNTIF($B$1:$B162,[Table Name])</f>
        <v>6</v>
      </c>
      <c r="D163" s="40">
        <v>7</v>
      </c>
      <c r="E163" s="40" t="s">
        <v>476</v>
      </c>
      <c r="F163" s="40" t="s">
        <v>479</v>
      </c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spans="1:18" hidden="1">
      <c r="A164" s="22" t="str">
        <f>[Table Name]&amp;"-"&amp;[Record No]</f>
        <v>Form Field Validations-7</v>
      </c>
      <c r="B164" s="40" t="s">
        <v>475</v>
      </c>
      <c r="C164" s="22">
        <f>COUNTIF($B$1:$B163,[Table Name])</f>
        <v>7</v>
      </c>
      <c r="D164" s="40">
        <v>7</v>
      </c>
      <c r="E164" s="40" t="s">
        <v>270</v>
      </c>
      <c r="F164" s="40" t="s">
        <v>480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 hidden="1">
      <c r="A165" s="22" t="str">
        <f>[Table Name]&amp;"-"&amp;[Record No]</f>
        <v>Form Field Validations-8</v>
      </c>
      <c r="B165" s="40" t="s">
        <v>475</v>
      </c>
      <c r="C165" s="22">
        <f>COUNTIF($B$1:$B164,[Table Name])</f>
        <v>8</v>
      </c>
      <c r="D165" s="40">
        <v>7</v>
      </c>
      <c r="E165" s="40" t="s">
        <v>477</v>
      </c>
      <c r="F165" s="40" t="s">
        <v>481</v>
      </c>
      <c r="G165" s="40" t="s">
        <v>178</v>
      </c>
      <c r="H165" s="40" t="s">
        <v>270</v>
      </c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1:18" hidden="1">
      <c r="A166" s="22" t="str">
        <f>[Table Name]&amp;"-"&amp;[Record No]</f>
        <v>Resource Relations-18</v>
      </c>
      <c r="B166" s="40" t="s">
        <v>441</v>
      </c>
      <c r="C166" s="22">
        <f>COUNTIF($B$1:$B165,[Table Name])</f>
        <v>18</v>
      </c>
      <c r="D166" s="40">
        <v>12</v>
      </c>
      <c r="E166" s="40" t="s">
        <v>482</v>
      </c>
      <c r="F166" s="40" t="s">
        <v>483</v>
      </c>
      <c r="G166" s="40" t="s">
        <v>208</v>
      </c>
      <c r="H166" s="40" t="s">
        <v>401</v>
      </c>
      <c r="I166" s="40">
        <v>4</v>
      </c>
      <c r="J166" s="40"/>
      <c r="K166" s="40"/>
      <c r="L166" s="40"/>
      <c r="M166" s="40"/>
      <c r="N166" s="40"/>
      <c r="O166" s="40"/>
      <c r="P166" s="40"/>
      <c r="Q166" s="40"/>
      <c r="R166" s="40"/>
    </row>
    <row r="167" spans="1:18" hidden="1">
      <c r="A167" s="22" t="str">
        <f>[Table Name]&amp;"-"&amp;[Record No]</f>
        <v>Resources-17</v>
      </c>
      <c r="B167" s="40" t="s">
        <v>220</v>
      </c>
      <c r="C167" s="22">
        <f>COUNTIF($B$1:$B166,[Table Name])</f>
        <v>17</v>
      </c>
      <c r="D167" s="40" t="s">
        <v>484</v>
      </c>
      <c r="E167" s="40" t="s">
        <v>485</v>
      </c>
      <c r="F167" s="40" t="s">
        <v>486</v>
      </c>
      <c r="G167" s="15" t="s">
        <v>558</v>
      </c>
      <c r="H167" s="40" t="s">
        <v>487</v>
      </c>
      <c r="I167" s="40" t="s">
        <v>21</v>
      </c>
      <c r="J167" s="40"/>
      <c r="K167" s="40"/>
      <c r="L167" s="40"/>
      <c r="M167" s="40"/>
      <c r="N167" s="40"/>
      <c r="O167" s="40"/>
      <c r="P167" s="40"/>
      <c r="Q167" s="40"/>
      <c r="R167" s="40"/>
    </row>
    <row r="168" spans="1:18" hidden="1">
      <c r="A168" s="22" t="str">
        <f>[Table Name]&amp;"-"&amp;[Record No]</f>
        <v>Resource Relations-19</v>
      </c>
      <c r="B168" s="40" t="s">
        <v>441</v>
      </c>
      <c r="C168" s="22">
        <f>COUNTIF($B$1:$B167,[Table Name])</f>
        <v>19</v>
      </c>
      <c r="D168" s="40">
        <v>12</v>
      </c>
      <c r="E168" s="40" t="s">
        <v>486</v>
      </c>
      <c r="F168" s="40" t="s">
        <v>488</v>
      </c>
      <c r="G168" s="40" t="s">
        <v>489</v>
      </c>
      <c r="H168" s="40" t="s">
        <v>310</v>
      </c>
      <c r="I168" s="40">
        <v>17</v>
      </c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1:18" hidden="1">
      <c r="A169" s="22" t="str">
        <f>[Table Name]&amp;"-"&amp;[Record No]</f>
        <v>Form Defaults-0</v>
      </c>
      <c r="B169" s="40" t="s">
        <v>486</v>
      </c>
      <c r="C169" s="22">
        <f>COUNTIF($B$1:$B168,[Table Name])</f>
        <v>0</v>
      </c>
      <c r="D169" s="40" t="s">
        <v>117</v>
      </c>
      <c r="E169" s="40" t="s">
        <v>26</v>
      </c>
      <c r="F169" s="40" t="s">
        <v>96</v>
      </c>
      <c r="G169" s="40" t="s">
        <v>56</v>
      </c>
      <c r="H169" s="40" t="s">
        <v>127</v>
      </c>
      <c r="I169" s="40" t="s">
        <v>574</v>
      </c>
      <c r="J169" s="40" t="s">
        <v>575</v>
      </c>
      <c r="K169" s="40" t="s">
        <v>576</v>
      </c>
      <c r="L169" s="40" t="s">
        <v>36</v>
      </c>
      <c r="M169" s="40"/>
      <c r="N169" s="40"/>
      <c r="O169" s="40"/>
      <c r="P169" s="40"/>
      <c r="Q169" s="40"/>
      <c r="R169" s="40"/>
    </row>
    <row r="170" spans="1:18" hidden="1">
      <c r="A170" s="22" t="str">
        <f>[Table Name]&amp;"-"&amp;[Record No]</f>
        <v>Form Defaults-1</v>
      </c>
      <c r="B170" s="40" t="s">
        <v>486</v>
      </c>
      <c r="C170" s="22">
        <f>COUNTIF($B$1:$B169,[Table Name])</f>
        <v>1</v>
      </c>
      <c r="D170" s="40">
        <v>2</v>
      </c>
      <c r="E170" s="40" t="s">
        <v>141</v>
      </c>
      <c r="F170" s="40">
        <v>3</v>
      </c>
      <c r="G170" s="40">
        <v>1</v>
      </c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1:18" hidden="1">
      <c r="A171" s="22" t="str">
        <f>[Table Name]&amp;"-"&amp;[Record No]</f>
        <v>Form Defaults-2</v>
      </c>
      <c r="B171" s="40" t="s">
        <v>486</v>
      </c>
      <c r="C171" s="22">
        <f>COUNTIF($B$1:$B170,[Table Name])</f>
        <v>2</v>
      </c>
      <c r="D171" s="40">
        <v>3</v>
      </c>
      <c r="E171" s="40" t="s">
        <v>141</v>
      </c>
      <c r="F171" s="40">
        <v>2</v>
      </c>
      <c r="G171" s="40">
        <v>1</v>
      </c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</row>
    <row r="172" spans="1:18" hidden="1">
      <c r="A172" s="22" t="str">
        <f>[Table Name]&amp;"-"&amp;[Record No]</f>
        <v>Resources-18</v>
      </c>
      <c r="B172" s="40" t="s">
        <v>220</v>
      </c>
      <c r="C172" s="22">
        <f>COUNTIF($B$1:$B171,[Table Name])</f>
        <v>18</v>
      </c>
      <c r="D172" s="40" t="s">
        <v>490</v>
      </c>
      <c r="E172" s="40" t="s">
        <v>491</v>
      </c>
      <c r="F172" s="40" t="s">
        <v>492</v>
      </c>
      <c r="G172" s="15" t="s">
        <v>558</v>
      </c>
      <c r="H172" s="40" t="s">
        <v>493</v>
      </c>
      <c r="I172" s="40" t="s">
        <v>21</v>
      </c>
      <c r="J172" s="40"/>
      <c r="K172" s="40"/>
      <c r="L172" s="40"/>
      <c r="M172" s="40"/>
      <c r="N172" s="40"/>
      <c r="O172" s="40"/>
      <c r="P172" s="40"/>
      <c r="Q172" s="40"/>
      <c r="R172" s="40"/>
    </row>
    <row r="173" spans="1:18" hidden="1">
      <c r="A173" s="22" t="str">
        <f>[Table Name]&amp;"-"&amp;[Record No]</f>
        <v>Resource Relations-20</v>
      </c>
      <c r="B173" s="40" t="s">
        <v>441</v>
      </c>
      <c r="C173" s="22">
        <f>COUNTIF($B$1:$B172,[Table Name])</f>
        <v>20</v>
      </c>
      <c r="D173" s="40">
        <v>13</v>
      </c>
      <c r="E173" s="40" t="s">
        <v>492</v>
      </c>
      <c r="F173" s="40" t="s">
        <v>494</v>
      </c>
      <c r="G173" s="40" t="s">
        <v>393</v>
      </c>
      <c r="H173" s="40" t="s">
        <v>373</v>
      </c>
      <c r="I173" s="40">
        <v>18</v>
      </c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1:18" hidden="1">
      <c r="A174" s="22" t="str">
        <f>[Table Name]&amp;"-"&amp;[Record No]</f>
        <v>Resource Relations-21</v>
      </c>
      <c r="B174" s="40" t="s">
        <v>441</v>
      </c>
      <c r="C174" s="22">
        <f>COUNTIF($B$1:$B173,[Table Name])</f>
        <v>21</v>
      </c>
      <c r="D174" s="40">
        <v>4</v>
      </c>
      <c r="E174" s="40" t="s">
        <v>441</v>
      </c>
      <c r="F174" s="40" t="s">
        <v>495</v>
      </c>
      <c r="G174" s="40" t="s">
        <v>496</v>
      </c>
      <c r="H174" s="40" t="s">
        <v>310</v>
      </c>
      <c r="I174" s="40">
        <v>26</v>
      </c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1:18" hidden="1">
      <c r="A175" s="42" t="str">
        <f>[Table Name]&amp;"-"&amp;[Record No]</f>
        <v>Resource Relations-22</v>
      </c>
      <c r="B175" s="40" t="s">
        <v>441</v>
      </c>
      <c r="C175" s="42">
        <f>COUNTIF($B$1:$B174,[Table Name])</f>
        <v>22</v>
      </c>
      <c r="D175" s="43">
        <v>18</v>
      </c>
      <c r="E175" s="43" t="s">
        <v>659</v>
      </c>
      <c r="F175" s="43" t="s">
        <v>660</v>
      </c>
      <c r="G175" s="43" t="s">
        <v>303</v>
      </c>
      <c r="H175" s="7" t="s">
        <v>401</v>
      </c>
      <c r="I175" s="43">
        <v>26</v>
      </c>
      <c r="J175" s="43"/>
      <c r="K175" s="43"/>
      <c r="L175" s="43"/>
      <c r="M175" s="43"/>
      <c r="N175" s="43"/>
      <c r="O175" s="43"/>
      <c r="P175" s="43"/>
      <c r="Q175" s="43"/>
      <c r="R175" s="43"/>
    </row>
    <row r="176" spans="1:18" hidden="1">
      <c r="A176" s="42" t="str">
        <f>[Table Name]&amp;"-"&amp;[Record No]</f>
        <v>Resource Relations-23</v>
      </c>
      <c r="B176" s="40" t="s">
        <v>441</v>
      </c>
      <c r="C176" s="42">
        <f>COUNTIF($B$1:$B175,[Table Name])</f>
        <v>23</v>
      </c>
      <c r="D176" s="43">
        <v>17</v>
      </c>
      <c r="E176" s="43" t="s">
        <v>508</v>
      </c>
      <c r="F176" s="43" t="s">
        <v>509</v>
      </c>
      <c r="G176" s="43" t="s">
        <v>303</v>
      </c>
      <c r="H176" s="7" t="s">
        <v>401</v>
      </c>
      <c r="I176" s="43">
        <v>4</v>
      </c>
      <c r="J176" s="43"/>
      <c r="K176" s="43"/>
      <c r="L176" s="43"/>
      <c r="M176" s="43"/>
      <c r="N176" s="43"/>
      <c r="O176" s="43"/>
      <c r="P176" s="43"/>
      <c r="Q176" s="43"/>
      <c r="R176" s="43"/>
    </row>
    <row r="177" spans="1:18" hidden="1">
      <c r="A177" s="22" t="str">
        <f>[Table Name]&amp;"-"&amp;[Record No]</f>
        <v>Resource Form Fields-32</v>
      </c>
      <c r="B177" s="40" t="s">
        <v>442</v>
      </c>
      <c r="C177" s="22">
        <f>COUNTIF($B$1:$B176,[Table Name])</f>
        <v>32</v>
      </c>
      <c r="D177" s="40">
        <v>2</v>
      </c>
      <c r="E177" s="40" t="s">
        <v>510</v>
      </c>
      <c r="F177" s="40" t="s">
        <v>510</v>
      </c>
      <c r="G177" s="40" t="s">
        <v>511</v>
      </c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1:18" hidden="1">
      <c r="A178" s="22" t="str">
        <f>[Table Name]&amp;"-"&amp;[Record No]</f>
        <v>Resource Form Fields-33</v>
      </c>
      <c r="B178" s="40" t="s">
        <v>442</v>
      </c>
      <c r="C178" s="22">
        <f>COUNTIF($B$1:$B177,[Table Name])</f>
        <v>33</v>
      </c>
      <c r="D178" s="40">
        <v>3</v>
      </c>
      <c r="E178" s="40" t="s">
        <v>510</v>
      </c>
      <c r="F178" s="40" t="s">
        <v>510</v>
      </c>
      <c r="G178" s="40" t="s">
        <v>511</v>
      </c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1:18" hidden="1">
      <c r="A179" s="22" t="str">
        <f>[Table Name]&amp;"-"&amp;[Record No]</f>
        <v>Resource Form Field Data-32</v>
      </c>
      <c r="B179" s="40" t="s">
        <v>443</v>
      </c>
      <c r="C179" s="22">
        <f>COUNTIF($B$1:$B178,[Table Name])</f>
        <v>32</v>
      </c>
      <c r="D179" s="40">
        <v>32</v>
      </c>
      <c r="E179" s="40" t="s">
        <v>510</v>
      </c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1:18" hidden="1">
      <c r="A180" s="22" t="str">
        <f>[Table Name]&amp;"-"&amp;[Record No]</f>
        <v>Resource Form Field Data-33</v>
      </c>
      <c r="B180" s="40" t="s">
        <v>443</v>
      </c>
      <c r="C180" s="22">
        <f>COUNTIF($B$1:$B179,[Table Name])</f>
        <v>33</v>
      </c>
      <c r="D180" s="40">
        <v>33</v>
      </c>
      <c r="E180" s="40" t="s">
        <v>510</v>
      </c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1:18" hidden="1">
      <c r="A181" s="22" t="str">
        <f>[Table Name]&amp;"-"&amp;[Record No]</f>
        <v>Form Field Validations-9</v>
      </c>
      <c r="B181" s="40" t="s">
        <v>475</v>
      </c>
      <c r="C181" s="22">
        <f>COUNTIF($B$1:$B180,[Table Name])</f>
        <v>9</v>
      </c>
      <c r="D181" s="40">
        <v>32</v>
      </c>
      <c r="E181" s="40" t="s">
        <v>476</v>
      </c>
      <c r="F181" s="40" t="s">
        <v>512</v>
      </c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1:18" hidden="1">
      <c r="A182" s="22" t="str">
        <f>[Table Name]&amp;"-"&amp;[Record No]</f>
        <v>Form Field Validations-10</v>
      </c>
      <c r="B182" s="40" t="s">
        <v>475</v>
      </c>
      <c r="C182" s="22">
        <f>COUNTIF($B$1:$B181,[Table Name])</f>
        <v>10</v>
      </c>
      <c r="D182" s="40">
        <v>32</v>
      </c>
      <c r="E182" s="40" t="s">
        <v>513</v>
      </c>
      <c r="F182" s="40" t="s">
        <v>514</v>
      </c>
      <c r="G182" s="40">
        <v>3</v>
      </c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1:18" hidden="1">
      <c r="A183" s="22" t="str">
        <f>[Table Name]&amp;"-"&amp;[Record No]</f>
        <v>Form Field Validations-11</v>
      </c>
      <c r="B183" s="40" t="s">
        <v>475</v>
      </c>
      <c r="C183" s="22">
        <f>COUNTIF($B$1:$B182,[Table Name])</f>
        <v>11</v>
      </c>
      <c r="D183" s="40">
        <v>33</v>
      </c>
      <c r="E183" s="40" t="s">
        <v>476</v>
      </c>
      <c r="F183" s="40" t="s">
        <v>512</v>
      </c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spans="1:18" hidden="1">
      <c r="A184" s="22" t="str">
        <f>[Table Name]&amp;"-"&amp;[Record No]</f>
        <v>Form Field Validations-12</v>
      </c>
      <c r="B184" s="40" t="s">
        <v>475</v>
      </c>
      <c r="C184" s="22">
        <f>COUNTIF($B$1:$B183,[Table Name])</f>
        <v>12</v>
      </c>
      <c r="D184" s="40">
        <v>33</v>
      </c>
      <c r="E184" s="40" t="s">
        <v>513</v>
      </c>
      <c r="F184" s="40" t="s">
        <v>514</v>
      </c>
      <c r="G184" s="40">
        <v>3</v>
      </c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spans="1:18" hidden="1">
      <c r="A185" s="22" t="str">
        <f>[Table Name]&amp;"-"&amp;[Record No]</f>
        <v>Resources-19</v>
      </c>
      <c r="B185" s="40" t="s">
        <v>220</v>
      </c>
      <c r="C185" s="22">
        <f>COUNTIF($B$1:$B184,[Table Name])</f>
        <v>19</v>
      </c>
      <c r="D185" s="40" t="s">
        <v>515</v>
      </c>
      <c r="E185" s="40" t="s">
        <v>516</v>
      </c>
      <c r="F185" s="40" t="s">
        <v>391</v>
      </c>
      <c r="G185" s="15" t="s">
        <v>558</v>
      </c>
      <c r="H185" s="40" t="s">
        <v>517</v>
      </c>
      <c r="I185" s="40" t="s">
        <v>21</v>
      </c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1:18" hidden="1">
      <c r="A186" s="22" t="str">
        <f>[Table Name]&amp;"-"&amp;[Record No]</f>
        <v>Resource Relations-24</v>
      </c>
      <c r="B186" s="40" t="s">
        <v>441</v>
      </c>
      <c r="C186" s="22">
        <f>COUNTIF($B$1:$B185,[Table Name])</f>
        <v>24</v>
      </c>
      <c r="D186" s="40">
        <v>19</v>
      </c>
      <c r="E186" s="40" t="s">
        <v>399</v>
      </c>
      <c r="F186" s="40" t="s">
        <v>518</v>
      </c>
      <c r="G186" s="40" t="s">
        <v>208</v>
      </c>
      <c r="H186" s="40" t="s">
        <v>401</v>
      </c>
      <c r="I186" s="40">
        <v>4</v>
      </c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1:18" hidden="1">
      <c r="A187" s="42" t="str">
        <f>[Table Name]&amp;"-"&amp;[Record No]</f>
        <v>Resources-20</v>
      </c>
      <c r="B187" s="40" t="s">
        <v>220</v>
      </c>
      <c r="C187" s="42">
        <f>COUNTIF($B$1:$B186,[Table Name])</f>
        <v>20</v>
      </c>
      <c r="D187" s="43" t="s">
        <v>519</v>
      </c>
      <c r="E187" s="43" t="s">
        <v>520</v>
      </c>
      <c r="F187" s="43" t="s">
        <v>521</v>
      </c>
      <c r="G187" s="15" t="s">
        <v>558</v>
      </c>
      <c r="H187" s="43" t="s">
        <v>522</v>
      </c>
      <c r="I187" s="43" t="s">
        <v>21</v>
      </c>
      <c r="J187" s="43"/>
      <c r="K187" s="43"/>
      <c r="L187" s="43"/>
      <c r="M187" s="43"/>
      <c r="N187" s="43"/>
      <c r="O187" s="43"/>
      <c r="P187" s="43"/>
      <c r="Q187" s="43"/>
      <c r="R187" s="43"/>
    </row>
    <row r="188" spans="1:18" hidden="1">
      <c r="A188" s="42" t="str">
        <f>[Table Name]&amp;"-"&amp;[Record No]</f>
        <v>Resources-21</v>
      </c>
      <c r="B188" s="40" t="s">
        <v>220</v>
      </c>
      <c r="C188" s="42">
        <f>COUNTIF($B$1:$B187,[Table Name])</f>
        <v>21</v>
      </c>
      <c r="D188" s="43" t="s">
        <v>523</v>
      </c>
      <c r="E188" s="43" t="s">
        <v>524</v>
      </c>
      <c r="F188" s="43" t="s">
        <v>438</v>
      </c>
      <c r="G188" s="15" t="s">
        <v>558</v>
      </c>
      <c r="H188" s="43" t="s">
        <v>525</v>
      </c>
      <c r="I188" s="43" t="s">
        <v>21</v>
      </c>
      <c r="J188" s="43"/>
      <c r="K188" s="43"/>
      <c r="L188" s="43"/>
      <c r="M188" s="43"/>
      <c r="N188" s="43"/>
      <c r="O188" s="43"/>
      <c r="P188" s="43"/>
      <c r="Q188" s="43"/>
      <c r="R188" s="43"/>
    </row>
    <row r="189" spans="1:18" hidden="1">
      <c r="A189" s="22" t="str">
        <f>[Table Name]&amp;"-"&amp;[Record No]</f>
        <v>Resources-22</v>
      </c>
      <c r="B189" s="40" t="s">
        <v>220</v>
      </c>
      <c r="C189" s="22">
        <f>COUNTIF($B$1:$B188,[Table Name])</f>
        <v>22</v>
      </c>
      <c r="D189" s="40" t="s">
        <v>526</v>
      </c>
      <c r="E189" s="40" t="s">
        <v>527</v>
      </c>
      <c r="F189" s="40" t="s">
        <v>528</v>
      </c>
      <c r="G189" s="15" t="s">
        <v>558</v>
      </c>
      <c r="H189" s="40" t="s">
        <v>529</v>
      </c>
      <c r="I189" s="40" t="s">
        <v>21</v>
      </c>
      <c r="J189" s="40"/>
      <c r="K189" s="40"/>
      <c r="L189" s="40"/>
      <c r="M189" s="40"/>
      <c r="N189" s="40"/>
      <c r="O189" s="40"/>
      <c r="P189" s="40"/>
      <c r="Q189" s="40"/>
      <c r="R189" s="40"/>
    </row>
    <row r="190" spans="1:18" hidden="1">
      <c r="A190" s="42" t="str">
        <f>[Table Name]&amp;"-"&amp;[Record No]</f>
        <v>Resource Relations-25</v>
      </c>
      <c r="B190" s="40" t="s">
        <v>441</v>
      </c>
      <c r="C190" s="42">
        <f>COUNTIF($B$1:$B189,[Table Name])</f>
        <v>25</v>
      </c>
      <c r="D190" s="43">
        <v>19</v>
      </c>
      <c r="E190" s="43" t="s">
        <v>521</v>
      </c>
      <c r="F190" s="43" t="s">
        <v>520</v>
      </c>
      <c r="G190" s="43" t="s">
        <v>496</v>
      </c>
      <c r="H190" s="43" t="s">
        <v>310</v>
      </c>
      <c r="I190" s="43">
        <v>20</v>
      </c>
      <c r="J190" s="43"/>
      <c r="K190" s="43"/>
      <c r="L190" s="43"/>
      <c r="M190" s="43"/>
      <c r="N190" s="43"/>
      <c r="O190" s="43"/>
      <c r="P190" s="43"/>
      <c r="Q190" s="43"/>
      <c r="R190" s="43"/>
    </row>
    <row r="191" spans="1:18" hidden="1">
      <c r="A191" s="42" t="str">
        <f>[Table Name]&amp;"-"&amp;[Record No]</f>
        <v>Resource Relations-26</v>
      </c>
      <c r="B191" s="40" t="s">
        <v>441</v>
      </c>
      <c r="C191" s="42">
        <f>COUNTIF($B$1:$B190,[Table Name])</f>
        <v>26</v>
      </c>
      <c r="D191" s="43">
        <v>4</v>
      </c>
      <c r="E191" s="43" t="s">
        <v>438</v>
      </c>
      <c r="F191" s="43" t="s">
        <v>530</v>
      </c>
      <c r="G191" s="43" t="s">
        <v>531</v>
      </c>
      <c r="H191" s="43" t="s">
        <v>310</v>
      </c>
      <c r="I191" s="43">
        <v>21</v>
      </c>
      <c r="J191" s="43"/>
      <c r="K191" s="43"/>
      <c r="L191" s="43"/>
      <c r="M191" s="43"/>
      <c r="N191" s="43"/>
      <c r="O191" s="43"/>
      <c r="P191" s="43"/>
      <c r="Q191" s="43"/>
      <c r="R191" s="43"/>
    </row>
    <row r="192" spans="1:18" hidden="1">
      <c r="A192" s="22" t="str">
        <f>[Table Name]&amp;"-"&amp;[Record No]</f>
        <v>Resource Relations-27</v>
      </c>
      <c r="B192" s="40" t="s">
        <v>441</v>
      </c>
      <c r="C192" s="22">
        <f>COUNTIF($B$1:$B191,[Table Name])</f>
        <v>27</v>
      </c>
      <c r="D192" s="40">
        <v>19</v>
      </c>
      <c r="E192" s="40" t="s">
        <v>528</v>
      </c>
      <c r="F192" s="40" t="s">
        <v>532</v>
      </c>
      <c r="G192" s="40" t="s">
        <v>531</v>
      </c>
      <c r="H192" s="40" t="s">
        <v>216</v>
      </c>
      <c r="I192" s="40">
        <v>21</v>
      </c>
      <c r="J192" s="40"/>
      <c r="K192" s="40"/>
      <c r="L192" s="40"/>
      <c r="M192" s="40"/>
      <c r="N192" s="40"/>
      <c r="O192" s="40"/>
      <c r="P192" s="40"/>
      <c r="Q192" s="40"/>
      <c r="R192" s="40"/>
    </row>
    <row r="193" spans="1:18" hidden="1">
      <c r="A193" s="42" t="str">
        <f>[Table Name]&amp;"-"&amp;[Record No]</f>
        <v>Resources-23</v>
      </c>
      <c r="B193" s="40" t="s">
        <v>220</v>
      </c>
      <c r="C193" s="42">
        <f>COUNTIF($B$1:$B192,[Table Name])</f>
        <v>23</v>
      </c>
      <c r="D193" s="43" t="s">
        <v>543</v>
      </c>
      <c r="E193" s="4" t="s">
        <v>571</v>
      </c>
      <c r="F193" s="43" t="s">
        <v>393</v>
      </c>
      <c r="G193" s="15" t="s">
        <v>558</v>
      </c>
      <c r="H193" s="43" t="s">
        <v>544</v>
      </c>
      <c r="I193" s="43" t="s">
        <v>21</v>
      </c>
      <c r="J193" s="43"/>
      <c r="K193" s="43"/>
      <c r="L193" s="43"/>
      <c r="M193" s="43"/>
      <c r="N193" s="43"/>
      <c r="O193" s="43"/>
      <c r="P193" s="43"/>
      <c r="Q193" s="43"/>
      <c r="R193" s="43"/>
    </row>
    <row r="194" spans="1:18" hidden="1">
      <c r="A194" s="22" t="str">
        <f>[Table Name]&amp;"-"&amp;[Record No]</f>
        <v>Resources-24</v>
      </c>
      <c r="B194" s="40" t="s">
        <v>220</v>
      </c>
      <c r="C194" s="22">
        <f>COUNTIF($B$1:$B193,[Table Name])</f>
        <v>24</v>
      </c>
      <c r="D194" s="40" t="s">
        <v>545</v>
      </c>
      <c r="E194" s="40" t="s">
        <v>546</v>
      </c>
      <c r="F194" s="40" t="s">
        <v>547</v>
      </c>
      <c r="G194" s="15" t="s">
        <v>558</v>
      </c>
      <c r="H194" s="40" t="s">
        <v>548</v>
      </c>
      <c r="I194" s="40" t="s">
        <v>21</v>
      </c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1:18" hidden="1">
      <c r="A195" s="22" t="str">
        <f>[Table Name]&amp;"-"&amp;[Record No]</f>
        <v>Resource Relations-28</v>
      </c>
      <c r="B195" s="40" t="s">
        <v>441</v>
      </c>
      <c r="C195" s="22">
        <f>COUNTIF($B$1:$B194,[Table Name])</f>
        <v>28</v>
      </c>
      <c r="D195" s="40">
        <v>23</v>
      </c>
      <c r="E195" s="40" t="s">
        <v>549</v>
      </c>
      <c r="F195" s="40" t="s">
        <v>550</v>
      </c>
      <c r="G195" s="40" t="s">
        <v>496</v>
      </c>
      <c r="H195" s="40" t="s">
        <v>310</v>
      </c>
      <c r="I195" s="40">
        <v>24</v>
      </c>
      <c r="J195" s="40"/>
      <c r="K195" s="40"/>
      <c r="L195" s="40"/>
      <c r="M195" s="40"/>
      <c r="N195" s="40"/>
      <c r="O195" s="40"/>
      <c r="P195" s="40"/>
      <c r="Q195" s="40"/>
      <c r="R195" s="40"/>
    </row>
    <row r="196" spans="1:18" hidden="1">
      <c r="A196" s="22" t="str">
        <f>[Table Name]&amp;"-"&amp;[Record No]</f>
        <v>Resource Relations-29</v>
      </c>
      <c r="B196" s="40" t="s">
        <v>441</v>
      </c>
      <c r="C196" s="22">
        <f>COUNTIF($B$1:$B195,[Table Name])</f>
        <v>29</v>
      </c>
      <c r="D196" s="40">
        <v>23</v>
      </c>
      <c r="E196" s="40" t="s">
        <v>399</v>
      </c>
      <c r="F196" s="40" t="s">
        <v>551</v>
      </c>
      <c r="G196" s="40" t="s">
        <v>208</v>
      </c>
      <c r="H196" s="40" t="s">
        <v>401</v>
      </c>
      <c r="I196" s="40">
        <v>4</v>
      </c>
      <c r="J196" s="40"/>
      <c r="K196" s="40"/>
      <c r="L196" s="40"/>
      <c r="M196" s="40"/>
      <c r="N196" s="40"/>
      <c r="O196" s="40"/>
      <c r="P196" s="40"/>
      <c r="Q196" s="40"/>
      <c r="R196" s="40"/>
    </row>
    <row r="197" spans="1:18" hidden="1">
      <c r="A197" s="22" t="str">
        <f>[Table Name]&amp;"-"&amp;[Record No]</f>
        <v>Resource Actions-7</v>
      </c>
      <c r="B197" s="40" t="s">
        <v>315</v>
      </c>
      <c r="C197" s="22">
        <f>COUNTIF($B$1:$B196,[Table Name])</f>
        <v>7</v>
      </c>
      <c r="D197" s="40">
        <v>1</v>
      </c>
      <c r="E197" s="40" t="s">
        <v>539</v>
      </c>
      <c r="F197" s="40" t="s">
        <v>540</v>
      </c>
      <c r="G197" s="40" t="s">
        <v>541</v>
      </c>
      <c r="H197" s="40" t="s">
        <v>342</v>
      </c>
      <c r="I197" s="40"/>
      <c r="J197" s="40" t="s">
        <v>542</v>
      </c>
      <c r="K197" s="40" t="s">
        <v>340</v>
      </c>
      <c r="L197" s="40"/>
      <c r="M197" s="40"/>
      <c r="N197" s="40"/>
      <c r="O197" s="40"/>
      <c r="P197" s="40"/>
      <c r="Q197" s="40"/>
      <c r="R197" s="40"/>
    </row>
    <row r="198" spans="1:18" hidden="1">
      <c r="A198" s="22" t="str">
        <f>[Table Name]&amp;"-"&amp;[Record No]</f>
        <v>Resource Action Method-7</v>
      </c>
      <c r="B198" s="16" t="s">
        <v>444</v>
      </c>
      <c r="C198" s="22">
        <f>COUNTIF($B$1:$B197,[Table Name])</f>
        <v>7</v>
      </c>
      <c r="D198" s="40">
        <v>7</v>
      </c>
      <c r="E198" s="40" t="s">
        <v>393</v>
      </c>
      <c r="F198" s="40"/>
      <c r="G198" s="40">
        <v>1</v>
      </c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1:18" hidden="1">
      <c r="A199" s="22" t="str">
        <f>[Table Name]&amp;"-"&amp;[Record No]</f>
        <v>Resource Action List-0</v>
      </c>
      <c r="B199" s="40" t="s">
        <v>552</v>
      </c>
      <c r="C199" s="22">
        <f>COUNTIF($B$1:$B198,[Table Name])</f>
        <v>0</v>
      </c>
      <c r="D199" s="40" t="s">
        <v>97</v>
      </c>
      <c r="E199" s="40" t="s">
        <v>94</v>
      </c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</row>
    <row r="200" spans="1:18" hidden="1">
      <c r="A200" s="22" t="str">
        <f>[Table Name]&amp;"-"&amp;[Record No]</f>
        <v>Resource Action List-1</v>
      </c>
      <c r="B200" s="40" t="s">
        <v>552</v>
      </c>
      <c r="C200" s="22">
        <f>COUNTIF($B$1:$B199,[Table Name])</f>
        <v>1</v>
      </c>
      <c r="D200" s="40">
        <v>7</v>
      </c>
      <c r="E200" s="40">
        <v>2</v>
      </c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spans="1:18" hidden="1">
      <c r="A201" s="22" t="str">
        <f>[Table Name]&amp;"-"&amp;[Record No]</f>
        <v>Resource Data-0</v>
      </c>
      <c r="B201" s="40" t="s">
        <v>553</v>
      </c>
      <c r="C201" s="22">
        <f>COUNTIF($B$1:$B200,[Table Name])</f>
        <v>0</v>
      </c>
      <c r="D201" s="40" t="s">
        <v>23</v>
      </c>
      <c r="E201" s="40" t="s">
        <v>26</v>
      </c>
      <c r="F201" s="40" t="s">
        <v>28</v>
      </c>
      <c r="G201" s="40" t="s">
        <v>55</v>
      </c>
      <c r="H201" s="40" t="s">
        <v>36</v>
      </c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1:18" hidden="1">
      <c r="A202" s="22" t="str">
        <f>[Table Name]&amp;"-"&amp;[Record No]</f>
        <v>Resource Data-1</v>
      </c>
      <c r="B202" s="40" t="s">
        <v>553</v>
      </c>
      <c r="C202" s="22">
        <f>COUNTIF($B$1:$B201,[Table Name])</f>
        <v>1</v>
      </c>
      <c r="D202" s="40">
        <v>1</v>
      </c>
      <c r="E202" s="40" t="s">
        <v>539</v>
      </c>
      <c r="F202" s="40" t="s">
        <v>554</v>
      </c>
      <c r="G202" s="40" t="s">
        <v>26</v>
      </c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1:18" hidden="1">
      <c r="A203" s="22" t="str">
        <f>[Table Name]&amp;"-"&amp;[Record No]</f>
        <v>Resource Data-2</v>
      </c>
      <c r="B203" s="40" t="s">
        <v>553</v>
      </c>
      <c r="C203" s="22">
        <f>COUNTIF($B$1:$B202,[Table Name])</f>
        <v>2</v>
      </c>
      <c r="D203" s="40">
        <v>1</v>
      </c>
      <c r="E203" s="40" t="s">
        <v>555</v>
      </c>
      <c r="F203" s="40" t="s">
        <v>556</v>
      </c>
      <c r="G203" s="40" t="s">
        <v>26</v>
      </c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</row>
    <row r="204" spans="1:18" hidden="1">
      <c r="A204" s="22" t="str">
        <f>[Table Name]&amp;"-"&amp;[Record No]</f>
        <v>Resource Actions-8</v>
      </c>
      <c r="B204" s="40" t="s">
        <v>315</v>
      </c>
      <c r="C204" s="22">
        <f>COUNTIF($B$1:$B203,[Table Name])</f>
        <v>8</v>
      </c>
      <c r="D204" s="40">
        <v>1</v>
      </c>
      <c r="E204" s="40" t="s">
        <v>555</v>
      </c>
      <c r="F204" s="40" t="s">
        <v>557</v>
      </c>
      <c r="G204" s="40" t="s">
        <v>541</v>
      </c>
      <c r="H204" s="40" t="s">
        <v>342</v>
      </c>
      <c r="I204" s="40"/>
      <c r="J204" s="40" t="s">
        <v>542</v>
      </c>
      <c r="K204" s="40" t="s">
        <v>340</v>
      </c>
      <c r="L204" s="40"/>
      <c r="M204" s="40"/>
      <c r="N204" s="40"/>
      <c r="O204" s="40"/>
      <c r="P204" s="40"/>
      <c r="Q204" s="40"/>
      <c r="R204" s="40"/>
    </row>
    <row r="205" spans="1:18" hidden="1">
      <c r="A205" s="22" t="str">
        <f>[Table Name]&amp;"-"&amp;[Record No]</f>
        <v>Resource Action Method-8</v>
      </c>
      <c r="B205" s="40" t="s">
        <v>444</v>
      </c>
      <c r="C205" s="22">
        <f>COUNTIF($B$1:$B204,[Table Name])</f>
        <v>8</v>
      </c>
      <c r="D205" s="40">
        <v>8</v>
      </c>
      <c r="E205" s="40" t="s">
        <v>393</v>
      </c>
      <c r="F205" s="40"/>
      <c r="G205" s="40">
        <v>2</v>
      </c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1:18" hidden="1">
      <c r="A206" s="22" t="str">
        <f>[Table Name]&amp;"-"&amp;[Record No]</f>
        <v>Resource Action List-2</v>
      </c>
      <c r="B206" s="40" t="s">
        <v>552</v>
      </c>
      <c r="C206" s="22">
        <f>COUNTIF($B$1:$B205,[Table Name])</f>
        <v>2</v>
      </c>
      <c r="D206" s="40">
        <v>8</v>
      </c>
      <c r="E206" s="40">
        <v>3</v>
      </c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1:18" hidden="1">
      <c r="A207" s="22" t="str">
        <f>[Table Name]&amp;"-"&amp;[Record No]</f>
        <v>Resource List Layout-0</v>
      </c>
      <c r="B207" s="40" t="s">
        <v>561</v>
      </c>
      <c r="C207" s="22">
        <f>COUNTIF($B$1:$B206,[Table Name])</f>
        <v>0</v>
      </c>
      <c r="D207" s="40" t="s">
        <v>94</v>
      </c>
      <c r="E207" s="40" t="s">
        <v>268</v>
      </c>
      <c r="F207" s="40" t="s">
        <v>560</v>
      </c>
      <c r="G207" s="40" t="s">
        <v>56</v>
      </c>
      <c r="H207" s="40" t="s">
        <v>574</v>
      </c>
      <c r="I207" s="40" t="s">
        <v>575</v>
      </c>
      <c r="J207" s="40"/>
      <c r="K207" s="40"/>
      <c r="L207" s="40"/>
      <c r="M207" s="40"/>
      <c r="N207" s="40"/>
      <c r="O207" s="40"/>
      <c r="P207" s="40"/>
      <c r="Q207" s="40"/>
      <c r="R207" s="40"/>
    </row>
    <row r="208" spans="1:18" hidden="1">
      <c r="A208" s="22" t="str">
        <f>[Table Name]&amp;"-"&amp;[Record No]</f>
        <v>Resource List Layout-1</v>
      </c>
      <c r="B208" s="40" t="s">
        <v>561</v>
      </c>
      <c r="C208" s="22">
        <f>COUNTIF($B$1:$B207,[Table Name])</f>
        <v>1</v>
      </c>
      <c r="D208" s="40">
        <v>2</v>
      </c>
      <c r="E208" s="40" t="s">
        <v>1</v>
      </c>
      <c r="F208" s="40" t="s">
        <v>26</v>
      </c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</row>
    <row r="209" spans="1:18" hidden="1">
      <c r="A209" s="22" t="str">
        <f>[Table Name]&amp;"-"&amp;[Record No]</f>
        <v>Resource List Layout-2</v>
      </c>
      <c r="B209" s="40" t="s">
        <v>561</v>
      </c>
      <c r="C209" s="22">
        <f>COUNTIF($B$1:$B208,[Table Name])</f>
        <v>2</v>
      </c>
      <c r="D209" s="40">
        <v>2</v>
      </c>
      <c r="E209" s="40" t="s">
        <v>271</v>
      </c>
      <c r="F209" s="40" t="s">
        <v>270</v>
      </c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</row>
    <row r="210" spans="1:18" hidden="1">
      <c r="A210" s="22" t="str">
        <f>[Table Name]&amp;"-"&amp;[Record No]</f>
        <v>Resource List Layout-3</v>
      </c>
      <c r="B210" s="40" t="s">
        <v>561</v>
      </c>
      <c r="C210" s="22">
        <f>COUNTIF($B$1:$B209,[Table Name])</f>
        <v>3</v>
      </c>
      <c r="D210" s="40">
        <v>3</v>
      </c>
      <c r="E210" s="40" t="s">
        <v>1</v>
      </c>
      <c r="F210" s="40" t="s">
        <v>26</v>
      </c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1:18" hidden="1">
      <c r="A211" s="22" t="str">
        <f>[Table Name]&amp;"-"&amp;[Record No]</f>
        <v>Resource List Layout-4</v>
      </c>
      <c r="B211" s="40" t="s">
        <v>561</v>
      </c>
      <c r="C211" s="22">
        <f>COUNTIF($B$1:$B210,[Table Name])</f>
        <v>4</v>
      </c>
      <c r="D211" s="40">
        <v>3</v>
      </c>
      <c r="E211" s="40" t="s">
        <v>271</v>
      </c>
      <c r="F211" s="40" t="s">
        <v>270</v>
      </c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</row>
    <row r="212" spans="1:18" hidden="1">
      <c r="A212" s="19" t="str">
        <f>[Table Name]&amp;"-"&amp;[Record No]</f>
        <v>Resources-25</v>
      </c>
      <c r="B212" s="16" t="s">
        <v>220</v>
      </c>
      <c r="C212" s="19">
        <f>COUNTIF($B$1:$B211,[Table Name])</f>
        <v>25</v>
      </c>
      <c r="D212" s="16" t="s">
        <v>562</v>
      </c>
      <c r="E212" s="16" t="s">
        <v>563</v>
      </c>
      <c r="F212" s="16" t="s">
        <v>564</v>
      </c>
      <c r="G212" s="16" t="s">
        <v>558</v>
      </c>
      <c r="H212" s="16" t="s">
        <v>565</v>
      </c>
      <c r="I212" s="16" t="s">
        <v>21</v>
      </c>
      <c r="J212" s="16"/>
      <c r="K212" s="16"/>
      <c r="L212" s="16"/>
      <c r="M212" s="16"/>
      <c r="N212" s="16"/>
      <c r="O212" s="16"/>
      <c r="P212" s="16"/>
      <c r="Q212" s="16"/>
      <c r="R212" s="16"/>
    </row>
    <row r="213" spans="1:18" hidden="1">
      <c r="A213" s="19" t="str">
        <f>[Table Name]&amp;"-"&amp;[Record No]</f>
        <v>Resource Relations-30</v>
      </c>
      <c r="B213" s="40" t="s">
        <v>441</v>
      </c>
      <c r="C213" s="19">
        <f>COUNTIF($B$1:$B212,[Table Name])</f>
        <v>30</v>
      </c>
      <c r="D213" s="16">
        <v>19</v>
      </c>
      <c r="E213" s="16" t="s">
        <v>564</v>
      </c>
      <c r="F213" s="16" t="s">
        <v>563</v>
      </c>
      <c r="G213" s="16" t="s">
        <v>566</v>
      </c>
      <c r="H213" s="16" t="s">
        <v>310</v>
      </c>
      <c r="I213" s="16">
        <v>25</v>
      </c>
      <c r="J213" s="16"/>
      <c r="K213" s="16"/>
      <c r="L213" s="16"/>
      <c r="M213" s="16"/>
      <c r="N213" s="16"/>
      <c r="O213" s="16"/>
      <c r="P213" s="16"/>
      <c r="Q213" s="16"/>
      <c r="R213" s="16"/>
    </row>
    <row r="214" spans="1:18" hidden="1">
      <c r="A214" s="22" t="str">
        <f>[Table Name]&amp;"-"&amp;[Record No]</f>
        <v>Resources-26</v>
      </c>
      <c r="B214" s="40" t="s">
        <v>220</v>
      </c>
      <c r="C214" s="22">
        <f>COUNTIF($B$1:$B213,[Table Name])</f>
        <v>26</v>
      </c>
      <c r="D214" s="40" t="s">
        <v>568</v>
      </c>
      <c r="E214" s="40" t="s">
        <v>569</v>
      </c>
      <c r="F214" s="40" t="s">
        <v>441</v>
      </c>
      <c r="G214" s="40" t="s">
        <v>558</v>
      </c>
      <c r="H214" s="40" t="s">
        <v>570</v>
      </c>
      <c r="I214" s="40" t="s">
        <v>21</v>
      </c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1:18" hidden="1">
      <c r="A215" s="22" t="str">
        <f>[Table Name]&amp;"-"&amp;[Record No]</f>
        <v>Resource Relations-31</v>
      </c>
      <c r="B215" s="40" t="s">
        <v>441</v>
      </c>
      <c r="C215" s="22">
        <f>COUNTIF($B$1:$B214,[Table Name])</f>
        <v>31</v>
      </c>
      <c r="D215" s="40">
        <v>26</v>
      </c>
      <c r="E215" s="40" t="s">
        <v>584</v>
      </c>
      <c r="F215" s="40" t="s">
        <v>584</v>
      </c>
      <c r="G215" s="40" t="s">
        <v>585</v>
      </c>
      <c r="H215" s="40" t="s">
        <v>310</v>
      </c>
      <c r="I215" s="40">
        <v>26</v>
      </c>
      <c r="J215" s="40"/>
      <c r="K215" s="40"/>
      <c r="L215" s="40"/>
      <c r="M215" s="40"/>
      <c r="N215" s="40"/>
      <c r="O215" s="40"/>
      <c r="P215" s="40"/>
      <c r="Q215" s="40"/>
      <c r="R215" s="40"/>
    </row>
    <row r="216" spans="1:18" hidden="1">
      <c r="A216" s="22" t="str">
        <f>[Table Name]&amp;"-"&amp;[Record No]</f>
        <v>Resource Relations-32</v>
      </c>
      <c r="B216" s="40" t="s">
        <v>441</v>
      </c>
      <c r="C216" s="22">
        <f>COUNTIF($B$1:$B215,[Table Name])</f>
        <v>32</v>
      </c>
      <c r="D216" s="40">
        <v>26</v>
      </c>
      <c r="E216" s="40" t="s">
        <v>586</v>
      </c>
      <c r="F216" s="40" t="s">
        <v>587</v>
      </c>
      <c r="G216" s="40" t="s">
        <v>303</v>
      </c>
      <c r="H216" s="40" t="s">
        <v>401</v>
      </c>
      <c r="I216" s="40">
        <v>4</v>
      </c>
      <c r="J216" s="40"/>
      <c r="K216" s="40"/>
      <c r="L216" s="40"/>
      <c r="M216" s="40"/>
      <c r="N216" s="40"/>
      <c r="O216" s="40"/>
      <c r="P216" s="40"/>
      <c r="Q216" s="40"/>
      <c r="R216" s="40"/>
    </row>
    <row r="217" spans="1:18" hidden="1">
      <c r="A217" s="22" t="str">
        <f>[Table Name]&amp;"-"&amp;[Record No]</f>
        <v>Resources-27</v>
      </c>
      <c r="B217" s="40" t="s">
        <v>220</v>
      </c>
      <c r="C217" s="22">
        <f>COUNTIF($B$1:$B216,[Table Name])</f>
        <v>27</v>
      </c>
      <c r="D217" s="40" t="s">
        <v>593</v>
      </c>
      <c r="E217" s="40" t="s">
        <v>594</v>
      </c>
      <c r="F217" s="40" t="s">
        <v>595</v>
      </c>
      <c r="G217" s="40" t="s">
        <v>558</v>
      </c>
      <c r="H217" s="40" t="s">
        <v>596</v>
      </c>
      <c r="I217" s="40" t="s">
        <v>21</v>
      </c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1:18" hidden="1">
      <c r="A218" s="22" t="str">
        <f>[Table Name]&amp;"-"&amp;[Record No]</f>
        <v>Resource Relations-33</v>
      </c>
      <c r="B218" s="40" t="s">
        <v>441</v>
      </c>
      <c r="C218" s="22">
        <f>COUNTIF($B$1:$B217,[Table Name])</f>
        <v>33</v>
      </c>
      <c r="D218" s="40">
        <v>26</v>
      </c>
      <c r="E218" s="40" t="s">
        <v>595</v>
      </c>
      <c r="F218" s="40" t="s">
        <v>597</v>
      </c>
      <c r="G218" s="40" t="s">
        <v>566</v>
      </c>
      <c r="H218" s="40" t="s">
        <v>310</v>
      </c>
      <c r="I218" s="40">
        <v>27</v>
      </c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1:18" hidden="1">
      <c r="A219" s="22" t="str">
        <f>[Table Name]&amp;"-"&amp;[Record No]</f>
        <v>Form Layout-0</v>
      </c>
      <c r="B219" s="40" t="s">
        <v>595</v>
      </c>
      <c r="C219" s="22">
        <f>COUNTIF($B$1:$B218,[Table Name])</f>
        <v>0</v>
      </c>
      <c r="D219" s="40" t="s">
        <v>117</v>
      </c>
      <c r="E219" s="40" t="s">
        <v>122</v>
      </c>
      <c r="F219" s="40" t="s">
        <v>591</v>
      </c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</row>
    <row r="220" spans="1:18" hidden="1">
      <c r="A220" s="22" t="str">
        <f>[Table Name]&amp;"-"&amp;[Record No]</f>
        <v>Form Layout-1</v>
      </c>
      <c r="B220" s="40" t="s">
        <v>595</v>
      </c>
      <c r="C220" s="22">
        <f>COUNTIF($B$1:$B219,[Table Name])</f>
        <v>1</v>
      </c>
      <c r="D220" s="40">
        <v>2</v>
      </c>
      <c r="E220" s="40">
        <v>4</v>
      </c>
      <c r="F220" s="40">
        <v>12</v>
      </c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</row>
    <row r="221" spans="1:18" hidden="1">
      <c r="A221" s="22" t="str">
        <f>[Table Name]&amp;"-"&amp;[Record No]</f>
        <v>Form Layout-2</v>
      </c>
      <c r="B221" s="40" t="s">
        <v>595</v>
      </c>
      <c r="C221" s="22">
        <f>COUNTIF($B$1:$B220,[Table Name])</f>
        <v>2</v>
      </c>
      <c r="D221" s="40">
        <v>2</v>
      </c>
      <c r="E221" s="40">
        <v>5</v>
      </c>
      <c r="F221" s="40">
        <v>6</v>
      </c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</row>
    <row r="222" spans="1:18" hidden="1">
      <c r="A222" s="22" t="str">
        <f>[Table Name]&amp;"-"&amp;[Record No]</f>
        <v>Form Layout-3</v>
      </c>
      <c r="B222" s="40" t="s">
        <v>595</v>
      </c>
      <c r="C222" s="22">
        <f>COUNTIF($B$1:$B221,[Table Name])</f>
        <v>3</v>
      </c>
      <c r="D222" s="40">
        <v>2</v>
      </c>
      <c r="E222" s="40">
        <v>32</v>
      </c>
      <c r="F222" s="40">
        <v>6</v>
      </c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1:18" hidden="1">
      <c r="A223" s="22" t="str">
        <f>[Table Name]&amp;"-"&amp;[Record No]</f>
        <v>Form Layout-4</v>
      </c>
      <c r="B223" s="40" t="s">
        <v>595</v>
      </c>
      <c r="C223" s="22">
        <f>COUNTIF($B$1:$B222,[Table Name])</f>
        <v>4</v>
      </c>
      <c r="D223" s="40">
        <v>3</v>
      </c>
      <c r="E223" s="40">
        <v>6</v>
      </c>
      <c r="F223" s="40">
        <v>12</v>
      </c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</row>
    <row r="224" spans="1:18" hidden="1">
      <c r="A224" s="22" t="str">
        <f>[Table Name]&amp;"-"&amp;[Record No]</f>
        <v>Form Layout-5</v>
      </c>
      <c r="B224" s="40" t="s">
        <v>595</v>
      </c>
      <c r="C224" s="22">
        <f>COUNTIF($B$1:$B223,[Table Name])</f>
        <v>5</v>
      </c>
      <c r="D224" s="40">
        <v>3</v>
      </c>
      <c r="E224" s="40">
        <v>7</v>
      </c>
      <c r="F224" s="40">
        <v>0</v>
      </c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</row>
    <row r="225" spans="1:18" hidden="1">
      <c r="A225" s="22" t="str">
        <f>[Table Name]&amp;"-"&amp;[Record No]</f>
        <v>Form Layout-6</v>
      </c>
      <c r="B225" s="40" t="s">
        <v>595</v>
      </c>
      <c r="C225" s="22">
        <f>COUNTIF($B$1:$B224,[Table Name])</f>
        <v>6</v>
      </c>
      <c r="D225" s="40">
        <v>3</v>
      </c>
      <c r="E225" s="40">
        <v>33</v>
      </c>
      <c r="F225" s="40">
        <v>0</v>
      </c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</row>
    <row r="226" spans="1:18" hidden="1">
      <c r="A226" s="22" t="str">
        <f>[Table Name]&amp;"-"&amp;[Record No]</f>
        <v>Resources-28</v>
      </c>
      <c r="B226" s="40" t="s">
        <v>220</v>
      </c>
      <c r="C226" s="22">
        <f>COUNTIF($B$1:$B225,[Table Name])</f>
        <v>28</v>
      </c>
      <c r="D226" s="40" t="s">
        <v>605</v>
      </c>
      <c r="E226" s="40" t="s">
        <v>606</v>
      </c>
      <c r="F226" s="40" t="s">
        <v>607</v>
      </c>
      <c r="G226" s="40" t="s">
        <v>558</v>
      </c>
      <c r="H226" s="40" t="s">
        <v>608</v>
      </c>
      <c r="I226" s="40" t="s">
        <v>21</v>
      </c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1:18" hidden="1">
      <c r="A227" s="22" t="str">
        <f>[Table Name]&amp;"-"&amp;[Record No]</f>
        <v>Resource Relations-34</v>
      </c>
      <c r="B227" s="40" t="s">
        <v>441</v>
      </c>
      <c r="C227" s="22">
        <f>COUNTIF($B$1:$B226,[Table Name])</f>
        <v>34</v>
      </c>
      <c r="D227" s="40">
        <v>23</v>
      </c>
      <c r="E227" s="40" t="s">
        <v>607</v>
      </c>
      <c r="F227" s="40" t="s">
        <v>610</v>
      </c>
      <c r="G227" s="40" t="s">
        <v>609</v>
      </c>
      <c r="H227" s="40" t="s">
        <v>310</v>
      </c>
      <c r="I227" s="40">
        <v>28</v>
      </c>
      <c r="J227" s="40"/>
      <c r="K227" s="40"/>
      <c r="L227" s="40"/>
      <c r="M227" s="40"/>
      <c r="N227" s="40"/>
      <c r="O227" s="40"/>
      <c r="P227" s="40"/>
      <c r="Q227" s="40"/>
      <c r="R227" s="40"/>
    </row>
    <row r="228" spans="1:18" hidden="1">
      <c r="A228" s="22" t="str">
        <f>[Table Name]&amp;"-"&amp;[Record No]</f>
        <v>Resources-29</v>
      </c>
      <c r="B228" s="40" t="s">
        <v>220</v>
      </c>
      <c r="C228" s="22">
        <f>COUNTIF($B$1:$B227,[Table Name])</f>
        <v>29</v>
      </c>
      <c r="D228" s="40" t="s">
        <v>612</v>
      </c>
      <c r="E228" s="40" t="s">
        <v>613</v>
      </c>
      <c r="F228" s="40" t="s">
        <v>614</v>
      </c>
      <c r="G228" s="40" t="s">
        <v>558</v>
      </c>
      <c r="H228" s="40" t="s">
        <v>615</v>
      </c>
      <c r="I228" s="40" t="s">
        <v>21</v>
      </c>
      <c r="J228" s="40"/>
      <c r="K228" s="40"/>
      <c r="L228" s="40"/>
      <c r="M228" s="40"/>
      <c r="N228" s="40"/>
      <c r="O228" s="40"/>
      <c r="P228" s="40"/>
      <c r="Q228" s="40"/>
      <c r="R228" s="40"/>
    </row>
    <row r="229" spans="1:18" hidden="1">
      <c r="A229" s="22" t="str">
        <f>[Table Name]&amp;"-"&amp;[Record No]</f>
        <v>Resource Relations-35</v>
      </c>
      <c r="B229" s="40" t="s">
        <v>441</v>
      </c>
      <c r="C229" s="22">
        <f>COUNTIF($B$1:$B228,[Table Name])</f>
        <v>35</v>
      </c>
      <c r="D229" s="40">
        <v>26</v>
      </c>
      <c r="E229" s="40" t="s">
        <v>614</v>
      </c>
      <c r="F229" s="40" t="s">
        <v>613</v>
      </c>
      <c r="G229" s="40" t="s">
        <v>616</v>
      </c>
      <c r="H229" s="40" t="s">
        <v>310</v>
      </c>
      <c r="I229" s="40">
        <v>29</v>
      </c>
      <c r="J229" s="40"/>
      <c r="K229" s="40"/>
      <c r="L229" s="40"/>
      <c r="M229" s="40"/>
      <c r="N229" s="40"/>
      <c r="O229" s="40"/>
      <c r="P229" s="40"/>
      <c r="Q229" s="40"/>
      <c r="R229" s="40"/>
    </row>
    <row r="230" spans="1:18" hidden="1">
      <c r="A230" s="42" t="str">
        <f>[Table Name]&amp;"-"&amp;[Record No]</f>
        <v>Resource Relations-36</v>
      </c>
      <c r="B230" s="40" t="s">
        <v>441</v>
      </c>
      <c r="C230" s="42">
        <f>COUNTIF($B$1:$B229,[Table Name])</f>
        <v>36</v>
      </c>
      <c r="D230" s="43">
        <v>28</v>
      </c>
      <c r="E230" s="43" t="s">
        <v>549</v>
      </c>
      <c r="F230" s="43" t="s">
        <v>617</v>
      </c>
      <c r="G230" s="43" t="s">
        <v>303</v>
      </c>
      <c r="H230" s="43" t="s">
        <v>401</v>
      </c>
      <c r="I230" s="43">
        <v>26</v>
      </c>
      <c r="J230" s="43"/>
      <c r="K230" s="43"/>
      <c r="L230" s="43"/>
      <c r="M230" s="43"/>
      <c r="N230" s="43"/>
      <c r="O230" s="43"/>
      <c r="P230" s="43"/>
      <c r="Q230" s="43"/>
      <c r="R230" s="43"/>
    </row>
    <row r="231" spans="1:18" hidden="1">
      <c r="A231" s="22" t="str">
        <f>[Table Name]&amp;"-"&amp;[Record No]</f>
        <v>Resource Relations-37</v>
      </c>
      <c r="B231" s="40" t="s">
        <v>441</v>
      </c>
      <c r="C231" s="22">
        <f>COUNTIF($B$1:$B230,[Table Name])</f>
        <v>37</v>
      </c>
      <c r="D231" s="40">
        <v>29</v>
      </c>
      <c r="E231" s="40" t="s">
        <v>618</v>
      </c>
      <c r="F231" s="40" t="s">
        <v>619</v>
      </c>
      <c r="G231" s="40" t="s">
        <v>303</v>
      </c>
      <c r="H231" s="40" t="s">
        <v>401</v>
      </c>
      <c r="I231" s="40">
        <v>26</v>
      </c>
      <c r="J231" s="40"/>
      <c r="K231" s="40"/>
      <c r="L231" s="40"/>
      <c r="M231" s="40"/>
      <c r="N231" s="40"/>
      <c r="O231" s="40"/>
      <c r="P231" s="40"/>
      <c r="Q231" s="40"/>
      <c r="R231" s="40"/>
    </row>
    <row r="232" spans="1:18" hidden="1">
      <c r="A232" s="22" t="str">
        <f>[Table Name]&amp;"-"&amp;[Record No]</f>
        <v>Data View Section-0</v>
      </c>
      <c r="B232" s="40" t="s">
        <v>607</v>
      </c>
      <c r="C232" s="22">
        <f>COUNTIF($B$1:$B231,[Table Name])</f>
        <v>0</v>
      </c>
      <c r="D232" s="40" t="s">
        <v>4</v>
      </c>
      <c r="E232" s="40" t="s">
        <v>30</v>
      </c>
      <c r="F232" s="40" t="s">
        <v>55</v>
      </c>
      <c r="G232" s="40" t="s">
        <v>56</v>
      </c>
      <c r="H232" s="40" t="s">
        <v>591</v>
      </c>
      <c r="I232" s="40"/>
      <c r="J232" s="40"/>
      <c r="K232" s="40"/>
      <c r="L232" s="40"/>
      <c r="M232" s="40"/>
      <c r="N232" s="40"/>
      <c r="O232" s="40"/>
      <c r="P232" s="40"/>
      <c r="Q232" s="40"/>
      <c r="R232" s="40"/>
    </row>
    <row r="233" spans="1:18" hidden="1">
      <c r="A233" s="22" t="str">
        <f>[Table Name]&amp;"-"&amp;[Record No]</f>
        <v>Data View Section-1</v>
      </c>
      <c r="B233" s="40" t="s">
        <v>607</v>
      </c>
      <c r="C233" s="22">
        <f>COUNTIF($B$1:$B232,[Table Name])</f>
        <v>1</v>
      </c>
      <c r="D233" s="40">
        <v>1</v>
      </c>
      <c r="E233" s="40"/>
      <c r="F233" s="40"/>
      <c r="G233" s="40"/>
      <c r="H233" s="40">
        <v>12</v>
      </c>
      <c r="I233" s="40"/>
      <c r="J233" s="40"/>
      <c r="K233" s="40"/>
      <c r="L233" s="40"/>
      <c r="M233" s="40"/>
      <c r="N233" s="40"/>
      <c r="O233" s="40"/>
      <c r="P233" s="40"/>
      <c r="Q233" s="40"/>
      <c r="R233" s="40"/>
    </row>
    <row r="234" spans="1:18" hidden="1">
      <c r="A234" s="22" t="str">
        <f>[Table Name]&amp;"-"&amp;[Record No]</f>
        <v>Data View Section-2</v>
      </c>
      <c r="B234" s="40" t="s">
        <v>607</v>
      </c>
      <c r="C234" s="22">
        <f>COUNTIF($B$1:$B233,[Table Name])</f>
        <v>2</v>
      </c>
      <c r="D234" s="40">
        <v>2</v>
      </c>
      <c r="E234" s="40"/>
      <c r="F234" s="40"/>
      <c r="G234" s="40"/>
      <c r="H234" s="40">
        <v>12</v>
      </c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1:18" hidden="1">
      <c r="A235" s="22" t="str">
        <f>[Table Name]&amp;"-"&amp;[Record No]</f>
        <v>Data View Section Items-0</v>
      </c>
      <c r="B235" s="40" t="s">
        <v>614</v>
      </c>
      <c r="C235" s="22">
        <f>COUNTIF($B$1:$B234,[Table Name])</f>
        <v>0</v>
      </c>
      <c r="D235" s="40" t="s">
        <v>602</v>
      </c>
      <c r="E235" s="40" t="s">
        <v>268</v>
      </c>
      <c r="F235" s="40" t="s">
        <v>127</v>
      </c>
      <c r="G235" s="40" t="s">
        <v>56</v>
      </c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</row>
    <row r="236" spans="1:18" hidden="1">
      <c r="A236" s="22" t="str">
        <f>[Table Name]&amp;"-"&amp;[Record No]</f>
        <v>Data View Section Items-1</v>
      </c>
      <c r="B236" s="40" t="s">
        <v>614</v>
      </c>
      <c r="C236" s="22">
        <f>COUNTIF($B$1:$B235,[Table Name])</f>
        <v>1</v>
      </c>
      <c r="D236" s="40">
        <v>1</v>
      </c>
      <c r="E236" s="40" t="s">
        <v>1</v>
      </c>
      <c r="F236" s="40" t="s">
        <v>26</v>
      </c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</row>
    <row r="237" spans="1:18" hidden="1">
      <c r="A237" s="22" t="str">
        <f>[Table Name]&amp;"-"&amp;[Record No]</f>
        <v>Data View Section Items-2</v>
      </c>
      <c r="B237" s="40" t="s">
        <v>614</v>
      </c>
      <c r="C237" s="22">
        <f>COUNTIF($B$1:$B236,[Table Name])</f>
        <v>2</v>
      </c>
      <c r="D237" s="40">
        <v>1</v>
      </c>
      <c r="E237" s="40" t="s">
        <v>271</v>
      </c>
      <c r="F237" s="40" t="s">
        <v>270</v>
      </c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</row>
    <row r="238" spans="1:18" hidden="1">
      <c r="A238" s="22" t="str">
        <f>[Table Name]&amp;"-"&amp;[Record No]</f>
        <v>Data View Section Items-3</v>
      </c>
      <c r="B238" s="40" t="s">
        <v>614</v>
      </c>
      <c r="C238" s="22">
        <f>COUNTIF($B$1:$B237,[Table Name])</f>
        <v>3</v>
      </c>
      <c r="D238" s="40">
        <v>2</v>
      </c>
      <c r="E238" s="40" t="s">
        <v>1</v>
      </c>
      <c r="F238" s="40" t="s">
        <v>26</v>
      </c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1:18" hidden="1">
      <c r="A239" s="42" t="str">
        <f>[Table Name]&amp;"-"&amp;[Record No]</f>
        <v>Data View Section Items-4</v>
      </c>
      <c r="B239" s="40" t="s">
        <v>614</v>
      </c>
      <c r="C239" s="42">
        <f>COUNTIF($B$1:$B238,[Table Name])</f>
        <v>4</v>
      </c>
      <c r="D239" s="43">
        <v>2</v>
      </c>
      <c r="E239" s="43" t="s">
        <v>271</v>
      </c>
      <c r="F239" s="43" t="s">
        <v>270</v>
      </c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</row>
    <row r="240" spans="1:18" hidden="1">
      <c r="A240" s="22" t="str">
        <f>[Table Name]&amp;"-"&amp;[Record No]</f>
        <v>Resource Forms-8</v>
      </c>
      <c r="B240" s="40" t="s">
        <v>431</v>
      </c>
      <c r="C240" s="22">
        <f>COUNTIF($B$1:$B239,[Table Name])</f>
        <v>8</v>
      </c>
      <c r="D240" s="40">
        <v>1</v>
      </c>
      <c r="E240" s="40" t="s">
        <v>620</v>
      </c>
      <c r="F240" s="40" t="s">
        <v>623</v>
      </c>
      <c r="G240" s="40" t="s">
        <v>621</v>
      </c>
      <c r="H240" s="40" t="s">
        <v>622</v>
      </c>
      <c r="I240" s="40"/>
      <c r="J240" s="40"/>
      <c r="K240" s="40"/>
      <c r="L240" s="40"/>
      <c r="M240" s="40"/>
      <c r="N240" s="40"/>
      <c r="O240" s="40"/>
      <c r="P240" s="40"/>
      <c r="Q240" s="40"/>
      <c r="R240" s="40"/>
    </row>
    <row r="241" spans="1:18" hidden="1">
      <c r="A241" s="22" t="str">
        <f>[Table Name]&amp;"-"&amp;[Record No]</f>
        <v>Resource Forms-9</v>
      </c>
      <c r="B241" s="40" t="s">
        <v>431</v>
      </c>
      <c r="C241" s="22">
        <f>COUNTIF($B$1:$B240,[Table Name])</f>
        <v>9</v>
      </c>
      <c r="D241" s="40">
        <v>1</v>
      </c>
      <c r="E241" s="40" t="s">
        <v>624</v>
      </c>
      <c r="F241" s="40" t="s">
        <v>625</v>
      </c>
      <c r="G241" s="40" t="s">
        <v>626</v>
      </c>
      <c r="H241" s="40" t="s">
        <v>627</v>
      </c>
      <c r="I241" s="40"/>
      <c r="J241" s="40"/>
      <c r="K241" s="40"/>
      <c r="L241" s="40"/>
      <c r="M241" s="40"/>
      <c r="N241" s="40"/>
      <c r="O241" s="40"/>
      <c r="P241" s="40"/>
      <c r="Q241" s="40"/>
      <c r="R241" s="40"/>
    </row>
    <row r="242" spans="1:18" hidden="1">
      <c r="A242" s="22" t="str">
        <f>[Table Name]&amp;"-"&amp;[Record No]</f>
        <v>Resource Form Fields-34</v>
      </c>
      <c r="B242" s="40" t="s">
        <v>442</v>
      </c>
      <c r="C242" s="22">
        <f>COUNTIF($B$1:$B241,[Table Name])</f>
        <v>34</v>
      </c>
      <c r="D242" s="40">
        <v>8</v>
      </c>
      <c r="E242" s="40" t="s">
        <v>26</v>
      </c>
      <c r="F242" s="40" t="s">
        <v>269</v>
      </c>
      <c r="G242" s="40" t="s">
        <v>1</v>
      </c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  <row r="243" spans="1:18" hidden="1">
      <c r="A243" s="22" t="str">
        <f>[Table Name]&amp;"-"&amp;[Record No]</f>
        <v>Resource Form Fields-35</v>
      </c>
      <c r="B243" s="40" t="s">
        <v>442</v>
      </c>
      <c r="C243" s="22">
        <f>COUNTIF($B$1:$B242,[Table Name])</f>
        <v>35</v>
      </c>
      <c r="D243" s="40">
        <v>8</v>
      </c>
      <c r="E243" s="40" t="s">
        <v>270</v>
      </c>
      <c r="F243" s="40" t="s">
        <v>269</v>
      </c>
      <c r="G243" s="40" t="s">
        <v>271</v>
      </c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</row>
    <row r="244" spans="1:18" hidden="1">
      <c r="A244" s="22" t="str">
        <f>[Table Name]&amp;"-"&amp;[Record No]</f>
        <v>Resource Form Fields-36</v>
      </c>
      <c r="B244" s="40" t="s">
        <v>442</v>
      </c>
      <c r="C244" s="22">
        <f>COUNTIF($B$1:$B243,[Table Name])</f>
        <v>36</v>
      </c>
      <c r="D244" s="40">
        <v>9</v>
      </c>
      <c r="E244" s="40" t="s">
        <v>26</v>
      </c>
      <c r="F244" s="40" t="s">
        <v>269</v>
      </c>
      <c r="G244" s="40" t="s">
        <v>1</v>
      </c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1:18" hidden="1">
      <c r="A245" s="22" t="str">
        <f>[Table Name]&amp;"-"&amp;[Record No]</f>
        <v>Resource Form Fields-37</v>
      </c>
      <c r="B245" s="40" t="s">
        <v>442</v>
      </c>
      <c r="C245" s="22">
        <f>COUNTIF($B$1:$B244,[Table Name])</f>
        <v>37</v>
      </c>
      <c r="D245" s="40">
        <v>9</v>
      </c>
      <c r="E245" s="40" t="s">
        <v>270</v>
      </c>
      <c r="F245" s="40" t="s">
        <v>269</v>
      </c>
      <c r="G245" s="40" t="s">
        <v>271</v>
      </c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</row>
    <row r="246" spans="1:18" hidden="1">
      <c r="A246" s="22" t="str">
        <f>[Table Name]&amp;"-"&amp;[Record No]</f>
        <v>Form Field Attrs-1</v>
      </c>
      <c r="B246" s="40" t="s">
        <v>445</v>
      </c>
      <c r="C246" s="22">
        <f>COUNTIF($B$1:$B245,[Table Name])</f>
        <v>1</v>
      </c>
      <c r="D246" s="40">
        <v>34</v>
      </c>
      <c r="E246" s="40" t="s">
        <v>446</v>
      </c>
      <c r="F246" s="40">
        <v>3</v>
      </c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1:18" hidden="1">
      <c r="A247" s="22" t="str">
        <f>[Table Name]&amp;"-"&amp;[Record No]</f>
        <v>Form Field Attrs-2</v>
      </c>
      <c r="B247" s="40" t="s">
        <v>445</v>
      </c>
      <c r="C247" s="22">
        <f>COUNTIF($B$1:$B246,[Table Name])</f>
        <v>2</v>
      </c>
      <c r="D247" s="40">
        <v>35</v>
      </c>
      <c r="E247" s="40" t="s">
        <v>446</v>
      </c>
      <c r="F247" s="40">
        <v>3</v>
      </c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</row>
    <row r="248" spans="1:18" hidden="1">
      <c r="A248" s="22" t="str">
        <f>[Table Name]&amp;"-"&amp;[Record No]</f>
        <v>Form Field Attrs-3</v>
      </c>
      <c r="B248" s="40" t="s">
        <v>445</v>
      </c>
      <c r="C248" s="22">
        <f>COUNTIF($B$1:$B247,[Table Name])</f>
        <v>3</v>
      </c>
      <c r="D248" s="40">
        <v>36</v>
      </c>
      <c r="E248" s="40" t="s">
        <v>446</v>
      </c>
      <c r="F248" s="40">
        <v>3</v>
      </c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1:18" hidden="1">
      <c r="A249" s="22" t="str">
        <f>[Table Name]&amp;"-"&amp;[Record No]</f>
        <v>Form Field Attrs-4</v>
      </c>
      <c r="B249" s="40" t="s">
        <v>445</v>
      </c>
      <c r="C249" s="22">
        <f>COUNTIF($B$1:$B248,[Table Name])</f>
        <v>4</v>
      </c>
      <c r="D249" s="40">
        <v>37</v>
      </c>
      <c r="E249" s="40" t="s">
        <v>446</v>
      </c>
      <c r="F249" s="40">
        <v>3</v>
      </c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</row>
    <row r="250" spans="1:18" hidden="1">
      <c r="A250" s="22" t="str">
        <f>[Table Name]&amp;"-"&amp;[Record No]</f>
        <v>Resource Form Field Data-34</v>
      </c>
      <c r="B250" s="40" t="s">
        <v>443</v>
      </c>
      <c r="C250" s="22">
        <f>COUNTIF($B$1:$B249,[Table Name])</f>
        <v>34</v>
      </c>
      <c r="D250" s="40">
        <v>34</v>
      </c>
      <c r="E250" s="40" t="s">
        <v>26</v>
      </c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1:18" hidden="1">
      <c r="A251" s="22" t="str">
        <f>[Table Name]&amp;"-"&amp;[Record No]</f>
        <v>Resource Form Field Data-35</v>
      </c>
      <c r="B251" s="40" t="s">
        <v>443</v>
      </c>
      <c r="C251" s="22">
        <f>COUNTIF($B$1:$B250,[Table Name])</f>
        <v>35</v>
      </c>
      <c r="D251" s="40">
        <v>35</v>
      </c>
      <c r="E251" s="40" t="s">
        <v>270</v>
      </c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</row>
    <row r="252" spans="1:18" hidden="1">
      <c r="A252" s="22" t="str">
        <f>[Table Name]&amp;"-"&amp;[Record No]</f>
        <v>Resource Form Field Data-36</v>
      </c>
      <c r="B252" s="40" t="s">
        <v>443</v>
      </c>
      <c r="C252" s="22">
        <f>COUNTIF($B$1:$B251,[Table Name])</f>
        <v>36</v>
      </c>
      <c r="D252" s="40">
        <v>36</v>
      </c>
      <c r="E252" s="40" t="s">
        <v>26</v>
      </c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</row>
    <row r="253" spans="1:18" hidden="1">
      <c r="A253" s="22" t="str">
        <f>[Table Name]&amp;"-"&amp;[Record No]</f>
        <v>Resource Form Field Data-37</v>
      </c>
      <c r="B253" s="40" t="s">
        <v>443</v>
      </c>
      <c r="C253" s="22">
        <f>COUNTIF($B$1:$B252,[Table Name])</f>
        <v>37</v>
      </c>
      <c r="D253" s="40">
        <v>37</v>
      </c>
      <c r="E253" s="40" t="s">
        <v>270</v>
      </c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</row>
    <row r="254" spans="1:18" hidden="1">
      <c r="A254" s="22" t="str">
        <f>[Table Name]&amp;"-"&amp;[Record No]</f>
        <v>Form Field Validations-13</v>
      </c>
      <c r="B254" s="40" t="s">
        <v>475</v>
      </c>
      <c r="C254" s="22">
        <f>COUNTIF($B$1:$B253,[Table Name])</f>
        <v>13</v>
      </c>
      <c r="D254" s="40">
        <v>34</v>
      </c>
      <c r="E254" s="40" t="s">
        <v>476</v>
      </c>
      <c r="F254" s="40" t="s">
        <v>628</v>
      </c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1:18" hidden="1">
      <c r="A255" s="22" t="str">
        <f>[Table Name]&amp;"-"&amp;[Record No]</f>
        <v>Form Field Validations-14</v>
      </c>
      <c r="B255" s="40" t="s">
        <v>475</v>
      </c>
      <c r="C255" s="22">
        <f>COUNTIF($B$1:$B254,[Table Name])</f>
        <v>14</v>
      </c>
      <c r="D255" s="40">
        <v>35</v>
      </c>
      <c r="E255" s="40" t="s">
        <v>476</v>
      </c>
      <c r="F255" s="40" t="s">
        <v>629</v>
      </c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</row>
    <row r="256" spans="1:18" hidden="1">
      <c r="A256" s="22" t="str">
        <f>[Table Name]&amp;"-"&amp;[Record No]</f>
        <v>Form Field Validations-15</v>
      </c>
      <c r="B256" s="40" t="s">
        <v>475</v>
      </c>
      <c r="C256" s="22">
        <f>COUNTIF($B$1:$B255,[Table Name])</f>
        <v>15</v>
      </c>
      <c r="D256" s="40">
        <v>35</v>
      </c>
      <c r="E256" s="40" t="s">
        <v>270</v>
      </c>
      <c r="F256" s="40" t="s">
        <v>630</v>
      </c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1:18" hidden="1">
      <c r="A257" s="22" t="str">
        <f>[Table Name]&amp;"-"&amp;[Record No]</f>
        <v>Form Field Validations-16</v>
      </c>
      <c r="B257" s="40" t="s">
        <v>475</v>
      </c>
      <c r="C257" s="22">
        <f>COUNTIF($B$1:$B256,[Table Name])</f>
        <v>16</v>
      </c>
      <c r="D257" s="40">
        <v>35</v>
      </c>
      <c r="E257" s="40" t="s">
        <v>477</v>
      </c>
      <c r="F257" s="40" t="s">
        <v>481</v>
      </c>
      <c r="G257" s="40" t="s">
        <v>178</v>
      </c>
      <c r="H257" s="40" t="s">
        <v>270</v>
      </c>
      <c r="I257" s="44" t="s">
        <v>631</v>
      </c>
      <c r="J257" s="40"/>
      <c r="K257" s="40"/>
      <c r="L257" s="40"/>
      <c r="M257" s="40"/>
      <c r="N257" s="40"/>
      <c r="O257" s="40"/>
      <c r="P257" s="40"/>
      <c r="Q257" s="40"/>
      <c r="R257" s="40"/>
    </row>
    <row r="258" spans="1:18" hidden="1">
      <c r="A258" s="22" t="str">
        <f>[Table Name]&amp;"-"&amp;[Record No]</f>
        <v>Form Field Validations-17</v>
      </c>
      <c r="B258" s="40" t="s">
        <v>475</v>
      </c>
      <c r="C258" s="22">
        <f>COUNTIF($B$1:$B257,[Table Name])</f>
        <v>17</v>
      </c>
      <c r="D258" s="40">
        <v>36</v>
      </c>
      <c r="E258" s="40" t="s">
        <v>476</v>
      </c>
      <c r="F258" s="40" t="s">
        <v>628</v>
      </c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1:18" hidden="1">
      <c r="A259" s="22" t="str">
        <f>[Table Name]&amp;"-"&amp;[Record No]</f>
        <v>Form Field Validations-18</v>
      </c>
      <c r="B259" s="40" t="s">
        <v>475</v>
      </c>
      <c r="C259" s="22">
        <f>COUNTIF($B$1:$B258,[Table Name])</f>
        <v>18</v>
      </c>
      <c r="D259" s="40">
        <v>37</v>
      </c>
      <c r="E259" s="40" t="s">
        <v>476</v>
      </c>
      <c r="F259" s="40" t="s">
        <v>629</v>
      </c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</row>
    <row r="260" spans="1:18" hidden="1">
      <c r="A260" s="22" t="str">
        <f>[Table Name]&amp;"-"&amp;[Record No]</f>
        <v>Form Field Validations-19</v>
      </c>
      <c r="B260" s="40" t="s">
        <v>475</v>
      </c>
      <c r="C260" s="22">
        <f>COUNTIF($B$1:$B259,[Table Name])</f>
        <v>19</v>
      </c>
      <c r="D260" s="40">
        <v>37</v>
      </c>
      <c r="E260" s="40" t="s">
        <v>270</v>
      </c>
      <c r="F260" s="40" t="s">
        <v>630</v>
      </c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1:18" hidden="1">
      <c r="A261" s="22" t="str">
        <f>[Table Name]&amp;"-"&amp;[Record No]</f>
        <v>Form Field Validations-20</v>
      </c>
      <c r="B261" s="40" t="s">
        <v>475</v>
      </c>
      <c r="C261" s="22">
        <f>COUNTIF($B$1:$B260,[Table Name])</f>
        <v>20</v>
      </c>
      <c r="D261" s="40">
        <v>37</v>
      </c>
      <c r="E261" s="40" t="s">
        <v>477</v>
      </c>
      <c r="F261" s="40" t="s">
        <v>481</v>
      </c>
      <c r="G261" s="40" t="s">
        <v>178</v>
      </c>
      <c r="H261" s="40" t="s">
        <v>270</v>
      </c>
      <c r="I261" s="44" t="s">
        <v>631</v>
      </c>
      <c r="J261" s="40"/>
      <c r="K261" s="40"/>
      <c r="L261" s="40"/>
      <c r="M261" s="40"/>
      <c r="N261" s="40"/>
      <c r="O261" s="40"/>
      <c r="P261" s="40"/>
      <c r="Q261" s="40"/>
      <c r="R261" s="40"/>
    </row>
    <row r="262" spans="1:18" hidden="1">
      <c r="A262" s="22" t="str">
        <f>[Table Name]&amp;"-"&amp;[Record No]</f>
        <v>Resource Actions-9</v>
      </c>
      <c r="B262" s="40" t="s">
        <v>315</v>
      </c>
      <c r="C262" s="22">
        <f>COUNTIF($B$1:$B261,[Table Name])</f>
        <v>9</v>
      </c>
      <c r="D262" s="40">
        <v>1</v>
      </c>
      <c r="E262" s="40" t="s">
        <v>620</v>
      </c>
      <c r="F262" s="40" t="s">
        <v>632</v>
      </c>
      <c r="G262" s="40" t="s">
        <v>633</v>
      </c>
      <c r="H262" s="40" t="s">
        <v>342</v>
      </c>
      <c r="I262" s="40"/>
      <c r="J262" s="40" t="s">
        <v>634</v>
      </c>
      <c r="K262" s="40" t="s">
        <v>340</v>
      </c>
      <c r="L262" s="40"/>
      <c r="M262" s="40"/>
      <c r="N262" s="40"/>
      <c r="O262" s="40"/>
      <c r="P262" s="40"/>
      <c r="Q262" s="40"/>
      <c r="R262" s="40"/>
    </row>
    <row r="263" spans="1:18" hidden="1">
      <c r="A263" s="22" t="str">
        <f>[Table Name]&amp;"-"&amp;[Record No]</f>
        <v>Resource Actions-10</v>
      </c>
      <c r="B263" s="40" t="s">
        <v>315</v>
      </c>
      <c r="C263" s="22">
        <f>COUNTIF($B$1:$B262,[Table Name])</f>
        <v>10</v>
      </c>
      <c r="D263" s="40">
        <v>1</v>
      </c>
      <c r="E263" s="40" t="s">
        <v>624</v>
      </c>
      <c r="F263" s="40" t="s">
        <v>635</v>
      </c>
      <c r="G263" s="40" t="s">
        <v>633</v>
      </c>
      <c r="H263" s="40" t="s">
        <v>342</v>
      </c>
      <c r="I263" s="40"/>
      <c r="J263" s="40" t="s">
        <v>634</v>
      </c>
      <c r="K263" s="40" t="s">
        <v>340</v>
      </c>
      <c r="L263" s="40"/>
      <c r="M263" s="40"/>
      <c r="N263" s="40"/>
      <c r="O263" s="40"/>
      <c r="P263" s="40"/>
      <c r="Q263" s="40"/>
      <c r="R263" s="40"/>
    </row>
    <row r="264" spans="1:18" hidden="1">
      <c r="A264" s="22" t="str">
        <f>[Table Name]&amp;"-"&amp;[Record No]</f>
        <v>Resource Action List-3</v>
      </c>
      <c r="B264" s="40" t="s">
        <v>552</v>
      </c>
      <c r="C264" s="22">
        <f>COUNTIF($B$1:$B263,[Table Name])</f>
        <v>3</v>
      </c>
      <c r="D264" s="40">
        <v>9</v>
      </c>
      <c r="E264" s="40">
        <v>2</v>
      </c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1:18" hidden="1">
      <c r="A265" s="22" t="str">
        <f>[Table Name]&amp;"-"&amp;[Record No]</f>
        <v>Resource Action List-4</v>
      </c>
      <c r="B265" s="40" t="s">
        <v>552</v>
      </c>
      <c r="C265" s="22">
        <f>COUNTIF($B$1:$B264,[Table Name])</f>
        <v>4</v>
      </c>
      <c r="D265" s="40">
        <v>10</v>
      </c>
      <c r="E265" s="40">
        <v>3</v>
      </c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1:18" hidden="1">
      <c r="A266" s="22" t="str">
        <f>[Table Name]&amp;"-"&amp;[Record No]</f>
        <v>Resource Action Data-0</v>
      </c>
      <c r="B266" s="40" t="s">
        <v>387</v>
      </c>
      <c r="C266" s="22">
        <f>COUNTIF($B$1:$B265,[Table Name])</f>
        <v>0</v>
      </c>
      <c r="D266" s="40" t="s">
        <v>97</v>
      </c>
      <c r="E266" s="40" t="s">
        <v>4</v>
      </c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1:18" hidden="1">
      <c r="A267" s="22" t="str">
        <f>[Table Name]&amp;"-"&amp;[Record No]</f>
        <v>Resource Action Data-1</v>
      </c>
      <c r="B267" s="40" t="s">
        <v>387</v>
      </c>
      <c r="C267" s="22">
        <f>COUNTIF($B$1:$B266,[Table Name])</f>
        <v>1</v>
      </c>
      <c r="D267" s="40">
        <v>9</v>
      </c>
      <c r="E267" s="40">
        <v>1</v>
      </c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1:18" hidden="1">
      <c r="A268" s="22" t="str">
        <f>[Table Name]&amp;"-"&amp;[Record No]</f>
        <v>Resource Action Data-2</v>
      </c>
      <c r="B268" s="40" t="s">
        <v>387</v>
      </c>
      <c r="C268" s="22">
        <f>COUNTIF($B$1:$B267,[Table Name])</f>
        <v>2</v>
      </c>
      <c r="D268" s="40">
        <v>10</v>
      </c>
      <c r="E268" s="40">
        <v>2</v>
      </c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1:18" hidden="1">
      <c r="A269" s="22" t="str">
        <f>[Table Name]&amp;"-"&amp;[Record No]</f>
        <v>Resource Action Method-9</v>
      </c>
      <c r="B269" s="40" t="s">
        <v>444</v>
      </c>
      <c r="C269" s="22">
        <f>COUNTIF($B$1:$B268,[Table Name])</f>
        <v>9</v>
      </c>
      <c r="D269" s="40">
        <v>9</v>
      </c>
      <c r="E269" s="40" t="s">
        <v>636</v>
      </c>
      <c r="F269" s="40"/>
      <c r="G269" s="40">
        <v>8</v>
      </c>
      <c r="H269" s="40">
        <v>1</v>
      </c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1:18" hidden="1">
      <c r="A270" s="22" t="str">
        <f>[Table Name]&amp;"-"&amp;[Record No]</f>
        <v>Resource Action Method-10</v>
      </c>
      <c r="B270" s="40" t="s">
        <v>444</v>
      </c>
      <c r="C270" s="22">
        <f>COUNTIF($B$1:$B269,[Table Name])</f>
        <v>10</v>
      </c>
      <c r="D270" s="40">
        <v>10</v>
      </c>
      <c r="E270" s="40" t="s">
        <v>636</v>
      </c>
      <c r="F270" s="40"/>
      <c r="G270" s="40">
        <v>9</v>
      </c>
      <c r="H270" s="40">
        <v>2</v>
      </c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1:18" hidden="1">
      <c r="A271" s="22" t="str">
        <f>[Table Name]&amp;"-"&amp;[Record No]</f>
        <v>Resource Relations-38</v>
      </c>
      <c r="B271" s="40" t="s">
        <v>441</v>
      </c>
      <c r="C271" s="22">
        <f>COUNTIF($B$1:$B270,[Table Name])</f>
        <v>38</v>
      </c>
      <c r="D271" s="40">
        <v>26</v>
      </c>
      <c r="E271" s="40" t="s">
        <v>639</v>
      </c>
      <c r="F271" s="40" t="s">
        <v>640</v>
      </c>
      <c r="G271" s="40" t="s">
        <v>641</v>
      </c>
      <c r="H271" s="40" t="s">
        <v>401</v>
      </c>
      <c r="I271" s="40">
        <v>4</v>
      </c>
      <c r="J271" s="40"/>
      <c r="K271" s="40"/>
      <c r="L271" s="40"/>
      <c r="M271" s="40"/>
      <c r="N271" s="40"/>
      <c r="O271" s="40"/>
      <c r="P271" s="40"/>
      <c r="Q271" s="40"/>
      <c r="R271" s="40"/>
    </row>
    <row r="272" spans="1:18" hidden="1">
      <c r="A272" s="22" t="str">
        <f>[Table Name]&amp;"-"&amp;[Record No]</f>
        <v>Resources-30</v>
      </c>
      <c r="B272" s="40" t="s">
        <v>220</v>
      </c>
      <c r="C272" s="22">
        <f>COUNTIF($B$1:$B271,[Table Name])</f>
        <v>30</v>
      </c>
      <c r="D272" s="40" t="s">
        <v>649</v>
      </c>
      <c r="E272" s="40" t="s">
        <v>650</v>
      </c>
      <c r="F272" s="40" t="s">
        <v>651</v>
      </c>
      <c r="G272" s="40" t="s">
        <v>558</v>
      </c>
      <c r="H272" s="40" t="s">
        <v>652</v>
      </c>
      <c r="I272" s="40" t="s">
        <v>21</v>
      </c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1:18" hidden="1">
      <c r="A273" s="22" t="str">
        <f>[Table Name]&amp;"-"&amp;[Record No]</f>
        <v>Resource Relations-39</v>
      </c>
      <c r="B273" s="40" t="s">
        <v>441</v>
      </c>
      <c r="C273" s="22">
        <f>COUNTIF($B$1:$B272,[Table Name])</f>
        <v>39</v>
      </c>
      <c r="D273" s="40">
        <v>12</v>
      </c>
      <c r="E273" s="40" t="s">
        <v>653</v>
      </c>
      <c r="F273" s="40" t="s">
        <v>654</v>
      </c>
      <c r="G273" s="40" t="s">
        <v>653</v>
      </c>
      <c r="H273" s="40" t="s">
        <v>310</v>
      </c>
      <c r="I273" s="40">
        <v>30</v>
      </c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1:18" hidden="1">
      <c r="A274" s="22" t="str">
        <f>[Table Name]&amp;"-"&amp;[Record No]</f>
        <v>Resource Relations-40</v>
      </c>
      <c r="B274" s="40" t="s">
        <v>441</v>
      </c>
      <c r="C274" s="22">
        <f>COUNTIF($B$1:$B273,[Table Name])</f>
        <v>40</v>
      </c>
      <c r="D274" s="40">
        <v>30</v>
      </c>
      <c r="E274" s="40" t="s">
        <v>651</v>
      </c>
      <c r="F274" s="40" t="s">
        <v>651</v>
      </c>
      <c r="G274" s="40" t="s">
        <v>349</v>
      </c>
      <c r="H274" s="40" t="s">
        <v>401</v>
      </c>
      <c r="I274" s="40">
        <v>12</v>
      </c>
      <c r="J274" s="40"/>
      <c r="K274" s="40"/>
      <c r="L274" s="40"/>
      <c r="M274" s="40"/>
      <c r="N274" s="40"/>
      <c r="O274" s="40"/>
      <c r="P274" s="40"/>
      <c r="Q274" s="40"/>
      <c r="R274" s="40"/>
    </row>
    <row r="275" spans="1:18" hidden="1">
      <c r="A275" s="22" t="str">
        <f>[Table Name]&amp;"-"&amp;[Record No]</f>
        <v>Resource Relations-41</v>
      </c>
      <c r="B275" s="40" t="s">
        <v>441</v>
      </c>
      <c r="C275" s="22">
        <f>COUNTIF($B$1:$B274,[Table Name])</f>
        <v>41</v>
      </c>
      <c r="D275" s="40">
        <v>30</v>
      </c>
      <c r="E275" s="40" t="s">
        <v>303</v>
      </c>
      <c r="F275" s="40" t="s">
        <v>656</v>
      </c>
      <c r="G275" s="40" t="s">
        <v>303</v>
      </c>
      <c r="H275" s="40" t="s">
        <v>401</v>
      </c>
      <c r="I275" s="40">
        <v>26</v>
      </c>
      <c r="J275" s="40"/>
      <c r="K275" s="40"/>
      <c r="L275" s="40"/>
      <c r="M275" s="40"/>
      <c r="N275" s="40"/>
      <c r="O275" s="40"/>
      <c r="P275" s="40"/>
      <c r="Q275" s="40"/>
      <c r="R275" s="40"/>
    </row>
    <row r="276" spans="1:18" hidden="1">
      <c r="A276" s="42" t="str">
        <f>[Table Name]&amp;"-"&amp;[Record No]</f>
        <v>Resource Relations-42</v>
      </c>
      <c r="B276" s="40" t="s">
        <v>441</v>
      </c>
      <c r="C276" s="42">
        <f>COUNTIF($B$1:$B275,[Table Name])</f>
        <v>42</v>
      </c>
      <c r="D276" s="43">
        <v>15</v>
      </c>
      <c r="E276" s="43" t="s">
        <v>13</v>
      </c>
      <c r="F276" s="43" t="s">
        <v>657</v>
      </c>
      <c r="G276" s="43" t="s">
        <v>13</v>
      </c>
      <c r="H276" s="43" t="s">
        <v>401</v>
      </c>
      <c r="I276" s="43">
        <v>13</v>
      </c>
      <c r="J276" s="43"/>
      <c r="K276" s="43"/>
      <c r="L276" s="43"/>
      <c r="M276" s="43"/>
      <c r="N276" s="43"/>
      <c r="O276" s="43"/>
      <c r="P276" s="43"/>
      <c r="Q276" s="43"/>
      <c r="R276" s="43"/>
    </row>
    <row r="277" spans="1:18" hidden="1">
      <c r="A277" s="22" t="str">
        <f>[Table Name]&amp;"-"&amp;[Record No]</f>
        <v>Resource Relations-43</v>
      </c>
      <c r="B277" s="40" t="s">
        <v>441</v>
      </c>
      <c r="C277" s="22">
        <f>COUNTIF($B$1:$B276,[Table Name])</f>
        <v>43</v>
      </c>
      <c r="D277" s="40">
        <v>13</v>
      </c>
      <c r="E277" s="40" t="s">
        <v>349</v>
      </c>
      <c r="F277" s="40" t="s">
        <v>658</v>
      </c>
      <c r="G277" s="40" t="s">
        <v>349</v>
      </c>
      <c r="H277" s="40" t="s">
        <v>401</v>
      </c>
      <c r="I277" s="40">
        <v>12</v>
      </c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1:18" hidden="1">
      <c r="A278" s="22" t="str">
        <f>[Table Name]&amp;"-"&amp;[Record No]</f>
        <v>Users-0</v>
      </c>
      <c r="B278" s="40" t="s">
        <v>184</v>
      </c>
      <c r="C278" s="22">
        <f>COUNTIF($B$1:$B277,[Table Name])</f>
        <v>0</v>
      </c>
      <c r="D278" s="40" t="s">
        <v>26</v>
      </c>
      <c r="E278" s="40" t="s">
        <v>270</v>
      </c>
      <c r="F278" s="40" t="s">
        <v>510</v>
      </c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</row>
    <row r="279" spans="1:18">
      <c r="A279" s="22" t="str">
        <f>[Table Name]&amp;"-"&amp;[Record No]</f>
        <v>Field Options-0</v>
      </c>
      <c r="B279" s="40" t="s">
        <v>464</v>
      </c>
      <c r="C279" s="22">
        <f>COUNTIF($B$1:$B278,[Table Name])</f>
        <v>0</v>
      </c>
      <c r="D279" s="40" t="s">
        <v>122</v>
      </c>
      <c r="E279" s="40" t="s">
        <v>49</v>
      </c>
      <c r="F279" s="40" t="s">
        <v>204</v>
      </c>
      <c r="G279" s="40" t="s">
        <v>455</v>
      </c>
      <c r="H279" s="40" t="s">
        <v>457</v>
      </c>
      <c r="I279" s="40" t="s">
        <v>459</v>
      </c>
      <c r="J279" s="40"/>
      <c r="K279" s="40"/>
      <c r="L279" s="40"/>
      <c r="M279" s="40"/>
      <c r="N279" s="40"/>
      <c r="O279" s="40"/>
      <c r="P279" s="40"/>
      <c r="Q279" s="40"/>
      <c r="R279" s="40"/>
    </row>
    <row r="280" spans="1:18" hidden="1">
      <c r="A280" s="22" t="str">
        <f>[Table Name]&amp;"-"&amp;[Record No]</f>
        <v>Form Collection-0</v>
      </c>
      <c r="B280" s="40" t="s">
        <v>655</v>
      </c>
      <c r="C280" s="22">
        <f>COUNTIF($B$1:$B279,[Table Name])</f>
        <v>0</v>
      </c>
      <c r="D280" s="40" t="s">
        <v>117</v>
      </c>
      <c r="E280" s="40" t="s">
        <v>648</v>
      </c>
      <c r="F280" s="40" t="s">
        <v>56</v>
      </c>
      <c r="G280" s="40" t="s">
        <v>666</v>
      </c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</row>
    <row r="281" spans="1:18" hidden="1">
      <c r="A281" s="22" t="str">
        <f>[Table Name]&amp;"-"&amp;[Record No]</f>
        <v>Data Scopes-0</v>
      </c>
      <c r="B281" s="40" t="s">
        <v>669</v>
      </c>
      <c r="C281" s="22">
        <f>COUNTIF($B$1:$B280,[Table Name])</f>
        <v>0</v>
      </c>
      <c r="D281" s="40" t="s">
        <v>4</v>
      </c>
      <c r="E281" s="40" t="s">
        <v>57</v>
      </c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</row>
    <row r="282" spans="1:18" hidden="1">
      <c r="A282" s="22" t="str">
        <f>[Table Name]&amp;"-"&amp;[Record No]</f>
        <v>Resource Roles-8</v>
      </c>
      <c r="B282" s="40" t="s">
        <v>227</v>
      </c>
      <c r="C282" s="22">
        <f>COUNTIF($B$1:$B281,[Table Name])</f>
        <v>8</v>
      </c>
      <c r="D282" s="40">
        <v>7</v>
      </c>
      <c r="E282" s="40">
        <v>2</v>
      </c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</row>
    <row r="283" spans="1:18" hidden="1">
      <c r="A283" s="42" t="str">
        <f>[Table Name]&amp;"-"&amp;[Record No]</f>
        <v>Resource Roles-9</v>
      </c>
      <c r="B283" s="40" t="s">
        <v>227</v>
      </c>
      <c r="C283" s="42">
        <f>COUNTIF($B$1:$B282,[Table Name])</f>
        <v>9</v>
      </c>
      <c r="D283" s="43">
        <v>8</v>
      </c>
      <c r="E283" s="43">
        <v>2</v>
      </c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</row>
    <row r="284" spans="1:18" hidden="1">
      <c r="A284" s="42" t="str">
        <f>[Table Name]&amp;"-"&amp;[Record No]</f>
        <v>Resource Roles-10</v>
      </c>
      <c r="B284" s="40" t="s">
        <v>227</v>
      </c>
      <c r="C284" s="42">
        <f>COUNTIF($B$1:$B283,[Table Name])</f>
        <v>10</v>
      </c>
      <c r="D284" s="43">
        <v>9</v>
      </c>
      <c r="E284" s="43">
        <v>2</v>
      </c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</row>
    <row r="285" spans="1:18" hidden="1">
      <c r="A285" s="42" t="str">
        <f>[Table Name]&amp;"-"&amp;[Record No]</f>
        <v>Resource Roles-11</v>
      </c>
      <c r="B285" s="40" t="s">
        <v>227</v>
      </c>
      <c r="C285" s="42">
        <f>COUNTIF($B$1:$B284,[Table Name])</f>
        <v>11</v>
      </c>
      <c r="D285" s="43">
        <v>10</v>
      </c>
      <c r="E285" s="43">
        <v>2</v>
      </c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</row>
    <row r="286" spans="1:18" hidden="1">
      <c r="A286" s="42" t="str">
        <f>[Table Name]&amp;"-"&amp;[Record No]</f>
        <v>Resource Roles-12</v>
      </c>
      <c r="B286" s="40" t="s">
        <v>227</v>
      </c>
      <c r="C286" s="42">
        <f>COUNTIF($B$1:$B285,[Table Name])</f>
        <v>12</v>
      </c>
      <c r="D286" s="43">
        <v>12</v>
      </c>
      <c r="E286" s="43">
        <v>2</v>
      </c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</row>
    <row r="287" spans="1:18" hidden="1">
      <c r="A287" s="42" t="str">
        <f>[Table Name]&amp;"-"&amp;[Record No]</f>
        <v>Resource Roles-13</v>
      </c>
      <c r="B287" s="40" t="s">
        <v>227</v>
      </c>
      <c r="C287" s="42">
        <f>COUNTIF($B$1:$B286,[Table Name])</f>
        <v>13</v>
      </c>
      <c r="D287" s="43">
        <v>13</v>
      </c>
      <c r="E287" s="43">
        <v>2</v>
      </c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</row>
    <row r="288" spans="1:18" hidden="1">
      <c r="A288" s="42" t="str">
        <f>[Table Name]&amp;"-"&amp;[Record No]</f>
        <v>Resource Roles-14</v>
      </c>
      <c r="B288" s="40" t="s">
        <v>227</v>
      </c>
      <c r="C288" s="42">
        <f>COUNTIF($B$1:$B287,[Table Name])</f>
        <v>14</v>
      </c>
      <c r="D288" s="43">
        <v>14</v>
      </c>
      <c r="E288" s="43">
        <v>2</v>
      </c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</row>
    <row r="289" spans="1:18" hidden="1">
      <c r="A289" s="42" t="str">
        <f>[Table Name]&amp;"-"&amp;[Record No]</f>
        <v>Resource Roles-15</v>
      </c>
      <c r="B289" s="40" t="s">
        <v>227</v>
      </c>
      <c r="C289" s="42">
        <f>COUNTIF($B$1:$B288,[Table Name])</f>
        <v>15</v>
      </c>
      <c r="D289" s="43">
        <v>15</v>
      </c>
      <c r="E289" s="43">
        <v>2</v>
      </c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</row>
    <row r="290" spans="1:18" hidden="1">
      <c r="A290" s="42" t="str">
        <f>[Table Name]&amp;"-"&amp;[Record No]</f>
        <v>Resource Roles-16</v>
      </c>
      <c r="B290" s="40" t="s">
        <v>227</v>
      </c>
      <c r="C290" s="42">
        <f>COUNTIF($B$1:$B289,[Table Name])</f>
        <v>16</v>
      </c>
      <c r="D290" s="43">
        <v>16</v>
      </c>
      <c r="E290" s="43">
        <v>2</v>
      </c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</row>
    <row r="291" spans="1:18" hidden="1">
      <c r="A291" s="42" t="str">
        <f>[Table Name]&amp;"-"&amp;[Record No]</f>
        <v>Resource Roles-17</v>
      </c>
      <c r="B291" s="40" t="s">
        <v>227</v>
      </c>
      <c r="C291" s="42">
        <f>COUNTIF($B$1:$B290,[Table Name])</f>
        <v>17</v>
      </c>
      <c r="D291" s="43">
        <v>17</v>
      </c>
      <c r="E291" s="43">
        <v>2</v>
      </c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</row>
    <row r="292" spans="1:18" hidden="1">
      <c r="A292" s="42" t="str">
        <f>[Table Name]&amp;"-"&amp;[Record No]</f>
        <v>Resource Roles-18</v>
      </c>
      <c r="B292" s="40" t="s">
        <v>227</v>
      </c>
      <c r="C292" s="42">
        <f>COUNTIF($B$1:$B291,[Table Name])</f>
        <v>18</v>
      </c>
      <c r="D292" s="43">
        <v>18</v>
      </c>
      <c r="E292" s="43">
        <v>2</v>
      </c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</row>
    <row r="293" spans="1:18" hidden="1">
      <c r="A293" s="42" t="str">
        <f>[Table Name]&amp;"-"&amp;[Record No]</f>
        <v>Resource Roles-19</v>
      </c>
      <c r="B293" s="40" t="s">
        <v>227</v>
      </c>
      <c r="C293" s="42">
        <f>COUNTIF($B$1:$B292,[Table Name])</f>
        <v>19</v>
      </c>
      <c r="D293" s="43">
        <v>19</v>
      </c>
      <c r="E293" s="43">
        <v>2</v>
      </c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</row>
    <row r="294" spans="1:18" hidden="1">
      <c r="A294" s="42" t="str">
        <f>[Table Name]&amp;"-"&amp;[Record No]</f>
        <v>Resource Roles-20</v>
      </c>
      <c r="B294" s="40" t="s">
        <v>227</v>
      </c>
      <c r="C294" s="42">
        <f>COUNTIF($B$1:$B293,[Table Name])</f>
        <v>20</v>
      </c>
      <c r="D294" s="43">
        <v>20</v>
      </c>
      <c r="E294" s="43">
        <v>2</v>
      </c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</row>
    <row r="295" spans="1:18" hidden="1">
      <c r="A295" s="42" t="str">
        <f>[Table Name]&amp;"-"&amp;[Record No]</f>
        <v>Resource Roles-21</v>
      </c>
      <c r="B295" s="40" t="s">
        <v>227</v>
      </c>
      <c r="C295" s="42">
        <f>COUNTIF($B$1:$B294,[Table Name])</f>
        <v>21</v>
      </c>
      <c r="D295" s="43">
        <v>21</v>
      </c>
      <c r="E295" s="43">
        <v>2</v>
      </c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</row>
    <row r="296" spans="1:18" hidden="1">
      <c r="A296" s="42" t="str">
        <f>[Table Name]&amp;"-"&amp;[Record No]</f>
        <v>Resource Roles-22</v>
      </c>
      <c r="B296" s="40" t="s">
        <v>227</v>
      </c>
      <c r="C296" s="42">
        <f>COUNTIF($B$1:$B295,[Table Name])</f>
        <v>22</v>
      </c>
      <c r="D296" s="43">
        <v>22</v>
      </c>
      <c r="E296" s="43">
        <v>2</v>
      </c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</row>
    <row r="297" spans="1:18" hidden="1">
      <c r="A297" s="42" t="str">
        <f>[Table Name]&amp;"-"&amp;[Record No]</f>
        <v>Resource Roles-23</v>
      </c>
      <c r="B297" s="40" t="s">
        <v>227</v>
      </c>
      <c r="C297" s="42">
        <f>COUNTIF($B$1:$B296,[Table Name])</f>
        <v>23</v>
      </c>
      <c r="D297" s="43">
        <v>23</v>
      </c>
      <c r="E297" s="43">
        <v>2</v>
      </c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</row>
    <row r="298" spans="1:18" hidden="1">
      <c r="A298" s="42" t="str">
        <f>[Table Name]&amp;"-"&amp;[Record No]</f>
        <v>Resource Roles-24</v>
      </c>
      <c r="B298" s="40" t="s">
        <v>227</v>
      </c>
      <c r="C298" s="42">
        <f>COUNTIF($B$1:$B297,[Table Name])</f>
        <v>24</v>
      </c>
      <c r="D298" s="43">
        <v>24</v>
      </c>
      <c r="E298" s="43">
        <v>2</v>
      </c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</row>
    <row r="299" spans="1:18" hidden="1">
      <c r="A299" s="42" t="str">
        <f>[Table Name]&amp;"-"&amp;[Record No]</f>
        <v>Resource Roles-25</v>
      </c>
      <c r="B299" s="40" t="s">
        <v>227</v>
      </c>
      <c r="C299" s="42">
        <f>COUNTIF($B$1:$B298,[Table Name])</f>
        <v>25</v>
      </c>
      <c r="D299" s="43">
        <v>25</v>
      </c>
      <c r="E299" s="43">
        <v>2</v>
      </c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</row>
    <row r="300" spans="1:18" hidden="1">
      <c r="A300" s="42" t="str">
        <f>[Table Name]&amp;"-"&amp;[Record No]</f>
        <v>Resource Roles-26</v>
      </c>
      <c r="B300" s="40" t="s">
        <v>227</v>
      </c>
      <c r="C300" s="42">
        <f>COUNTIF($B$1:$B299,[Table Name])</f>
        <v>26</v>
      </c>
      <c r="D300" s="43">
        <v>26</v>
      </c>
      <c r="E300" s="43">
        <v>2</v>
      </c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</row>
    <row r="301" spans="1:18" hidden="1">
      <c r="A301" s="42" t="str">
        <f>[Table Name]&amp;"-"&amp;[Record No]</f>
        <v>Resource Roles-27</v>
      </c>
      <c r="B301" s="40" t="s">
        <v>227</v>
      </c>
      <c r="C301" s="42">
        <f>COUNTIF($B$1:$B300,[Table Name])</f>
        <v>27</v>
      </c>
      <c r="D301" s="43">
        <v>27</v>
      </c>
      <c r="E301" s="43">
        <v>2</v>
      </c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</row>
    <row r="302" spans="1:18" hidden="1">
      <c r="A302" s="42" t="str">
        <f>[Table Name]&amp;"-"&amp;[Record No]</f>
        <v>Resource Roles-28</v>
      </c>
      <c r="B302" s="40" t="s">
        <v>227</v>
      </c>
      <c r="C302" s="42">
        <f>COUNTIF($B$1:$B301,[Table Name])</f>
        <v>28</v>
      </c>
      <c r="D302" s="43">
        <v>28</v>
      </c>
      <c r="E302" s="43">
        <v>2</v>
      </c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</row>
    <row r="303" spans="1:18" hidden="1">
      <c r="A303" s="42" t="str">
        <f>[Table Name]&amp;"-"&amp;[Record No]</f>
        <v>Resource Roles-29</v>
      </c>
      <c r="B303" s="40" t="s">
        <v>227</v>
      </c>
      <c r="C303" s="42">
        <f>COUNTIF($B$1:$B302,[Table Name])</f>
        <v>29</v>
      </c>
      <c r="D303" s="43">
        <v>29</v>
      </c>
      <c r="E303" s="43">
        <v>2</v>
      </c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</row>
    <row r="304" spans="1:18" hidden="1">
      <c r="A304" s="42" t="str">
        <f>[Table Name]&amp;"-"&amp;[Record No]</f>
        <v>Resource Roles-30</v>
      </c>
      <c r="B304" s="40" t="s">
        <v>227</v>
      </c>
      <c r="C304" s="42">
        <f>COUNTIF($B$1:$B303,[Table Name])</f>
        <v>30</v>
      </c>
      <c r="D304" s="43">
        <v>30</v>
      </c>
      <c r="E304" s="43">
        <v>2</v>
      </c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</row>
    <row r="305" spans="1:18" hidden="1">
      <c r="A305" s="22" t="str">
        <f>[Table Name]&amp;"-"&amp;[Record No]</f>
        <v>Resource List Search-0</v>
      </c>
      <c r="B305" s="40" t="s">
        <v>671</v>
      </c>
      <c r="C305" s="22">
        <f>COUNTIF($B$1:$B304,[Table Name])</f>
        <v>0</v>
      </c>
      <c r="D305" s="40" t="s">
        <v>94</v>
      </c>
      <c r="E305" s="40" t="s">
        <v>560</v>
      </c>
      <c r="F305" s="40" t="s">
        <v>56</v>
      </c>
      <c r="G305" s="40" t="s">
        <v>574</v>
      </c>
      <c r="H305" s="40" t="s">
        <v>575</v>
      </c>
      <c r="I305" s="40" t="s">
        <v>576</v>
      </c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1:18" hidden="1">
      <c r="A306" s="22" t="str">
        <f>[Table Name]&amp;"-"&amp;[Record No]</f>
        <v>Resources-31</v>
      </c>
      <c r="B306" s="40" t="s">
        <v>220</v>
      </c>
      <c r="C306" s="22">
        <f>COUNTIF($B$1:$B305,[Table Name])</f>
        <v>31</v>
      </c>
      <c r="D306" s="40" t="s">
        <v>672</v>
      </c>
      <c r="E306" s="40" t="s">
        <v>673</v>
      </c>
      <c r="F306" s="40" t="s">
        <v>674</v>
      </c>
      <c r="G306" s="40" t="s">
        <v>558</v>
      </c>
      <c r="H306" s="40" t="s">
        <v>675</v>
      </c>
      <c r="I306" s="40" t="s">
        <v>21</v>
      </c>
      <c r="J306" s="40"/>
      <c r="K306" s="40"/>
      <c r="L306" s="40"/>
      <c r="M306" s="40"/>
      <c r="N306" s="40"/>
      <c r="O306" s="40"/>
      <c r="P306" s="40"/>
      <c r="Q306" s="40"/>
      <c r="R306" s="40"/>
    </row>
    <row r="307" spans="1:18" hidden="1">
      <c r="A307" s="22" t="str">
        <f>[Table Name]&amp;"-"&amp;[Record No]</f>
        <v>Resource Relations-44</v>
      </c>
      <c r="B307" s="40" t="s">
        <v>441</v>
      </c>
      <c r="C307" s="22">
        <f>COUNTIF($B$1:$B306,[Table Name])</f>
        <v>44</v>
      </c>
      <c r="D307" s="40">
        <v>19</v>
      </c>
      <c r="E307" s="40" t="s">
        <v>674</v>
      </c>
      <c r="F307" s="40" t="s">
        <v>677</v>
      </c>
      <c r="G307" s="40" t="s">
        <v>676</v>
      </c>
      <c r="H307" s="40" t="s">
        <v>310</v>
      </c>
      <c r="I307" s="40">
        <v>31</v>
      </c>
      <c r="J307" s="40"/>
      <c r="K307" s="40"/>
      <c r="L307" s="40"/>
      <c r="M307" s="40"/>
      <c r="N307" s="40"/>
      <c r="O307" s="40"/>
      <c r="P307" s="40"/>
      <c r="Q307" s="40"/>
      <c r="R307" s="40"/>
    </row>
    <row r="308" spans="1:18" hidden="1">
      <c r="A308" s="22" t="str">
        <f>[Table Name]&amp;"-"&amp;[Record No]</f>
        <v>Field Depends-0</v>
      </c>
      <c r="B308" s="40" t="s">
        <v>689</v>
      </c>
      <c r="C308" s="22">
        <f>COUNTIF($B$1:$B307,[Table Name])</f>
        <v>0</v>
      </c>
      <c r="D308" s="40" t="s">
        <v>122</v>
      </c>
      <c r="E308" s="40" t="s">
        <v>680</v>
      </c>
      <c r="F308" s="40" t="s">
        <v>682</v>
      </c>
      <c r="G308" s="40" t="s">
        <v>684</v>
      </c>
      <c r="H308" s="40" t="s">
        <v>688</v>
      </c>
      <c r="I308" s="40" t="s">
        <v>36</v>
      </c>
      <c r="J308" s="40" t="s">
        <v>700</v>
      </c>
      <c r="K308" s="40" t="s">
        <v>698</v>
      </c>
      <c r="L308" s="40"/>
      <c r="M308" s="40"/>
      <c r="N308" s="40"/>
      <c r="O308" s="40"/>
      <c r="P308" s="40"/>
      <c r="Q308" s="40"/>
      <c r="R308" s="40"/>
    </row>
    <row r="309" spans="1:18" hidden="1">
      <c r="A309" s="22" t="str">
        <f>[Table Name]&amp;"-"&amp;[Record No]</f>
        <v>Resources-32</v>
      </c>
      <c r="B309" s="40" t="s">
        <v>220</v>
      </c>
      <c r="C309" s="22">
        <f>COUNTIF($B$1:$B308,[Table Name])</f>
        <v>32</v>
      </c>
      <c r="D309" s="40" t="s">
        <v>690</v>
      </c>
      <c r="E309" s="40" t="s">
        <v>691</v>
      </c>
      <c r="F309" s="40" t="s">
        <v>692</v>
      </c>
      <c r="G309" s="40" t="s">
        <v>558</v>
      </c>
      <c r="H309" s="40" t="s">
        <v>693</v>
      </c>
      <c r="I309" s="40" t="s">
        <v>21</v>
      </c>
      <c r="J309" s="40" t="s">
        <v>1019</v>
      </c>
      <c r="K309" s="40" t="s">
        <v>971</v>
      </c>
      <c r="L309" s="40"/>
      <c r="M309" s="40"/>
      <c r="N309" s="40"/>
      <c r="O309" s="40"/>
      <c r="P309" s="40"/>
      <c r="Q309" s="40"/>
      <c r="R309" s="40"/>
    </row>
    <row r="310" spans="1:18" hidden="1">
      <c r="A310" s="22" t="str">
        <f>[Table Name]&amp;"-"&amp;[Record No]</f>
        <v>Resource Relations-45</v>
      </c>
      <c r="B310" s="40" t="s">
        <v>441</v>
      </c>
      <c r="C310" s="22">
        <f>COUNTIF($B$1:$B309,[Table Name])</f>
        <v>45</v>
      </c>
      <c r="D310" s="40">
        <v>13</v>
      </c>
      <c r="E310" s="40" t="s">
        <v>694</v>
      </c>
      <c r="F310" s="40" t="s">
        <v>695</v>
      </c>
      <c r="G310" s="40" t="s">
        <v>696</v>
      </c>
      <c r="H310" s="40" t="s">
        <v>310</v>
      </c>
      <c r="I310" s="40">
        <v>32</v>
      </c>
      <c r="J310" s="40"/>
      <c r="K310" s="40"/>
      <c r="L310" s="40"/>
      <c r="M310" s="40"/>
      <c r="N310" s="40"/>
      <c r="O310" s="40"/>
      <c r="P310" s="40"/>
      <c r="Q310" s="40"/>
      <c r="R310" s="40"/>
    </row>
    <row r="311" spans="1:18" hidden="1">
      <c r="A311" s="42" t="str">
        <f>[Table Name]&amp;"-"&amp;[Record No]</f>
        <v>Dashboard-0</v>
      </c>
      <c r="B311" s="43" t="s">
        <v>742</v>
      </c>
      <c r="C311" s="42">
        <f>COUNTIF($B$1:$B310,[Table Name])</f>
        <v>0</v>
      </c>
      <c r="D311" s="43" t="s">
        <v>23</v>
      </c>
      <c r="E311" s="43" t="s">
        <v>26</v>
      </c>
      <c r="F311" s="43" t="s">
        <v>28</v>
      </c>
      <c r="G311" s="43" t="s">
        <v>30</v>
      </c>
      <c r="H311" s="43" t="s">
        <v>36</v>
      </c>
      <c r="I311" s="43"/>
      <c r="J311" s="43"/>
      <c r="K311" s="43"/>
      <c r="L311" s="43"/>
      <c r="M311" s="43"/>
      <c r="N311" s="43"/>
      <c r="O311" s="43"/>
      <c r="P311" s="43"/>
      <c r="Q311" s="43"/>
      <c r="R311" s="43"/>
    </row>
    <row r="312" spans="1:18" hidden="1">
      <c r="A312" s="42" t="str">
        <f>[Table Name]&amp;"-"&amp;[Record No]</f>
        <v>Dashboard Sections-0</v>
      </c>
      <c r="B312" s="43" t="s">
        <v>743</v>
      </c>
      <c r="C312" s="42">
        <f>COUNTIF($B$1:$B311,[Table Name])</f>
        <v>0</v>
      </c>
      <c r="D312" s="43" t="s">
        <v>723</v>
      </c>
      <c r="E312" s="43" t="s">
        <v>26</v>
      </c>
      <c r="F312" s="43" t="s">
        <v>30</v>
      </c>
      <c r="G312" s="43" t="s">
        <v>726</v>
      </c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</row>
    <row r="313" spans="1:18" hidden="1">
      <c r="A313" s="42" t="str">
        <f>[Table Name]&amp;"-"&amp;[Record No]</f>
        <v>Dashboard Section Items-0</v>
      </c>
      <c r="B313" s="43" t="s">
        <v>744</v>
      </c>
      <c r="C313" s="42">
        <f>COUNTIF($B$1:$B312,[Table Name])</f>
        <v>0</v>
      </c>
      <c r="D313" s="43" t="s">
        <v>602</v>
      </c>
      <c r="E313" s="43" t="s">
        <v>81</v>
      </c>
      <c r="F313" s="43" t="s">
        <v>30</v>
      </c>
      <c r="G313" s="43" t="s">
        <v>734</v>
      </c>
      <c r="H313" s="43" t="s">
        <v>738</v>
      </c>
      <c r="I313" s="43" t="s">
        <v>739</v>
      </c>
      <c r="J313" s="43"/>
      <c r="K313" s="43"/>
      <c r="L313" s="43"/>
      <c r="M313" s="43"/>
      <c r="N313" s="43"/>
      <c r="O313" s="43"/>
      <c r="P313" s="43"/>
      <c r="Q313" s="43"/>
      <c r="R313" s="43"/>
    </row>
    <row r="314" spans="1:18" hidden="1">
      <c r="A314" s="22" t="str">
        <f>[Table Name]&amp;"-"&amp;[Record No]</f>
        <v>Resource Metrics-0</v>
      </c>
      <c r="B314" s="40" t="s">
        <v>745</v>
      </c>
      <c r="C314" s="22">
        <f>COUNTIF($B$1:$B313,[Table Name])</f>
        <v>0</v>
      </c>
      <c r="D314" s="40" t="s">
        <v>23</v>
      </c>
      <c r="E314" s="40" t="s">
        <v>26</v>
      </c>
      <c r="F314" s="43" t="s">
        <v>49</v>
      </c>
      <c r="G314" s="40" t="s">
        <v>94</v>
      </c>
      <c r="H314" s="40" t="s">
        <v>777</v>
      </c>
      <c r="I314" s="40" t="s">
        <v>705</v>
      </c>
      <c r="J314" s="40" t="s">
        <v>708</v>
      </c>
      <c r="K314" s="40" t="s">
        <v>560</v>
      </c>
      <c r="L314" s="40" t="s">
        <v>770</v>
      </c>
      <c r="M314" s="40" t="s">
        <v>772</v>
      </c>
      <c r="N314" s="40" t="s">
        <v>36</v>
      </c>
      <c r="O314" s="40"/>
      <c r="P314" s="40"/>
      <c r="Q314" s="40"/>
      <c r="R314" s="40"/>
    </row>
    <row r="315" spans="1:18" hidden="1">
      <c r="A315" s="42" t="str">
        <f>[Table Name]&amp;"-"&amp;[Record No]</f>
        <v>Resources-33</v>
      </c>
      <c r="B315" s="40" t="s">
        <v>220</v>
      </c>
      <c r="C315" s="42">
        <f>COUNTIF($B$1:$B314,[Table Name])</f>
        <v>33</v>
      </c>
      <c r="D315" s="43" t="s">
        <v>746</v>
      </c>
      <c r="E315" s="43" t="s">
        <v>750</v>
      </c>
      <c r="F315" s="43" t="s">
        <v>753</v>
      </c>
      <c r="G315" s="43" t="s">
        <v>558</v>
      </c>
      <c r="H315" s="43" t="s">
        <v>754</v>
      </c>
      <c r="I315" s="43" t="s">
        <v>21</v>
      </c>
      <c r="J315" s="43"/>
      <c r="K315" s="43"/>
      <c r="L315" s="43"/>
      <c r="M315" s="43"/>
      <c r="N315" s="43"/>
      <c r="O315" s="43"/>
      <c r="P315" s="43"/>
      <c r="Q315" s="43"/>
      <c r="R315" s="43"/>
    </row>
    <row r="316" spans="1:18" hidden="1">
      <c r="A316" s="42" t="str">
        <f>[Table Name]&amp;"-"&amp;[Record No]</f>
        <v>Resources-34</v>
      </c>
      <c r="B316" s="40" t="s">
        <v>220</v>
      </c>
      <c r="C316" s="42">
        <f>COUNTIF($B$1:$B315,[Table Name])</f>
        <v>34</v>
      </c>
      <c r="D316" s="43" t="s">
        <v>747</v>
      </c>
      <c r="E316" s="43" t="s">
        <v>751</v>
      </c>
      <c r="F316" s="43" t="s">
        <v>758</v>
      </c>
      <c r="G316" s="43" t="s">
        <v>558</v>
      </c>
      <c r="H316" s="43" t="s">
        <v>755</v>
      </c>
      <c r="I316" s="43" t="s">
        <v>21</v>
      </c>
      <c r="J316" s="43"/>
      <c r="K316" s="43"/>
      <c r="L316" s="43"/>
      <c r="M316" s="43"/>
      <c r="N316" s="43"/>
      <c r="O316" s="43"/>
      <c r="P316" s="43"/>
      <c r="Q316" s="43"/>
      <c r="R316" s="43"/>
    </row>
    <row r="317" spans="1:18" hidden="1">
      <c r="A317" s="42" t="str">
        <f>[Table Name]&amp;"-"&amp;[Record No]</f>
        <v>Resources-35</v>
      </c>
      <c r="B317" s="40" t="s">
        <v>220</v>
      </c>
      <c r="C317" s="42">
        <f>COUNTIF($B$1:$B316,[Table Name])</f>
        <v>35</v>
      </c>
      <c r="D317" s="43" t="s">
        <v>748</v>
      </c>
      <c r="E317" s="43" t="s">
        <v>752</v>
      </c>
      <c r="F317" s="43" t="s">
        <v>744</v>
      </c>
      <c r="G317" s="43" t="s">
        <v>558</v>
      </c>
      <c r="H317" s="43" t="s">
        <v>756</v>
      </c>
      <c r="I317" s="43" t="s">
        <v>21</v>
      </c>
      <c r="J317" s="43"/>
      <c r="K317" s="43"/>
      <c r="L317" s="43"/>
      <c r="M317" s="43"/>
      <c r="N317" s="43"/>
      <c r="O317" s="43"/>
      <c r="P317" s="43"/>
      <c r="Q317" s="43"/>
      <c r="R317" s="43"/>
    </row>
    <row r="318" spans="1:18" hidden="1">
      <c r="A318" s="22" t="str">
        <f>[Table Name]&amp;"-"&amp;[Record No]</f>
        <v>Resources-36</v>
      </c>
      <c r="B318" s="40" t="s">
        <v>220</v>
      </c>
      <c r="C318" s="22">
        <f>COUNTIF($B$1:$B317,[Table Name])</f>
        <v>36</v>
      </c>
      <c r="D318" s="40" t="s">
        <v>749</v>
      </c>
      <c r="E318" s="40" t="s">
        <v>759</v>
      </c>
      <c r="F318" s="40" t="s">
        <v>745</v>
      </c>
      <c r="G318" s="40" t="s">
        <v>558</v>
      </c>
      <c r="H318" s="40" t="s">
        <v>757</v>
      </c>
      <c r="I318" s="40" t="s">
        <v>21</v>
      </c>
      <c r="J318" s="40"/>
      <c r="K318" s="40"/>
      <c r="L318" s="40"/>
      <c r="M318" s="40"/>
      <c r="N318" s="40"/>
      <c r="O318" s="40"/>
      <c r="P318" s="40"/>
      <c r="Q318" s="40"/>
      <c r="R318" s="40"/>
    </row>
    <row r="319" spans="1:18" hidden="1">
      <c r="A319" s="42" t="str">
        <f>[Table Name]&amp;"-"&amp;[Record No]</f>
        <v>Resource Relations-46</v>
      </c>
      <c r="B319" s="40" t="s">
        <v>441</v>
      </c>
      <c r="C319" s="42">
        <f>COUNTIF($B$1:$B318,[Table Name])</f>
        <v>46</v>
      </c>
      <c r="D319" s="43">
        <v>4</v>
      </c>
      <c r="E319" s="43" t="s">
        <v>762</v>
      </c>
      <c r="F319" s="43" t="s">
        <v>761</v>
      </c>
      <c r="G319" s="43" t="s">
        <v>760</v>
      </c>
      <c r="H319" s="43" t="s">
        <v>310</v>
      </c>
      <c r="I319" s="43">
        <v>33</v>
      </c>
      <c r="J319" s="43"/>
      <c r="K319" s="43"/>
      <c r="L319" s="43"/>
      <c r="M319" s="43"/>
      <c r="N319" s="43"/>
      <c r="O319" s="43"/>
      <c r="P319" s="43"/>
      <c r="Q319" s="43"/>
      <c r="R319" s="43"/>
    </row>
    <row r="320" spans="1:18" hidden="1">
      <c r="A320" s="42" t="str">
        <f>[Table Name]&amp;"-"&amp;[Record No]</f>
        <v>Resource Relations-47</v>
      </c>
      <c r="B320" s="40" t="s">
        <v>441</v>
      </c>
      <c r="C320" s="42">
        <f>COUNTIF($B$1:$B319,[Table Name])</f>
        <v>47</v>
      </c>
      <c r="D320" s="43">
        <v>33</v>
      </c>
      <c r="E320" s="43" t="s">
        <v>743</v>
      </c>
      <c r="F320" s="43" t="s">
        <v>763</v>
      </c>
      <c r="G320" s="43" t="s">
        <v>609</v>
      </c>
      <c r="H320" s="43" t="s">
        <v>310</v>
      </c>
      <c r="I320" s="43">
        <v>34</v>
      </c>
      <c r="J320" s="43"/>
      <c r="K320" s="43"/>
      <c r="L320" s="43"/>
      <c r="M320" s="43"/>
      <c r="N320" s="43"/>
      <c r="O320" s="43"/>
      <c r="P320" s="43"/>
      <c r="Q320" s="43"/>
      <c r="R320" s="43"/>
    </row>
    <row r="321" spans="1:18" hidden="1">
      <c r="A321" s="42" t="str">
        <f>[Table Name]&amp;"-"&amp;[Record No]</f>
        <v>Resource Relations-48</v>
      </c>
      <c r="B321" s="40" t="s">
        <v>441</v>
      </c>
      <c r="C321" s="42">
        <f>COUNTIF($B$1:$B320,[Table Name])</f>
        <v>48</v>
      </c>
      <c r="D321" s="43">
        <v>34</v>
      </c>
      <c r="E321" s="43" t="s">
        <v>744</v>
      </c>
      <c r="F321" s="43" t="s">
        <v>764</v>
      </c>
      <c r="G321" s="43" t="s">
        <v>616</v>
      </c>
      <c r="H321" s="43" t="s">
        <v>310</v>
      </c>
      <c r="I321" s="43">
        <v>35</v>
      </c>
      <c r="J321" s="43"/>
      <c r="K321" s="43"/>
      <c r="L321" s="43"/>
      <c r="M321" s="43"/>
      <c r="N321" s="43"/>
      <c r="O321" s="43"/>
      <c r="P321" s="43"/>
      <c r="Q321" s="43"/>
      <c r="R321" s="43"/>
    </row>
    <row r="322" spans="1:18" hidden="1">
      <c r="A322" s="22" t="str">
        <f>[Table Name]&amp;"-"&amp;[Record No]</f>
        <v>Resource Relations-49</v>
      </c>
      <c r="B322" s="40" t="s">
        <v>441</v>
      </c>
      <c r="C322" s="22">
        <f>COUNTIF($B$1:$B321,[Table Name])</f>
        <v>49</v>
      </c>
      <c r="D322" s="40">
        <v>33</v>
      </c>
      <c r="E322" s="40" t="s">
        <v>765</v>
      </c>
      <c r="F322" s="40" t="s">
        <v>766</v>
      </c>
      <c r="G322" s="40" t="s">
        <v>208</v>
      </c>
      <c r="H322" s="40" t="s">
        <v>401</v>
      </c>
      <c r="I322" s="40">
        <v>4</v>
      </c>
      <c r="J322" s="40"/>
      <c r="K322" s="40"/>
      <c r="L322" s="40"/>
      <c r="M322" s="40"/>
      <c r="N322" s="40"/>
      <c r="O322" s="40"/>
      <c r="P322" s="40"/>
      <c r="Q322" s="40"/>
      <c r="R322" s="40"/>
    </row>
    <row r="323" spans="1:18" hidden="1">
      <c r="A323" s="22" t="str">
        <f>[Table Name]&amp;"-"&amp;[Record No]</f>
        <v>Field Dynamic-0</v>
      </c>
      <c r="B323" s="40" t="s">
        <v>792</v>
      </c>
      <c r="C323" s="22">
        <f>COUNTIF($B$1:$B322,[Table Name])</f>
        <v>0</v>
      </c>
      <c r="D323" s="40" t="s">
        <v>122</v>
      </c>
      <c r="E323" s="40" t="s">
        <v>49</v>
      </c>
      <c r="F323" s="40" t="s">
        <v>680</v>
      </c>
      <c r="G323" s="40" t="s">
        <v>783</v>
      </c>
      <c r="H323" s="40" t="s">
        <v>96</v>
      </c>
      <c r="I323" s="40" t="s">
        <v>799</v>
      </c>
      <c r="J323" s="40" t="s">
        <v>684</v>
      </c>
      <c r="K323" s="40" t="s">
        <v>789</v>
      </c>
      <c r="L323" s="40"/>
      <c r="M323" s="40"/>
      <c r="N323" s="40"/>
      <c r="O323" s="40"/>
      <c r="P323" s="40"/>
      <c r="Q323" s="40"/>
      <c r="R323" s="40"/>
    </row>
    <row r="324" spans="1:18" hidden="1">
      <c r="A324" s="22" t="str">
        <f>[Table Name]&amp;"-"&amp;[Record No]</f>
        <v>Resources-37</v>
      </c>
      <c r="B324" s="40" t="s">
        <v>220</v>
      </c>
      <c r="C324" s="22">
        <f>COUNTIF($B$1:$B323,[Table Name])</f>
        <v>37</v>
      </c>
      <c r="D324" s="40" t="s">
        <v>793</v>
      </c>
      <c r="E324" s="40" t="s">
        <v>794</v>
      </c>
      <c r="F324" s="40" t="s">
        <v>795</v>
      </c>
      <c r="G324" s="40" t="s">
        <v>558</v>
      </c>
      <c r="H324" s="40" t="s">
        <v>796</v>
      </c>
      <c r="I324" s="40" t="s">
        <v>21</v>
      </c>
      <c r="J324" s="40"/>
      <c r="K324" s="40"/>
      <c r="L324" s="40"/>
      <c r="M324" s="40"/>
      <c r="N324" s="40"/>
      <c r="O324" s="40"/>
      <c r="P324" s="40"/>
      <c r="Q324" s="40"/>
      <c r="R324" s="40"/>
    </row>
    <row r="325" spans="1:18" hidden="1">
      <c r="A325" s="22" t="str">
        <f>[Table Name]&amp;"-"&amp;[Record No]</f>
        <v>Resource Relations-50</v>
      </c>
      <c r="B325" s="40" t="s">
        <v>441</v>
      </c>
      <c r="C325" s="22">
        <f>COUNTIF($B$1:$B324,[Table Name])</f>
        <v>50</v>
      </c>
      <c r="D325" s="40">
        <v>13</v>
      </c>
      <c r="E325" s="40" t="s">
        <v>798</v>
      </c>
      <c r="F325" s="40" t="s">
        <v>794</v>
      </c>
      <c r="G325" s="40" t="s">
        <v>797</v>
      </c>
      <c r="H325" s="40" t="s">
        <v>401</v>
      </c>
      <c r="I325" s="40">
        <v>37</v>
      </c>
      <c r="J325" s="40"/>
      <c r="K325" s="40"/>
      <c r="L325" s="40"/>
      <c r="M325" s="40"/>
      <c r="N325" s="40"/>
      <c r="O325" s="40"/>
      <c r="P325" s="40"/>
      <c r="Q325" s="40"/>
      <c r="R325" s="40"/>
    </row>
    <row r="326" spans="1:18" hidden="1">
      <c r="A326" s="42" t="str">
        <f>[Table Name]&amp;"-"&amp;[Record No]</f>
        <v>Resource Forms-10</v>
      </c>
      <c r="B326" s="43" t="s">
        <v>431</v>
      </c>
      <c r="C326" s="42">
        <f>COUNTIF($B$1:$B325,[Table Name])</f>
        <v>10</v>
      </c>
      <c r="D326" s="43">
        <v>4</v>
      </c>
      <c r="E326" s="43" t="s">
        <v>800</v>
      </c>
      <c r="F326" s="43" t="s">
        <v>801</v>
      </c>
      <c r="G326" s="43" t="s">
        <v>802</v>
      </c>
      <c r="H326" s="43" t="s">
        <v>803</v>
      </c>
      <c r="I326" s="43"/>
      <c r="J326" s="43"/>
      <c r="K326" s="43"/>
      <c r="L326" s="43"/>
      <c r="M326" s="43"/>
      <c r="N326" s="43"/>
      <c r="O326" s="43"/>
      <c r="P326" s="43"/>
      <c r="Q326" s="43"/>
      <c r="R326" s="43"/>
    </row>
    <row r="327" spans="1:18" hidden="1">
      <c r="A327" s="42" t="str">
        <f>[Table Name]&amp;"-"&amp;[Record No]</f>
        <v>Resource Forms-11</v>
      </c>
      <c r="B327" s="43" t="s">
        <v>431</v>
      </c>
      <c r="C327" s="42">
        <f>COUNTIF($B$1:$B326,[Table Name])</f>
        <v>11</v>
      </c>
      <c r="D327" s="43">
        <v>7</v>
      </c>
      <c r="E327" s="43" t="s">
        <v>804</v>
      </c>
      <c r="F327" s="43" t="s">
        <v>805</v>
      </c>
      <c r="G327" s="43" t="s">
        <v>963</v>
      </c>
      <c r="H327" s="43" t="s">
        <v>806</v>
      </c>
      <c r="I327" s="43"/>
      <c r="J327" s="43"/>
      <c r="K327" s="43"/>
      <c r="L327" s="43"/>
      <c r="M327" s="43"/>
      <c r="N327" s="43"/>
      <c r="O327" s="43"/>
      <c r="P327" s="43"/>
      <c r="Q327" s="43"/>
      <c r="R327" s="43"/>
    </row>
    <row r="328" spans="1:18" hidden="1">
      <c r="A328" s="42" t="str">
        <f>[Table Name]&amp;"-"&amp;[Record No]</f>
        <v>Resource Forms-12</v>
      </c>
      <c r="B328" s="43" t="s">
        <v>431</v>
      </c>
      <c r="C328" s="42">
        <f>COUNTIF($B$1:$B327,[Table Name])</f>
        <v>12</v>
      </c>
      <c r="D328" s="43">
        <v>12</v>
      </c>
      <c r="E328" s="43" t="s">
        <v>807</v>
      </c>
      <c r="F328" s="43" t="s">
        <v>808</v>
      </c>
      <c r="G328" s="43" t="s">
        <v>966</v>
      </c>
      <c r="H328" s="43" t="s">
        <v>809</v>
      </c>
      <c r="I328" s="43"/>
      <c r="J328" s="43"/>
      <c r="K328" s="43"/>
      <c r="L328" s="43"/>
      <c r="M328" s="43"/>
      <c r="N328" s="43"/>
      <c r="O328" s="43"/>
      <c r="P328" s="43"/>
      <c r="Q328" s="43"/>
      <c r="R328" s="43"/>
    </row>
    <row r="329" spans="1:18" hidden="1">
      <c r="A329" s="42" t="str">
        <f>[Table Name]&amp;"-"&amp;[Record No]</f>
        <v>Resource Forms-13</v>
      </c>
      <c r="B329" s="43" t="s">
        <v>431</v>
      </c>
      <c r="C329" s="42">
        <f>COUNTIF($B$1:$B328,[Table Name])</f>
        <v>13</v>
      </c>
      <c r="D329" s="43">
        <v>13</v>
      </c>
      <c r="E329" s="43" t="s">
        <v>810</v>
      </c>
      <c r="F329" s="43" t="s">
        <v>811</v>
      </c>
      <c r="G329" s="43" t="s">
        <v>942</v>
      </c>
      <c r="H329" s="43" t="s">
        <v>812</v>
      </c>
      <c r="I329" s="43"/>
      <c r="J329" s="43"/>
      <c r="K329" s="43"/>
      <c r="L329" s="43"/>
      <c r="M329" s="43"/>
      <c r="N329" s="43"/>
      <c r="O329" s="43"/>
      <c r="P329" s="43"/>
      <c r="Q329" s="43"/>
      <c r="R329" s="43"/>
    </row>
    <row r="330" spans="1:18" hidden="1">
      <c r="A330" s="42" t="str">
        <f>[Table Name]&amp;"-"&amp;[Record No]</f>
        <v>Resource Forms-14</v>
      </c>
      <c r="B330" s="43" t="s">
        <v>431</v>
      </c>
      <c r="C330" s="42">
        <f>COUNTIF($B$1:$B329,[Table Name])</f>
        <v>14</v>
      </c>
      <c r="D330" s="43">
        <v>14</v>
      </c>
      <c r="E330" s="43" t="s">
        <v>813</v>
      </c>
      <c r="F330" s="43" t="s">
        <v>814</v>
      </c>
      <c r="G330" s="43" t="s">
        <v>943</v>
      </c>
      <c r="H330" s="43" t="s">
        <v>815</v>
      </c>
      <c r="I330" s="43"/>
      <c r="J330" s="43"/>
      <c r="K330" s="43"/>
      <c r="L330" s="43"/>
      <c r="M330" s="43"/>
      <c r="N330" s="43"/>
      <c r="O330" s="43"/>
      <c r="P330" s="43"/>
      <c r="Q330" s="43"/>
      <c r="R330" s="43"/>
    </row>
    <row r="331" spans="1:18" hidden="1">
      <c r="A331" s="42" t="str">
        <f>[Table Name]&amp;"-"&amp;[Record No]</f>
        <v>Resource Forms-15</v>
      </c>
      <c r="B331" s="43" t="s">
        <v>431</v>
      </c>
      <c r="C331" s="42">
        <f>COUNTIF($B$1:$B330,[Table Name])</f>
        <v>15</v>
      </c>
      <c r="D331" s="43">
        <v>15</v>
      </c>
      <c r="E331" s="43" t="s">
        <v>816</v>
      </c>
      <c r="F331" s="43" t="s">
        <v>817</v>
      </c>
      <c r="G331" s="43" t="s">
        <v>944</v>
      </c>
      <c r="H331" s="43" t="s">
        <v>818</v>
      </c>
      <c r="I331" s="43"/>
      <c r="J331" s="43"/>
      <c r="K331" s="43"/>
      <c r="L331" s="43"/>
      <c r="M331" s="43"/>
      <c r="N331" s="43"/>
      <c r="O331" s="43"/>
      <c r="P331" s="43"/>
      <c r="Q331" s="43"/>
      <c r="R331" s="43"/>
    </row>
    <row r="332" spans="1:18" hidden="1">
      <c r="A332" s="42" t="str">
        <f>[Table Name]&amp;"-"&amp;[Record No]</f>
        <v>Resource Forms-16</v>
      </c>
      <c r="B332" s="43" t="s">
        <v>431</v>
      </c>
      <c r="C332" s="42">
        <f>COUNTIF($B$1:$B331,[Table Name])</f>
        <v>16</v>
      </c>
      <c r="D332" s="43">
        <v>16</v>
      </c>
      <c r="E332" s="43" t="s">
        <v>819</v>
      </c>
      <c r="F332" s="43" t="s">
        <v>820</v>
      </c>
      <c r="G332" s="43" t="s">
        <v>945</v>
      </c>
      <c r="H332" s="43" t="s">
        <v>821</v>
      </c>
      <c r="I332" s="43"/>
      <c r="J332" s="43"/>
      <c r="K332" s="43"/>
      <c r="L332" s="43"/>
      <c r="M332" s="43"/>
      <c r="N332" s="43"/>
      <c r="O332" s="43"/>
      <c r="P332" s="43"/>
      <c r="Q332" s="43"/>
      <c r="R332" s="43"/>
    </row>
    <row r="333" spans="1:18" hidden="1">
      <c r="A333" s="42" t="str">
        <f>[Table Name]&amp;"-"&amp;[Record No]</f>
        <v>Resource Forms-17</v>
      </c>
      <c r="B333" s="43" t="s">
        <v>431</v>
      </c>
      <c r="C333" s="42">
        <f>COUNTIF($B$1:$B332,[Table Name])</f>
        <v>17</v>
      </c>
      <c r="D333" s="43">
        <v>19</v>
      </c>
      <c r="E333" s="43" t="s">
        <v>822</v>
      </c>
      <c r="F333" s="43" t="s">
        <v>823</v>
      </c>
      <c r="G333" s="43" t="s">
        <v>946</v>
      </c>
      <c r="H333" s="43" t="s">
        <v>825</v>
      </c>
      <c r="I333" s="43"/>
      <c r="J333" s="43"/>
      <c r="K333" s="43"/>
      <c r="L333" s="43"/>
      <c r="M333" s="43"/>
      <c r="N333" s="43"/>
      <c r="O333" s="43"/>
      <c r="P333" s="43"/>
      <c r="Q333" s="43"/>
      <c r="R333" s="43"/>
    </row>
    <row r="334" spans="1:18" hidden="1">
      <c r="A334" s="42" t="str">
        <f>[Table Name]&amp;"-"&amp;[Record No]</f>
        <v>Resource Forms-18</v>
      </c>
      <c r="B334" s="43" t="s">
        <v>431</v>
      </c>
      <c r="C334" s="42">
        <f>COUNTIF($B$1:$B333,[Table Name])</f>
        <v>18</v>
      </c>
      <c r="D334" s="43">
        <v>21</v>
      </c>
      <c r="E334" s="43" t="s">
        <v>826</v>
      </c>
      <c r="F334" s="43" t="s">
        <v>827</v>
      </c>
      <c r="G334" s="43" t="s">
        <v>947</v>
      </c>
      <c r="H334" s="43" t="s">
        <v>828</v>
      </c>
      <c r="I334" s="43"/>
      <c r="J334" s="43"/>
      <c r="K334" s="43"/>
      <c r="L334" s="43"/>
      <c r="M334" s="43"/>
      <c r="N334" s="43"/>
      <c r="O334" s="43"/>
      <c r="P334" s="43"/>
      <c r="Q334" s="43"/>
      <c r="R334" s="43"/>
    </row>
    <row r="335" spans="1:18" hidden="1">
      <c r="A335" s="42" t="str">
        <f>[Table Name]&amp;"-"&amp;[Record No]</f>
        <v>Resource Forms-19</v>
      </c>
      <c r="B335" s="43" t="s">
        <v>431</v>
      </c>
      <c r="C335" s="42">
        <f>COUNTIF($B$1:$B334,[Table Name])</f>
        <v>19</v>
      </c>
      <c r="D335" s="43">
        <v>23</v>
      </c>
      <c r="E335" s="43" t="s">
        <v>829</v>
      </c>
      <c r="F335" s="43" t="s">
        <v>830</v>
      </c>
      <c r="G335" s="43" t="s">
        <v>948</v>
      </c>
      <c r="H335" s="43" t="s">
        <v>831</v>
      </c>
      <c r="I335" s="43"/>
      <c r="J335" s="43"/>
      <c r="K335" s="43"/>
      <c r="L335" s="43"/>
      <c r="M335" s="43"/>
      <c r="N335" s="43"/>
      <c r="O335" s="43"/>
      <c r="P335" s="43"/>
      <c r="Q335" s="43"/>
      <c r="R335" s="43"/>
    </row>
    <row r="336" spans="1:18" hidden="1">
      <c r="A336" s="42" t="str">
        <f>[Table Name]&amp;"-"&amp;[Record No]</f>
        <v>Resource Forms-20</v>
      </c>
      <c r="B336" s="43" t="s">
        <v>431</v>
      </c>
      <c r="C336" s="42">
        <f>COUNTIF($B$1:$B335,[Table Name])</f>
        <v>20</v>
      </c>
      <c r="D336" s="43">
        <v>25</v>
      </c>
      <c r="E336" s="43" t="s">
        <v>832</v>
      </c>
      <c r="F336" s="43" t="s">
        <v>833</v>
      </c>
      <c r="G336" s="43" t="s">
        <v>949</v>
      </c>
      <c r="H336" s="43" t="s">
        <v>834</v>
      </c>
      <c r="I336" s="43"/>
      <c r="J336" s="43"/>
      <c r="K336" s="43"/>
      <c r="L336" s="43"/>
      <c r="M336" s="43"/>
      <c r="N336" s="43"/>
      <c r="O336" s="43"/>
      <c r="P336" s="43"/>
      <c r="Q336" s="43"/>
      <c r="R336" s="43"/>
    </row>
    <row r="337" spans="1:18" hidden="1">
      <c r="A337" s="42" t="str">
        <f>[Table Name]&amp;"-"&amp;[Record No]</f>
        <v>Resource Forms-21</v>
      </c>
      <c r="B337" s="43" t="s">
        <v>431</v>
      </c>
      <c r="C337" s="42">
        <f>COUNTIF($B$1:$B336,[Table Name])</f>
        <v>21</v>
      </c>
      <c r="D337" s="43">
        <v>26</v>
      </c>
      <c r="E337" s="43" t="s">
        <v>835</v>
      </c>
      <c r="F337" s="43" t="s">
        <v>836</v>
      </c>
      <c r="G337" s="43" t="s">
        <v>950</v>
      </c>
      <c r="H337" s="43" t="s">
        <v>837</v>
      </c>
      <c r="I337" s="43"/>
      <c r="J337" s="43"/>
      <c r="K337" s="43"/>
      <c r="L337" s="43"/>
      <c r="M337" s="43"/>
      <c r="N337" s="43"/>
      <c r="O337" s="43"/>
      <c r="P337" s="43"/>
      <c r="Q337" s="43"/>
      <c r="R337" s="43"/>
    </row>
    <row r="338" spans="1:18" hidden="1">
      <c r="A338" s="42" t="str">
        <f>[Table Name]&amp;"-"&amp;[Record No]</f>
        <v>Resource Forms-22</v>
      </c>
      <c r="B338" s="43" t="s">
        <v>431</v>
      </c>
      <c r="C338" s="42">
        <f>COUNTIF($B$1:$B337,[Table Name])</f>
        <v>22</v>
      </c>
      <c r="D338" s="43">
        <v>28</v>
      </c>
      <c r="E338" s="43" t="s">
        <v>838</v>
      </c>
      <c r="F338" s="43" t="s">
        <v>839</v>
      </c>
      <c r="G338" s="43" t="s">
        <v>951</v>
      </c>
      <c r="H338" s="43" t="s">
        <v>840</v>
      </c>
      <c r="I338" s="43"/>
      <c r="J338" s="43"/>
      <c r="K338" s="43"/>
      <c r="L338" s="43"/>
      <c r="M338" s="43"/>
      <c r="N338" s="43"/>
      <c r="O338" s="43"/>
      <c r="P338" s="43"/>
      <c r="Q338" s="43"/>
      <c r="R338" s="43"/>
    </row>
    <row r="339" spans="1:18" hidden="1">
      <c r="A339" s="42" t="str">
        <f>[Table Name]&amp;"-"&amp;[Record No]</f>
        <v>Resource Forms-23</v>
      </c>
      <c r="B339" s="43" t="s">
        <v>431</v>
      </c>
      <c r="C339" s="42">
        <f>COUNTIF($B$1:$B338,[Table Name])</f>
        <v>23</v>
      </c>
      <c r="D339" s="43">
        <v>29</v>
      </c>
      <c r="E339" s="43" t="s">
        <v>841</v>
      </c>
      <c r="F339" s="43" t="s">
        <v>842</v>
      </c>
      <c r="G339" s="43" t="s">
        <v>952</v>
      </c>
      <c r="H339" s="43" t="s">
        <v>843</v>
      </c>
      <c r="I339" s="43"/>
      <c r="J339" s="43"/>
      <c r="K339" s="43"/>
      <c r="L339" s="43"/>
      <c r="M339" s="43"/>
      <c r="N339" s="43"/>
      <c r="O339" s="43"/>
      <c r="P339" s="43"/>
      <c r="Q339" s="43"/>
      <c r="R339" s="43"/>
    </row>
    <row r="340" spans="1:18" hidden="1">
      <c r="A340" s="42" t="str">
        <f>[Table Name]&amp;"-"&amp;[Record No]</f>
        <v>Resource Forms-24</v>
      </c>
      <c r="B340" s="43" t="s">
        <v>431</v>
      </c>
      <c r="C340" s="42">
        <f>COUNTIF($B$1:$B339,[Table Name])</f>
        <v>24</v>
      </c>
      <c r="D340" s="43">
        <v>30</v>
      </c>
      <c r="E340" s="43" t="s">
        <v>844</v>
      </c>
      <c r="F340" s="43" t="s">
        <v>845</v>
      </c>
      <c r="G340" s="43" t="s">
        <v>953</v>
      </c>
      <c r="H340" s="43" t="s">
        <v>846</v>
      </c>
      <c r="I340" s="43"/>
      <c r="J340" s="43"/>
      <c r="K340" s="43"/>
      <c r="L340" s="43"/>
      <c r="M340" s="43"/>
      <c r="N340" s="43"/>
      <c r="O340" s="43"/>
      <c r="P340" s="43"/>
      <c r="Q340" s="43"/>
      <c r="R340" s="43"/>
    </row>
    <row r="341" spans="1:18" hidden="1">
      <c r="A341" s="42" t="str">
        <f>[Table Name]&amp;"-"&amp;[Record No]</f>
        <v>Resource Forms-25</v>
      </c>
      <c r="B341" s="43" t="s">
        <v>431</v>
      </c>
      <c r="C341" s="42">
        <f>COUNTIF($B$1:$B340,[Table Name])</f>
        <v>25</v>
      </c>
      <c r="D341" s="43">
        <v>31</v>
      </c>
      <c r="E341" s="43" t="s">
        <v>847</v>
      </c>
      <c r="F341" s="43" t="s">
        <v>848</v>
      </c>
      <c r="G341" s="43" t="s">
        <v>954</v>
      </c>
      <c r="H341" s="43" t="s">
        <v>812</v>
      </c>
      <c r="I341" s="43"/>
      <c r="J341" s="43"/>
      <c r="K341" s="43"/>
      <c r="L341" s="43"/>
      <c r="M341" s="43"/>
      <c r="N341" s="43"/>
      <c r="O341" s="43"/>
      <c r="P341" s="43"/>
      <c r="Q341" s="43"/>
      <c r="R341" s="43"/>
    </row>
    <row r="342" spans="1:18" hidden="1">
      <c r="A342" s="42" t="str">
        <f>[Table Name]&amp;"-"&amp;[Record No]</f>
        <v>Resource Forms-26</v>
      </c>
      <c r="B342" s="43" t="s">
        <v>431</v>
      </c>
      <c r="C342" s="42">
        <f>COUNTIF($B$1:$B341,[Table Name])</f>
        <v>26</v>
      </c>
      <c r="D342" s="43">
        <v>32</v>
      </c>
      <c r="E342" s="43" t="s">
        <v>849</v>
      </c>
      <c r="F342" s="43" t="s">
        <v>940</v>
      </c>
      <c r="G342" s="43" t="s">
        <v>955</v>
      </c>
      <c r="H342" s="43" t="s">
        <v>850</v>
      </c>
      <c r="I342" s="43"/>
      <c r="J342" s="43"/>
      <c r="K342" s="43"/>
      <c r="L342" s="43"/>
      <c r="M342" s="43"/>
      <c r="N342" s="43"/>
      <c r="O342" s="43"/>
      <c r="P342" s="43"/>
      <c r="Q342" s="43"/>
      <c r="R342" s="43"/>
    </row>
    <row r="343" spans="1:18" hidden="1">
      <c r="A343" s="42" t="str">
        <f>[Table Name]&amp;"-"&amp;[Record No]</f>
        <v>Resource Forms-27</v>
      </c>
      <c r="B343" s="43" t="s">
        <v>431</v>
      </c>
      <c r="C343" s="42">
        <f>COUNTIF($B$1:$B342,[Table Name])</f>
        <v>27</v>
      </c>
      <c r="D343" s="43">
        <v>33</v>
      </c>
      <c r="E343" s="43" t="s">
        <v>851</v>
      </c>
      <c r="F343" s="43" t="s">
        <v>852</v>
      </c>
      <c r="G343" s="43" t="s">
        <v>956</v>
      </c>
      <c r="H343" s="43" t="s">
        <v>853</v>
      </c>
      <c r="I343" s="43"/>
      <c r="J343" s="43"/>
      <c r="K343" s="43"/>
      <c r="L343" s="43"/>
      <c r="M343" s="43"/>
      <c r="N343" s="43"/>
      <c r="O343" s="43"/>
      <c r="P343" s="43"/>
      <c r="Q343" s="43"/>
      <c r="R343" s="43"/>
    </row>
    <row r="344" spans="1:18" hidden="1">
      <c r="A344" s="42" t="str">
        <f>[Table Name]&amp;"-"&amp;[Record No]</f>
        <v>Resource Forms-28</v>
      </c>
      <c r="B344" s="43" t="s">
        <v>431</v>
      </c>
      <c r="C344" s="42">
        <f>COUNTIF($B$1:$B343,[Table Name])</f>
        <v>28</v>
      </c>
      <c r="D344" s="43">
        <v>34</v>
      </c>
      <c r="E344" s="43" t="s">
        <v>854</v>
      </c>
      <c r="F344" s="43" t="s">
        <v>855</v>
      </c>
      <c r="G344" s="43" t="s">
        <v>957</v>
      </c>
      <c r="H344" s="43" t="s">
        <v>856</v>
      </c>
      <c r="I344" s="43"/>
      <c r="J344" s="43"/>
      <c r="K344" s="43"/>
      <c r="L344" s="43"/>
      <c r="M344" s="43"/>
      <c r="N344" s="43"/>
      <c r="O344" s="43"/>
      <c r="P344" s="43"/>
      <c r="Q344" s="43"/>
      <c r="R344" s="43"/>
    </row>
    <row r="345" spans="1:18" hidden="1">
      <c r="A345" s="42" t="str">
        <f>[Table Name]&amp;"-"&amp;[Record No]</f>
        <v>Resource Forms-29</v>
      </c>
      <c r="B345" s="43" t="s">
        <v>431</v>
      </c>
      <c r="C345" s="42">
        <f>COUNTIF($B$1:$B344,[Table Name])</f>
        <v>29</v>
      </c>
      <c r="D345" s="43">
        <v>35</v>
      </c>
      <c r="E345" s="43" t="s">
        <v>857</v>
      </c>
      <c r="F345" s="43" t="s">
        <v>858</v>
      </c>
      <c r="G345" s="43" t="s">
        <v>958</v>
      </c>
      <c r="H345" s="43" t="s">
        <v>859</v>
      </c>
      <c r="I345" s="43"/>
      <c r="J345" s="43"/>
      <c r="K345" s="43"/>
      <c r="L345" s="43"/>
      <c r="M345" s="43"/>
      <c r="N345" s="43"/>
      <c r="O345" s="43"/>
      <c r="P345" s="43"/>
      <c r="Q345" s="43"/>
      <c r="R345" s="43"/>
    </row>
    <row r="346" spans="1:18" hidden="1">
      <c r="A346" s="42" t="str">
        <f>[Table Name]&amp;"-"&amp;[Record No]</f>
        <v>Resource Forms-30</v>
      </c>
      <c r="B346" s="43" t="s">
        <v>431</v>
      </c>
      <c r="C346" s="42">
        <f>COUNTIF($B$1:$B345,[Table Name])</f>
        <v>30</v>
      </c>
      <c r="D346" s="43">
        <v>36</v>
      </c>
      <c r="E346" s="43" t="s">
        <v>860</v>
      </c>
      <c r="F346" s="43" t="s">
        <v>861</v>
      </c>
      <c r="G346" s="43" t="s">
        <v>959</v>
      </c>
      <c r="H346" s="43" t="s">
        <v>862</v>
      </c>
      <c r="I346" s="43"/>
      <c r="J346" s="43"/>
      <c r="K346" s="43"/>
      <c r="L346" s="43"/>
      <c r="M346" s="43"/>
      <c r="N346" s="43"/>
      <c r="O346" s="43"/>
      <c r="P346" s="43"/>
      <c r="Q346" s="43"/>
      <c r="R346" s="43"/>
    </row>
    <row r="347" spans="1:18" hidden="1">
      <c r="A347" s="42" t="str">
        <f>[Table Name]&amp;"-"&amp;[Record No]</f>
        <v>Resource Forms-31</v>
      </c>
      <c r="B347" s="43" t="s">
        <v>431</v>
      </c>
      <c r="C347" s="42">
        <f>COUNTIF($B$1:$B346,[Table Name])</f>
        <v>31</v>
      </c>
      <c r="D347" s="43">
        <v>37</v>
      </c>
      <c r="E347" s="43" t="s">
        <v>863</v>
      </c>
      <c r="F347" s="43" t="s">
        <v>864</v>
      </c>
      <c r="G347" s="43" t="s">
        <v>960</v>
      </c>
      <c r="H347" s="43" t="s">
        <v>865</v>
      </c>
      <c r="I347" s="43"/>
      <c r="J347" s="43"/>
      <c r="K347" s="43"/>
      <c r="L347" s="43"/>
      <c r="M347" s="43"/>
      <c r="N347" s="43"/>
      <c r="O347" s="43"/>
      <c r="P347" s="43"/>
      <c r="Q347" s="43"/>
      <c r="R347" s="43"/>
    </row>
    <row r="348" spans="1:18" hidden="1">
      <c r="A348" s="42" t="str">
        <f>[Table Name]&amp;"-"&amp;[Record No]</f>
        <v>Resource Form Fields-38</v>
      </c>
      <c r="B348" s="43" t="s">
        <v>442</v>
      </c>
      <c r="C348" s="42">
        <f>COUNTIF($B$1:$B347,[Table Name])</f>
        <v>38</v>
      </c>
      <c r="D348" s="43">
        <v>10</v>
      </c>
      <c r="E348" s="43" t="s">
        <v>26</v>
      </c>
      <c r="F348" s="43" t="s">
        <v>269</v>
      </c>
      <c r="G348" s="43" t="s">
        <v>1</v>
      </c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</row>
    <row r="349" spans="1:18" hidden="1">
      <c r="A349" s="42" t="str">
        <f>[Table Name]&amp;"-"&amp;[Record No]</f>
        <v>Resource Form Fields-39</v>
      </c>
      <c r="B349" s="43" t="s">
        <v>442</v>
      </c>
      <c r="C349" s="42">
        <f>COUNTIF($B$1:$B348,[Table Name])</f>
        <v>39</v>
      </c>
      <c r="D349" s="43">
        <v>10</v>
      </c>
      <c r="E349" s="43" t="s">
        <v>28</v>
      </c>
      <c r="F349" s="43" t="s">
        <v>275</v>
      </c>
      <c r="G349" s="43" t="s">
        <v>297</v>
      </c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</row>
    <row r="350" spans="1:18" hidden="1">
      <c r="A350" s="42" t="str">
        <f>[Table Name]&amp;"-"&amp;[Record No]</f>
        <v>Resource Form Fields-40</v>
      </c>
      <c r="B350" s="43" t="s">
        <v>442</v>
      </c>
      <c r="C350" s="42">
        <f>COUNTIF($B$1:$B349,[Table Name])</f>
        <v>40</v>
      </c>
      <c r="D350" s="43">
        <v>10</v>
      </c>
      <c r="E350" s="43" t="s">
        <v>30</v>
      </c>
      <c r="F350" s="43" t="s">
        <v>269</v>
      </c>
      <c r="G350" s="43" t="s">
        <v>277</v>
      </c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</row>
    <row r="351" spans="1:18" hidden="1">
      <c r="A351" s="42" t="str">
        <f>[Table Name]&amp;"-"&amp;[Record No]</f>
        <v>Resource Form Fields-41</v>
      </c>
      <c r="B351" s="43" t="s">
        <v>442</v>
      </c>
      <c r="C351" s="42">
        <f>COUNTIF($B$1:$B350,[Table Name])</f>
        <v>41</v>
      </c>
      <c r="D351" s="43">
        <v>10</v>
      </c>
      <c r="E351" s="43" t="s">
        <v>31</v>
      </c>
      <c r="F351" s="43" t="s">
        <v>269</v>
      </c>
      <c r="G351" s="43" t="s">
        <v>278</v>
      </c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</row>
    <row r="352" spans="1:18" hidden="1">
      <c r="A352" s="42" t="str">
        <f>[Table Name]&amp;"-"&amp;[Record No]</f>
        <v>Resource Form Fields-42</v>
      </c>
      <c r="B352" s="43" t="s">
        <v>442</v>
      </c>
      <c r="C352" s="42">
        <f>COUNTIF($B$1:$B351,[Table Name])</f>
        <v>42</v>
      </c>
      <c r="D352" s="43">
        <v>10</v>
      </c>
      <c r="E352" s="43" t="s">
        <v>32</v>
      </c>
      <c r="F352" s="43" t="s">
        <v>269</v>
      </c>
      <c r="G352" s="43" t="s">
        <v>12</v>
      </c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</row>
    <row r="353" spans="1:18" hidden="1">
      <c r="A353" s="42" t="str">
        <f>[Table Name]&amp;"-"&amp;[Record No]</f>
        <v>Resource Form Fields-43</v>
      </c>
      <c r="B353" s="43" t="s">
        <v>442</v>
      </c>
      <c r="C353" s="42">
        <f>COUNTIF($B$1:$B352,[Table Name])</f>
        <v>43</v>
      </c>
      <c r="D353" s="43">
        <v>10</v>
      </c>
      <c r="E353" s="43" t="s">
        <v>34</v>
      </c>
      <c r="F353" s="43" t="s">
        <v>269</v>
      </c>
      <c r="G353" s="43" t="s">
        <v>335</v>
      </c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</row>
    <row r="354" spans="1:18" hidden="1">
      <c r="A354" s="42" t="str">
        <f>[Table Name]&amp;"-"&amp;[Record No]</f>
        <v>Resource Form Fields-44</v>
      </c>
      <c r="B354" s="43" t="s">
        <v>442</v>
      </c>
      <c r="C354" s="42">
        <f>COUNTIF($B$1:$B353,[Table Name])</f>
        <v>44</v>
      </c>
      <c r="D354" s="43">
        <v>10</v>
      </c>
      <c r="E354" s="43" t="s">
        <v>35</v>
      </c>
      <c r="F354" s="43" t="s">
        <v>269</v>
      </c>
      <c r="G354" s="43" t="s">
        <v>281</v>
      </c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</row>
    <row r="355" spans="1:18" hidden="1">
      <c r="A355" s="42" t="str">
        <f>[Table Name]&amp;"-"&amp;[Record No]</f>
        <v>Resource Form Fields-45</v>
      </c>
      <c r="B355" s="43" t="s">
        <v>442</v>
      </c>
      <c r="C355" s="42">
        <f>COUNTIF($B$1:$B354,[Table Name])</f>
        <v>45</v>
      </c>
      <c r="D355" s="43">
        <v>11</v>
      </c>
      <c r="E355" s="43" t="s">
        <v>23</v>
      </c>
      <c r="F355" s="43" t="s">
        <v>272</v>
      </c>
      <c r="G355" s="43" t="s">
        <v>208</v>
      </c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</row>
    <row r="356" spans="1:18" hidden="1">
      <c r="A356" s="42" t="str">
        <f>[Table Name]&amp;"-"&amp;[Record No]</f>
        <v>Resource Form Fields-46</v>
      </c>
      <c r="B356" s="43" t="s">
        <v>442</v>
      </c>
      <c r="C356" s="42">
        <f>COUNTIF($B$1:$B355,[Table Name])</f>
        <v>46</v>
      </c>
      <c r="D356" s="43">
        <v>11</v>
      </c>
      <c r="E356" s="43" t="s">
        <v>26</v>
      </c>
      <c r="F356" s="43" t="s">
        <v>269</v>
      </c>
      <c r="G356" s="43" t="s">
        <v>1</v>
      </c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</row>
    <row r="357" spans="1:18" hidden="1">
      <c r="A357" s="42" t="str">
        <f>[Table Name]&amp;"-"&amp;[Record No]</f>
        <v>Resource Form Fields-47</v>
      </c>
      <c r="B357" s="43" t="s">
        <v>442</v>
      </c>
      <c r="C357" s="42">
        <f>COUNTIF($B$1:$B356,[Table Name])</f>
        <v>47</v>
      </c>
      <c r="D357" s="43">
        <v>11</v>
      </c>
      <c r="E357" s="43" t="s">
        <v>28</v>
      </c>
      <c r="F357" s="43" t="s">
        <v>275</v>
      </c>
      <c r="G357" s="43" t="s">
        <v>297</v>
      </c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</row>
    <row r="358" spans="1:18" hidden="1">
      <c r="A358" s="42" t="str">
        <f>[Table Name]&amp;"-"&amp;[Record No]</f>
        <v>Resource Form Fields-48</v>
      </c>
      <c r="B358" s="43" t="s">
        <v>442</v>
      </c>
      <c r="C358" s="42">
        <f>COUNTIF($B$1:$B357,[Table Name])</f>
        <v>48</v>
      </c>
      <c r="D358" s="43">
        <v>11</v>
      </c>
      <c r="E358" s="43" t="s">
        <v>30</v>
      </c>
      <c r="F358" s="43" t="s">
        <v>269</v>
      </c>
      <c r="G358" s="43" t="s">
        <v>277</v>
      </c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</row>
    <row r="359" spans="1:18" hidden="1">
      <c r="A359" s="42" t="str">
        <f>[Table Name]&amp;"-"&amp;[Record No]</f>
        <v>Resource Form Fields-49</v>
      </c>
      <c r="B359" s="43" t="s">
        <v>442</v>
      </c>
      <c r="C359" s="42">
        <f>COUNTIF($B$1:$B358,[Table Name])</f>
        <v>49</v>
      </c>
      <c r="D359" s="43">
        <v>11</v>
      </c>
      <c r="E359" s="43" t="s">
        <v>870</v>
      </c>
      <c r="F359" s="43" t="s">
        <v>272</v>
      </c>
      <c r="G359" s="43" t="s">
        <v>866</v>
      </c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</row>
    <row r="360" spans="1:18" hidden="1">
      <c r="A360" s="42" t="str">
        <f>[Table Name]&amp;"-"&amp;[Record No]</f>
        <v>Resource Form Fields-50</v>
      </c>
      <c r="B360" s="43" t="s">
        <v>442</v>
      </c>
      <c r="C360" s="42">
        <f>COUNTIF($B$1:$B359,[Table Name])</f>
        <v>50</v>
      </c>
      <c r="D360" s="43">
        <v>11</v>
      </c>
      <c r="E360" s="43" t="s">
        <v>326</v>
      </c>
      <c r="F360" s="43" t="s">
        <v>269</v>
      </c>
      <c r="G360" s="43" t="s">
        <v>867</v>
      </c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</row>
    <row r="361" spans="1:18" hidden="1">
      <c r="A361" s="42" t="str">
        <f>[Table Name]&amp;"-"&amp;[Record No]</f>
        <v>Resource Form Fields-51</v>
      </c>
      <c r="B361" s="43" t="s">
        <v>442</v>
      </c>
      <c r="C361" s="42">
        <f>COUNTIF($B$1:$B360,[Table Name])</f>
        <v>51</v>
      </c>
      <c r="D361" s="43">
        <v>11</v>
      </c>
      <c r="E361" s="43" t="s">
        <v>77</v>
      </c>
      <c r="F361" s="43" t="s">
        <v>269</v>
      </c>
      <c r="G361" s="43" t="s">
        <v>329</v>
      </c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</row>
    <row r="362" spans="1:18" hidden="1">
      <c r="A362" s="42" t="str">
        <f>[Table Name]&amp;"-"&amp;[Record No]</f>
        <v>Resource Form Fields-52</v>
      </c>
      <c r="B362" s="43" t="s">
        <v>442</v>
      </c>
      <c r="C362" s="42">
        <f>COUNTIF($B$1:$B361,[Table Name])</f>
        <v>52</v>
      </c>
      <c r="D362" s="43">
        <v>11</v>
      </c>
      <c r="E362" s="43" t="s">
        <v>86</v>
      </c>
      <c r="F362" s="43" t="s">
        <v>269</v>
      </c>
      <c r="G362" s="43" t="s">
        <v>868</v>
      </c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</row>
    <row r="363" spans="1:18" hidden="1">
      <c r="A363" s="42" t="str">
        <f>[Table Name]&amp;"-"&amp;[Record No]</f>
        <v>Resource Form Fields-53</v>
      </c>
      <c r="B363" s="43" t="s">
        <v>442</v>
      </c>
      <c r="C363" s="42">
        <f>COUNTIF($B$1:$B362,[Table Name])</f>
        <v>53</v>
      </c>
      <c r="D363" s="43">
        <v>11</v>
      </c>
      <c r="E363" s="43" t="s">
        <v>869</v>
      </c>
      <c r="F363" s="43" t="s">
        <v>272</v>
      </c>
      <c r="G363" s="43" t="s">
        <v>871</v>
      </c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</row>
    <row r="364" spans="1:18" hidden="1">
      <c r="A364" s="42" t="str">
        <f>[Table Name]&amp;"-"&amp;[Record No]</f>
        <v>Resource Form Fields-54</v>
      </c>
      <c r="B364" s="43" t="s">
        <v>442</v>
      </c>
      <c r="C364" s="42">
        <f>COUNTIF($B$1:$B363,[Table Name])</f>
        <v>54</v>
      </c>
      <c r="D364" s="43">
        <v>11</v>
      </c>
      <c r="E364" s="43" t="s">
        <v>112</v>
      </c>
      <c r="F364" s="43" t="s">
        <v>272</v>
      </c>
      <c r="G364" s="43" t="s">
        <v>872</v>
      </c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</row>
    <row r="365" spans="1:18" hidden="1">
      <c r="A365" s="42" t="str">
        <f>[Table Name]&amp;"-"&amp;[Record No]</f>
        <v>Resource Form Fields-55</v>
      </c>
      <c r="B365" s="43" t="s">
        <v>442</v>
      </c>
      <c r="C365" s="42">
        <f>COUNTIF($B$1:$B364,[Table Name])</f>
        <v>55</v>
      </c>
      <c r="D365" s="43">
        <v>11</v>
      </c>
      <c r="E365" s="43" t="s">
        <v>113</v>
      </c>
      <c r="F365" s="43" t="s">
        <v>269</v>
      </c>
      <c r="G365" s="43" t="s">
        <v>873</v>
      </c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</row>
    <row r="366" spans="1:18" hidden="1">
      <c r="A366" s="42" t="str">
        <f>[Table Name]&amp;"-"&amp;[Record No]</f>
        <v>Resource Form Fields-56</v>
      </c>
      <c r="B366" s="43" t="s">
        <v>442</v>
      </c>
      <c r="C366" s="42">
        <f>COUNTIF($B$1:$B365,[Table Name])</f>
        <v>56</v>
      </c>
      <c r="D366" s="43">
        <v>12</v>
      </c>
      <c r="E366" s="43" t="s">
        <v>23</v>
      </c>
      <c r="F366" s="43" t="s">
        <v>272</v>
      </c>
      <c r="G366" s="43" t="s">
        <v>208</v>
      </c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</row>
    <row r="367" spans="1:18" hidden="1">
      <c r="A367" s="42" t="str">
        <f>[Table Name]&amp;"-"&amp;[Record No]</f>
        <v>Resource Form Fields-57</v>
      </c>
      <c r="B367" s="43" t="s">
        <v>442</v>
      </c>
      <c r="C367" s="42">
        <f>COUNTIF($B$1:$B366,[Table Name])</f>
        <v>57</v>
      </c>
      <c r="D367" s="43">
        <v>12</v>
      </c>
      <c r="E367" s="43" t="s">
        <v>26</v>
      </c>
      <c r="F367" s="43" t="s">
        <v>269</v>
      </c>
      <c r="G367" s="43" t="s">
        <v>1</v>
      </c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</row>
    <row r="368" spans="1:18" hidden="1">
      <c r="A368" s="42" t="str">
        <f>[Table Name]&amp;"-"&amp;[Record No]</f>
        <v>Resource Form Fields-58</v>
      </c>
      <c r="B368" s="43" t="s">
        <v>442</v>
      </c>
      <c r="C368" s="42">
        <f>COUNTIF($B$1:$B367,[Table Name])</f>
        <v>58</v>
      </c>
      <c r="D368" s="43">
        <v>12</v>
      </c>
      <c r="E368" s="43" t="s">
        <v>28</v>
      </c>
      <c r="F368" s="43" t="s">
        <v>275</v>
      </c>
      <c r="G368" s="43" t="s">
        <v>297</v>
      </c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</row>
    <row r="369" spans="1:18" hidden="1">
      <c r="A369" s="42" t="str">
        <f>[Table Name]&amp;"-"&amp;[Record No]</f>
        <v>Resource Form Fields-59</v>
      </c>
      <c r="B369" s="43" t="s">
        <v>442</v>
      </c>
      <c r="C369" s="42">
        <f>COUNTIF($B$1:$B368,[Table Name])</f>
        <v>59</v>
      </c>
      <c r="D369" s="43">
        <v>12</v>
      </c>
      <c r="E369" s="43" t="s">
        <v>30</v>
      </c>
      <c r="F369" s="43" t="s">
        <v>269</v>
      </c>
      <c r="G369" s="43" t="s">
        <v>277</v>
      </c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</row>
    <row r="370" spans="1:18" hidden="1">
      <c r="A370" s="42" t="str">
        <f>[Table Name]&amp;"-"&amp;[Record No]</f>
        <v>Resource Form Fields-60</v>
      </c>
      <c r="B370" s="43" t="s">
        <v>442</v>
      </c>
      <c r="C370" s="42">
        <f>COUNTIF($B$1:$B369,[Table Name])</f>
        <v>60</v>
      </c>
      <c r="D370" s="43">
        <v>12</v>
      </c>
      <c r="E370" s="43" t="s">
        <v>64</v>
      </c>
      <c r="F370" s="43" t="s">
        <v>269</v>
      </c>
      <c r="G370" s="43" t="s">
        <v>874</v>
      </c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</row>
    <row r="371" spans="1:18" hidden="1">
      <c r="A371" s="42" t="str">
        <f>[Table Name]&amp;"-"&amp;[Record No]</f>
        <v>Resource Form Fields-61</v>
      </c>
      <c r="B371" s="43" t="s">
        <v>442</v>
      </c>
      <c r="C371" s="42">
        <f>COUNTIF($B$1:$B370,[Table Name])</f>
        <v>61</v>
      </c>
      <c r="D371" s="43">
        <v>13</v>
      </c>
      <c r="E371" s="43" t="s">
        <v>117</v>
      </c>
      <c r="F371" s="43" t="s">
        <v>272</v>
      </c>
      <c r="G371" s="43" t="s">
        <v>349</v>
      </c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</row>
    <row r="372" spans="1:18" hidden="1">
      <c r="A372" s="42" t="str">
        <f>[Table Name]&amp;"-"&amp;[Record No]</f>
        <v>Resource Form Fields-62</v>
      </c>
      <c r="B372" s="43" t="s">
        <v>442</v>
      </c>
      <c r="C372" s="42">
        <f>COUNTIF($B$1:$B371,[Table Name])</f>
        <v>62</v>
      </c>
      <c r="D372" s="43">
        <v>13</v>
      </c>
      <c r="E372" s="43" t="s">
        <v>26</v>
      </c>
      <c r="F372" s="43" t="s">
        <v>269</v>
      </c>
      <c r="G372" s="43" t="s">
        <v>1</v>
      </c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</row>
    <row r="373" spans="1:18" hidden="1">
      <c r="A373" s="42" t="str">
        <f>[Table Name]&amp;"-"&amp;[Record No]</f>
        <v>Resource Form Fields-63</v>
      </c>
      <c r="B373" s="43" t="s">
        <v>442</v>
      </c>
      <c r="C373" s="42">
        <f>COUNTIF($B$1:$B372,[Table Name])</f>
        <v>63</v>
      </c>
      <c r="D373" s="43">
        <v>13</v>
      </c>
      <c r="E373" s="43" t="s">
        <v>49</v>
      </c>
      <c r="F373" s="43" t="s">
        <v>269</v>
      </c>
      <c r="G373" s="43" t="s">
        <v>14</v>
      </c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</row>
    <row r="374" spans="1:18" hidden="1">
      <c r="A374" s="42" t="str">
        <f>[Table Name]&amp;"-"&amp;[Record No]</f>
        <v>Resource Form Fields-64</v>
      </c>
      <c r="B374" s="43" t="s">
        <v>442</v>
      </c>
      <c r="C374" s="42">
        <f>COUNTIF($B$1:$B373,[Table Name])</f>
        <v>64</v>
      </c>
      <c r="D374" s="43">
        <v>13</v>
      </c>
      <c r="E374" s="43" t="s">
        <v>268</v>
      </c>
      <c r="F374" s="43" t="s">
        <v>269</v>
      </c>
      <c r="G374" s="43" t="s">
        <v>875</v>
      </c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</row>
    <row r="375" spans="1:18" hidden="1">
      <c r="A375" s="42" t="str">
        <f>[Table Name]&amp;"-"&amp;[Record No]</f>
        <v>Resource Form Fields-65</v>
      </c>
      <c r="B375" s="43" t="s">
        <v>442</v>
      </c>
      <c r="C375" s="42">
        <f>COUNTIF($B$1:$B374,[Table Name])</f>
        <v>65</v>
      </c>
      <c r="D375" s="43">
        <v>13</v>
      </c>
      <c r="E375" s="43" t="s">
        <v>56</v>
      </c>
      <c r="F375" s="43" t="s">
        <v>272</v>
      </c>
      <c r="G375" s="43" t="s">
        <v>303</v>
      </c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</row>
    <row r="376" spans="1:18" hidden="1">
      <c r="A376" s="42" t="str">
        <f>[Table Name]&amp;"-"&amp;[Record No]</f>
        <v>Resource Form Fields-66</v>
      </c>
      <c r="B376" s="43" t="s">
        <v>442</v>
      </c>
      <c r="C376" s="42">
        <f>COUNTIF($B$1:$B375,[Table Name])</f>
        <v>66</v>
      </c>
      <c r="D376" s="43">
        <v>13</v>
      </c>
      <c r="E376" s="43" t="s">
        <v>574</v>
      </c>
      <c r="F376" s="43" t="s">
        <v>272</v>
      </c>
      <c r="G376" s="43" t="s">
        <v>876</v>
      </c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</row>
    <row r="377" spans="1:18" hidden="1">
      <c r="A377" s="42" t="str">
        <f>[Table Name]&amp;"-"&amp;[Record No]</f>
        <v>Resource Form Fields-67</v>
      </c>
      <c r="B377" s="43" t="s">
        <v>442</v>
      </c>
      <c r="C377" s="42">
        <f>COUNTIF($B$1:$B376,[Table Name])</f>
        <v>67</v>
      </c>
      <c r="D377" s="43">
        <v>13</v>
      </c>
      <c r="E377" s="43" t="s">
        <v>127</v>
      </c>
      <c r="F377" s="43" t="s">
        <v>269</v>
      </c>
      <c r="G377" s="43" t="s">
        <v>877</v>
      </c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</row>
    <row r="378" spans="1:18" hidden="1">
      <c r="A378" s="42" t="str">
        <f>[Table Name]&amp;"-"&amp;[Record No]</f>
        <v>Resource Form Fields-68</v>
      </c>
      <c r="B378" s="43" t="s">
        <v>442</v>
      </c>
      <c r="C378" s="42">
        <f>COUNTIF($B$1:$B377,[Table Name])</f>
        <v>68</v>
      </c>
      <c r="D378" s="43">
        <v>14</v>
      </c>
      <c r="E378" s="43" t="s">
        <v>122</v>
      </c>
      <c r="F378" s="43" t="s">
        <v>272</v>
      </c>
      <c r="G378" s="43" t="s">
        <v>13</v>
      </c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</row>
    <row r="379" spans="1:18" hidden="1">
      <c r="A379" s="42" t="str">
        <f>[Table Name]&amp;"-"&amp;[Record No]</f>
        <v>Resource Form Fields-69</v>
      </c>
      <c r="B379" s="43" t="s">
        <v>442</v>
      </c>
      <c r="C379" s="42">
        <f>COUNTIF($B$1:$B378,[Table Name])</f>
        <v>69</v>
      </c>
      <c r="D379" s="43">
        <v>14</v>
      </c>
      <c r="E379" s="43" t="s">
        <v>26</v>
      </c>
      <c r="F379" s="43" t="s">
        <v>269</v>
      </c>
      <c r="G379" s="43" t="s">
        <v>878</v>
      </c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</row>
    <row r="380" spans="1:18" hidden="1">
      <c r="A380" s="42" t="str">
        <f>[Table Name]&amp;"-"&amp;[Record No]</f>
        <v>Resource Form Fields-70</v>
      </c>
      <c r="B380" s="43" t="s">
        <v>442</v>
      </c>
      <c r="C380" s="42">
        <f>COUNTIF($B$1:$B379,[Table Name])</f>
        <v>70</v>
      </c>
      <c r="D380" s="43">
        <v>14</v>
      </c>
      <c r="E380" s="43" t="s">
        <v>96</v>
      </c>
      <c r="F380" s="43" t="s">
        <v>269</v>
      </c>
      <c r="G380" s="43" t="s">
        <v>879</v>
      </c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</row>
    <row r="381" spans="1:18" hidden="1">
      <c r="A381" s="42" t="str">
        <f>[Table Name]&amp;"-"&amp;[Record No]</f>
        <v>Resource Form Fields-71</v>
      </c>
      <c r="B381" s="43" t="s">
        <v>442</v>
      </c>
      <c r="C381" s="42">
        <f>COUNTIF($B$1:$B380,[Table Name])</f>
        <v>71</v>
      </c>
      <c r="D381" s="43">
        <v>15</v>
      </c>
      <c r="E381" s="43" t="s">
        <v>122</v>
      </c>
      <c r="F381" s="43" t="s">
        <v>272</v>
      </c>
      <c r="G381" s="43" t="s">
        <v>13</v>
      </c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</row>
    <row r="382" spans="1:18" hidden="1">
      <c r="A382" s="42" t="str">
        <f>[Table Name]&amp;"-"&amp;[Record No]</f>
        <v>Resource Form Fields-72</v>
      </c>
      <c r="B382" s="43" t="s">
        <v>442</v>
      </c>
      <c r="C382" s="42">
        <f>COUNTIF($B$1:$B381,[Table Name])</f>
        <v>72</v>
      </c>
      <c r="D382" s="43">
        <v>15</v>
      </c>
      <c r="E382" s="43" t="s">
        <v>49</v>
      </c>
      <c r="F382" s="43" t="s">
        <v>272</v>
      </c>
      <c r="G382" s="43" t="s">
        <v>14</v>
      </c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</row>
    <row r="383" spans="1:18" hidden="1">
      <c r="A383" s="42" t="str">
        <f>[Table Name]&amp;"-"&amp;[Record No]</f>
        <v>Resource Form Fields-73</v>
      </c>
      <c r="B383" s="43" t="s">
        <v>442</v>
      </c>
      <c r="C383" s="42">
        <f>COUNTIF($B$1:$B382,[Table Name])</f>
        <v>73</v>
      </c>
      <c r="D383" s="43">
        <v>15</v>
      </c>
      <c r="E383" s="43" t="s">
        <v>204</v>
      </c>
      <c r="F383" s="43" t="s">
        <v>269</v>
      </c>
      <c r="G383" s="43" t="s">
        <v>880</v>
      </c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</row>
    <row r="384" spans="1:18" hidden="1">
      <c r="A384" s="42" t="str">
        <f>[Table Name]&amp;"-"&amp;[Record No]</f>
        <v>Resource Form Fields-74</v>
      </c>
      <c r="B384" s="43" t="s">
        <v>442</v>
      </c>
      <c r="C384" s="42">
        <f>COUNTIF($B$1:$B383,[Table Name])</f>
        <v>74</v>
      </c>
      <c r="D384" s="43">
        <v>15</v>
      </c>
      <c r="E384" s="43" t="s">
        <v>455</v>
      </c>
      <c r="F384" s="43" t="s">
        <v>269</v>
      </c>
      <c r="G384" s="43" t="s">
        <v>881</v>
      </c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</row>
    <row r="385" spans="1:18" hidden="1">
      <c r="A385" s="42" t="str">
        <f>[Table Name]&amp;"-"&amp;[Record No]</f>
        <v>Resource Form Fields-75</v>
      </c>
      <c r="B385" s="43" t="s">
        <v>442</v>
      </c>
      <c r="C385" s="42">
        <f>COUNTIF($B$1:$B384,[Table Name])</f>
        <v>75</v>
      </c>
      <c r="D385" s="43">
        <v>15</v>
      </c>
      <c r="E385" s="43" t="s">
        <v>457</v>
      </c>
      <c r="F385" s="43" t="s">
        <v>269</v>
      </c>
      <c r="G385" s="43" t="s">
        <v>882</v>
      </c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</row>
    <row r="386" spans="1:18" hidden="1">
      <c r="A386" s="42" t="str">
        <f>[Table Name]&amp;"-"&amp;[Record No]</f>
        <v>Resource Form Fields-76</v>
      </c>
      <c r="B386" s="43" t="s">
        <v>442</v>
      </c>
      <c r="C386" s="42">
        <f>COUNTIF($B$1:$B385,[Table Name])</f>
        <v>76</v>
      </c>
      <c r="D386" s="43">
        <v>15</v>
      </c>
      <c r="E386" s="43" t="s">
        <v>459</v>
      </c>
      <c r="F386" s="43" t="s">
        <v>272</v>
      </c>
      <c r="G386" s="43" t="s">
        <v>883</v>
      </c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</row>
    <row r="387" spans="1:18" hidden="1">
      <c r="A387" s="42" t="str">
        <f>[Table Name]&amp;"-"&amp;[Record No]</f>
        <v>Resource Form Fields-77</v>
      </c>
      <c r="B387" s="43" t="s">
        <v>442</v>
      </c>
      <c r="C387" s="42">
        <f>COUNTIF($B$1:$B386,[Table Name])</f>
        <v>77</v>
      </c>
      <c r="D387" s="43">
        <v>16</v>
      </c>
      <c r="E387" s="43" t="s">
        <v>122</v>
      </c>
      <c r="F387" s="43" t="s">
        <v>272</v>
      </c>
      <c r="G387" s="43" t="s">
        <v>13</v>
      </c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</row>
    <row r="388" spans="1:18" hidden="1">
      <c r="A388" s="42" t="str">
        <f>[Table Name]&amp;"-"&amp;[Record No]</f>
        <v>Resource Form Fields-78</v>
      </c>
      <c r="B388" s="43" t="s">
        <v>442</v>
      </c>
      <c r="C388" s="42">
        <f>COUNTIF($B$1:$B387,[Table Name])</f>
        <v>78</v>
      </c>
      <c r="D388" s="43">
        <v>16</v>
      </c>
      <c r="E388" s="43" t="s">
        <v>131</v>
      </c>
      <c r="F388" s="43" t="s">
        <v>269</v>
      </c>
      <c r="G388" s="43" t="s">
        <v>884</v>
      </c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</row>
    <row r="389" spans="1:18" hidden="1">
      <c r="A389" s="42" t="str">
        <f>[Table Name]&amp;"-"&amp;[Record No]</f>
        <v>Resource Form Fields-79</v>
      </c>
      <c r="B389" s="43" t="s">
        <v>442</v>
      </c>
      <c r="C389" s="42">
        <f>COUNTIF($B$1:$B388,[Table Name])</f>
        <v>79</v>
      </c>
      <c r="D389" s="43">
        <v>16</v>
      </c>
      <c r="E389" s="43" t="s">
        <v>132</v>
      </c>
      <c r="F389" s="43" t="s">
        <v>275</v>
      </c>
      <c r="G389" s="43" t="s">
        <v>885</v>
      </c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</row>
    <row r="390" spans="1:18" hidden="1">
      <c r="A390" s="42" t="str">
        <f>[Table Name]&amp;"-"&amp;[Record No]</f>
        <v>Resource Form Fields-80</v>
      </c>
      <c r="B390" s="43" t="s">
        <v>442</v>
      </c>
      <c r="C390" s="42">
        <f>COUNTIF($B$1:$B389,[Table Name])</f>
        <v>80</v>
      </c>
      <c r="D390" s="43">
        <v>16</v>
      </c>
      <c r="E390" s="43" t="s">
        <v>37</v>
      </c>
      <c r="F390" s="43" t="s">
        <v>269</v>
      </c>
      <c r="G390" s="43" t="s">
        <v>886</v>
      </c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</row>
    <row r="391" spans="1:18" hidden="1">
      <c r="A391" s="42" t="str">
        <f>[Table Name]&amp;"-"&amp;[Record No]</f>
        <v>Resource Form Fields-81</v>
      </c>
      <c r="B391" s="43" t="s">
        <v>442</v>
      </c>
      <c r="C391" s="42">
        <f>COUNTIF($B$1:$B390,[Table Name])</f>
        <v>81</v>
      </c>
      <c r="D391" s="43">
        <v>16</v>
      </c>
      <c r="E391" s="43" t="s">
        <v>38</v>
      </c>
      <c r="F391" s="43" t="s">
        <v>269</v>
      </c>
      <c r="G391" s="43" t="s">
        <v>887</v>
      </c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</row>
    <row r="392" spans="1:18" hidden="1">
      <c r="A392" s="42" t="str">
        <f>[Table Name]&amp;"-"&amp;[Record No]</f>
        <v>Resource Form Fields-82</v>
      </c>
      <c r="B392" s="43" t="s">
        <v>442</v>
      </c>
      <c r="C392" s="42">
        <f>COUNTIF($B$1:$B391,[Table Name])</f>
        <v>82</v>
      </c>
      <c r="D392" s="43">
        <v>16</v>
      </c>
      <c r="E392" s="43" t="s">
        <v>39</v>
      </c>
      <c r="F392" s="43" t="s">
        <v>269</v>
      </c>
      <c r="G392" s="43" t="s">
        <v>888</v>
      </c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</row>
    <row r="393" spans="1:18" hidden="1">
      <c r="A393" s="42" t="str">
        <f>[Table Name]&amp;"-"&amp;[Record No]</f>
        <v>Resource Form Fields-83</v>
      </c>
      <c r="B393" s="43" t="s">
        <v>442</v>
      </c>
      <c r="C393" s="42">
        <f>COUNTIF($B$1:$B392,[Table Name])</f>
        <v>83</v>
      </c>
      <c r="D393" s="43">
        <v>16</v>
      </c>
      <c r="E393" s="43" t="s">
        <v>133</v>
      </c>
      <c r="F393" s="43" t="s">
        <v>269</v>
      </c>
      <c r="G393" s="43" t="s">
        <v>889</v>
      </c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</row>
    <row r="394" spans="1:18" hidden="1">
      <c r="A394" s="42" t="str">
        <f>[Table Name]&amp;"-"&amp;[Record No]</f>
        <v>Resource Form Fields-84</v>
      </c>
      <c r="B394" s="43" t="s">
        <v>442</v>
      </c>
      <c r="C394" s="42">
        <f>COUNTIF($B$1:$B393,[Table Name])</f>
        <v>84</v>
      </c>
      <c r="D394" s="43">
        <v>16</v>
      </c>
      <c r="E394" s="43" t="s">
        <v>134</v>
      </c>
      <c r="F394" s="43" t="s">
        <v>269</v>
      </c>
      <c r="G394" s="43" t="s">
        <v>890</v>
      </c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</row>
    <row r="395" spans="1:18" hidden="1">
      <c r="A395" s="42" t="str">
        <f>[Table Name]&amp;"-"&amp;[Record No]</f>
        <v>Resource Form Fields-85</v>
      </c>
      <c r="B395" s="43" t="s">
        <v>442</v>
      </c>
      <c r="C395" s="42">
        <f>COUNTIF($B$1:$B394,[Table Name])</f>
        <v>85</v>
      </c>
      <c r="D395" s="43">
        <v>17</v>
      </c>
      <c r="E395" s="43" t="s">
        <v>23</v>
      </c>
      <c r="F395" s="43" t="s">
        <v>272</v>
      </c>
      <c r="G395" s="43" t="s">
        <v>208</v>
      </c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</row>
    <row r="396" spans="1:18" hidden="1">
      <c r="A396" s="42" t="str">
        <f>[Table Name]&amp;"-"&amp;[Record No]</f>
        <v>Resource Form Fields-86</v>
      </c>
      <c r="B396" s="43" t="s">
        <v>442</v>
      </c>
      <c r="C396" s="42">
        <f>COUNTIF($B$1:$B395,[Table Name])</f>
        <v>86</v>
      </c>
      <c r="D396" s="43">
        <v>17</v>
      </c>
      <c r="E396" s="43" t="s">
        <v>26</v>
      </c>
      <c r="F396" s="43" t="s">
        <v>269</v>
      </c>
      <c r="G396" s="43" t="s">
        <v>1</v>
      </c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</row>
    <row r="397" spans="1:18" hidden="1">
      <c r="A397" s="42" t="str">
        <f>[Table Name]&amp;"-"&amp;[Record No]</f>
        <v>Resource Form Fields-87</v>
      </c>
      <c r="B397" s="43" t="s">
        <v>442</v>
      </c>
      <c r="C397" s="42">
        <f>COUNTIF($B$1:$B396,[Table Name])</f>
        <v>87</v>
      </c>
      <c r="D397" s="43">
        <v>17</v>
      </c>
      <c r="E397" s="43" t="s">
        <v>28</v>
      </c>
      <c r="F397" s="43" t="s">
        <v>275</v>
      </c>
      <c r="G397" s="43" t="s">
        <v>297</v>
      </c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</row>
    <row r="398" spans="1:18" hidden="1">
      <c r="A398" s="42" t="str">
        <f>[Table Name]&amp;"-"&amp;[Record No]</f>
        <v>Resource Form Fields-88</v>
      </c>
      <c r="B398" s="43" t="s">
        <v>442</v>
      </c>
      <c r="C398" s="42">
        <f>COUNTIF($B$1:$B397,[Table Name])</f>
        <v>88</v>
      </c>
      <c r="D398" s="43">
        <v>17</v>
      </c>
      <c r="E398" s="43" t="s">
        <v>30</v>
      </c>
      <c r="F398" s="43" t="s">
        <v>269</v>
      </c>
      <c r="G398" s="43" t="s">
        <v>277</v>
      </c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</row>
    <row r="399" spans="1:18" hidden="1">
      <c r="A399" s="42" t="str">
        <f>[Table Name]&amp;"-"&amp;[Record No]</f>
        <v>Resource Form Fields-89</v>
      </c>
      <c r="B399" s="43" t="s">
        <v>442</v>
      </c>
      <c r="C399" s="42">
        <f>COUNTIF($B$1:$B398,[Table Name])</f>
        <v>89</v>
      </c>
      <c r="D399" s="43">
        <v>17</v>
      </c>
      <c r="E399" s="43" t="s">
        <v>62</v>
      </c>
      <c r="F399" s="43" t="s">
        <v>269</v>
      </c>
      <c r="G399" s="43" t="s">
        <v>891</v>
      </c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</row>
    <row r="400" spans="1:18" hidden="1">
      <c r="A400" s="42" t="str">
        <f>[Table Name]&amp;"-"&amp;[Record No]</f>
        <v>Resource Form Fields-90</v>
      </c>
      <c r="B400" s="43" t="s">
        <v>442</v>
      </c>
      <c r="C400" s="42">
        <f>COUNTIF($B$1:$B399,[Table Name])</f>
        <v>90</v>
      </c>
      <c r="D400" s="43">
        <v>17</v>
      </c>
      <c r="E400" s="43" t="s">
        <v>894</v>
      </c>
      <c r="F400" s="43" t="s">
        <v>272</v>
      </c>
      <c r="G400" s="43" t="s">
        <v>531</v>
      </c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</row>
    <row r="401" spans="1:18" hidden="1">
      <c r="A401" s="42" t="str">
        <f>[Table Name]&amp;"-"&amp;[Record No]</f>
        <v>Resource Form Fields-91</v>
      </c>
      <c r="B401" s="43" t="s">
        <v>442</v>
      </c>
      <c r="C401" s="42">
        <f>COUNTIF($B$1:$B400,[Table Name])</f>
        <v>91</v>
      </c>
      <c r="D401" s="43">
        <v>17</v>
      </c>
      <c r="E401" s="43" t="s">
        <v>97</v>
      </c>
      <c r="F401" s="43" t="s">
        <v>272</v>
      </c>
      <c r="G401" s="43" t="s">
        <v>313</v>
      </c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</row>
    <row r="402" spans="1:18" hidden="1">
      <c r="A402" s="42" t="str">
        <f>[Table Name]&amp;"-"&amp;[Record No]</f>
        <v>Resource Form Fields-92</v>
      </c>
      <c r="B402" s="43" t="s">
        <v>442</v>
      </c>
      <c r="C402" s="42">
        <f>COUNTIF($B$1:$B401,[Table Name])</f>
        <v>92</v>
      </c>
      <c r="D402" s="43">
        <v>18</v>
      </c>
      <c r="E402" s="43" t="s">
        <v>23</v>
      </c>
      <c r="F402" s="43" t="s">
        <v>272</v>
      </c>
      <c r="G402" s="43" t="s">
        <v>208</v>
      </c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</row>
    <row r="403" spans="1:18" hidden="1">
      <c r="A403" s="42" t="str">
        <f>[Table Name]&amp;"-"&amp;[Record No]</f>
        <v>Resource Form Fields-93</v>
      </c>
      <c r="B403" s="43" t="s">
        <v>442</v>
      </c>
      <c r="C403" s="42">
        <f>COUNTIF($B$1:$B402,[Table Name])</f>
        <v>93</v>
      </c>
      <c r="D403" s="43">
        <v>18</v>
      </c>
      <c r="E403" s="43" t="s">
        <v>26</v>
      </c>
      <c r="F403" s="43" t="s">
        <v>269</v>
      </c>
      <c r="G403" s="43" t="s">
        <v>1</v>
      </c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</row>
    <row r="404" spans="1:18" hidden="1">
      <c r="A404" s="42" t="str">
        <f>[Table Name]&amp;"-"&amp;[Record No]</f>
        <v>Resource Form Fields-94</v>
      </c>
      <c r="B404" s="43" t="s">
        <v>442</v>
      </c>
      <c r="C404" s="42">
        <f>COUNTIF($B$1:$B403,[Table Name])</f>
        <v>94</v>
      </c>
      <c r="D404" s="43">
        <v>18</v>
      </c>
      <c r="E404" s="43" t="s">
        <v>28</v>
      </c>
      <c r="F404" s="43" t="s">
        <v>275</v>
      </c>
      <c r="G404" s="43" t="s">
        <v>297</v>
      </c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</row>
    <row r="405" spans="1:18" hidden="1">
      <c r="A405" s="42" t="str">
        <f>[Table Name]&amp;"-"&amp;[Record No]</f>
        <v>Resource Form Fields-95</v>
      </c>
      <c r="B405" s="43" t="s">
        <v>442</v>
      </c>
      <c r="C405" s="42">
        <f>COUNTIF($B$1:$B404,[Table Name])</f>
        <v>95</v>
      </c>
      <c r="D405" s="43">
        <v>18</v>
      </c>
      <c r="E405" s="43" t="s">
        <v>36</v>
      </c>
      <c r="F405" s="43" t="s">
        <v>269</v>
      </c>
      <c r="G405" s="43" t="s">
        <v>895</v>
      </c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</row>
    <row r="406" spans="1:18" hidden="1">
      <c r="A406" s="42" t="str">
        <f>[Table Name]&amp;"-"&amp;[Record No]</f>
        <v>Resource Form Fields-96</v>
      </c>
      <c r="B406" s="43" t="s">
        <v>442</v>
      </c>
      <c r="C406" s="42">
        <f>COUNTIF($B$1:$B405,[Table Name])</f>
        <v>96</v>
      </c>
      <c r="D406" s="43">
        <v>18</v>
      </c>
      <c r="E406" s="43" t="s">
        <v>37</v>
      </c>
      <c r="F406" s="43" t="s">
        <v>269</v>
      </c>
      <c r="G406" s="43" t="s">
        <v>886</v>
      </c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</row>
    <row r="407" spans="1:18" hidden="1">
      <c r="A407" s="42" t="str">
        <f>[Table Name]&amp;"-"&amp;[Record No]</f>
        <v>Resource Form Fields-97</v>
      </c>
      <c r="B407" s="43" t="s">
        <v>442</v>
      </c>
      <c r="C407" s="42">
        <f>COUNTIF($B$1:$B406,[Table Name])</f>
        <v>97</v>
      </c>
      <c r="D407" s="43">
        <v>18</v>
      </c>
      <c r="E407" s="43" t="s">
        <v>38</v>
      </c>
      <c r="F407" s="43" t="s">
        <v>269</v>
      </c>
      <c r="G407" s="43" t="s">
        <v>887</v>
      </c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</row>
    <row r="408" spans="1:18" hidden="1">
      <c r="A408" s="42" t="str">
        <f>[Table Name]&amp;"-"&amp;[Record No]</f>
        <v>Resource Form Fields-98</v>
      </c>
      <c r="B408" s="43" t="s">
        <v>442</v>
      </c>
      <c r="C408" s="42">
        <f>COUNTIF($B$1:$B407,[Table Name])</f>
        <v>98</v>
      </c>
      <c r="D408" s="43">
        <v>18</v>
      </c>
      <c r="E408" s="43" t="s">
        <v>39</v>
      </c>
      <c r="F408" s="43" t="s">
        <v>269</v>
      </c>
      <c r="G408" s="43" t="s">
        <v>888</v>
      </c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</row>
    <row r="409" spans="1:18" hidden="1">
      <c r="A409" s="42" t="str">
        <f>[Table Name]&amp;"-"&amp;[Record No]</f>
        <v>Resource Form Fields-99</v>
      </c>
      <c r="B409" s="43" t="s">
        <v>442</v>
      </c>
      <c r="C409" s="42">
        <f>COUNTIF($B$1:$B408,[Table Name])</f>
        <v>99</v>
      </c>
      <c r="D409" s="43">
        <v>19</v>
      </c>
      <c r="E409" s="43" t="s">
        <v>23</v>
      </c>
      <c r="F409" s="43" t="s">
        <v>272</v>
      </c>
      <c r="G409" s="43" t="s">
        <v>208</v>
      </c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</row>
    <row r="410" spans="1:18" hidden="1">
      <c r="A410" s="42" t="str">
        <f>[Table Name]&amp;"-"&amp;[Record No]</f>
        <v>Resource Form Fields-100</v>
      </c>
      <c r="B410" s="43" t="s">
        <v>442</v>
      </c>
      <c r="C410" s="42">
        <f>COUNTIF($B$1:$B409,[Table Name])</f>
        <v>100</v>
      </c>
      <c r="D410" s="43">
        <v>19</v>
      </c>
      <c r="E410" s="43" t="s">
        <v>26</v>
      </c>
      <c r="F410" s="43" t="s">
        <v>269</v>
      </c>
      <c r="G410" s="43" t="s">
        <v>1</v>
      </c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</row>
    <row r="411" spans="1:18" hidden="1">
      <c r="A411" s="42" t="str">
        <f>[Table Name]&amp;"-"&amp;[Record No]</f>
        <v>Resource Form Fields-101</v>
      </c>
      <c r="B411" s="43" t="s">
        <v>442</v>
      </c>
      <c r="C411" s="42">
        <f>COUNTIF($B$1:$B410,[Table Name])</f>
        <v>101</v>
      </c>
      <c r="D411" s="43">
        <v>19</v>
      </c>
      <c r="E411" s="43" t="s">
        <v>28</v>
      </c>
      <c r="F411" s="43" t="s">
        <v>275</v>
      </c>
      <c r="G411" s="43" t="s">
        <v>297</v>
      </c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</row>
    <row r="412" spans="1:18" hidden="1">
      <c r="A412" s="42" t="str">
        <f>[Table Name]&amp;"-"&amp;[Record No]</f>
        <v>Resource Form Fields-102</v>
      </c>
      <c r="B412" s="43" t="s">
        <v>442</v>
      </c>
      <c r="C412" s="42">
        <f>COUNTIF($B$1:$B411,[Table Name])</f>
        <v>102</v>
      </c>
      <c r="D412" s="43">
        <v>19</v>
      </c>
      <c r="E412" s="43" t="s">
        <v>55</v>
      </c>
      <c r="F412" s="43" t="s">
        <v>269</v>
      </c>
      <c r="G412" s="43" t="s">
        <v>277</v>
      </c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</row>
    <row r="413" spans="1:18" hidden="1">
      <c r="A413" s="42" t="str">
        <f>[Table Name]&amp;"-"&amp;[Record No]</f>
        <v>Resource Form Fields-103</v>
      </c>
      <c r="B413" s="43" t="s">
        <v>442</v>
      </c>
      <c r="C413" s="42">
        <f>COUNTIF($B$1:$B412,[Table Name])</f>
        <v>103</v>
      </c>
      <c r="D413" s="43">
        <v>19</v>
      </c>
      <c r="E413" s="43" t="s">
        <v>894</v>
      </c>
      <c r="F413" s="43" t="s">
        <v>272</v>
      </c>
      <c r="G413" s="43" t="s">
        <v>531</v>
      </c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</row>
    <row r="414" spans="1:18" hidden="1">
      <c r="A414" s="42" t="str">
        <f>[Table Name]&amp;"-"&amp;[Record No]</f>
        <v>Resource Form Fields-104</v>
      </c>
      <c r="B414" s="43" t="s">
        <v>442</v>
      </c>
      <c r="C414" s="42">
        <f>COUNTIF($B$1:$B413,[Table Name])</f>
        <v>104</v>
      </c>
      <c r="D414" s="43">
        <v>19</v>
      </c>
      <c r="E414" s="43" t="s">
        <v>97</v>
      </c>
      <c r="F414" s="43" t="s">
        <v>272</v>
      </c>
      <c r="G414" s="43" t="s">
        <v>313</v>
      </c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</row>
    <row r="415" spans="1:18" hidden="1">
      <c r="A415" s="42" t="str">
        <f>[Table Name]&amp;"-"&amp;[Record No]</f>
        <v>Resource Form Fields-105</v>
      </c>
      <c r="B415" s="43" t="s">
        <v>442</v>
      </c>
      <c r="C415" s="42">
        <f>COUNTIF($B$1:$B414,[Table Name])</f>
        <v>105</v>
      </c>
      <c r="D415" s="43">
        <v>20</v>
      </c>
      <c r="E415" s="43" t="s">
        <v>94</v>
      </c>
      <c r="F415" s="43" t="s">
        <v>272</v>
      </c>
      <c r="G415" s="43" t="s">
        <v>824</v>
      </c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</row>
    <row r="416" spans="1:18" hidden="1">
      <c r="A416" s="42" t="str">
        <f>[Table Name]&amp;"-"&amp;[Record No]</f>
        <v>Resource Form Fields-106</v>
      </c>
      <c r="B416" s="43" t="s">
        <v>442</v>
      </c>
      <c r="C416" s="42">
        <f>COUNTIF($B$1:$B415,[Table Name])</f>
        <v>106</v>
      </c>
      <c r="D416" s="43">
        <v>20</v>
      </c>
      <c r="E416" s="43" t="s">
        <v>268</v>
      </c>
      <c r="F416" s="43" t="s">
        <v>269</v>
      </c>
      <c r="G416" s="43" t="s">
        <v>300</v>
      </c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</row>
    <row r="417" spans="1:18" hidden="1">
      <c r="A417" s="42" t="str">
        <f>[Table Name]&amp;"-"&amp;[Record No]</f>
        <v>Resource Form Fields-107</v>
      </c>
      <c r="B417" s="43" t="s">
        <v>442</v>
      </c>
      <c r="C417" s="42">
        <f>COUNTIF($B$1:$B416,[Table Name])</f>
        <v>107</v>
      </c>
      <c r="D417" s="43">
        <v>20</v>
      </c>
      <c r="E417" s="43" t="s">
        <v>560</v>
      </c>
      <c r="F417" s="43" t="s">
        <v>269</v>
      </c>
      <c r="G417" s="43" t="s">
        <v>13</v>
      </c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</row>
    <row r="418" spans="1:18" hidden="1">
      <c r="A418" s="42" t="str">
        <f>[Table Name]&amp;"-"&amp;[Record No]</f>
        <v>Resource Form Fields-108</v>
      </c>
      <c r="B418" s="43" t="s">
        <v>442</v>
      </c>
      <c r="C418" s="42">
        <f>COUNTIF($B$1:$B417,[Table Name])</f>
        <v>108</v>
      </c>
      <c r="D418" s="43">
        <v>20</v>
      </c>
      <c r="E418" s="43" t="s">
        <v>56</v>
      </c>
      <c r="F418" s="43" t="s">
        <v>272</v>
      </c>
      <c r="G418" s="43" t="s">
        <v>892</v>
      </c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</row>
    <row r="419" spans="1:18" hidden="1">
      <c r="A419" s="42" t="str">
        <f>[Table Name]&amp;"-"&amp;[Record No]</f>
        <v>Resource Form Fields-109</v>
      </c>
      <c r="B419" s="43" t="s">
        <v>442</v>
      </c>
      <c r="C419" s="42">
        <f>COUNTIF($B$1:$B418,[Table Name])</f>
        <v>109</v>
      </c>
      <c r="D419" s="43">
        <v>20</v>
      </c>
      <c r="E419" s="43" t="s">
        <v>574</v>
      </c>
      <c r="F419" s="43" t="s">
        <v>272</v>
      </c>
      <c r="G419" s="43" t="s">
        <v>893</v>
      </c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</row>
    <row r="420" spans="1:18" hidden="1">
      <c r="A420" s="42" t="str">
        <f>[Table Name]&amp;"-"&amp;[Record No]</f>
        <v>Resource Form Fields-110</v>
      </c>
      <c r="B420" s="43" t="s">
        <v>442</v>
      </c>
      <c r="C420" s="42">
        <f>COUNTIF($B$1:$B419,[Table Name])</f>
        <v>110</v>
      </c>
      <c r="D420" s="43">
        <v>21</v>
      </c>
      <c r="E420" s="43" t="s">
        <v>23</v>
      </c>
      <c r="F420" s="43" t="s">
        <v>272</v>
      </c>
      <c r="G420" s="43" t="s">
        <v>208</v>
      </c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</row>
    <row r="421" spans="1:18" hidden="1">
      <c r="A421" s="42" t="str">
        <f>[Table Name]&amp;"-"&amp;[Record No]</f>
        <v>Resource Form Fields-111</v>
      </c>
      <c r="B421" s="43" t="s">
        <v>442</v>
      </c>
      <c r="C421" s="42">
        <f>COUNTIF($B$1:$B420,[Table Name])</f>
        <v>111</v>
      </c>
      <c r="D421" s="43">
        <v>21</v>
      </c>
      <c r="E421" s="43" t="s">
        <v>52</v>
      </c>
      <c r="F421" s="43" t="s">
        <v>272</v>
      </c>
      <c r="G421" s="43" t="s">
        <v>410</v>
      </c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</row>
    <row r="422" spans="1:18" hidden="1">
      <c r="A422" s="42" t="str">
        <f>[Table Name]&amp;"-"&amp;[Record No]</f>
        <v>Resource Form Fields-112</v>
      </c>
      <c r="B422" s="43" t="s">
        <v>442</v>
      </c>
      <c r="C422" s="42">
        <f>COUNTIF($B$1:$B421,[Table Name])</f>
        <v>112</v>
      </c>
      <c r="D422" s="43">
        <v>21</v>
      </c>
      <c r="E422" s="43" t="s">
        <v>26</v>
      </c>
      <c r="F422" s="43" t="s">
        <v>269</v>
      </c>
      <c r="G422" s="43" t="s">
        <v>1</v>
      </c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</row>
    <row r="423" spans="1:18" hidden="1">
      <c r="A423" s="42" t="str">
        <f>[Table Name]&amp;"-"&amp;[Record No]</f>
        <v>Resource Form Fields-113</v>
      </c>
      <c r="B423" s="43" t="s">
        <v>442</v>
      </c>
      <c r="C423" s="42">
        <f>COUNTIF($B$1:$B422,[Table Name])</f>
        <v>113</v>
      </c>
      <c r="D423" s="43">
        <v>21</v>
      </c>
      <c r="E423" s="43" t="s">
        <v>28</v>
      </c>
      <c r="F423" s="43" t="s">
        <v>275</v>
      </c>
      <c r="G423" s="43" t="s">
        <v>297</v>
      </c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</row>
    <row r="424" spans="1:18" hidden="1">
      <c r="A424" s="42" t="str">
        <f>[Table Name]&amp;"-"&amp;[Record No]</f>
        <v>Resource Form Fields-114</v>
      </c>
      <c r="B424" s="43" t="s">
        <v>442</v>
      </c>
      <c r="C424" s="42">
        <f>COUNTIF($B$1:$B423,[Table Name])</f>
        <v>114</v>
      </c>
      <c r="D424" s="43">
        <v>21</v>
      </c>
      <c r="E424" s="43" t="s">
        <v>36</v>
      </c>
      <c r="F424" s="43" t="s">
        <v>269</v>
      </c>
      <c r="G424" s="43" t="s">
        <v>346</v>
      </c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</row>
    <row r="425" spans="1:18" hidden="1">
      <c r="A425" s="42" t="str">
        <f>[Table Name]&amp;"-"&amp;[Record No]</f>
        <v>Resource Form Fields-115</v>
      </c>
      <c r="B425" s="43" t="s">
        <v>442</v>
      </c>
      <c r="C425" s="42">
        <f>COUNTIF($B$1:$B424,[Table Name])</f>
        <v>115</v>
      </c>
      <c r="D425" s="43">
        <v>21</v>
      </c>
      <c r="E425" s="43" t="s">
        <v>49</v>
      </c>
      <c r="F425" s="43" t="s">
        <v>272</v>
      </c>
      <c r="G425" s="43" t="s">
        <v>896</v>
      </c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</row>
    <row r="426" spans="1:18" hidden="1">
      <c r="A426" s="42" t="str">
        <f>[Table Name]&amp;"-"&amp;[Record No]</f>
        <v>Resource Form Fields-116</v>
      </c>
      <c r="B426" s="43" t="s">
        <v>442</v>
      </c>
      <c r="C426" s="42">
        <f>COUNTIF($B$1:$B425,[Table Name])</f>
        <v>116</v>
      </c>
      <c r="D426" s="43">
        <v>22</v>
      </c>
      <c r="E426" s="43" t="s">
        <v>4</v>
      </c>
      <c r="F426" s="43" t="s">
        <v>272</v>
      </c>
      <c r="G426" s="43" t="s">
        <v>553</v>
      </c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</row>
    <row r="427" spans="1:18" hidden="1">
      <c r="A427" s="42" t="str">
        <f>[Table Name]&amp;"-"&amp;[Record No]</f>
        <v>Resource Form Fields-117</v>
      </c>
      <c r="B427" s="43" t="s">
        <v>442</v>
      </c>
      <c r="C427" s="42">
        <f>COUNTIF($B$1:$B426,[Table Name])</f>
        <v>117</v>
      </c>
      <c r="D427" s="43">
        <v>22</v>
      </c>
      <c r="E427" s="43" t="s">
        <v>30</v>
      </c>
      <c r="F427" s="43" t="s">
        <v>269</v>
      </c>
      <c r="G427" s="43" t="s">
        <v>277</v>
      </c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</row>
    <row r="428" spans="1:18" hidden="1">
      <c r="A428" s="42" t="str">
        <f>[Table Name]&amp;"-"&amp;[Record No]</f>
        <v>Resource Form Fields-118</v>
      </c>
      <c r="B428" s="43" t="s">
        <v>442</v>
      </c>
      <c r="C428" s="42">
        <f>COUNTIF($B$1:$B427,[Table Name])</f>
        <v>118</v>
      </c>
      <c r="D428" s="43">
        <v>22</v>
      </c>
      <c r="E428" s="43" t="s">
        <v>55</v>
      </c>
      <c r="F428" s="43" t="s">
        <v>269</v>
      </c>
      <c r="G428" s="43" t="s">
        <v>897</v>
      </c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</row>
    <row r="429" spans="1:18" hidden="1">
      <c r="A429" s="42" t="str">
        <f>[Table Name]&amp;"-"&amp;[Record No]</f>
        <v>Resource Form Fields-119</v>
      </c>
      <c r="B429" s="43" t="s">
        <v>442</v>
      </c>
      <c r="C429" s="42">
        <f>COUNTIF($B$1:$B428,[Table Name])</f>
        <v>119</v>
      </c>
      <c r="D429" s="43">
        <v>22</v>
      </c>
      <c r="E429" s="43" t="s">
        <v>56</v>
      </c>
      <c r="F429" s="43" t="s">
        <v>272</v>
      </c>
      <c r="G429" s="43" t="s">
        <v>303</v>
      </c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</row>
    <row r="430" spans="1:18" hidden="1">
      <c r="A430" s="42" t="str">
        <f>[Table Name]&amp;"-"&amp;[Record No]</f>
        <v>Resource Form Fields-120</v>
      </c>
      <c r="B430" s="43" t="s">
        <v>442</v>
      </c>
      <c r="C430" s="42">
        <f>COUNTIF($B$1:$B429,[Table Name])</f>
        <v>120</v>
      </c>
      <c r="D430" s="43">
        <v>22</v>
      </c>
      <c r="E430" s="43" t="s">
        <v>591</v>
      </c>
      <c r="F430" s="43" t="s">
        <v>269</v>
      </c>
      <c r="G430" s="43" t="s">
        <v>898</v>
      </c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</row>
    <row r="431" spans="1:18" hidden="1">
      <c r="A431" s="42" t="str">
        <f>[Table Name]&amp;"-"&amp;[Record No]</f>
        <v>Resource Form Fields-121</v>
      </c>
      <c r="B431" s="43" t="s">
        <v>442</v>
      </c>
      <c r="C431" s="42">
        <f>COUNTIF($B$1:$B430,[Table Name])</f>
        <v>121</v>
      </c>
      <c r="D431" s="43">
        <v>23</v>
      </c>
      <c r="E431" s="43" t="s">
        <v>602</v>
      </c>
      <c r="F431" s="43" t="s">
        <v>272</v>
      </c>
      <c r="G431" s="43" t="s">
        <v>899</v>
      </c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</row>
    <row r="432" spans="1:18" hidden="1">
      <c r="A432" s="42" t="str">
        <f>[Table Name]&amp;"-"&amp;[Record No]</f>
        <v>Resource Form Fields-122</v>
      </c>
      <c r="B432" s="43" t="s">
        <v>442</v>
      </c>
      <c r="C432" s="42">
        <f>COUNTIF($B$1:$B431,[Table Name])</f>
        <v>122</v>
      </c>
      <c r="D432" s="43">
        <v>23</v>
      </c>
      <c r="E432" s="43" t="s">
        <v>268</v>
      </c>
      <c r="F432" s="43" t="s">
        <v>269</v>
      </c>
      <c r="G432" s="43" t="s">
        <v>300</v>
      </c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</row>
    <row r="433" spans="1:18" hidden="1">
      <c r="A433" s="42" t="str">
        <f>[Table Name]&amp;"-"&amp;[Record No]</f>
        <v>Resource Form Fields-123</v>
      </c>
      <c r="B433" s="43" t="s">
        <v>442</v>
      </c>
      <c r="C433" s="42">
        <f>COUNTIF($B$1:$B432,[Table Name])</f>
        <v>123</v>
      </c>
      <c r="D433" s="43">
        <v>23</v>
      </c>
      <c r="E433" s="43" t="s">
        <v>127</v>
      </c>
      <c r="F433" s="43" t="s">
        <v>269</v>
      </c>
      <c r="G433" s="43" t="s">
        <v>900</v>
      </c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</row>
    <row r="434" spans="1:18" hidden="1">
      <c r="A434" s="42" t="str">
        <f>[Table Name]&amp;"-"&amp;[Record No]</f>
        <v>Resource Form Fields-124</v>
      </c>
      <c r="B434" s="43" t="s">
        <v>442</v>
      </c>
      <c r="C434" s="42">
        <f>COUNTIF($B$1:$B433,[Table Name])</f>
        <v>124</v>
      </c>
      <c r="D434" s="43">
        <v>23</v>
      </c>
      <c r="E434" s="43" t="s">
        <v>56</v>
      </c>
      <c r="F434" s="43" t="s">
        <v>272</v>
      </c>
      <c r="G434" s="43" t="s">
        <v>303</v>
      </c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</row>
    <row r="435" spans="1:18" hidden="1">
      <c r="A435" s="42" t="str">
        <f>[Table Name]&amp;"-"&amp;[Record No]</f>
        <v>Resource Form Fields-125</v>
      </c>
      <c r="B435" s="43" t="s">
        <v>442</v>
      </c>
      <c r="C435" s="42">
        <f>COUNTIF($B$1:$B434,[Table Name])</f>
        <v>125</v>
      </c>
      <c r="D435" s="43">
        <v>24</v>
      </c>
      <c r="E435" s="43" t="s">
        <v>117</v>
      </c>
      <c r="F435" s="43" t="s">
        <v>272</v>
      </c>
      <c r="G435" s="43" t="s">
        <v>901</v>
      </c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</row>
    <row r="436" spans="1:18" hidden="1">
      <c r="A436" s="42" t="str">
        <f>[Table Name]&amp;"-"&amp;[Record No]</f>
        <v>Resource Form Fields-126</v>
      </c>
      <c r="B436" s="43" t="s">
        <v>442</v>
      </c>
      <c r="C436" s="42">
        <f>COUNTIF($B$1:$B435,[Table Name])</f>
        <v>126</v>
      </c>
      <c r="D436" s="43">
        <v>24</v>
      </c>
      <c r="E436" s="43" t="s">
        <v>648</v>
      </c>
      <c r="F436" s="43" t="s">
        <v>272</v>
      </c>
      <c r="G436" s="43" t="s">
        <v>651</v>
      </c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</row>
    <row r="437" spans="1:18" hidden="1">
      <c r="A437" s="42" t="str">
        <f>[Table Name]&amp;"-"&amp;[Record No]</f>
        <v>Resource Form Fields-127</v>
      </c>
      <c r="B437" s="43" t="s">
        <v>442</v>
      </c>
      <c r="C437" s="42">
        <f>COUNTIF($B$1:$B436,[Table Name])</f>
        <v>127</v>
      </c>
      <c r="D437" s="43">
        <v>24</v>
      </c>
      <c r="E437" s="43" t="s">
        <v>56</v>
      </c>
      <c r="F437" s="43" t="s">
        <v>272</v>
      </c>
      <c r="G437" s="43" t="s">
        <v>303</v>
      </c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</row>
    <row r="438" spans="1:18" hidden="1">
      <c r="A438" s="42" t="str">
        <f>[Table Name]&amp;"-"&amp;[Record No]</f>
        <v>Resource Form Fields-128</v>
      </c>
      <c r="B438" s="43" t="s">
        <v>442</v>
      </c>
      <c r="C438" s="42">
        <f>COUNTIF($B$1:$B437,[Table Name])</f>
        <v>128</v>
      </c>
      <c r="D438" s="43">
        <v>24</v>
      </c>
      <c r="E438" s="43" t="s">
        <v>666</v>
      </c>
      <c r="F438" s="43" t="s">
        <v>272</v>
      </c>
      <c r="G438" s="43" t="s">
        <v>902</v>
      </c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</row>
    <row r="439" spans="1:18" hidden="1">
      <c r="A439" s="42" t="str">
        <f>[Table Name]&amp;"-"&amp;[Record No]</f>
        <v>Resource Form Fields-129</v>
      </c>
      <c r="B439" s="43" t="s">
        <v>442</v>
      </c>
      <c r="C439" s="42">
        <f>COUNTIF($B$1:$B438,[Table Name])</f>
        <v>129</v>
      </c>
      <c r="D439" s="43">
        <v>25</v>
      </c>
      <c r="E439" s="43" t="s">
        <v>94</v>
      </c>
      <c r="F439" s="43" t="s">
        <v>272</v>
      </c>
      <c r="G439" s="43" t="s">
        <v>824</v>
      </c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</row>
    <row r="440" spans="1:18" hidden="1">
      <c r="A440" s="42" t="str">
        <f>[Table Name]&amp;"-"&amp;[Record No]</f>
        <v>Resource Form Fields-130</v>
      </c>
      <c r="B440" s="43" t="s">
        <v>442</v>
      </c>
      <c r="C440" s="42">
        <f>COUNTIF($B$1:$B439,[Table Name])</f>
        <v>130</v>
      </c>
      <c r="D440" s="43">
        <v>25</v>
      </c>
      <c r="E440" s="43" t="s">
        <v>560</v>
      </c>
      <c r="F440" s="43" t="s">
        <v>269</v>
      </c>
      <c r="G440" s="43" t="s">
        <v>877</v>
      </c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</row>
    <row r="441" spans="1:18" hidden="1">
      <c r="A441" s="42" t="str">
        <f>[Table Name]&amp;"-"&amp;[Record No]</f>
        <v>Resource Form Fields-131</v>
      </c>
      <c r="B441" s="43" t="s">
        <v>442</v>
      </c>
      <c r="C441" s="42">
        <f>COUNTIF($B$1:$B440,[Table Name])</f>
        <v>131</v>
      </c>
      <c r="D441" s="43">
        <v>25</v>
      </c>
      <c r="E441" s="43" t="s">
        <v>56</v>
      </c>
      <c r="F441" s="43" t="s">
        <v>272</v>
      </c>
      <c r="G441" s="43" t="s">
        <v>303</v>
      </c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</row>
    <row r="442" spans="1:18" hidden="1">
      <c r="A442" s="42" t="str">
        <f>[Table Name]&amp;"-"&amp;[Record No]</f>
        <v>Resource Form Fields-132</v>
      </c>
      <c r="B442" s="43" t="s">
        <v>442</v>
      </c>
      <c r="C442" s="42">
        <f>COUNTIF($B$1:$B441,[Table Name])</f>
        <v>132</v>
      </c>
      <c r="D442" s="43">
        <v>25</v>
      </c>
      <c r="E442" s="43" t="s">
        <v>574</v>
      </c>
      <c r="F442" s="43" t="s">
        <v>272</v>
      </c>
      <c r="G442" s="43" t="s">
        <v>893</v>
      </c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</row>
    <row r="443" spans="1:18" hidden="1">
      <c r="A443" s="42" t="str">
        <f>[Table Name]&amp;"-"&amp;[Record No]</f>
        <v>Resource Form Fields-133</v>
      </c>
      <c r="B443" s="43" t="s">
        <v>442</v>
      </c>
      <c r="C443" s="42">
        <f>COUNTIF($B$1:$B442,[Table Name])</f>
        <v>133</v>
      </c>
      <c r="D443" s="43">
        <v>25</v>
      </c>
      <c r="E443" s="43" t="s">
        <v>575</v>
      </c>
      <c r="F443" s="43" t="s">
        <v>272</v>
      </c>
      <c r="G443" s="43" t="s">
        <v>903</v>
      </c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</row>
    <row r="444" spans="1:18" hidden="1">
      <c r="A444" s="42" t="str">
        <f>[Table Name]&amp;"-"&amp;[Record No]</f>
        <v>Resource Form Fields-134</v>
      </c>
      <c r="B444" s="43" t="s">
        <v>442</v>
      </c>
      <c r="C444" s="42">
        <f>COUNTIF($B$1:$B443,[Table Name])</f>
        <v>134</v>
      </c>
      <c r="D444" s="43">
        <v>26</v>
      </c>
      <c r="E444" s="43" t="s">
        <v>122</v>
      </c>
      <c r="F444" s="43" t="s">
        <v>272</v>
      </c>
      <c r="G444" s="43" t="s">
        <v>13</v>
      </c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</row>
    <row r="445" spans="1:18" hidden="1">
      <c r="A445" s="42" t="str">
        <f>[Table Name]&amp;"-"&amp;[Record No]</f>
        <v>Resource Form Fields-135</v>
      </c>
      <c r="B445" s="43" t="s">
        <v>442</v>
      </c>
      <c r="C445" s="42">
        <f>COUNTIF($B$1:$B444,[Table Name])</f>
        <v>135</v>
      </c>
      <c r="D445" s="43">
        <v>26</v>
      </c>
      <c r="E445" s="43" t="s">
        <v>680</v>
      </c>
      <c r="F445" s="43" t="s">
        <v>269</v>
      </c>
      <c r="G445" s="43" t="s">
        <v>904</v>
      </c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</row>
    <row r="446" spans="1:18" hidden="1">
      <c r="A446" s="42" t="str">
        <f>[Table Name]&amp;"-"&amp;[Record No]</f>
        <v>Resource Form Fields-136</v>
      </c>
      <c r="B446" s="43" t="s">
        <v>442</v>
      </c>
      <c r="C446" s="42">
        <f>COUNTIF($B$1:$B445,[Table Name])</f>
        <v>136</v>
      </c>
      <c r="D446" s="43">
        <v>26</v>
      </c>
      <c r="E446" s="43" t="s">
        <v>682</v>
      </c>
      <c r="F446" s="43" t="s">
        <v>269</v>
      </c>
      <c r="G446" s="43" t="s">
        <v>900</v>
      </c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</row>
    <row r="447" spans="1:18" hidden="1">
      <c r="A447" s="42" t="str">
        <f>[Table Name]&amp;"-"&amp;[Record No]</f>
        <v>Resource Form Fields-137</v>
      </c>
      <c r="B447" s="43" t="s">
        <v>442</v>
      </c>
      <c r="C447" s="42">
        <f>COUNTIF($B$1:$B446,[Table Name])</f>
        <v>137</v>
      </c>
      <c r="D447" s="43">
        <v>26</v>
      </c>
      <c r="E447" s="43" t="s">
        <v>684</v>
      </c>
      <c r="F447" s="43" t="s">
        <v>272</v>
      </c>
      <c r="G447" s="43" t="s">
        <v>905</v>
      </c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</row>
    <row r="448" spans="1:18" hidden="1">
      <c r="A448" s="42" t="str">
        <f>[Table Name]&amp;"-"&amp;[Record No]</f>
        <v>Resource Form Fields-138</v>
      </c>
      <c r="B448" s="43" t="s">
        <v>442</v>
      </c>
      <c r="C448" s="42">
        <f>COUNTIF($B$1:$B447,[Table Name])</f>
        <v>138</v>
      </c>
      <c r="D448" s="43">
        <v>26</v>
      </c>
      <c r="E448" s="43" t="s">
        <v>688</v>
      </c>
      <c r="F448" s="43" t="s">
        <v>269</v>
      </c>
      <c r="G448" s="43" t="s">
        <v>906</v>
      </c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</row>
    <row r="449" spans="1:18" hidden="1">
      <c r="A449" s="42" t="str">
        <f>[Table Name]&amp;"-"&amp;[Record No]</f>
        <v>Resource Form Fields-139</v>
      </c>
      <c r="B449" s="43" t="s">
        <v>442</v>
      </c>
      <c r="C449" s="42">
        <f>COUNTIF($B$1:$B448,[Table Name])</f>
        <v>139</v>
      </c>
      <c r="D449" s="43">
        <v>26</v>
      </c>
      <c r="E449" s="43" t="s">
        <v>36</v>
      </c>
      <c r="F449" s="43" t="s">
        <v>269</v>
      </c>
      <c r="G449" s="43" t="s">
        <v>346</v>
      </c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</row>
    <row r="450" spans="1:18" hidden="1">
      <c r="A450" s="42" t="str">
        <f>[Table Name]&amp;"-"&amp;[Record No]</f>
        <v>Resource Form Fields-140</v>
      </c>
      <c r="B450" s="43" t="s">
        <v>442</v>
      </c>
      <c r="C450" s="42">
        <f>COUNTIF($B$1:$B449,[Table Name])</f>
        <v>140</v>
      </c>
      <c r="D450" s="43">
        <v>26</v>
      </c>
      <c r="E450" s="43" t="s">
        <v>700</v>
      </c>
      <c r="F450" s="43" t="s">
        <v>269</v>
      </c>
      <c r="G450" s="43" t="s">
        <v>907</v>
      </c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</row>
    <row r="451" spans="1:18" hidden="1">
      <c r="A451" s="42" t="str">
        <f>[Table Name]&amp;"-"&amp;[Record No]</f>
        <v>Resource Form Fields-141</v>
      </c>
      <c r="B451" s="43" t="s">
        <v>442</v>
      </c>
      <c r="C451" s="42">
        <f>COUNTIF($B$1:$B450,[Table Name])</f>
        <v>141</v>
      </c>
      <c r="D451" s="43">
        <v>26</v>
      </c>
      <c r="E451" s="43" t="s">
        <v>698</v>
      </c>
      <c r="F451" s="43" t="s">
        <v>272</v>
      </c>
      <c r="G451" s="43" t="s">
        <v>908</v>
      </c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</row>
    <row r="452" spans="1:18" hidden="1">
      <c r="A452" s="42" t="str">
        <f>[Table Name]&amp;"-"&amp;[Record No]</f>
        <v>Resource Form Fields-142</v>
      </c>
      <c r="B452" s="43" t="s">
        <v>442</v>
      </c>
      <c r="C452" s="42">
        <f>COUNTIF($B$1:$B451,[Table Name])</f>
        <v>142</v>
      </c>
      <c r="D452" s="43">
        <v>27</v>
      </c>
      <c r="E452" s="43" t="s">
        <v>23</v>
      </c>
      <c r="F452" s="43" t="s">
        <v>272</v>
      </c>
      <c r="G452" s="43" t="s">
        <v>208</v>
      </c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</row>
    <row r="453" spans="1:18" hidden="1">
      <c r="A453" s="42" t="str">
        <f>[Table Name]&amp;"-"&amp;[Record No]</f>
        <v>Resource Form Fields-143</v>
      </c>
      <c r="B453" s="43" t="s">
        <v>442</v>
      </c>
      <c r="C453" s="42">
        <f>COUNTIF($B$1:$B452,[Table Name])</f>
        <v>143</v>
      </c>
      <c r="D453" s="43">
        <v>27</v>
      </c>
      <c r="E453" s="43" t="s">
        <v>26</v>
      </c>
      <c r="F453" s="43" t="s">
        <v>269</v>
      </c>
      <c r="G453" s="43" t="s">
        <v>1</v>
      </c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</row>
    <row r="454" spans="1:18" hidden="1">
      <c r="A454" s="42" t="str">
        <f>[Table Name]&amp;"-"&amp;[Record No]</f>
        <v>Resource Form Fields-144</v>
      </c>
      <c r="B454" s="43" t="s">
        <v>442</v>
      </c>
      <c r="C454" s="42">
        <f>COUNTIF($B$1:$B453,[Table Name])</f>
        <v>144</v>
      </c>
      <c r="D454" s="43">
        <v>27</v>
      </c>
      <c r="E454" s="43" t="s">
        <v>28</v>
      </c>
      <c r="F454" s="43" t="s">
        <v>275</v>
      </c>
      <c r="G454" s="43" t="s">
        <v>297</v>
      </c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</row>
    <row r="455" spans="1:18" hidden="1">
      <c r="A455" s="42" t="str">
        <f>[Table Name]&amp;"-"&amp;[Record No]</f>
        <v>Resource Form Fields-145</v>
      </c>
      <c r="B455" s="43" t="s">
        <v>442</v>
      </c>
      <c r="C455" s="42">
        <f>COUNTIF($B$1:$B454,[Table Name])</f>
        <v>145</v>
      </c>
      <c r="D455" s="43">
        <v>27</v>
      </c>
      <c r="E455" s="43" t="s">
        <v>30</v>
      </c>
      <c r="F455" s="43" t="s">
        <v>269</v>
      </c>
      <c r="G455" s="43" t="s">
        <v>277</v>
      </c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</row>
    <row r="456" spans="1:18" hidden="1">
      <c r="A456" s="42" t="str">
        <f>[Table Name]&amp;"-"&amp;[Record No]</f>
        <v>Resource Form Fields-146</v>
      </c>
      <c r="B456" s="43" t="s">
        <v>442</v>
      </c>
      <c r="C456" s="42">
        <f>COUNTIF($B$1:$B455,[Table Name])</f>
        <v>146</v>
      </c>
      <c r="D456" s="43">
        <v>27</v>
      </c>
      <c r="E456" s="43" t="s">
        <v>36</v>
      </c>
      <c r="F456" s="43" t="s">
        <v>269</v>
      </c>
      <c r="G456" s="43" t="s">
        <v>346</v>
      </c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</row>
    <row r="457" spans="1:18" hidden="1">
      <c r="A457" s="42" t="str">
        <f>[Table Name]&amp;"-"&amp;[Record No]</f>
        <v>Resource Form Fields-147</v>
      </c>
      <c r="B457" s="43" t="s">
        <v>442</v>
      </c>
      <c r="C457" s="42">
        <f>COUNTIF($B$1:$B456,[Table Name])</f>
        <v>147</v>
      </c>
      <c r="D457" s="43">
        <v>28</v>
      </c>
      <c r="E457" s="43" t="s">
        <v>723</v>
      </c>
      <c r="F457" s="43" t="s">
        <v>272</v>
      </c>
      <c r="G457" s="43" t="s">
        <v>742</v>
      </c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</row>
    <row r="458" spans="1:18" hidden="1">
      <c r="A458" s="42" t="str">
        <f>[Table Name]&amp;"-"&amp;[Record No]</f>
        <v>Resource Form Fields-148</v>
      </c>
      <c r="B458" s="43" t="s">
        <v>442</v>
      </c>
      <c r="C458" s="42">
        <f>COUNTIF($B$1:$B457,[Table Name])</f>
        <v>148</v>
      </c>
      <c r="D458" s="43">
        <v>28</v>
      </c>
      <c r="E458" s="43" t="s">
        <v>26</v>
      </c>
      <c r="F458" s="43" t="s">
        <v>269</v>
      </c>
      <c r="G458" s="43" t="s">
        <v>1</v>
      </c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</row>
    <row r="459" spans="1:18" hidden="1">
      <c r="A459" s="42" t="str">
        <f>[Table Name]&amp;"-"&amp;[Record No]</f>
        <v>Resource Form Fields-149</v>
      </c>
      <c r="B459" s="43" t="s">
        <v>442</v>
      </c>
      <c r="C459" s="42">
        <f>COUNTIF($B$1:$B458,[Table Name])</f>
        <v>149</v>
      </c>
      <c r="D459" s="43">
        <v>28</v>
      </c>
      <c r="E459" s="43" t="s">
        <v>30</v>
      </c>
      <c r="F459" s="43" t="s">
        <v>269</v>
      </c>
      <c r="G459" s="43" t="s">
        <v>277</v>
      </c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</row>
    <row r="460" spans="1:18" hidden="1">
      <c r="A460" s="42" t="str">
        <f>[Table Name]&amp;"-"&amp;[Record No]</f>
        <v>Resource Form Fields-150</v>
      </c>
      <c r="B460" s="43" t="s">
        <v>442</v>
      </c>
      <c r="C460" s="42">
        <f>COUNTIF($B$1:$B459,[Table Name])</f>
        <v>150</v>
      </c>
      <c r="D460" s="43">
        <v>28</v>
      </c>
      <c r="E460" s="43" t="s">
        <v>726</v>
      </c>
      <c r="F460" s="43" t="s">
        <v>269</v>
      </c>
      <c r="G460" s="43" t="s">
        <v>909</v>
      </c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</row>
    <row r="461" spans="1:18" hidden="1">
      <c r="A461" s="42" t="str">
        <f>[Table Name]&amp;"-"&amp;[Record No]</f>
        <v>Resource Form Fields-151</v>
      </c>
      <c r="B461" s="43" t="s">
        <v>442</v>
      </c>
      <c r="C461" s="42">
        <f>COUNTIF($B$1:$B460,[Table Name])</f>
        <v>151</v>
      </c>
      <c r="D461" s="43">
        <v>29</v>
      </c>
      <c r="E461" s="43" t="s">
        <v>602</v>
      </c>
      <c r="F461" s="43" t="s">
        <v>272</v>
      </c>
      <c r="G461" s="43" t="s">
        <v>758</v>
      </c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</row>
    <row r="462" spans="1:18" hidden="1">
      <c r="A462" s="42" t="str">
        <f>[Table Name]&amp;"-"&amp;[Record No]</f>
        <v>Resource Form Fields-152</v>
      </c>
      <c r="B462" s="43" t="s">
        <v>442</v>
      </c>
      <c r="C462" s="42">
        <f>COUNTIF($B$1:$B461,[Table Name])</f>
        <v>152</v>
      </c>
      <c r="D462" s="43">
        <v>29</v>
      </c>
      <c r="E462" s="43" t="s">
        <v>81</v>
      </c>
      <c r="F462" s="43" t="s">
        <v>269</v>
      </c>
      <c r="G462" s="43" t="s">
        <v>910</v>
      </c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</row>
    <row r="463" spans="1:18" hidden="1">
      <c r="A463" s="42" t="str">
        <f>[Table Name]&amp;"-"&amp;[Record No]</f>
        <v>Resource Form Fields-153</v>
      </c>
      <c r="B463" s="43" t="s">
        <v>442</v>
      </c>
      <c r="C463" s="42">
        <f>COUNTIF($B$1:$B462,[Table Name])</f>
        <v>153</v>
      </c>
      <c r="D463" s="43">
        <v>29</v>
      </c>
      <c r="E463" s="43" t="s">
        <v>30</v>
      </c>
      <c r="F463" s="43" t="s">
        <v>269</v>
      </c>
      <c r="G463" s="43" t="s">
        <v>277</v>
      </c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</row>
    <row r="464" spans="1:18" hidden="1">
      <c r="A464" s="42" t="str">
        <f>[Table Name]&amp;"-"&amp;[Record No]</f>
        <v>Resource Form Fields-154</v>
      </c>
      <c r="B464" s="43" t="s">
        <v>442</v>
      </c>
      <c r="C464" s="42">
        <f>COUNTIF($B$1:$B463,[Table Name])</f>
        <v>154</v>
      </c>
      <c r="D464" s="43">
        <v>29</v>
      </c>
      <c r="E464" s="43" t="s">
        <v>734</v>
      </c>
      <c r="F464" s="43" t="s">
        <v>272</v>
      </c>
      <c r="G464" s="43" t="s">
        <v>911</v>
      </c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</row>
    <row r="465" spans="1:18" hidden="1">
      <c r="A465" s="42" t="str">
        <f>[Table Name]&amp;"-"&amp;[Record No]</f>
        <v>Resource Form Fields-155</v>
      </c>
      <c r="B465" s="43" t="s">
        <v>442</v>
      </c>
      <c r="C465" s="42">
        <f>COUNTIF($B$1:$B464,[Table Name])</f>
        <v>155</v>
      </c>
      <c r="D465" s="43">
        <v>29</v>
      </c>
      <c r="E465" s="43" t="s">
        <v>738</v>
      </c>
      <c r="F465" s="43" t="s">
        <v>269</v>
      </c>
      <c r="G465" s="43" t="s">
        <v>912</v>
      </c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</row>
    <row r="466" spans="1:18" hidden="1">
      <c r="A466" s="42" t="str">
        <f>[Table Name]&amp;"-"&amp;[Record No]</f>
        <v>Resource Form Fields-156</v>
      </c>
      <c r="B466" s="43" t="s">
        <v>442</v>
      </c>
      <c r="C466" s="42">
        <f>COUNTIF($B$1:$B465,[Table Name])</f>
        <v>156</v>
      </c>
      <c r="D466" s="43">
        <v>29</v>
      </c>
      <c r="E466" s="43" t="s">
        <v>739</v>
      </c>
      <c r="F466" s="43" t="s">
        <v>269</v>
      </c>
      <c r="G466" s="43" t="s">
        <v>913</v>
      </c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</row>
    <row r="467" spans="1:18" hidden="1">
      <c r="A467" s="42" t="str">
        <f>[Table Name]&amp;"-"&amp;[Record No]</f>
        <v>Resource Form Fields-157</v>
      </c>
      <c r="B467" s="43" t="s">
        <v>442</v>
      </c>
      <c r="C467" s="42">
        <f>COUNTIF($B$1:$B466,[Table Name])</f>
        <v>157</v>
      </c>
      <c r="D467" s="43">
        <v>30</v>
      </c>
      <c r="E467" s="43" t="s">
        <v>23</v>
      </c>
      <c r="F467" s="43" t="s">
        <v>272</v>
      </c>
      <c r="G467" s="43" t="s">
        <v>208</v>
      </c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</row>
    <row r="468" spans="1:18" hidden="1">
      <c r="A468" s="42" t="str">
        <f>[Table Name]&amp;"-"&amp;[Record No]</f>
        <v>Resource Form Fields-158</v>
      </c>
      <c r="B468" s="43" t="s">
        <v>442</v>
      </c>
      <c r="C468" s="42">
        <f>COUNTIF($B$1:$B467,[Table Name])</f>
        <v>158</v>
      </c>
      <c r="D468" s="43">
        <v>30</v>
      </c>
      <c r="E468" s="43" t="s">
        <v>26</v>
      </c>
      <c r="F468" s="43" t="s">
        <v>269</v>
      </c>
      <c r="G468" s="43" t="s">
        <v>1</v>
      </c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</row>
    <row r="469" spans="1:18" hidden="1">
      <c r="A469" s="42" t="str">
        <f>[Table Name]&amp;"-"&amp;[Record No]</f>
        <v>Resource Form Fields-159</v>
      </c>
      <c r="B469" s="43" t="s">
        <v>442</v>
      </c>
      <c r="C469" s="42">
        <f>COUNTIF($B$1:$B468,[Table Name])</f>
        <v>159</v>
      </c>
      <c r="D469" s="43">
        <v>30</v>
      </c>
      <c r="E469" s="43" t="s">
        <v>49</v>
      </c>
      <c r="F469" s="43" t="s">
        <v>272</v>
      </c>
      <c r="G469" s="43" t="s">
        <v>915</v>
      </c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</row>
    <row r="470" spans="1:18" hidden="1">
      <c r="A470" s="42" t="str">
        <f>[Table Name]&amp;"-"&amp;[Record No]</f>
        <v>Resource Form Fields-160</v>
      </c>
      <c r="B470" s="43" t="s">
        <v>442</v>
      </c>
      <c r="C470" s="42">
        <f>COUNTIF($B$1:$B469,[Table Name])</f>
        <v>160</v>
      </c>
      <c r="D470" s="43">
        <v>30</v>
      </c>
      <c r="E470" s="43" t="s">
        <v>94</v>
      </c>
      <c r="F470" s="43" t="s">
        <v>272</v>
      </c>
      <c r="G470" s="43" t="s">
        <v>824</v>
      </c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</row>
    <row r="471" spans="1:18" hidden="1">
      <c r="A471" s="42" t="str">
        <f>[Table Name]&amp;"-"&amp;[Record No]</f>
        <v>Resource Form Fields-161</v>
      </c>
      <c r="B471" s="43" t="s">
        <v>442</v>
      </c>
      <c r="C471" s="42">
        <f>COUNTIF($B$1:$B470,[Table Name])</f>
        <v>161</v>
      </c>
      <c r="D471" s="43">
        <v>30</v>
      </c>
      <c r="E471" s="43" t="s">
        <v>777</v>
      </c>
      <c r="F471" s="43" t="s">
        <v>272</v>
      </c>
      <c r="G471" s="43" t="s">
        <v>914</v>
      </c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</row>
    <row r="472" spans="1:18" hidden="1">
      <c r="A472" s="42" t="str">
        <f>[Table Name]&amp;"-"&amp;[Record No]</f>
        <v>Resource Form Fields-162</v>
      </c>
      <c r="B472" s="43" t="s">
        <v>442</v>
      </c>
      <c r="C472" s="42">
        <f>COUNTIF($B$1:$B471,[Table Name])</f>
        <v>162</v>
      </c>
      <c r="D472" s="43">
        <v>30</v>
      </c>
      <c r="E472" s="43" t="s">
        <v>705</v>
      </c>
      <c r="F472" s="43" t="s">
        <v>269</v>
      </c>
      <c r="G472" s="43" t="s">
        <v>916</v>
      </c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</row>
    <row r="473" spans="1:18" hidden="1">
      <c r="A473" s="42" t="str">
        <f>[Table Name]&amp;"-"&amp;[Record No]</f>
        <v>Resource Form Fields-163</v>
      </c>
      <c r="B473" s="43" t="s">
        <v>442</v>
      </c>
      <c r="C473" s="42">
        <f>COUNTIF($B$1:$B472,[Table Name])</f>
        <v>163</v>
      </c>
      <c r="D473" s="43">
        <v>30</v>
      </c>
      <c r="E473" s="43" t="s">
        <v>708</v>
      </c>
      <c r="F473" s="43" t="s">
        <v>272</v>
      </c>
      <c r="G473" s="43" t="s">
        <v>917</v>
      </c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</row>
    <row r="474" spans="1:18" hidden="1">
      <c r="A474" s="42" t="str">
        <f>[Table Name]&amp;"-"&amp;[Record No]</f>
        <v>Resource Form Fields-164</v>
      </c>
      <c r="B474" s="43" t="s">
        <v>442</v>
      </c>
      <c r="C474" s="42">
        <f>COUNTIF($B$1:$B473,[Table Name])</f>
        <v>164</v>
      </c>
      <c r="D474" s="43">
        <v>30</v>
      </c>
      <c r="E474" s="43" t="s">
        <v>560</v>
      </c>
      <c r="F474" s="43" t="s">
        <v>269</v>
      </c>
      <c r="G474" s="43" t="s">
        <v>900</v>
      </c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</row>
    <row r="475" spans="1:18" hidden="1">
      <c r="A475" s="42" t="str">
        <f>[Table Name]&amp;"-"&amp;[Record No]</f>
        <v>Resource Form Fields-165</v>
      </c>
      <c r="B475" s="43" t="s">
        <v>442</v>
      </c>
      <c r="C475" s="42">
        <f>COUNTIF($B$1:$B474,[Table Name])</f>
        <v>165</v>
      </c>
      <c r="D475" s="43">
        <v>30</v>
      </c>
      <c r="E475" s="43" t="s">
        <v>770</v>
      </c>
      <c r="F475" s="43" t="s">
        <v>269</v>
      </c>
      <c r="G475" s="43" t="s">
        <v>918</v>
      </c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</row>
    <row r="476" spans="1:18" hidden="1">
      <c r="A476" s="42" t="str">
        <f>[Table Name]&amp;"-"&amp;[Record No]</f>
        <v>Resource Form Fields-166</v>
      </c>
      <c r="B476" s="43" t="s">
        <v>442</v>
      </c>
      <c r="C476" s="42">
        <f>COUNTIF($B$1:$B475,[Table Name])</f>
        <v>166</v>
      </c>
      <c r="D476" s="43">
        <v>30</v>
      </c>
      <c r="E476" s="43" t="s">
        <v>772</v>
      </c>
      <c r="F476" s="43" t="s">
        <v>269</v>
      </c>
      <c r="G476" s="43" t="s">
        <v>919</v>
      </c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</row>
    <row r="477" spans="1:18" hidden="1">
      <c r="A477" s="42" t="str">
        <f>[Table Name]&amp;"-"&amp;[Record No]</f>
        <v>Resource Form Fields-167</v>
      </c>
      <c r="B477" s="43" t="s">
        <v>442</v>
      </c>
      <c r="C477" s="42">
        <f>COUNTIF($B$1:$B476,[Table Name])</f>
        <v>167</v>
      </c>
      <c r="D477" s="43">
        <v>30</v>
      </c>
      <c r="E477" s="43" t="s">
        <v>36</v>
      </c>
      <c r="F477" s="43" t="s">
        <v>269</v>
      </c>
      <c r="G477" s="43" t="s">
        <v>346</v>
      </c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</row>
    <row r="478" spans="1:18" hidden="1">
      <c r="A478" s="42" t="str">
        <f>[Table Name]&amp;"-"&amp;[Record No]</f>
        <v>Resource Form Fields-168</v>
      </c>
      <c r="B478" s="43" t="s">
        <v>442</v>
      </c>
      <c r="C478" s="42">
        <f>COUNTIF($B$1:$B477,[Table Name])</f>
        <v>168</v>
      </c>
      <c r="D478" s="43">
        <v>31</v>
      </c>
      <c r="E478" s="43" t="s">
        <v>122</v>
      </c>
      <c r="F478" s="43" t="s">
        <v>272</v>
      </c>
      <c r="G478" s="43" t="s">
        <v>13</v>
      </c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</row>
    <row r="479" spans="1:18" hidden="1">
      <c r="A479" s="42" t="str">
        <f>[Table Name]&amp;"-"&amp;[Record No]</f>
        <v>Resource Form Fields-169</v>
      </c>
      <c r="B479" s="43" t="s">
        <v>442</v>
      </c>
      <c r="C479" s="42">
        <f>COUNTIF($B$1:$B478,[Table Name])</f>
        <v>169</v>
      </c>
      <c r="D479" s="43">
        <v>31</v>
      </c>
      <c r="E479" s="43" t="s">
        <v>49</v>
      </c>
      <c r="F479" s="43" t="s">
        <v>272</v>
      </c>
      <c r="G479" s="43" t="s">
        <v>922</v>
      </c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</row>
    <row r="480" spans="1:18" hidden="1">
      <c r="A480" s="42" t="str">
        <f>[Table Name]&amp;"-"&amp;[Record No]</f>
        <v>Resource Form Fields-170</v>
      </c>
      <c r="B480" s="43" t="s">
        <v>442</v>
      </c>
      <c r="C480" s="42">
        <f>COUNTIF($B$1:$B479,[Table Name])</f>
        <v>170</v>
      </c>
      <c r="D480" s="43">
        <v>31</v>
      </c>
      <c r="E480" s="43" t="s">
        <v>680</v>
      </c>
      <c r="F480" s="43" t="s">
        <v>269</v>
      </c>
      <c r="G480" s="43" t="s">
        <v>923</v>
      </c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</row>
    <row r="481" spans="1:18" hidden="1">
      <c r="A481" s="42" t="str">
        <f>[Table Name]&amp;"-"&amp;[Record No]</f>
        <v>Resource Form Fields-171</v>
      </c>
      <c r="B481" s="43" t="s">
        <v>442</v>
      </c>
      <c r="C481" s="42">
        <f>COUNTIF($B$1:$B480,[Table Name])</f>
        <v>171</v>
      </c>
      <c r="D481" s="43">
        <v>31</v>
      </c>
      <c r="E481" s="43" t="s">
        <v>783</v>
      </c>
      <c r="F481" s="43" t="s">
        <v>272</v>
      </c>
      <c r="G481" s="43" t="s">
        <v>924</v>
      </c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</row>
    <row r="482" spans="1:18" hidden="1">
      <c r="A482" s="42" t="str">
        <f>[Table Name]&amp;"-"&amp;[Record No]</f>
        <v>Resource Form Fields-172</v>
      </c>
      <c r="B482" s="43" t="s">
        <v>442</v>
      </c>
      <c r="C482" s="42">
        <f>COUNTIF($B$1:$B481,[Table Name])</f>
        <v>172</v>
      </c>
      <c r="D482" s="43">
        <v>31</v>
      </c>
      <c r="E482" s="43" t="s">
        <v>96</v>
      </c>
      <c r="F482" s="43" t="s">
        <v>269</v>
      </c>
      <c r="G482" s="43" t="s">
        <v>920</v>
      </c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</row>
    <row r="483" spans="1:18" hidden="1">
      <c r="A483" s="42" t="str">
        <f>[Table Name]&amp;"-"&amp;[Record No]</f>
        <v>Resource Form Fields-173</v>
      </c>
      <c r="B483" s="43" t="s">
        <v>442</v>
      </c>
      <c r="C483" s="42">
        <f>COUNTIF($B$1:$B482,[Table Name])</f>
        <v>173</v>
      </c>
      <c r="D483" s="43">
        <v>31</v>
      </c>
      <c r="E483" s="43" t="s">
        <v>799</v>
      </c>
      <c r="F483" s="43" t="s">
        <v>269</v>
      </c>
      <c r="G483" s="43" t="s">
        <v>921</v>
      </c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</row>
    <row r="484" spans="1:18" hidden="1">
      <c r="A484" s="42" t="str">
        <f>[Table Name]&amp;"-"&amp;[Record No]</f>
        <v>Resource Form Fields-174</v>
      </c>
      <c r="B484" s="43" t="s">
        <v>442</v>
      </c>
      <c r="C484" s="42">
        <f>COUNTIF($B$1:$B483,[Table Name])</f>
        <v>174</v>
      </c>
      <c r="D484" s="43">
        <v>31</v>
      </c>
      <c r="E484" s="43" t="s">
        <v>684</v>
      </c>
      <c r="F484" s="43" t="s">
        <v>272</v>
      </c>
      <c r="G484" s="43" t="s">
        <v>905</v>
      </c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</row>
    <row r="485" spans="1:18" hidden="1">
      <c r="A485" s="42" t="str">
        <f>[Table Name]&amp;"-"&amp;[Record No]</f>
        <v>Resource Form Field Data-38</v>
      </c>
      <c r="B485" s="40" t="s">
        <v>443</v>
      </c>
      <c r="C485" s="42">
        <f>COUNTIF($B$1:$B484,[Table Name])</f>
        <v>38</v>
      </c>
      <c r="D485" s="43">
        <v>38</v>
      </c>
      <c r="E485" s="43" t="s">
        <v>26</v>
      </c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</row>
    <row r="486" spans="1:18" hidden="1">
      <c r="A486" s="42" t="str">
        <f>[Table Name]&amp;"-"&amp;[Record No]</f>
        <v>Resource Form Field Data-39</v>
      </c>
      <c r="B486" s="40" t="s">
        <v>443</v>
      </c>
      <c r="C486" s="42">
        <f>COUNTIF($B$1:$B485,[Table Name])</f>
        <v>39</v>
      </c>
      <c r="D486" s="43">
        <v>39</v>
      </c>
      <c r="E486" s="43" t="s">
        <v>28</v>
      </c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</row>
    <row r="487" spans="1:18" hidden="1">
      <c r="A487" s="42" t="str">
        <f>[Table Name]&amp;"-"&amp;[Record No]</f>
        <v>Resource Form Field Data-40</v>
      </c>
      <c r="B487" s="40" t="s">
        <v>443</v>
      </c>
      <c r="C487" s="42">
        <f>COUNTIF($B$1:$B486,[Table Name])</f>
        <v>40</v>
      </c>
      <c r="D487" s="43">
        <v>40</v>
      </c>
      <c r="E487" s="43" t="s">
        <v>30</v>
      </c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</row>
    <row r="488" spans="1:18" hidden="1">
      <c r="A488" s="42" t="str">
        <f>[Table Name]&amp;"-"&amp;[Record No]</f>
        <v>Resource Form Field Data-41</v>
      </c>
      <c r="B488" s="40" t="s">
        <v>443</v>
      </c>
      <c r="C488" s="42">
        <f>COUNTIF($B$1:$B487,[Table Name])</f>
        <v>41</v>
      </c>
      <c r="D488" s="43">
        <v>41</v>
      </c>
      <c r="E488" s="43" t="s">
        <v>31</v>
      </c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</row>
    <row r="489" spans="1:18" hidden="1">
      <c r="A489" s="42" t="str">
        <f>[Table Name]&amp;"-"&amp;[Record No]</f>
        <v>Resource Form Field Data-42</v>
      </c>
      <c r="B489" s="40" t="s">
        <v>443</v>
      </c>
      <c r="C489" s="42">
        <f>COUNTIF($B$1:$B488,[Table Name])</f>
        <v>42</v>
      </c>
      <c r="D489" s="43">
        <v>42</v>
      </c>
      <c r="E489" s="43" t="s">
        <v>32</v>
      </c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</row>
    <row r="490" spans="1:18" hidden="1">
      <c r="A490" s="42" t="str">
        <f>[Table Name]&amp;"-"&amp;[Record No]</f>
        <v>Resource Form Field Data-43</v>
      </c>
      <c r="B490" s="40" t="s">
        <v>443</v>
      </c>
      <c r="C490" s="42">
        <f>COUNTIF($B$1:$B489,[Table Name])</f>
        <v>43</v>
      </c>
      <c r="D490" s="43">
        <v>43</v>
      </c>
      <c r="E490" s="43" t="s">
        <v>34</v>
      </c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</row>
    <row r="491" spans="1:18" hidden="1">
      <c r="A491" s="42" t="str">
        <f>[Table Name]&amp;"-"&amp;[Record No]</f>
        <v>Resource Form Field Data-44</v>
      </c>
      <c r="B491" s="40" t="s">
        <v>443</v>
      </c>
      <c r="C491" s="42">
        <f>COUNTIF($B$1:$B490,[Table Name])</f>
        <v>44</v>
      </c>
      <c r="D491" s="43">
        <v>44</v>
      </c>
      <c r="E491" s="43" t="s">
        <v>35</v>
      </c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</row>
    <row r="492" spans="1:18" hidden="1">
      <c r="A492" s="42" t="str">
        <f>[Table Name]&amp;"-"&amp;[Record No]</f>
        <v>Resource Form Field Data-45</v>
      </c>
      <c r="B492" s="40" t="s">
        <v>443</v>
      </c>
      <c r="C492" s="42">
        <f>COUNTIF($B$1:$B491,[Table Name])</f>
        <v>45</v>
      </c>
      <c r="D492" s="43">
        <v>45</v>
      </c>
      <c r="E492" s="43" t="s">
        <v>23</v>
      </c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</row>
    <row r="493" spans="1:18" hidden="1">
      <c r="A493" s="42" t="str">
        <f>[Table Name]&amp;"-"&amp;[Record No]</f>
        <v>Resource Form Field Data-46</v>
      </c>
      <c r="B493" s="40" t="s">
        <v>443</v>
      </c>
      <c r="C493" s="42">
        <f>COUNTIF($B$1:$B492,[Table Name])</f>
        <v>46</v>
      </c>
      <c r="D493" s="43">
        <v>46</v>
      </c>
      <c r="E493" s="43" t="s">
        <v>26</v>
      </c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</row>
    <row r="494" spans="1:18" hidden="1">
      <c r="A494" s="42" t="str">
        <f>[Table Name]&amp;"-"&amp;[Record No]</f>
        <v>Resource Form Field Data-47</v>
      </c>
      <c r="B494" s="40" t="s">
        <v>443</v>
      </c>
      <c r="C494" s="42">
        <f>COUNTIF($B$1:$B493,[Table Name])</f>
        <v>47</v>
      </c>
      <c r="D494" s="43">
        <v>47</v>
      </c>
      <c r="E494" s="43" t="s">
        <v>28</v>
      </c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</row>
    <row r="495" spans="1:18" hidden="1">
      <c r="A495" s="42" t="str">
        <f>[Table Name]&amp;"-"&amp;[Record No]</f>
        <v>Resource Form Field Data-48</v>
      </c>
      <c r="B495" s="40" t="s">
        <v>443</v>
      </c>
      <c r="C495" s="42">
        <f>COUNTIF($B$1:$B494,[Table Name])</f>
        <v>48</v>
      </c>
      <c r="D495" s="43">
        <v>48</v>
      </c>
      <c r="E495" s="43" t="s">
        <v>30</v>
      </c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</row>
    <row r="496" spans="1:18" hidden="1">
      <c r="A496" s="42" t="str">
        <f>[Table Name]&amp;"-"&amp;[Record No]</f>
        <v>Resource Form Field Data-49</v>
      </c>
      <c r="B496" s="40" t="s">
        <v>443</v>
      </c>
      <c r="C496" s="42">
        <f>COUNTIF($B$1:$B495,[Table Name])</f>
        <v>49</v>
      </c>
      <c r="D496" s="43">
        <v>49</v>
      </c>
      <c r="E496" s="43" t="s">
        <v>49</v>
      </c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</row>
    <row r="497" spans="1:18" hidden="1">
      <c r="A497" s="42" t="str">
        <f>[Table Name]&amp;"-"&amp;[Record No]</f>
        <v>Resource Form Field Data-50</v>
      </c>
      <c r="B497" s="40" t="s">
        <v>443</v>
      </c>
      <c r="C497" s="42">
        <f>COUNTIF($B$1:$B496,[Table Name])</f>
        <v>50</v>
      </c>
      <c r="D497" s="43">
        <v>50</v>
      </c>
      <c r="E497" s="43" t="s">
        <v>326</v>
      </c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</row>
    <row r="498" spans="1:18" hidden="1">
      <c r="A498" s="42" t="str">
        <f>[Table Name]&amp;"-"&amp;[Record No]</f>
        <v>Resource Form Field Data-51</v>
      </c>
      <c r="B498" s="40" t="s">
        <v>443</v>
      </c>
      <c r="C498" s="42">
        <f>COUNTIF($B$1:$B497,[Table Name])</f>
        <v>51</v>
      </c>
      <c r="D498" s="43">
        <v>51</v>
      </c>
      <c r="E498" s="43" t="s">
        <v>77</v>
      </c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</row>
    <row r="499" spans="1:18" hidden="1">
      <c r="A499" s="42" t="str">
        <f>[Table Name]&amp;"-"&amp;[Record No]</f>
        <v>Resource Form Field Data-52</v>
      </c>
      <c r="B499" s="40" t="s">
        <v>443</v>
      </c>
      <c r="C499" s="42">
        <f>COUNTIF($B$1:$B498,[Table Name])</f>
        <v>52</v>
      </c>
      <c r="D499" s="43">
        <v>52</v>
      </c>
      <c r="E499" s="43" t="s">
        <v>86</v>
      </c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</row>
    <row r="500" spans="1:18" hidden="1">
      <c r="A500" s="42" t="str">
        <f>[Table Name]&amp;"-"&amp;[Record No]</f>
        <v>Resource Form Field Data-53</v>
      </c>
      <c r="B500" s="40" t="s">
        <v>443</v>
      </c>
      <c r="C500" s="42">
        <f>COUNTIF($B$1:$B499,[Table Name])</f>
        <v>53</v>
      </c>
      <c r="D500" s="43">
        <v>53</v>
      </c>
      <c r="E500" s="43" t="s">
        <v>49</v>
      </c>
      <c r="F500" s="43">
        <v>8</v>
      </c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</row>
    <row r="501" spans="1:18" hidden="1">
      <c r="A501" s="42" t="str">
        <f>[Table Name]&amp;"-"&amp;[Record No]</f>
        <v>Resource Form Field Data-54</v>
      </c>
      <c r="B501" s="40" t="s">
        <v>443</v>
      </c>
      <c r="C501" s="42">
        <f>COUNTIF($B$1:$B500,[Table Name])</f>
        <v>54</v>
      </c>
      <c r="D501" s="43">
        <v>54</v>
      </c>
      <c r="E501" s="43" t="s">
        <v>112</v>
      </c>
      <c r="F501" s="43">
        <v>8</v>
      </c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</row>
    <row r="502" spans="1:18" hidden="1">
      <c r="A502" s="42" t="str">
        <f>[Table Name]&amp;"-"&amp;[Record No]</f>
        <v>Resource Form Field Data-55</v>
      </c>
      <c r="B502" s="40" t="s">
        <v>443</v>
      </c>
      <c r="C502" s="42">
        <f>COUNTIF($B$1:$B501,[Table Name])</f>
        <v>55</v>
      </c>
      <c r="D502" s="43">
        <v>55</v>
      </c>
      <c r="E502" s="43" t="s">
        <v>113</v>
      </c>
      <c r="F502" s="43">
        <v>8</v>
      </c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</row>
    <row r="503" spans="1:18" hidden="1">
      <c r="A503" s="42" t="str">
        <f>[Table Name]&amp;"-"&amp;[Record No]</f>
        <v>Resource Form Field Data-56</v>
      </c>
      <c r="B503" s="40" t="s">
        <v>443</v>
      </c>
      <c r="C503" s="42">
        <f>COUNTIF($B$1:$B502,[Table Name])</f>
        <v>56</v>
      </c>
      <c r="D503" s="43">
        <v>56</v>
      </c>
      <c r="E503" s="43" t="s">
        <v>23</v>
      </c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</row>
    <row r="504" spans="1:18" hidden="1">
      <c r="A504" s="42" t="str">
        <f>[Table Name]&amp;"-"&amp;[Record No]</f>
        <v>Resource Form Field Data-57</v>
      </c>
      <c r="B504" s="40" t="s">
        <v>443</v>
      </c>
      <c r="C504" s="42">
        <f>COUNTIF($B$1:$B503,[Table Name])</f>
        <v>57</v>
      </c>
      <c r="D504" s="43">
        <v>57</v>
      </c>
      <c r="E504" s="43" t="s">
        <v>26</v>
      </c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</row>
    <row r="505" spans="1:18" hidden="1">
      <c r="A505" s="42" t="str">
        <f>[Table Name]&amp;"-"&amp;[Record No]</f>
        <v>Resource Form Field Data-58</v>
      </c>
      <c r="B505" s="40" t="s">
        <v>443</v>
      </c>
      <c r="C505" s="42">
        <f>COUNTIF($B$1:$B504,[Table Name])</f>
        <v>58</v>
      </c>
      <c r="D505" s="43">
        <v>58</v>
      </c>
      <c r="E505" s="43" t="s">
        <v>28</v>
      </c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</row>
    <row r="506" spans="1:18" hidden="1">
      <c r="A506" s="42" t="str">
        <f>[Table Name]&amp;"-"&amp;[Record No]</f>
        <v>Resource Form Field Data-59</v>
      </c>
      <c r="B506" s="40" t="s">
        <v>443</v>
      </c>
      <c r="C506" s="42">
        <f>COUNTIF($B$1:$B505,[Table Name])</f>
        <v>59</v>
      </c>
      <c r="D506" s="43">
        <v>59</v>
      </c>
      <c r="E506" s="43" t="s">
        <v>30</v>
      </c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</row>
    <row r="507" spans="1:18" hidden="1">
      <c r="A507" s="42" t="str">
        <f>[Table Name]&amp;"-"&amp;[Record No]</f>
        <v>Resource Form Field Data-60</v>
      </c>
      <c r="B507" s="40" t="s">
        <v>443</v>
      </c>
      <c r="C507" s="42">
        <f>COUNTIF($B$1:$B506,[Table Name])</f>
        <v>60</v>
      </c>
      <c r="D507" s="43">
        <v>60</v>
      </c>
      <c r="E507" s="43" t="s">
        <v>64</v>
      </c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</row>
    <row r="508" spans="1:18" hidden="1">
      <c r="A508" s="42" t="str">
        <f>[Table Name]&amp;"-"&amp;[Record No]</f>
        <v>Resource Form Field Data-61</v>
      </c>
      <c r="B508" s="40" t="s">
        <v>443</v>
      </c>
      <c r="C508" s="42">
        <f>COUNTIF($B$1:$B507,[Table Name])</f>
        <v>61</v>
      </c>
      <c r="D508" s="43">
        <v>61</v>
      </c>
      <c r="E508" s="43" t="s">
        <v>117</v>
      </c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</row>
    <row r="509" spans="1:18" hidden="1">
      <c r="A509" s="42" t="str">
        <f>[Table Name]&amp;"-"&amp;[Record No]</f>
        <v>Resource Form Field Data-62</v>
      </c>
      <c r="B509" s="40" t="s">
        <v>443</v>
      </c>
      <c r="C509" s="42">
        <f>COUNTIF($B$1:$B508,[Table Name])</f>
        <v>62</v>
      </c>
      <c r="D509" s="43">
        <v>62</v>
      </c>
      <c r="E509" s="43" t="s">
        <v>26</v>
      </c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</row>
    <row r="510" spans="1:18" hidden="1">
      <c r="A510" s="42" t="str">
        <f>[Table Name]&amp;"-"&amp;[Record No]</f>
        <v>Resource Form Field Data-63</v>
      </c>
      <c r="B510" s="40" t="s">
        <v>443</v>
      </c>
      <c r="C510" s="42">
        <f>COUNTIF($B$1:$B509,[Table Name])</f>
        <v>63</v>
      </c>
      <c r="D510" s="43">
        <v>63</v>
      </c>
      <c r="E510" s="43" t="s">
        <v>49</v>
      </c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</row>
    <row r="511" spans="1:18" hidden="1">
      <c r="A511" s="42" t="str">
        <f>[Table Name]&amp;"-"&amp;[Record No]</f>
        <v>Resource Form Field Data-64</v>
      </c>
      <c r="B511" s="40" t="s">
        <v>443</v>
      </c>
      <c r="C511" s="42">
        <f>COUNTIF($B$1:$B510,[Table Name])</f>
        <v>64</v>
      </c>
      <c r="D511" s="43">
        <v>64</v>
      </c>
      <c r="E511" s="43" t="s">
        <v>268</v>
      </c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</row>
    <row r="512" spans="1:18" hidden="1">
      <c r="A512" s="42" t="str">
        <f>[Table Name]&amp;"-"&amp;[Record No]</f>
        <v>Resource Form Field Data-65</v>
      </c>
      <c r="B512" s="40" t="s">
        <v>443</v>
      </c>
      <c r="C512" s="42">
        <f>COUNTIF($B$1:$B511,[Table Name])</f>
        <v>65</v>
      </c>
      <c r="D512" s="43">
        <v>65</v>
      </c>
      <c r="E512" s="43" t="s">
        <v>56</v>
      </c>
      <c r="F512" s="43">
        <v>20</v>
      </c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</row>
    <row r="513" spans="1:18" hidden="1">
      <c r="A513" s="42" t="str">
        <f>[Table Name]&amp;"-"&amp;[Record No]</f>
        <v>Resource Form Field Data-66</v>
      </c>
      <c r="B513" s="40" t="s">
        <v>443</v>
      </c>
      <c r="C513" s="42">
        <f>COUNTIF($B$1:$B512,[Table Name])</f>
        <v>66</v>
      </c>
      <c r="D513" s="43">
        <v>66</v>
      </c>
      <c r="E513" s="43" t="s">
        <v>574</v>
      </c>
      <c r="F513" s="43">
        <v>20</v>
      </c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</row>
    <row r="514" spans="1:18" hidden="1">
      <c r="A514" s="42" t="str">
        <f>[Table Name]&amp;"-"&amp;[Record No]</f>
        <v>Resource Form Field Data-67</v>
      </c>
      <c r="B514" s="40" t="s">
        <v>443</v>
      </c>
      <c r="C514" s="42">
        <f>COUNTIF($B$1:$B513,[Table Name])</f>
        <v>67</v>
      </c>
      <c r="D514" s="43">
        <v>67</v>
      </c>
      <c r="E514" s="43" t="s">
        <v>127</v>
      </c>
      <c r="F514" s="43">
        <v>20</v>
      </c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</row>
    <row r="515" spans="1:18" hidden="1">
      <c r="A515" s="42" t="str">
        <f>[Table Name]&amp;"-"&amp;[Record No]</f>
        <v>Resource Form Field Data-68</v>
      </c>
      <c r="B515" s="40" t="s">
        <v>443</v>
      </c>
      <c r="C515" s="42">
        <f>COUNTIF($B$1:$B514,[Table Name])</f>
        <v>68</v>
      </c>
      <c r="D515" s="43">
        <v>68</v>
      </c>
      <c r="E515" s="43" t="s">
        <v>122</v>
      </c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</row>
    <row r="516" spans="1:18" hidden="1">
      <c r="A516" s="42" t="str">
        <f>[Table Name]&amp;"-"&amp;[Record No]</f>
        <v>Resource Form Field Data-69</v>
      </c>
      <c r="B516" s="40" t="s">
        <v>443</v>
      </c>
      <c r="C516" s="42">
        <f>COUNTIF($B$1:$B515,[Table Name])</f>
        <v>69</v>
      </c>
      <c r="D516" s="43">
        <v>69</v>
      </c>
      <c r="E516" s="43" t="s">
        <v>26</v>
      </c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</row>
    <row r="517" spans="1:18" hidden="1">
      <c r="A517" s="42" t="str">
        <f>[Table Name]&amp;"-"&amp;[Record No]</f>
        <v>Resource Form Field Data-70</v>
      </c>
      <c r="B517" s="40" t="s">
        <v>443</v>
      </c>
      <c r="C517" s="42">
        <f>COUNTIF($B$1:$B516,[Table Name])</f>
        <v>70</v>
      </c>
      <c r="D517" s="43">
        <v>70</v>
      </c>
      <c r="E517" s="43" t="s">
        <v>96</v>
      </c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</row>
    <row r="518" spans="1:18" hidden="1">
      <c r="A518" s="42" t="str">
        <f>[Table Name]&amp;"-"&amp;[Record No]</f>
        <v>Resource Form Field Data-71</v>
      </c>
      <c r="B518" s="40" t="s">
        <v>443</v>
      </c>
      <c r="C518" s="42">
        <f>COUNTIF($B$1:$B517,[Table Name])</f>
        <v>71</v>
      </c>
      <c r="D518" s="43">
        <v>71</v>
      </c>
      <c r="E518" s="43" t="s">
        <v>122</v>
      </c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</row>
    <row r="519" spans="1:18" hidden="1">
      <c r="A519" s="42" t="str">
        <f>[Table Name]&amp;"-"&amp;[Record No]</f>
        <v>Resource Form Field Data-72</v>
      </c>
      <c r="B519" s="40" t="s">
        <v>443</v>
      </c>
      <c r="C519" s="42">
        <f>COUNTIF($B$1:$B518,[Table Name])</f>
        <v>72</v>
      </c>
      <c r="D519" s="43">
        <v>72</v>
      </c>
      <c r="E519" s="43" t="s">
        <v>49</v>
      </c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</row>
    <row r="520" spans="1:18" hidden="1">
      <c r="A520" s="42" t="str">
        <f>[Table Name]&amp;"-"&amp;[Record No]</f>
        <v>Resource Form Field Data-73</v>
      </c>
      <c r="B520" s="40" t="s">
        <v>443</v>
      </c>
      <c r="C520" s="42">
        <f>COUNTIF($B$1:$B519,[Table Name])</f>
        <v>73</v>
      </c>
      <c r="D520" s="43">
        <v>73</v>
      </c>
      <c r="E520" s="43" t="s">
        <v>204</v>
      </c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</row>
    <row r="521" spans="1:18" hidden="1">
      <c r="A521" s="42" t="str">
        <f>[Table Name]&amp;"-"&amp;[Record No]</f>
        <v>Resource Form Field Data-74</v>
      </c>
      <c r="B521" s="40" t="s">
        <v>443</v>
      </c>
      <c r="C521" s="42">
        <f>COUNTIF($B$1:$B520,[Table Name])</f>
        <v>74</v>
      </c>
      <c r="D521" s="43">
        <v>74</v>
      </c>
      <c r="E521" s="43" t="s">
        <v>455</v>
      </c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</row>
    <row r="522" spans="1:18" hidden="1">
      <c r="A522" s="42" t="str">
        <f>[Table Name]&amp;"-"&amp;[Record No]</f>
        <v>Resource Form Field Data-75</v>
      </c>
      <c r="B522" s="40" t="s">
        <v>443</v>
      </c>
      <c r="C522" s="42">
        <f>COUNTIF($B$1:$B521,[Table Name])</f>
        <v>75</v>
      </c>
      <c r="D522" s="43">
        <v>75</v>
      </c>
      <c r="E522" s="43" t="s">
        <v>457</v>
      </c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</row>
    <row r="523" spans="1:18" hidden="1">
      <c r="A523" s="42" t="str">
        <f>[Table Name]&amp;"-"&amp;[Record No]</f>
        <v>Resource Form Field Data-76</v>
      </c>
      <c r="B523" s="40" t="s">
        <v>443</v>
      </c>
      <c r="C523" s="42">
        <f>COUNTIF($B$1:$B522,[Table Name])</f>
        <v>76</v>
      </c>
      <c r="D523" s="43">
        <v>76</v>
      </c>
      <c r="E523" s="43" t="s">
        <v>459</v>
      </c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</row>
    <row r="524" spans="1:18" hidden="1">
      <c r="A524" s="42" t="str">
        <f>[Table Name]&amp;"-"&amp;[Record No]</f>
        <v>Resource Form Field Data-77</v>
      </c>
      <c r="B524" s="40" t="s">
        <v>443</v>
      </c>
      <c r="C524" s="42">
        <f>COUNTIF($B$1:$B523,[Table Name])</f>
        <v>77</v>
      </c>
      <c r="D524" s="43">
        <v>77</v>
      </c>
      <c r="E524" s="43" t="s">
        <v>122</v>
      </c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</row>
    <row r="525" spans="1:18" hidden="1">
      <c r="A525" s="42" t="str">
        <f>[Table Name]&amp;"-"&amp;[Record No]</f>
        <v>Resource Form Field Data-78</v>
      </c>
      <c r="B525" s="40" t="s">
        <v>443</v>
      </c>
      <c r="C525" s="42">
        <f>COUNTIF($B$1:$B524,[Table Name])</f>
        <v>78</v>
      </c>
      <c r="D525" s="43">
        <v>78</v>
      </c>
      <c r="E525" s="43" t="s">
        <v>131</v>
      </c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</row>
    <row r="526" spans="1:18" hidden="1">
      <c r="A526" s="42" t="str">
        <f>[Table Name]&amp;"-"&amp;[Record No]</f>
        <v>Resource Form Field Data-79</v>
      </c>
      <c r="B526" s="40" t="s">
        <v>443</v>
      </c>
      <c r="C526" s="42">
        <f>COUNTIF($B$1:$B525,[Table Name])</f>
        <v>79</v>
      </c>
      <c r="D526" s="43">
        <v>79</v>
      </c>
      <c r="E526" s="43" t="s">
        <v>132</v>
      </c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</row>
    <row r="527" spans="1:18" hidden="1">
      <c r="A527" s="42" t="str">
        <f>[Table Name]&amp;"-"&amp;[Record No]</f>
        <v>Resource Form Field Data-80</v>
      </c>
      <c r="B527" s="40" t="s">
        <v>443</v>
      </c>
      <c r="C527" s="42">
        <f>COUNTIF($B$1:$B526,[Table Name])</f>
        <v>80</v>
      </c>
      <c r="D527" s="43">
        <v>80</v>
      </c>
      <c r="E527" s="43" t="s">
        <v>37</v>
      </c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</row>
    <row r="528" spans="1:18" hidden="1">
      <c r="A528" s="42" t="str">
        <f>[Table Name]&amp;"-"&amp;[Record No]</f>
        <v>Resource Form Field Data-81</v>
      </c>
      <c r="B528" s="40" t="s">
        <v>443</v>
      </c>
      <c r="C528" s="42">
        <f>COUNTIF($B$1:$B527,[Table Name])</f>
        <v>81</v>
      </c>
      <c r="D528" s="43">
        <v>81</v>
      </c>
      <c r="E528" s="43" t="s">
        <v>38</v>
      </c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</row>
    <row r="529" spans="1:18" hidden="1">
      <c r="A529" s="42" t="str">
        <f>[Table Name]&amp;"-"&amp;[Record No]</f>
        <v>Resource Form Field Data-82</v>
      </c>
      <c r="B529" s="40" t="s">
        <v>443</v>
      </c>
      <c r="C529" s="42">
        <f>COUNTIF($B$1:$B528,[Table Name])</f>
        <v>82</v>
      </c>
      <c r="D529" s="43">
        <v>82</v>
      </c>
      <c r="E529" s="43" t="s">
        <v>39</v>
      </c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</row>
    <row r="530" spans="1:18" hidden="1">
      <c r="A530" s="42" t="str">
        <f>[Table Name]&amp;"-"&amp;[Record No]</f>
        <v>Resource Form Field Data-83</v>
      </c>
      <c r="B530" s="40" t="s">
        <v>443</v>
      </c>
      <c r="C530" s="42">
        <f>COUNTIF($B$1:$B529,[Table Name])</f>
        <v>83</v>
      </c>
      <c r="D530" s="43">
        <v>83</v>
      </c>
      <c r="E530" s="43" t="s">
        <v>133</v>
      </c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</row>
    <row r="531" spans="1:18" hidden="1">
      <c r="A531" s="42" t="str">
        <f>[Table Name]&amp;"-"&amp;[Record No]</f>
        <v>Resource Form Field Data-84</v>
      </c>
      <c r="B531" s="40" t="s">
        <v>443</v>
      </c>
      <c r="C531" s="42">
        <f>COUNTIF($B$1:$B530,[Table Name])</f>
        <v>84</v>
      </c>
      <c r="D531" s="43">
        <v>84</v>
      </c>
      <c r="E531" s="43" t="s">
        <v>134</v>
      </c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</row>
    <row r="532" spans="1:18" hidden="1">
      <c r="A532" s="42" t="str">
        <f>[Table Name]&amp;"-"&amp;[Record No]</f>
        <v>Resource Form Field Data-85</v>
      </c>
      <c r="B532" s="40" t="s">
        <v>443</v>
      </c>
      <c r="C532" s="42">
        <f>COUNTIF($B$1:$B531,[Table Name])</f>
        <v>85</v>
      </c>
      <c r="D532" s="43">
        <v>85</v>
      </c>
      <c r="E532" s="43" t="s">
        <v>23</v>
      </c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</row>
    <row r="533" spans="1:18" hidden="1">
      <c r="A533" s="42" t="str">
        <f>[Table Name]&amp;"-"&amp;[Record No]</f>
        <v>Resource Form Field Data-86</v>
      </c>
      <c r="B533" s="40" t="s">
        <v>443</v>
      </c>
      <c r="C533" s="42">
        <f>COUNTIF($B$1:$B532,[Table Name])</f>
        <v>86</v>
      </c>
      <c r="D533" s="43">
        <v>86</v>
      </c>
      <c r="E533" s="43" t="s">
        <v>26</v>
      </c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</row>
    <row r="534" spans="1:18" hidden="1">
      <c r="A534" s="42" t="str">
        <f>[Table Name]&amp;"-"&amp;[Record No]</f>
        <v>Resource Form Field Data-87</v>
      </c>
      <c r="B534" s="40" t="s">
        <v>443</v>
      </c>
      <c r="C534" s="42">
        <f>COUNTIF($B$1:$B533,[Table Name])</f>
        <v>87</v>
      </c>
      <c r="D534" s="43">
        <v>87</v>
      </c>
      <c r="E534" s="43" t="s">
        <v>28</v>
      </c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</row>
    <row r="535" spans="1:18" hidden="1">
      <c r="A535" s="42" t="str">
        <f>[Table Name]&amp;"-"&amp;[Record No]</f>
        <v>Resource Form Field Data-88</v>
      </c>
      <c r="B535" s="40" t="s">
        <v>443</v>
      </c>
      <c r="C535" s="42">
        <f>COUNTIF($B$1:$B534,[Table Name])</f>
        <v>88</v>
      </c>
      <c r="D535" s="43">
        <v>88</v>
      </c>
      <c r="E535" s="43" t="s">
        <v>30</v>
      </c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</row>
    <row r="536" spans="1:18" hidden="1">
      <c r="A536" s="42" t="str">
        <f>[Table Name]&amp;"-"&amp;[Record No]</f>
        <v>Resource Form Field Data-89</v>
      </c>
      <c r="B536" s="40" t="s">
        <v>443</v>
      </c>
      <c r="C536" s="42">
        <f>COUNTIF($B$1:$B535,[Table Name])</f>
        <v>89</v>
      </c>
      <c r="D536" s="43">
        <v>89</v>
      </c>
      <c r="E536" s="43" t="s">
        <v>62</v>
      </c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</row>
    <row r="537" spans="1:18" hidden="1">
      <c r="A537" s="42" t="str">
        <f>[Table Name]&amp;"-"&amp;[Record No]</f>
        <v>Resource Form Field Data-90</v>
      </c>
      <c r="B537" s="40" t="s">
        <v>443</v>
      </c>
      <c r="C537" s="42">
        <f>COUNTIF($B$1:$B536,[Table Name])</f>
        <v>90</v>
      </c>
      <c r="D537" s="43">
        <v>90</v>
      </c>
      <c r="E537" s="43" t="s">
        <v>894</v>
      </c>
      <c r="F537" s="43">
        <v>27</v>
      </c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</row>
    <row r="538" spans="1:18" hidden="1">
      <c r="A538" s="42" t="str">
        <f>[Table Name]&amp;"-"&amp;[Record No]</f>
        <v>Resource Form Field Data-91</v>
      </c>
      <c r="B538" s="40" t="s">
        <v>443</v>
      </c>
      <c r="C538" s="42">
        <f>COUNTIF($B$1:$B537,[Table Name])</f>
        <v>91</v>
      </c>
      <c r="D538" s="43">
        <v>91</v>
      </c>
      <c r="E538" s="43" t="s">
        <v>97</v>
      </c>
      <c r="F538" s="43">
        <v>52</v>
      </c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</row>
    <row r="539" spans="1:18" hidden="1">
      <c r="A539" s="42" t="str">
        <f>[Table Name]&amp;"-"&amp;[Record No]</f>
        <v>Resource Form Field Data-92</v>
      </c>
      <c r="B539" s="40" t="s">
        <v>443</v>
      </c>
      <c r="C539" s="42">
        <f>COUNTIF($B$1:$B538,[Table Name])</f>
        <v>92</v>
      </c>
      <c r="D539" s="43">
        <v>92</v>
      </c>
      <c r="E539" s="43" t="s">
        <v>23</v>
      </c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</row>
    <row r="540" spans="1:18" hidden="1">
      <c r="A540" s="42" t="str">
        <f>[Table Name]&amp;"-"&amp;[Record No]</f>
        <v>Resource Form Field Data-93</v>
      </c>
      <c r="B540" s="40" t="s">
        <v>443</v>
      </c>
      <c r="C540" s="42">
        <f>COUNTIF($B$1:$B539,[Table Name])</f>
        <v>93</v>
      </c>
      <c r="D540" s="43">
        <v>93</v>
      </c>
      <c r="E540" s="43" t="s">
        <v>26</v>
      </c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</row>
    <row r="541" spans="1:18" hidden="1">
      <c r="A541" s="42" t="str">
        <f>[Table Name]&amp;"-"&amp;[Record No]</f>
        <v>Resource Form Field Data-94</v>
      </c>
      <c r="B541" s="40" t="s">
        <v>443</v>
      </c>
      <c r="C541" s="42">
        <f>COUNTIF($B$1:$B540,[Table Name])</f>
        <v>94</v>
      </c>
      <c r="D541" s="43">
        <v>94</v>
      </c>
      <c r="E541" s="43" t="s">
        <v>28</v>
      </c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</row>
    <row r="542" spans="1:18" hidden="1">
      <c r="A542" s="42" t="str">
        <f>[Table Name]&amp;"-"&amp;[Record No]</f>
        <v>Resource Form Field Data-95</v>
      </c>
      <c r="B542" s="40" t="s">
        <v>443</v>
      </c>
      <c r="C542" s="42">
        <f>COUNTIF($B$1:$B541,[Table Name])</f>
        <v>95</v>
      </c>
      <c r="D542" s="43">
        <v>95</v>
      </c>
      <c r="E542" s="43" t="s">
        <v>36</v>
      </c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</row>
    <row r="543" spans="1:18" hidden="1">
      <c r="A543" s="42" t="str">
        <f>[Table Name]&amp;"-"&amp;[Record No]</f>
        <v>Resource Form Field Data-96</v>
      </c>
      <c r="B543" s="40" t="s">
        <v>443</v>
      </c>
      <c r="C543" s="42">
        <f>COUNTIF($B$1:$B542,[Table Name])</f>
        <v>96</v>
      </c>
      <c r="D543" s="43">
        <v>96</v>
      </c>
      <c r="E543" s="43" t="s">
        <v>37</v>
      </c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</row>
    <row r="544" spans="1:18" hidden="1">
      <c r="A544" s="42" t="str">
        <f>[Table Name]&amp;"-"&amp;[Record No]</f>
        <v>Resource Form Field Data-97</v>
      </c>
      <c r="B544" s="40" t="s">
        <v>443</v>
      </c>
      <c r="C544" s="42">
        <f>COUNTIF($B$1:$B543,[Table Name])</f>
        <v>97</v>
      </c>
      <c r="D544" s="43">
        <v>97</v>
      </c>
      <c r="E544" s="43" t="s">
        <v>38</v>
      </c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</row>
    <row r="545" spans="1:18" hidden="1">
      <c r="A545" s="42" t="str">
        <f>[Table Name]&amp;"-"&amp;[Record No]</f>
        <v>Resource Form Field Data-98</v>
      </c>
      <c r="B545" s="40" t="s">
        <v>443</v>
      </c>
      <c r="C545" s="42">
        <f>COUNTIF($B$1:$B544,[Table Name])</f>
        <v>98</v>
      </c>
      <c r="D545" s="43">
        <v>98</v>
      </c>
      <c r="E545" s="43" t="s">
        <v>39</v>
      </c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</row>
    <row r="546" spans="1:18" hidden="1">
      <c r="A546" s="42" t="str">
        <f>[Table Name]&amp;"-"&amp;[Record No]</f>
        <v>Resource Form Field Data-99</v>
      </c>
      <c r="B546" s="40" t="s">
        <v>443</v>
      </c>
      <c r="C546" s="42">
        <f>COUNTIF($B$1:$B545,[Table Name])</f>
        <v>99</v>
      </c>
      <c r="D546" s="43">
        <v>99</v>
      </c>
      <c r="E546" s="43" t="s">
        <v>23</v>
      </c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</row>
    <row r="547" spans="1:18" hidden="1">
      <c r="A547" s="42" t="str">
        <f>[Table Name]&amp;"-"&amp;[Record No]</f>
        <v>Resource Form Field Data-100</v>
      </c>
      <c r="B547" s="40" t="s">
        <v>443</v>
      </c>
      <c r="C547" s="42">
        <f>COUNTIF($B$1:$B546,[Table Name])</f>
        <v>100</v>
      </c>
      <c r="D547" s="43">
        <v>100</v>
      </c>
      <c r="E547" s="43" t="s">
        <v>26</v>
      </c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</row>
    <row r="548" spans="1:18" hidden="1">
      <c r="A548" s="42" t="str">
        <f>[Table Name]&amp;"-"&amp;[Record No]</f>
        <v>Resource Form Field Data-101</v>
      </c>
      <c r="B548" s="40" t="s">
        <v>443</v>
      </c>
      <c r="C548" s="42">
        <f>COUNTIF($B$1:$B547,[Table Name])</f>
        <v>101</v>
      </c>
      <c r="D548" s="43">
        <v>101</v>
      </c>
      <c r="E548" s="43" t="s">
        <v>28</v>
      </c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</row>
    <row r="549" spans="1:18" hidden="1">
      <c r="A549" s="42" t="str">
        <f>[Table Name]&amp;"-"&amp;[Record No]</f>
        <v>Resource Form Field Data-102</v>
      </c>
      <c r="B549" s="40" t="s">
        <v>443</v>
      </c>
      <c r="C549" s="42">
        <f>COUNTIF($B$1:$B548,[Table Name])</f>
        <v>102</v>
      </c>
      <c r="D549" s="43">
        <v>102</v>
      </c>
      <c r="E549" s="43" t="s">
        <v>55</v>
      </c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</row>
    <row r="550" spans="1:18" hidden="1">
      <c r="A550" s="42" t="str">
        <f>[Table Name]&amp;"-"&amp;[Record No]</f>
        <v>Resource Form Field Data-103</v>
      </c>
      <c r="B550" s="40" t="s">
        <v>443</v>
      </c>
      <c r="C550" s="42">
        <f>COUNTIF($B$1:$B549,[Table Name])</f>
        <v>103</v>
      </c>
      <c r="D550" s="43">
        <v>103</v>
      </c>
      <c r="E550" s="43" t="s">
        <v>894</v>
      </c>
      <c r="F550" s="43">
        <v>51</v>
      </c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</row>
    <row r="551" spans="1:18" hidden="1">
      <c r="A551" s="42" t="str">
        <f>[Table Name]&amp;"-"&amp;[Record No]</f>
        <v>Resource Form Field Data-104</v>
      </c>
      <c r="B551" s="40" t="s">
        <v>443</v>
      </c>
      <c r="C551" s="42">
        <f>COUNTIF($B$1:$B550,[Table Name])</f>
        <v>104</v>
      </c>
      <c r="D551" s="43">
        <v>104</v>
      </c>
      <c r="E551" s="43" t="s">
        <v>97</v>
      </c>
      <c r="F551" s="43">
        <v>53</v>
      </c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</row>
    <row r="552" spans="1:18" hidden="1">
      <c r="A552" s="42" t="str">
        <f>[Table Name]&amp;"-"&amp;[Record No]</f>
        <v>Resource Form Field Data-105</v>
      </c>
      <c r="B552" s="40" t="s">
        <v>443</v>
      </c>
      <c r="C552" s="42">
        <f>COUNTIF($B$1:$B551,[Table Name])</f>
        <v>105</v>
      </c>
      <c r="D552" s="43">
        <v>105</v>
      </c>
      <c r="E552" s="43" t="s">
        <v>94</v>
      </c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</row>
    <row r="553" spans="1:18" hidden="1">
      <c r="A553" s="42" t="str">
        <f>[Table Name]&amp;"-"&amp;[Record No]</f>
        <v>Resource Form Field Data-106</v>
      </c>
      <c r="B553" s="40" t="s">
        <v>443</v>
      </c>
      <c r="C553" s="42">
        <f>COUNTIF($B$1:$B552,[Table Name])</f>
        <v>106</v>
      </c>
      <c r="D553" s="43">
        <v>106</v>
      </c>
      <c r="E553" s="43" t="s">
        <v>268</v>
      </c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</row>
    <row r="554" spans="1:18" hidden="1">
      <c r="A554" s="42" t="str">
        <f>[Table Name]&amp;"-"&amp;[Record No]</f>
        <v>Resource Form Field Data-107</v>
      </c>
      <c r="B554" s="40" t="s">
        <v>443</v>
      </c>
      <c r="C554" s="42">
        <f>COUNTIF($B$1:$B553,[Table Name])</f>
        <v>107</v>
      </c>
      <c r="D554" s="43">
        <v>107</v>
      </c>
      <c r="E554" s="43" t="s">
        <v>560</v>
      </c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</row>
    <row r="555" spans="1:18" hidden="1">
      <c r="A555" s="42" t="str">
        <f>[Table Name]&amp;"-"&amp;[Record No]</f>
        <v>Resource Form Field Data-108</v>
      </c>
      <c r="B555" s="40" t="s">
        <v>443</v>
      </c>
      <c r="C555" s="42">
        <f>COUNTIF($B$1:$B554,[Table Name])</f>
        <v>108</v>
      </c>
      <c r="D555" s="43">
        <v>108</v>
      </c>
      <c r="E555" s="43" t="s">
        <v>56</v>
      </c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</row>
    <row r="556" spans="1:18" hidden="1">
      <c r="A556" s="42" t="str">
        <f>[Table Name]&amp;"-"&amp;[Record No]</f>
        <v>Resource Form Field Data-109</v>
      </c>
      <c r="B556" s="40" t="s">
        <v>443</v>
      </c>
      <c r="C556" s="42">
        <f>COUNTIF($B$1:$B555,[Table Name])</f>
        <v>109</v>
      </c>
      <c r="D556" s="43">
        <v>109</v>
      </c>
      <c r="E556" s="43" t="s">
        <v>574</v>
      </c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</row>
    <row r="557" spans="1:18" hidden="1">
      <c r="A557" s="42" t="str">
        <f>[Table Name]&amp;"-"&amp;[Record No]</f>
        <v>Resource Form Field Data-110</v>
      </c>
      <c r="B557" s="40" t="s">
        <v>443</v>
      </c>
      <c r="C557" s="42">
        <f>COUNTIF($B$1:$B556,[Table Name])</f>
        <v>110</v>
      </c>
      <c r="D557" s="43">
        <v>110</v>
      </c>
      <c r="E557" s="43" t="s">
        <v>23</v>
      </c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</row>
    <row r="558" spans="1:18" hidden="1">
      <c r="A558" s="42" t="str">
        <f>[Table Name]&amp;"-"&amp;[Record No]</f>
        <v>Resource Form Field Data-111</v>
      </c>
      <c r="B558" s="40" t="s">
        <v>443</v>
      </c>
      <c r="C558" s="42">
        <f>COUNTIF($B$1:$B557,[Table Name])</f>
        <v>111</v>
      </c>
      <c r="D558" s="43">
        <v>111</v>
      </c>
      <c r="E558" s="43" t="s">
        <v>52</v>
      </c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</row>
    <row r="559" spans="1:18" hidden="1">
      <c r="A559" s="42" t="str">
        <f>[Table Name]&amp;"-"&amp;[Record No]</f>
        <v>Resource Form Field Data-112</v>
      </c>
      <c r="B559" s="40" t="s">
        <v>443</v>
      </c>
      <c r="C559" s="42">
        <f>COUNTIF($B$1:$B558,[Table Name])</f>
        <v>112</v>
      </c>
      <c r="D559" s="43">
        <v>112</v>
      </c>
      <c r="E559" s="43" t="s">
        <v>26</v>
      </c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</row>
    <row r="560" spans="1:18" hidden="1">
      <c r="A560" s="42" t="str">
        <f>[Table Name]&amp;"-"&amp;[Record No]</f>
        <v>Resource Form Field Data-113</v>
      </c>
      <c r="B560" s="40" t="s">
        <v>443</v>
      </c>
      <c r="C560" s="42">
        <f>COUNTIF($B$1:$B559,[Table Name])</f>
        <v>113</v>
      </c>
      <c r="D560" s="43">
        <v>113</v>
      </c>
      <c r="E560" s="43" t="s">
        <v>28</v>
      </c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</row>
    <row r="561" spans="1:18" hidden="1">
      <c r="A561" s="42" t="str">
        <f>[Table Name]&amp;"-"&amp;[Record No]</f>
        <v>Resource Form Field Data-114</v>
      </c>
      <c r="B561" s="40" t="s">
        <v>443</v>
      </c>
      <c r="C561" s="42">
        <f>COUNTIF($B$1:$B560,[Table Name])</f>
        <v>114</v>
      </c>
      <c r="D561" s="43">
        <v>114</v>
      </c>
      <c r="E561" s="43" t="s">
        <v>36</v>
      </c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</row>
    <row r="562" spans="1:18" hidden="1">
      <c r="A562" s="42" t="str">
        <f>[Table Name]&amp;"-"&amp;[Record No]</f>
        <v>Resource Form Field Data-115</v>
      </c>
      <c r="B562" s="40" t="s">
        <v>443</v>
      </c>
      <c r="C562" s="42">
        <f>COUNTIF($B$1:$B561,[Table Name])</f>
        <v>115</v>
      </c>
      <c r="D562" s="43">
        <v>115</v>
      </c>
      <c r="E562" s="43" t="s">
        <v>49</v>
      </c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</row>
    <row r="563" spans="1:18" hidden="1">
      <c r="A563" s="42" t="str">
        <f>[Table Name]&amp;"-"&amp;[Record No]</f>
        <v>Resource Form Field Data-116</v>
      </c>
      <c r="B563" s="40" t="s">
        <v>443</v>
      </c>
      <c r="C563" s="42">
        <f>COUNTIF($B$1:$B562,[Table Name])</f>
        <v>116</v>
      </c>
      <c r="D563" s="43">
        <v>116</v>
      </c>
      <c r="E563" s="43" t="s">
        <v>4</v>
      </c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</row>
    <row r="564" spans="1:18" hidden="1">
      <c r="A564" s="42" t="str">
        <f>[Table Name]&amp;"-"&amp;[Record No]</f>
        <v>Resource Form Field Data-117</v>
      </c>
      <c r="B564" s="40" t="s">
        <v>443</v>
      </c>
      <c r="C564" s="42">
        <f>COUNTIF($B$1:$B563,[Table Name])</f>
        <v>117</v>
      </c>
      <c r="D564" s="43">
        <v>117</v>
      </c>
      <c r="E564" s="43" t="s">
        <v>30</v>
      </c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</row>
    <row r="565" spans="1:18" hidden="1">
      <c r="A565" s="42" t="str">
        <f>[Table Name]&amp;"-"&amp;[Record No]</f>
        <v>Resource Form Field Data-118</v>
      </c>
      <c r="B565" s="40" t="s">
        <v>443</v>
      </c>
      <c r="C565" s="42">
        <f>COUNTIF($B$1:$B564,[Table Name])</f>
        <v>118</v>
      </c>
      <c r="D565" s="43">
        <v>118</v>
      </c>
      <c r="E565" s="43" t="s">
        <v>55</v>
      </c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</row>
    <row r="566" spans="1:18" hidden="1">
      <c r="A566" s="42" t="str">
        <f>[Table Name]&amp;"-"&amp;[Record No]</f>
        <v>Resource Form Field Data-119</v>
      </c>
      <c r="B566" s="40" t="s">
        <v>443</v>
      </c>
      <c r="C566" s="42">
        <f>COUNTIF($B$1:$B565,[Table Name])</f>
        <v>119</v>
      </c>
      <c r="D566" s="43">
        <v>119</v>
      </c>
      <c r="E566" s="43" t="s">
        <v>56</v>
      </c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</row>
    <row r="567" spans="1:18" hidden="1">
      <c r="A567" s="42" t="str">
        <f>[Table Name]&amp;"-"&amp;[Record No]</f>
        <v>Resource Form Field Data-120</v>
      </c>
      <c r="B567" s="40" t="s">
        <v>443</v>
      </c>
      <c r="C567" s="42">
        <f>COUNTIF($B$1:$B566,[Table Name])</f>
        <v>120</v>
      </c>
      <c r="D567" s="43">
        <v>120</v>
      </c>
      <c r="E567" s="43" t="s">
        <v>591</v>
      </c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</row>
    <row r="568" spans="1:18" hidden="1">
      <c r="A568" s="42" t="str">
        <f>[Table Name]&amp;"-"&amp;[Record No]</f>
        <v>Resource Form Field Data-121</v>
      </c>
      <c r="B568" s="40" t="s">
        <v>443</v>
      </c>
      <c r="C568" s="42">
        <f>COUNTIF($B$1:$B567,[Table Name])</f>
        <v>121</v>
      </c>
      <c r="D568" s="43">
        <v>121</v>
      </c>
      <c r="E568" s="43" t="s">
        <v>602</v>
      </c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</row>
    <row r="569" spans="1:18" hidden="1">
      <c r="A569" s="42" t="str">
        <f>[Table Name]&amp;"-"&amp;[Record No]</f>
        <v>Resource Form Field Data-122</v>
      </c>
      <c r="B569" s="40" t="s">
        <v>443</v>
      </c>
      <c r="C569" s="42">
        <f>COUNTIF($B$1:$B568,[Table Name])</f>
        <v>122</v>
      </c>
      <c r="D569" s="43">
        <v>122</v>
      </c>
      <c r="E569" s="43" t="s">
        <v>268</v>
      </c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</row>
    <row r="570" spans="1:18" hidden="1">
      <c r="A570" s="42" t="str">
        <f>[Table Name]&amp;"-"&amp;[Record No]</f>
        <v>Resource Form Field Data-123</v>
      </c>
      <c r="B570" s="40" t="s">
        <v>443</v>
      </c>
      <c r="C570" s="42">
        <f>COUNTIF($B$1:$B569,[Table Name])</f>
        <v>123</v>
      </c>
      <c r="D570" s="43">
        <v>123</v>
      </c>
      <c r="E570" s="43" t="s">
        <v>127</v>
      </c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</row>
    <row r="571" spans="1:18" hidden="1">
      <c r="A571" s="42" t="str">
        <f>[Table Name]&amp;"-"&amp;[Record No]</f>
        <v>Resource Form Field Data-124</v>
      </c>
      <c r="B571" s="40" t="s">
        <v>443</v>
      </c>
      <c r="C571" s="42">
        <f>COUNTIF($B$1:$B570,[Table Name])</f>
        <v>124</v>
      </c>
      <c r="D571" s="43">
        <v>124</v>
      </c>
      <c r="E571" s="43" t="s">
        <v>56</v>
      </c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</row>
    <row r="572" spans="1:18" hidden="1">
      <c r="A572" s="42" t="str">
        <f>[Table Name]&amp;"-"&amp;[Record No]</f>
        <v>Resource Form Field Data-125</v>
      </c>
      <c r="B572" s="40" t="s">
        <v>443</v>
      </c>
      <c r="C572" s="42">
        <f>COUNTIF($B$1:$B571,[Table Name])</f>
        <v>125</v>
      </c>
      <c r="D572" s="43">
        <v>125</v>
      </c>
      <c r="E572" s="43" t="s">
        <v>117</v>
      </c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</row>
    <row r="573" spans="1:18" hidden="1">
      <c r="A573" s="42" t="str">
        <f>[Table Name]&amp;"-"&amp;[Record No]</f>
        <v>Resource Form Field Data-126</v>
      </c>
      <c r="B573" s="40" t="s">
        <v>443</v>
      </c>
      <c r="C573" s="42">
        <f>COUNTIF($B$1:$B572,[Table Name])</f>
        <v>126</v>
      </c>
      <c r="D573" s="43">
        <v>126</v>
      </c>
      <c r="E573" s="43" t="s">
        <v>648</v>
      </c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</row>
    <row r="574" spans="1:18" hidden="1">
      <c r="A574" s="42" t="str">
        <f>[Table Name]&amp;"-"&amp;[Record No]</f>
        <v>Resource Form Field Data-127</v>
      </c>
      <c r="B574" s="40" t="s">
        <v>443</v>
      </c>
      <c r="C574" s="42">
        <f>COUNTIF($B$1:$B573,[Table Name])</f>
        <v>127</v>
      </c>
      <c r="D574" s="43">
        <v>127</v>
      </c>
      <c r="E574" s="43" t="s">
        <v>56</v>
      </c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</row>
    <row r="575" spans="1:18" hidden="1">
      <c r="A575" s="42" t="str">
        <f>[Table Name]&amp;"-"&amp;[Record No]</f>
        <v>Resource Form Field Data-128</v>
      </c>
      <c r="B575" s="40" t="s">
        <v>443</v>
      </c>
      <c r="C575" s="42">
        <f>COUNTIF($B$1:$B574,[Table Name])</f>
        <v>128</v>
      </c>
      <c r="D575" s="43">
        <v>128</v>
      </c>
      <c r="E575" s="43" t="s">
        <v>666</v>
      </c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</row>
    <row r="576" spans="1:18" hidden="1">
      <c r="A576" s="42" t="str">
        <f>[Table Name]&amp;"-"&amp;[Record No]</f>
        <v>Resource Form Field Data-129</v>
      </c>
      <c r="B576" s="40" t="s">
        <v>443</v>
      </c>
      <c r="C576" s="42">
        <f>COUNTIF($B$1:$B575,[Table Name])</f>
        <v>129</v>
      </c>
      <c r="D576" s="43">
        <v>129</v>
      </c>
      <c r="E576" s="43" t="s">
        <v>94</v>
      </c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</row>
    <row r="577" spans="1:18" hidden="1">
      <c r="A577" s="42" t="str">
        <f>[Table Name]&amp;"-"&amp;[Record No]</f>
        <v>Resource Form Field Data-130</v>
      </c>
      <c r="B577" s="40" t="s">
        <v>443</v>
      </c>
      <c r="C577" s="42">
        <f>COUNTIF($B$1:$B576,[Table Name])</f>
        <v>130</v>
      </c>
      <c r="D577" s="43">
        <v>130</v>
      </c>
      <c r="E577" s="43" t="s">
        <v>560</v>
      </c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</row>
    <row r="578" spans="1:18" hidden="1">
      <c r="A578" s="42" t="str">
        <f>[Table Name]&amp;"-"&amp;[Record No]</f>
        <v>Resource Form Field Data-131</v>
      </c>
      <c r="B578" s="40" t="s">
        <v>443</v>
      </c>
      <c r="C578" s="42">
        <f>COUNTIF($B$1:$B577,[Table Name])</f>
        <v>131</v>
      </c>
      <c r="D578" s="43">
        <v>131</v>
      </c>
      <c r="E578" s="43" t="s">
        <v>56</v>
      </c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</row>
    <row r="579" spans="1:18" hidden="1">
      <c r="A579" s="42" t="str">
        <f>[Table Name]&amp;"-"&amp;[Record No]</f>
        <v>Resource Form Field Data-132</v>
      </c>
      <c r="B579" s="40" t="s">
        <v>443</v>
      </c>
      <c r="C579" s="42">
        <f>COUNTIF($B$1:$B578,[Table Name])</f>
        <v>132</v>
      </c>
      <c r="D579" s="43">
        <v>132</v>
      </c>
      <c r="E579" s="43" t="s">
        <v>574</v>
      </c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</row>
    <row r="580" spans="1:18" hidden="1">
      <c r="A580" s="42" t="str">
        <f>[Table Name]&amp;"-"&amp;[Record No]</f>
        <v>Resource Form Field Data-133</v>
      </c>
      <c r="B580" s="40" t="s">
        <v>443</v>
      </c>
      <c r="C580" s="42">
        <f>COUNTIF($B$1:$B579,[Table Name])</f>
        <v>133</v>
      </c>
      <c r="D580" s="43">
        <v>133</v>
      </c>
      <c r="E580" s="43" t="s">
        <v>575</v>
      </c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</row>
    <row r="581" spans="1:18" hidden="1">
      <c r="A581" s="42" t="str">
        <f>[Table Name]&amp;"-"&amp;[Record No]</f>
        <v>Resource Form Field Data-134</v>
      </c>
      <c r="B581" s="40" t="s">
        <v>443</v>
      </c>
      <c r="C581" s="42">
        <f>COUNTIF($B$1:$B580,[Table Name])</f>
        <v>134</v>
      </c>
      <c r="D581" s="43">
        <v>134</v>
      </c>
      <c r="E581" s="43" t="s">
        <v>122</v>
      </c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</row>
    <row r="582" spans="1:18" hidden="1">
      <c r="A582" s="42" t="str">
        <f>[Table Name]&amp;"-"&amp;[Record No]</f>
        <v>Resource Form Field Data-135</v>
      </c>
      <c r="B582" s="40" t="s">
        <v>443</v>
      </c>
      <c r="C582" s="42">
        <f>COUNTIF($B$1:$B581,[Table Name])</f>
        <v>135</v>
      </c>
      <c r="D582" s="43">
        <v>135</v>
      </c>
      <c r="E582" s="43" t="s">
        <v>680</v>
      </c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</row>
    <row r="583" spans="1:18" hidden="1">
      <c r="A583" s="42" t="str">
        <f>[Table Name]&amp;"-"&amp;[Record No]</f>
        <v>Resource Form Field Data-136</v>
      </c>
      <c r="B583" s="40" t="s">
        <v>443</v>
      </c>
      <c r="C583" s="42">
        <f>COUNTIF($B$1:$B582,[Table Name])</f>
        <v>136</v>
      </c>
      <c r="D583" s="43">
        <v>136</v>
      </c>
      <c r="E583" s="43" t="s">
        <v>682</v>
      </c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</row>
    <row r="584" spans="1:18" hidden="1">
      <c r="A584" s="42" t="str">
        <f>[Table Name]&amp;"-"&amp;[Record No]</f>
        <v>Resource Form Field Data-137</v>
      </c>
      <c r="B584" s="40" t="s">
        <v>443</v>
      </c>
      <c r="C584" s="42">
        <f>COUNTIF($B$1:$B583,[Table Name])</f>
        <v>137</v>
      </c>
      <c r="D584" s="43">
        <v>137</v>
      </c>
      <c r="E584" s="43" t="s">
        <v>684</v>
      </c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</row>
    <row r="585" spans="1:18" hidden="1">
      <c r="A585" s="42" t="str">
        <f>[Table Name]&amp;"-"&amp;[Record No]</f>
        <v>Resource Form Field Data-138</v>
      </c>
      <c r="B585" s="40" t="s">
        <v>443</v>
      </c>
      <c r="C585" s="42">
        <f>COUNTIF($B$1:$B584,[Table Name])</f>
        <v>138</v>
      </c>
      <c r="D585" s="43">
        <v>138</v>
      </c>
      <c r="E585" s="43" t="s">
        <v>688</v>
      </c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</row>
    <row r="586" spans="1:18" hidden="1">
      <c r="A586" s="42" t="str">
        <f>[Table Name]&amp;"-"&amp;[Record No]</f>
        <v>Resource Form Field Data-139</v>
      </c>
      <c r="B586" s="40" t="s">
        <v>443</v>
      </c>
      <c r="C586" s="42">
        <f>COUNTIF($B$1:$B585,[Table Name])</f>
        <v>139</v>
      </c>
      <c r="D586" s="43">
        <v>139</v>
      </c>
      <c r="E586" s="43" t="s">
        <v>36</v>
      </c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</row>
    <row r="587" spans="1:18" hidden="1">
      <c r="A587" s="42" t="str">
        <f>[Table Name]&amp;"-"&amp;[Record No]</f>
        <v>Resource Form Field Data-140</v>
      </c>
      <c r="B587" s="40" t="s">
        <v>443</v>
      </c>
      <c r="C587" s="42">
        <f>COUNTIF($B$1:$B586,[Table Name])</f>
        <v>140</v>
      </c>
      <c r="D587" s="43">
        <v>140</v>
      </c>
      <c r="E587" s="43" t="s">
        <v>700</v>
      </c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</row>
    <row r="588" spans="1:18" hidden="1">
      <c r="A588" s="42" t="str">
        <f>[Table Name]&amp;"-"&amp;[Record No]</f>
        <v>Resource Form Field Data-141</v>
      </c>
      <c r="B588" s="40" t="s">
        <v>443</v>
      </c>
      <c r="C588" s="42">
        <f>COUNTIF($B$1:$B587,[Table Name])</f>
        <v>141</v>
      </c>
      <c r="D588" s="43">
        <v>141</v>
      </c>
      <c r="E588" s="43" t="s">
        <v>698</v>
      </c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</row>
    <row r="589" spans="1:18" hidden="1">
      <c r="A589" s="42" t="str">
        <f>[Table Name]&amp;"-"&amp;[Record No]</f>
        <v>Resource Form Field Data-142</v>
      </c>
      <c r="B589" s="40" t="s">
        <v>443</v>
      </c>
      <c r="C589" s="42">
        <f>COUNTIF($B$1:$B588,[Table Name])</f>
        <v>142</v>
      </c>
      <c r="D589" s="43">
        <v>142</v>
      </c>
      <c r="E589" s="43" t="s">
        <v>23</v>
      </c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</row>
    <row r="590" spans="1:18" hidden="1">
      <c r="A590" s="42" t="str">
        <f>[Table Name]&amp;"-"&amp;[Record No]</f>
        <v>Resource Form Field Data-143</v>
      </c>
      <c r="B590" s="40" t="s">
        <v>443</v>
      </c>
      <c r="C590" s="42">
        <f>COUNTIF($B$1:$B589,[Table Name])</f>
        <v>143</v>
      </c>
      <c r="D590" s="43">
        <v>143</v>
      </c>
      <c r="E590" s="43" t="s">
        <v>26</v>
      </c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</row>
    <row r="591" spans="1:18" hidden="1">
      <c r="A591" s="42" t="str">
        <f>[Table Name]&amp;"-"&amp;[Record No]</f>
        <v>Resource Form Field Data-144</v>
      </c>
      <c r="B591" s="40" t="s">
        <v>443</v>
      </c>
      <c r="C591" s="42">
        <f>COUNTIF($B$1:$B590,[Table Name])</f>
        <v>144</v>
      </c>
      <c r="D591" s="43">
        <v>144</v>
      </c>
      <c r="E591" s="43" t="s">
        <v>28</v>
      </c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</row>
    <row r="592" spans="1:18" hidden="1">
      <c r="A592" s="42" t="str">
        <f>[Table Name]&amp;"-"&amp;[Record No]</f>
        <v>Resource Form Field Data-145</v>
      </c>
      <c r="B592" s="40" t="s">
        <v>443</v>
      </c>
      <c r="C592" s="42">
        <f>COUNTIF($B$1:$B591,[Table Name])</f>
        <v>145</v>
      </c>
      <c r="D592" s="43">
        <v>145</v>
      </c>
      <c r="E592" s="43" t="s">
        <v>30</v>
      </c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</row>
    <row r="593" spans="1:18" hidden="1">
      <c r="A593" s="42" t="str">
        <f>[Table Name]&amp;"-"&amp;[Record No]</f>
        <v>Resource Form Field Data-146</v>
      </c>
      <c r="B593" s="40" t="s">
        <v>443</v>
      </c>
      <c r="C593" s="42">
        <f>COUNTIF($B$1:$B592,[Table Name])</f>
        <v>146</v>
      </c>
      <c r="D593" s="43">
        <v>146</v>
      </c>
      <c r="E593" s="43" t="s">
        <v>36</v>
      </c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</row>
    <row r="594" spans="1:18" hidden="1">
      <c r="A594" s="42" t="str">
        <f>[Table Name]&amp;"-"&amp;[Record No]</f>
        <v>Resource Form Field Data-147</v>
      </c>
      <c r="B594" s="40" t="s">
        <v>443</v>
      </c>
      <c r="C594" s="42">
        <f>COUNTIF($B$1:$B593,[Table Name])</f>
        <v>147</v>
      </c>
      <c r="D594" s="43">
        <v>147</v>
      </c>
      <c r="E594" s="43" t="s">
        <v>723</v>
      </c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</row>
    <row r="595" spans="1:18" hidden="1">
      <c r="A595" s="42" t="str">
        <f>[Table Name]&amp;"-"&amp;[Record No]</f>
        <v>Resource Form Field Data-148</v>
      </c>
      <c r="B595" s="40" t="s">
        <v>443</v>
      </c>
      <c r="C595" s="42">
        <f>COUNTIF($B$1:$B594,[Table Name])</f>
        <v>148</v>
      </c>
      <c r="D595" s="43">
        <v>148</v>
      </c>
      <c r="E595" s="43" t="s">
        <v>26</v>
      </c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</row>
    <row r="596" spans="1:18" hidden="1">
      <c r="A596" s="42" t="str">
        <f>[Table Name]&amp;"-"&amp;[Record No]</f>
        <v>Resource Form Field Data-149</v>
      </c>
      <c r="B596" s="40" t="s">
        <v>443</v>
      </c>
      <c r="C596" s="42">
        <f>COUNTIF($B$1:$B595,[Table Name])</f>
        <v>149</v>
      </c>
      <c r="D596" s="43">
        <v>149</v>
      </c>
      <c r="E596" s="43" t="s">
        <v>30</v>
      </c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</row>
    <row r="597" spans="1:18" hidden="1">
      <c r="A597" s="42" t="str">
        <f>[Table Name]&amp;"-"&amp;[Record No]</f>
        <v>Resource Form Field Data-150</v>
      </c>
      <c r="B597" s="40" t="s">
        <v>443</v>
      </c>
      <c r="C597" s="42">
        <f>COUNTIF($B$1:$B596,[Table Name])</f>
        <v>150</v>
      </c>
      <c r="D597" s="43">
        <v>150</v>
      </c>
      <c r="E597" s="43" t="s">
        <v>726</v>
      </c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</row>
    <row r="598" spans="1:18" hidden="1">
      <c r="A598" s="42" t="str">
        <f>[Table Name]&amp;"-"&amp;[Record No]</f>
        <v>Resource Form Field Data-151</v>
      </c>
      <c r="B598" s="40" t="s">
        <v>443</v>
      </c>
      <c r="C598" s="42">
        <f>COUNTIF($B$1:$B597,[Table Name])</f>
        <v>151</v>
      </c>
      <c r="D598" s="43">
        <v>151</v>
      </c>
      <c r="E598" s="43" t="s">
        <v>602</v>
      </c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</row>
    <row r="599" spans="1:18" hidden="1">
      <c r="A599" s="42" t="str">
        <f>[Table Name]&amp;"-"&amp;[Record No]</f>
        <v>Resource Form Field Data-152</v>
      </c>
      <c r="B599" s="40" t="s">
        <v>443</v>
      </c>
      <c r="C599" s="42">
        <f>COUNTIF($B$1:$B598,[Table Name])</f>
        <v>152</v>
      </c>
      <c r="D599" s="43">
        <v>152</v>
      </c>
      <c r="E599" s="43" t="s">
        <v>81</v>
      </c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</row>
    <row r="600" spans="1:18" hidden="1">
      <c r="A600" s="42" t="str">
        <f>[Table Name]&amp;"-"&amp;[Record No]</f>
        <v>Resource Form Field Data-153</v>
      </c>
      <c r="B600" s="40" t="s">
        <v>443</v>
      </c>
      <c r="C600" s="42">
        <f>COUNTIF($B$1:$B599,[Table Name])</f>
        <v>153</v>
      </c>
      <c r="D600" s="43">
        <v>153</v>
      </c>
      <c r="E600" s="43" t="s">
        <v>30</v>
      </c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</row>
    <row r="601" spans="1:18" hidden="1">
      <c r="A601" s="42" t="str">
        <f>[Table Name]&amp;"-"&amp;[Record No]</f>
        <v>Resource Form Field Data-154</v>
      </c>
      <c r="B601" s="40" t="s">
        <v>443</v>
      </c>
      <c r="C601" s="42">
        <f>COUNTIF($B$1:$B600,[Table Name])</f>
        <v>154</v>
      </c>
      <c r="D601" s="43">
        <v>154</v>
      </c>
      <c r="E601" s="43" t="s">
        <v>734</v>
      </c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</row>
    <row r="602" spans="1:18" hidden="1">
      <c r="A602" s="42" t="str">
        <f>[Table Name]&amp;"-"&amp;[Record No]</f>
        <v>Resource Form Field Data-155</v>
      </c>
      <c r="B602" s="40" t="s">
        <v>443</v>
      </c>
      <c r="C602" s="42">
        <f>COUNTIF($B$1:$B601,[Table Name])</f>
        <v>155</v>
      </c>
      <c r="D602" s="43">
        <v>155</v>
      </c>
      <c r="E602" s="43" t="s">
        <v>738</v>
      </c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</row>
    <row r="603" spans="1:18" hidden="1">
      <c r="A603" s="42" t="str">
        <f>[Table Name]&amp;"-"&amp;[Record No]</f>
        <v>Resource Form Field Data-156</v>
      </c>
      <c r="B603" s="40" t="s">
        <v>443</v>
      </c>
      <c r="C603" s="42">
        <f>COUNTIF($B$1:$B602,[Table Name])</f>
        <v>156</v>
      </c>
      <c r="D603" s="43">
        <v>156</v>
      </c>
      <c r="E603" s="43" t="s">
        <v>739</v>
      </c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</row>
    <row r="604" spans="1:18" hidden="1">
      <c r="A604" s="42" t="str">
        <f>[Table Name]&amp;"-"&amp;[Record No]</f>
        <v>Resource Form Field Data-157</v>
      </c>
      <c r="B604" s="40" t="s">
        <v>443</v>
      </c>
      <c r="C604" s="42">
        <f>COUNTIF($B$1:$B603,[Table Name])</f>
        <v>157</v>
      </c>
      <c r="D604" s="43">
        <v>157</v>
      </c>
      <c r="E604" s="43" t="s">
        <v>23</v>
      </c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</row>
    <row r="605" spans="1:18" hidden="1">
      <c r="A605" s="42" t="str">
        <f>[Table Name]&amp;"-"&amp;[Record No]</f>
        <v>Resource Form Field Data-158</v>
      </c>
      <c r="B605" s="40" t="s">
        <v>443</v>
      </c>
      <c r="C605" s="42">
        <f>COUNTIF($B$1:$B604,[Table Name])</f>
        <v>158</v>
      </c>
      <c r="D605" s="43">
        <v>158</v>
      </c>
      <c r="E605" s="43" t="s">
        <v>26</v>
      </c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</row>
    <row r="606" spans="1:18" hidden="1">
      <c r="A606" s="42" t="str">
        <f>[Table Name]&amp;"-"&amp;[Record No]</f>
        <v>Resource Form Field Data-159</v>
      </c>
      <c r="B606" s="40" t="s">
        <v>443</v>
      </c>
      <c r="C606" s="42">
        <f>COUNTIF($B$1:$B605,[Table Name])</f>
        <v>159</v>
      </c>
      <c r="D606" s="43">
        <v>159</v>
      </c>
      <c r="E606" s="43" t="s">
        <v>49</v>
      </c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</row>
    <row r="607" spans="1:18" hidden="1">
      <c r="A607" s="42" t="str">
        <f>[Table Name]&amp;"-"&amp;[Record No]</f>
        <v>Resource Form Field Data-160</v>
      </c>
      <c r="B607" s="40" t="s">
        <v>443</v>
      </c>
      <c r="C607" s="42">
        <f>COUNTIF($B$1:$B606,[Table Name])</f>
        <v>160</v>
      </c>
      <c r="D607" s="43">
        <v>160</v>
      </c>
      <c r="E607" s="43" t="s">
        <v>94</v>
      </c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</row>
    <row r="608" spans="1:18" hidden="1">
      <c r="A608" s="42" t="str">
        <f>[Table Name]&amp;"-"&amp;[Record No]</f>
        <v>Resource Form Field Data-161</v>
      </c>
      <c r="B608" s="40" t="s">
        <v>443</v>
      </c>
      <c r="C608" s="42">
        <f>COUNTIF($B$1:$B607,[Table Name])</f>
        <v>161</v>
      </c>
      <c r="D608" s="43">
        <v>161</v>
      </c>
      <c r="E608" s="43" t="s">
        <v>777</v>
      </c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</row>
    <row r="609" spans="1:18" hidden="1">
      <c r="A609" s="42" t="str">
        <f>[Table Name]&amp;"-"&amp;[Record No]</f>
        <v>Resource Form Field Data-162</v>
      </c>
      <c r="B609" s="40" t="s">
        <v>443</v>
      </c>
      <c r="C609" s="42">
        <f>COUNTIF($B$1:$B608,[Table Name])</f>
        <v>162</v>
      </c>
      <c r="D609" s="43">
        <v>162</v>
      </c>
      <c r="E609" s="43" t="s">
        <v>705</v>
      </c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</row>
    <row r="610" spans="1:18" hidden="1">
      <c r="A610" s="42" t="str">
        <f>[Table Name]&amp;"-"&amp;[Record No]</f>
        <v>Resource Form Field Data-163</v>
      </c>
      <c r="B610" s="40" t="s">
        <v>443</v>
      </c>
      <c r="C610" s="42">
        <f>COUNTIF($B$1:$B609,[Table Name])</f>
        <v>163</v>
      </c>
      <c r="D610" s="43">
        <v>163</v>
      </c>
      <c r="E610" s="43" t="s">
        <v>708</v>
      </c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</row>
    <row r="611" spans="1:18" hidden="1">
      <c r="A611" s="42" t="str">
        <f>[Table Name]&amp;"-"&amp;[Record No]</f>
        <v>Resource Form Field Data-164</v>
      </c>
      <c r="B611" s="40" t="s">
        <v>443</v>
      </c>
      <c r="C611" s="42">
        <f>COUNTIF($B$1:$B610,[Table Name])</f>
        <v>164</v>
      </c>
      <c r="D611" s="43">
        <v>164</v>
      </c>
      <c r="E611" s="43" t="s">
        <v>560</v>
      </c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</row>
    <row r="612" spans="1:18" hidden="1">
      <c r="A612" s="42" t="str">
        <f>[Table Name]&amp;"-"&amp;[Record No]</f>
        <v>Resource Form Field Data-165</v>
      </c>
      <c r="B612" s="40" t="s">
        <v>443</v>
      </c>
      <c r="C612" s="42">
        <f>COUNTIF($B$1:$B611,[Table Name])</f>
        <v>165</v>
      </c>
      <c r="D612" s="43">
        <v>165</v>
      </c>
      <c r="E612" s="43" t="s">
        <v>770</v>
      </c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</row>
    <row r="613" spans="1:18" hidden="1">
      <c r="A613" s="42" t="str">
        <f>[Table Name]&amp;"-"&amp;[Record No]</f>
        <v>Resource Form Field Data-166</v>
      </c>
      <c r="B613" s="40" t="s">
        <v>443</v>
      </c>
      <c r="C613" s="42">
        <f>COUNTIF($B$1:$B612,[Table Name])</f>
        <v>166</v>
      </c>
      <c r="D613" s="43">
        <v>166</v>
      </c>
      <c r="E613" s="43" t="s">
        <v>772</v>
      </c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</row>
    <row r="614" spans="1:18" hidden="1">
      <c r="A614" s="42" t="str">
        <f>[Table Name]&amp;"-"&amp;[Record No]</f>
        <v>Resource Form Field Data-167</v>
      </c>
      <c r="B614" s="40" t="s">
        <v>443</v>
      </c>
      <c r="C614" s="42">
        <f>COUNTIF($B$1:$B613,[Table Name])</f>
        <v>167</v>
      </c>
      <c r="D614" s="43">
        <v>167</v>
      </c>
      <c r="E614" s="43" t="s">
        <v>36</v>
      </c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</row>
    <row r="615" spans="1:18" hidden="1">
      <c r="A615" s="42" t="str">
        <f>[Table Name]&amp;"-"&amp;[Record No]</f>
        <v>Resource Form Field Data-168</v>
      </c>
      <c r="B615" s="40" t="s">
        <v>443</v>
      </c>
      <c r="C615" s="42">
        <f>COUNTIF($B$1:$B614,[Table Name])</f>
        <v>168</v>
      </c>
      <c r="D615" s="43">
        <v>168</v>
      </c>
      <c r="E615" s="43" t="s">
        <v>122</v>
      </c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</row>
    <row r="616" spans="1:18" hidden="1">
      <c r="A616" s="42" t="str">
        <f>[Table Name]&amp;"-"&amp;[Record No]</f>
        <v>Resource Form Field Data-169</v>
      </c>
      <c r="B616" s="40" t="s">
        <v>443</v>
      </c>
      <c r="C616" s="42">
        <f>COUNTIF($B$1:$B615,[Table Name])</f>
        <v>169</v>
      </c>
      <c r="D616" s="43">
        <v>169</v>
      </c>
      <c r="E616" s="43" t="s">
        <v>49</v>
      </c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</row>
    <row r="617" spans="1:18" hidden="1">
      <c r="A617" s="42" t="str">
        <f>[Table Name]&amp;"-"&amp;[Record No]</f>
        <v>Resource Form Field Data-170</v>
      </c>
      <c r="B617" s="40" t="s">
        <v>443</v>
      </c>
      <c r="C617" s="42">
        <f>COUNTIF($B$1:$B616,[Table Name])</f>
        <v>170</v>
      </c>
      <c r="D617" s="43">
        <v>170</v>
      </c>
      <c r="E617" s="43" t="s">
        <v>680</v>
      </c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</row>
    <row r="618" spans="1:18" hidden="1">
      <c r="A618" s="42" t="str">
        <f>[Table Name]&amp;"-"&amp;[Record No]</f>
        <v>Resource Form Field Data-171</v>
      </c>
      <c r="B618" s="40" t="s">
        <v>443</v>
      </c>
      <c r="C618" s="42">
        <f>COUNTIF($B$1:$B617,[Table Name])</f>
        <v>171</v>
      </c>
      <c r="D618" s="43">
        <v>171</v>
      </c>
      <c r="E618" s="43" t="s">
        <v>783</v>
      </c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</row>
    <row r="619" spans="1:18" hidden="1">
      <c r="A619" s="42" t="str">
        <f>[Table Name]&amp;"-"&amp;[Record No]</f>
        <v>Resource Form Field Data-172</v>
      </c>
      <c r="B619" s="40" t="s">
        <v>443</v>
      </c>
      <c r="C619" s="42">
        <f>COUNTIF($B$1:$B618,[Table Name])</f>
        <v>172</v>
      </c>
      <c r="D619" s="43">
        <v>172</v>
      </c>
      <c r="E619" s="43" t="s">
        <v>96</v>
      </c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</row>
    <row r="620" spans="1:18" hidden="1">
      <c r="A620" s="42" t="str">
        <f>[Table Name]&amp;"-"&amp;[Record No]</f>
        <v>Resource Form Field Data-173</v>
      </c>
      <c r="B620" s="40" t="s">
        <v>443</v>
      </c>
      <c r="C620" s="42">
        <f>COUNTIF($B$1:$B619,[Table Name])</f>
        <v>173</v>
      </c>
      <c r="D620" s="43">
        <v>173</v>
      </c>
      <c r="E620" s="43" t="s">
        <v>799</v>
      </c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</row>
    <row r="621" spans="1:18" hidden="1">
      <c r="A621" s="42" t="str">
        <f>[Table Name]&amp;"-"&amp;[Record No]</f>
        <v>Resource Form Field Data-174</v>
      </c>
      <c r="B621" s="40" t="s">
        <v>443</v>
      </c>
      <c r="C621" s="42">
        <f>COUNTIF($B$1:$B620,[Table Name])</f>
        <v>174</v>
      </c>
      <c r="D621" s="43">
        <v>174</v>
      </c>
      <c r="E621" s="43" t="s">
        <v>684</v>
      </c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</row>
    <row r="622" spans="1:18" hidden="1">
      <c r="A622" s="42" t="str">
        <f>[Table Name]&amp;"-"&amp;[Record No]</f>
        <v>Resource Relations-51</v>
      </c>
      <c r="B622" s="43" t="s">
        <v>441</v>
      </c>
      <c r="C622" s="42">
        <f>COUNTIF($B$1:$B621,[Table Name])</f>
        <v>51</v>
      </c>
      <c r="D622" s="43">
        <v>23</v>
      </c>
      <c r="E622" s="43" t="s">
        <v>925</v>
      </c>
      <c r="F622" s="43" t="s">
        <v>926</v>
      </c>
      <c r="G622" s="43" t="s">
        <v>531</v>
      </c>
      <c r="H622" s="43" t="s">
        <v>216</v>
      </c>
      <c r="I622" s="43">
        <v>21</v>
      </c>
      <c r="J622" s="43"/>
      <c r="K622" s="43"/>
      <c r="L622" s="43"/>
      <c r="M622" s="43"/>
      <c r="N622" s="43"/>
      <c r="O622" s="43"/>
      <c r="P622" s="43"/>
      <c r="Q622" s="43"/>
      <c r="R622" s="43"/>
    </row>
    <row r="623" spans="1:18" hidden="1">
      <c r="A623" s="42" t="str">
        <f>[Table Name]&amp;"-"&amp;[Record No]</f>
        <v>Resource Relations-52</v>
      </c>
      <c r="B623" s="43" t="s">
        <v>441</v>
      </c>
      <c r="C623" s="42">
        <f>COUNTIF($B$1:$B622,[Table Name])</f>
        <v>52</v>
      </c>
      <c r="D623" s="43">
        <v>19</v>
      </c>
      <c r="E623" s="43" t="s">
        <v>927</v>
      </c>
      <c r="F623" s="43" t="s">
        <v>928</v>
      </c>
      <c r="G623" s="43" t="s">
        <v>313</v>
      </c>
      <c r="H623" s="43" t="s">
        <v>216</v>
      </c>
      <c r="I623" s="43">
        <v>7</v>
      </c>
      <c r="J623" s="43"/>
      <c r="K623" s="43"/>
      <c r="L623" s="43"/>
      <c r="M623" s="43"/>
      <c r="N623" s="43"/>
      <c r="O623" s="43"/>
      <c r="P623" s="43"/>
      <c r="Q623" s="43"/>
      <c r="R623" s="43"/>
    </row>
    <row r="624" spans="1:18" hidden="1">
      <c r="A624" s="42" t="str">
        <f>[Table Name]&amp;"-"&amp;[Record No]</f>
        <v>Resource Relations-53</v>
      </c>
      <c r="B624" s="43" t="s">
        <v>441</v>
      </c>
      <c r="C624" s="42">
        <f>COUNTIF($B$1:$B623,[Table Name])</f>
        <v>53</v>
      </c>
      <c r="D624" s="43">
        <v>23</v>
      </c>
      <c r="E624" s="43" t="s">
        <v>929</v>
      </c>
      <c r="F624" s="43" t="s">
        <v>930</v>
      </c>
      <c r="G624" s="43" t="s">
        <v>313</v>
      </c>
      <c r="H624" s="43" t="s">
        <v>216</v>
      </c>
      <c r="I624" s="43">
        <v>7</v>
      </c>
      <c r="J624" s="43"/>
      <c r="K624" s="43"/>
      <c r="L624" s="43"/>
      <c r="M624" s="43"/>
      <c r="N624" s="43"/>
      <c r="O624" s="43"/>
      <c r="P624" s="43"/>
      <c r="Q624" s="43"/>
      <c r="R624" s="43"/>
    </row>
    <row r="625" spans="1:18" hidden="1">
      <c r="A625" s="42" t="str">
        <f>[Table Name]&amp;"-"&amp;[Record No]</f>
        <v>Resource Forms-32</v>
      </c>
      <c r="B625" s="43" t="s">
        <v>431</v>
      </c>
      <c r="C625" s="42">
        <f>COUNTIF($B$1:$B624,[Table Name])</f>
        <v>32</v>
      </c>
      <c r="D625" s="43">
        <v>20</v>
      </c>
      <c r="E625" s="43" t="s">
        <v>931</v>
      </c>
      <c r="F625" s="43" t="s">
        <v>932</v>
      </c>
      <c r="G625" s="43" t="s">
        <v>961</v>
      </c>
      <c r="H625" s="43" t="s">
        <v>837</v>
      </c>
      <c r="I625" s="43"/>
      <c r="J625" s="43"/>
      <c r="K625" s="43"/>
      <c r="L625" s="43"/>
      <c r="M625" s="43"/>
      <c r="N625" s="43"/>
      <c r="O625" s="43"/>
      <c r="P625" s="43"/>
      <c r="Q625" s="43"/>
      <c r="R625" s="43"/>
    </row>
    <row r="626" spans="1:18" hidden="1">
      <c r="A626" s="42" t="str">
        <f>[Table Name]&amp;"-"&amp;[Record No]</f>
        <v>Resource Forms-33</v>
      </c>
      <c r="B626" s="43" t="s">
        <v>431</v>
      </c>
      <c r="C626" s="42">
        <f>COUNTIF($B$1:$B625,[Table Name])</f>
        <v>33</v>
      </c>
      <c r="D626" s="43">
        <v>24</v>
      </c>
      <c r="E626" s="43" t="s">
        <v>933</v>
      </c>
      <c r="F626" s="43" t="s">
        <v>934</v>
      </c>
      <c r="G626" s="43" t="s">
        <v>962</v>
      </c>
      <c r="H626" s="43" t="s">
        <v>837</v>
      </c>
      <c r="I626" s="43"/>
      <c r="J626" s="43"/>
      <c r="K626" s="43"/>
      <c r="L626" s="43"/>
      <c r="M626" s="43"/>
      <c r="N626" s="43"/>
      <c r="O626" s="43"/>
      <c r="P626" s="43"/>
      <c r="Q626" s="43"/>
      <c r="R626" s="43"/>
    </row>
    <row r="627" spans="1:18" hidden="1">
      <c r="A627" s="42" t="str">
        <f>[Table Name]&amp;"-"&amp;[Record No]</f>
        <v>Resource Form Fields-175</v>
      </c>
      <c r="B627" s="43" t="s">
        <v>442</v>
      </c>
      <c r="C627" s="42">
        <f>COUNTIF($B$1:$B626,[Table Name])</f>
        <v>175</v>
      </c>
      <c r="D627" s="43">
        <v>32</v>
      </c>
      <c r="E627" s="43" t="s">
        <v>94</v>
      </c>
      <c r="F627" s="43" t="s">
        <v>272</v>
      </c>
      <c r="G627" s="43" t="s">
        <v>824</v>
      </c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</row>
    <row r="628" spans="1:18" hidden="1">
      <c r="A628" s="42" t="str">
        <f>[Table Name]&amp;"-"&amp;[Record No]</f>
        <v>Resource Form Fields-176</v>
      </c>
      <c r="B628" s="43" t="s">
        <v>442</v>
      </c>
      <c r="C628" s="42">
        <f>COUNTIF($B$1:$B627,[Table Name])</f>
        <v>176</v>
      </c>
      <c r="D628" s="43">
        <v>32</v>
      </c>
      <c r="E628" s="43" t="s">
        <v>56</v>
      </c>
      <c r="F628" s="43" t="s">
        <v>272</v>
      </c>
      <c r="G628" s="43" t="s">
        <v>892</v>
      </c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</row>
    <row r="629" spans="1:18" hidden="1">
      <c r="A629" s="42" t="str">
        <f>[Table Name]&amp;"-"&amp;[Record No]</f>
        <v>Resource Form Fields-177</v>
      </c>
      <c r="B629" s="43" t="s">
        <v>442</v>
      </c>
      <c r="C629" s="42">
        <f>COUNTIF($B$1:$B628,[Table Name])</f>
        <v>177</v>
      </c>
      <c r="D629" s="43">
        <v>32</v>
      </c>
      <c r="E629" s="43" t="s">
        <v>574</v>
      </c>
      <c r="F629" s="43" t="s">
        <v>272</v>
      </c>
      <c r="G629" s="43" t="s">
        <v>935</v>
      </c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</row>
    <row r="630" spans="1:18" hidden="1">
      <c r="A630" s="42" t="str">
        <f>[Table Name]&amp;"-"&amp;[Record No]</f>
        <v>Resource Form Fields-178</v>
      </c>
      <c r="B630" s="43" t="s">
        <v>442</v>
      </c>
      <c r="C630" s="42">
        <f>COUNTIF($B$1:$B629,[Table Name])</f>
        <v>178</v>
      </c>
      <c r="D630" s="43">
        <v>32</v>
      </c>
      <c r="E630" s="43" t="s">
        <v>575</v>
      </c>
      <c r="F630" s="43" t="s">
        <v>272</v>
      </c>
      <c r="G630" s="43" t="s">
        <v>936</v>
      </c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</row>
    <row r="631" spans="1:18" hidden="1">
      <c r="A631" s="42" t="str">
        <f>[Table Name]&amp;"-"&amp;[Record No]</f>
        <v>Resource Form Fields-179</v>
      </c>
      <c r="B631" s="43" t="s">
        <v>442</v>
      </c>
      <c r="C631" s="42">
        <f>COUNTIF($B$1:$B630,[Table Name])</f>
        <v>179</v>
      </c>
      <c r="D631" s="43">
        <v>32</v>
      </c>
      <c r="E631" s="43" t="s">
        <v>576</v>
      </c>
      <c r="F631" s="43" t="s">
        <v>272</v>
      </c>
      <c r="G631" s="43" t="s">
        <v>937</v>
      </c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</row>
    <row r="632" spans="1:18" hidden="1">
      <c r="A632" s="42" t="str">
        <f>[Table Name]&amp;"-"&amp;[Record No]</f>
        <v>Resource Form Fields-180</v>
      </c>
      <c r="B632" s="43" t="s">
        <v>442</v>
      </c>
      <c r="C632" s="42">
        <f>COUNTIF($B$1:$B631,[Table Name])</f>
        <v>180</v>
      </c>
      <c r="D632" s="43">
        <v>32</v>
      </c>
      <c r="E632" s="43" t="s">
        <v>577</v>
      </c>
      <c r="F632" s="43" t="s">
        <v>272</v>
      </c>
      <c r="G632" s="43" t="s">
        <v>938</v>
      </c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</row>
    <row r="633" spans="1:18" hidden="1">
      <c r="A633" s="42" t="str">
        <f>[Table Name]&amp;"-"&amp;[Record No]</f>
        <v>Resource Form Fields-181</v>
      </c>
      <c r="B633" s="43" t="s">
        <v>442</v>
      </c>
      <c r="C633" s="42">
        <f>COUNTIF($B$1:$B632,[Table Name])</f>
        <v>181</v>
      </c>
      <c r="D633" s="43">
        <v>32</v>
      </c>
      <c r="E633" s="43" t="s">
        <v>578</v>
      </c>
      <c r="F633" s="43" t="s">
        <v>272</v>
      </c>
      <c r="G633" s="43" t="s">
        <v>939</v>
      </c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</row>
    <row r="634" spans="1:18" hidden="1">
      <c r="A634" s="42" t="str">
        <f>[Table Name]&amp;"-"&amp;[Record No]</f>
        <v>Resource Form Fields-182</v>
      </c>
      <c r="B634" s="43" t="s">
        <v>442</v>
      </c>
      <c r="C634" s="42">
        <f>COUNTIF($B$1:$B633,[Table Name])</f>
        <v>182</v>
      </c>
      <c r="D634" s="43">
        <v>33</v>
      </c>
      <c r="E634" s="43" t="s">
        <v>4</v>
      </c>
      <c r="F634" s="43" t="s">
        <v>272</v>
      </c>
      <c r="G634" s="43" t="s">
        <v>553</v>
      </c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</row>
    <row r="635" spans="1:18" hidden="1">
      <c r="A635" s="42" t="str">
        <f>[Table Name]&amp;"-"&amp;[Record No]</f>
        <v>Resource Form Fields-183</v>
      </c>
      <c r="B635" s="43" t="s">
        <v>442</v>
      </c>
      <c r="C635" s="42">
        <f>COUNTIF($B$1:$B634,[Table Name])</f>
        <v>183</v>
      </c>
      <c r="D635" s="43">
        <v>33</v>
      </c>
      <c r="E635" s="43" t="s">
        <v>56</v>
      </c>
      <c r="F635" s="43" t="s">
        <v>272</v>
      </c>
      <c r="G635" s="43" t="s">
        <v>892</v>
      </c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</row>
    <row r="636" spans="1:18" hidden="1">
      <c r="A636" s="42" t="str">
        <f>[Table Name]&amp;"-"&amp;[Record No]</f>
        <v>Resource Form Fields-184</v>
      </c>
      <c r="B636" s="43" t="s">
        <v>442</v>
      </c>
      <c r="C636" s="42">
        <f>COUNTIF($B$1:$B635,[Table Name])</f>
        <v>184</v>
      </c>
      <c r="D636" s="43">
        <v>33</v>
      </c>
      <c r="E636" s="43" t="s">
        <v>574</v>
      </c>
      <c r="F636" s="43" t="s">
        <v>272</v>
      </c>
      <c r="G636" s="43" t="s">
        <v>935</v>
      </c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</row>
    <row r="637" spans="1:18" hidden="1">
      <c r="A637" s="42" t="str">
        <f>[Table Name]&amp;"-"&amp;[Record No]</f>
        <v>Resource Form Fields-185</v>
      </c>
      <c r="B637" s="43" t="s">
        <v>442</v>
      </c>
      <c r="C637" s="42">
        <f>COUNTIF($B$1:$B636,[Table Name])</f>
        <v>185</v>
      </c>
      <c r="D637" s="43">
        <v>33</v>
      </c>
      <c r="E637" s="43" t="s">
        <v>575</v>
      </c>
      <c r="F637" s="43" t="s">
        <v>272</v>
      </c>
      <c r="G637" s="43" t="s">
        <v>936</v>
      </c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</row>
    <row r="638" spans="1:18" hidden="1">
      <c r="A638" s="42" t="str">
        <f>[Table Name]&amp;"-"&amp;[Record No]</f>
        <v>Resource Form Fields-186</v>
      </c>
      <c r="B638" s="43" t="s">
        <v>442</v>
      </c>
      <c r="C638" s="42">
        <f>COUNTIF($B$1:$B637,[Table Name])</f>
        <v>186</v>
      </c>
      <c r="D638" s="43">
        <v>33</v>
      </c>
      <c r="E638" s="43" t="s">
        <v>576</v>
      </c>
      <c r="F638" s="43" t="s">
        <v>272</v>
      </c>
      <c r="G638" s="43" t="s">
        <v>937</v>
      </c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</row>
    <row r="639" spans="1:18" hidden="1">
      <c r="A639" s="42" t="str">
        <f>[Table Name]&amp;"-"&amp;[Record No]</f>
        <v>Resource Form Fields-187</v>
      </c>
      <c r="B639" s="43" t="s">
        <v>442</v>
      </c>
      <c r="C639" s="42">
        <f>COUNTIF($B$1:$B638,[Table Name])</f>
        <v>187</v>
      </c>
      <c r="D639" s="43">
        <v>33</v>
      </c>
      <c r="E639" s="43" t="s">
        <v>577</v>
      </c>
      <c r="F639" s="43" t="s">
        <v>272</v>
      </c>
      <c r="G639" s="43" t="s">
        <v>938</v>
      </c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</row>
    <row r="640" spans="1:18" hidden="1">
      <c r="A640" s="42" t="str">
        <f>[Table Name]&amp;"-"&amp;[Record No]</f>
        <v>Resource Form Fields-188</v>
      </c>
      <c r="B640" s="43" t="s">
        <v>442</v>
      </c>
      <c r="C640" s="42">
        <f>COUNTIF($B$1:$B639,[Table Name])</f>
        <v>188</v>
      </c>
      <c r="D640" s="43">
        <v>33</v>
      </c>
      <c r="E640" s="43" t="s">
        <v>578</v>
      </c>
      <c r="F640" s="43" t="s">
        <v>272</v>
      </c>
      <c r="G640" s="43" t="s">
        <v>939</v>
      </c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</row>
    <row r="641" spans="1:18" hidden="1">
      <c r="A641" s="42" t="str">
        <f>[Table Name]&amp;"-"&amp;[Record No]</f>
        <v>Resource Form Field Data-175</v>
      </c>
      <c r="B641" s="43" t="s">
        <v>443</v>
      </c>
      <c r="C641" s="42">
        <f>COUNTIF($B$1:$B640,[Table Name])</f>
        <v>175</v>
      </c>
      <c r="D641" s="43">
        <v>175</v>
      </c>
      <c r="E641" s="43" t="s">
        <v>94</v>
      </c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</row>
    <row r="642" spans="1:18" hidden="1">
      <c r="A642" s="42" t="str">
        <f>[Table Name]&amp;"-"&amp;[Record No]</f>
        <v>Resource Form Field Data-176</v>
      </c>
      <c r="B642" s="43" t="s">
        <v>443</v>
      </c>
      <c r="C642" s="42">
        <f>COUNTIF($B$1:$B641,[Table Name])</f>
        <v>176</v>
      </c>
      <c r="D642" s="43">
        <v>176</v>
      </c>
      <c r="E642" s="43" t="s">
        <v>56</v>
      </c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</row>
    <row r="643" spans="1:18" hidden="1">
      <c r="A643" s="42" t="str">
        <f>[Table Name]&amp;"-"&amp;[Record No]</f>
        <v>Resource Form Field Data-177</v>
      </c>
      <c r="B643" s="43" t="s">
        <v>443</v>
      </c>
      <c r="C643" s="42">
        <f>COUNTIF($B$1:$B642,[Table Name])</f>
        <v>177</v>
      </c>
      <c r="D643" s="43">
        <v>177</v>
      </c>
      <c r="E643" s="43" t="s">
        <v>574</v>
      </c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</row>
    <row r="644" spans="1:18" hidden="1">
      <c r="A644" s="42" t="str">
        <f>[Table Name]&amp;"-"&amp;[Record No]</f>
        <v>Resource Form Field Data-178</v>
      </c>
      <c r="B644" s="43" t="s">
        <v>443</v>
      </c>
      <c r="C644" s="42">
        <f>COUNTIF($B$1:$B643,[Table Name])</f>
        <v>178</v>
      </c>
      <c r="D644" s="43">
        <v>178</v>
      </c>
      <c r="E644" s="43" t="s">
        <v>575</v>
      </c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</row>
    <row r="645" spans="1:18" hidden="1">
      <c r="A645" s="42" t="str">
        <f>[Table Name]&amp;"-"&amp;[Record No]</f>
        <v>Resource Form Field Data-179</v>
      </c>
      <c r="B645" s="43" t="s">
        <v>443</v>
      </c>
      <c r="C645" s="42">
        <f>COUNTIF($B$1:$B644,[Table Name])</f>
        <v>179</v>
      </c>
      <c r="D645" s="43">
        <v>179</v>
      </c>
      <c r="E645" s="43" t="s">
        <v>576</v>
      </c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</row>
    <row r="646" spans="1:18" hidden="1">
      <c r="A646" s="42" t="str">
        <f>[Table Name]&amp;"-"&amp;[Record No]</f>
        <v>Resource Form Field Data-180</v>
      </c>
      <c r="B646" s="43" t="s">
        <v>443</v>
      </c>
      <c r="C646" s="42">
        <f>COUNTIF($B$1:$B645,[Table Name])</f>
        <v>180</v>
      </c>
      <c r="D646" s="43">
        <v>180</v>
      </c>
      <c r="E646" s="43" t="s">
        <v>577</v>
      </c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</row>
    <row r="647" spans="1:18" hidden="1">
      <c r="A647" s="42" t="str">
        <f>[Table Name]&amp;"-"&amp;[Record No]</f>
        <v>Resource Form Field Data-181</v>
      </c>
      <c r="B647" s="43" t="s">
        <v>443</v>
      </c>
      <c r="C647" s="42">
        <f>COUNTIF($B$1:$B646,[Table Name])</f>
        <v>181</v>
      </c>
      <c r="D647" s="43">
        <v>181</v>
      </c>
      <c r="E647" s="43" t="s">
        <v>578</v>
      </c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</row>
    <row r="648" spans="1:18" hidden="1">
      <c r="A648" s="42" t="str">
        <f>[Table Name]&amp;"-"&amp;[Record No]</f>
        <v>Resource Form Field Data-182</v>
      </c>
      <c r="B648" s="43" t="s">
        <v>443</v>
      </c>
      <c r="C648" s="42">
        <f>COUNTIF($B$1:$B647,[Table Name])</f>
        <v>182</v>
      </c>
      <c r="D648" s="43">
        <v>182</v>
      </c>
      <c r="E648" s="43" t="s">
        <v>4</v>
      </c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</row>
    <row r="649" spans="1:18" hidden="1">
      <c r="A649" s="42" t="str">
        <f>[Table Name]&amp;"-"&amp;[Record No]</f>
        <v>Resource Form Field Data-183</v>
      </c>
      <c r="B649" s="43" t="s">
        <v>443</v>
      </c>
      <c r="C649" s="42">
        <f>COUNTIF($B$1:$B648,[Table Name])</f>
        <v>183</v>
      </c>
      <c r="D649" s="43">
        <v>183</v>
      </c>
      <c r="E649" s="43" t="s">
        <v>56</v>
      </c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</row>
    <row r="650" spans="1:18" hidden="1">
      <c r="A650" s="42" t="str">
        <f>[Table Name]&amp;"-"&amp;[Record No]</f>
        <v>Resource Form Field Data-184</v>
      </c>
      <c r="B650" s="43" t="s">
        <v>443</v>
      </c>
      <c r="C650" s="42">
        <f>COUNTIF($B$1:$B649,[Table Name])</f>
        <v>184</v>
      </c>
      <c r="D650" s="43">
        <v>184</v>
      </c>
      <c r="E650" s="43" t="s">
        <v>574</v>
      </c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</row>
    <row r="651" spans="1:18" hidden="1">
      <c r="A651" s="42" t="str">
        <f>[Table Name]&amp;"-"&amp;[Record No]</f>
        <v>Resource Form Field Data-185</v>
      </c>
      <c r="B651" s="43" t="s">
        <v>443</v>
      </c>
      <c r="C651" s="42">
        <f>COUNTIF($B$1:$B650,[Table Name])</f>
        <v>185</v>
      </c>
      <c r="D651" s="43">
        <v>185</v>
      </c>
      <c r="E651" s="43" t="s">
        <v>575</v>
      </c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</row>
    <row r="652" spans="1:18" hidden="1">
      <c r="A652" s="42" t="str">
        <f>[Table Name]&amp;"-"&amp;[Record No]</f>
        <v>Resource Form Field Data-186</v>
      </c>
      <c r="B652" s="43" t="s">
        <v>443</v>
      </c>
      <c r="C652" s="42">
        <f>COUNTIF($B$1:$B651,[Table Name])</f>
        <v>186</v>
      </c>
      <c r="D652" s="43">
        <v>186</v>
      </c>
      <c r="E652" s="43" t="s">
        <v>576</v>
      </c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</row>
    <row r="653" spans="1:18" hidden="1">
      <c r="A653" s="42" t="str">
        <f>[Table Name]&amp;"-"&amp;[Record No]</f>
        <v>Resource Form Field Data-187</v>
      </c>
      <c r="B653" s="43" t="s">
        <v>443</v>
      </c>
      <c r="C653" s="42">
        <f>COUNTIF($B$1:$B652,[Table Name])</f>
        <v>187</v>
      </c>
      <c r="D653" s="43">
        <v>187</v>
      </c>
      <c r="E653" s="43" t="s">
        <v>577</v>
      </c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</row>
    <row r="654" spans="1:18" hidden="1">
      <c r="A654" s="42" t="str">
        <f>[Table Name]&amp;"-"&amp;[Record No]</f>
        <v>Resource Form Field Data-188</v>
      </c>
      <c r="B654" s="43" t="s">
        <v>443</v>
      </c>
      <c r="C654" s="42">
        <f>COUNTIF($B$1:$B653,[Table Name])</f>
        <v>188</v>
      </c>
      <c r="D654" s="43">
        <v>188</v>
      </c>
      <c r="E654" s="43" t="s">
        <v>578</v>
      </c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</row>
    <row r="655" spans="1:18" hidden="1">
      <c r="A655" s="42" t="str">
        <f>[Table Name]&amp;"-"&amp;[Record No]</f>
        <v>Resource Actions-11</v>
      </c>
      <c r="B655" s="43" t="s">
        <v>315</v>
      </c>
      <c r="C655" s="42">
        <f>COUNTIF($B$1:$B654,[Table Name])</f>
        <v>11</v>
      </c>
      <c r="D655" s="43">
        <v>4</v>
      </c>
      <c r="E655" s="43" t="s">
        <v>800</v>
      </c>
      <c r="F655" s="43" t="s">
        <v>801</v>
      </c>
      <c r="G655" s="43" t="s">
        <v>802</v>
      </c>
      <c r="H655" s="43"/>
      <c r="I655" s="43" t="s">
        <v>802</v>
      </c>
      <c r="J655" s="43"/>
      <c r="K655" s="43"/>
      <c r="L655" s="43"/>
      <c r="M655" s="43"/>
      <c r="N655" s="43"/>
      <c r="O655" s="43"/>
      <c r="P655" s="43"/>
      <c r="Q655" s="43"/>
      <c r="R655" s="43"/>
    </row>
    <row r="656" spans="1:18" hidden="1">
      <c r="A656" s="42" t="str">
        <f>[Table Name]&amp;"-"&amp;[Record No]</f>
        <v>Resource Actions-12</v>
      </c>
      <c r="B656" s="43" t="s">
        <v>315</v>
      </c>
      <c r="C656" s="42">
        <f>COUNTIF($B$1:$B655,[Table Name])</f>
        <v>12</v>
      </c>
      <c r="D656" s="43">
        <v>7</v>
      </c>
      <c r="E656" s="43" t="s">
        <v>804</v>
      </c>
      <c r="F656" s="43" t="s">
        <v>805</v>
      </c>
      <c r="G656" s="43" t="s">
        <v>963</v>
      </c>
      <c r="H656" s="43"/>
      <c r="I656" s="43" t="s">
        <v>963</v>
      </c>
      <c r="J656" s="43"/>
      <c r="K656" s="43"/>
      <c r="L656" s="43"/>
      <c r="M656" s="43"/>
      <c r="N656" s="43"/>
      <c r="O656" s="43"/>
      <c r="P656" s="43"/>
      <c r="Q656" s="43"/>
      <c r="R656" s="43"/>
    </row>
    <row r="657" spans="1:18" hidden="1">
      <c r="A657" s="42" t="str">
        <f>[Table Name]&amp;"-"&amp;[Record No]</f>
        <v>Resource Actions-13</v>
      </c>
      <c r="B657" s="43" t="s">
        <v>315</v>
      </c>
      <c r="C657" s="42">
        <f>COUNTIF($B$1:$B656,[Table Name])</f>
        <v>13</v>
      </c>
      <c r="D657" s="43">
        <v>12</v>
      </c>
      <c r="E657" s="43" t="s">
        <v>807</v>
      </c>
      <c r="F657" s="43" t="s">
        <v>808</v>
      </c>
      <c r="G657" s="43" t="s">
        <v>941</v>
      </c>
      <c r="H657" s="43"/>
      <c r="I657" s="43" t="s">
        <v>941</v>
      </c>
      <c r="J657" s="43"/>
      <c r="K657" s="43"/>
      <c r="L657" s="43"/>
      <c r="M657" s="43"/>
      <c r="N657" s="43"/>
      <c r="O657" s="43"/>
      <c r="P657" s="43"/>
      <c r="Q657" s="43"/>
      <c r="R657" s="43"/>
    </row>
    <row r="658" spans="1:18" hidden="1">
      <c r="A658" s="42" t="str">
        <f>[Table Name]&amp;"-"&amp;[Record No]</f>
        <v>Resource Actions-14</v>
      </c>
      <c r="B658" s="43" t="s">
        <v>315</v>
      </c>
      <c r="C658" s="42">
        <f>COUNTIF($B$1:$B657,[Table Name])</f>
        <v>14</v>
      </c>
      <c r="D658" s="43">
        <v>13</v>
      </c>
      <c r="E658" s="43" t="s">
        <v>810</v>
      </c>
      <c r="F658" s="43" t="s">
        <v>811</v>
      </c>
      <c r="G658" s="43" t="s">
        <v>942</v>
      </c>
      <c r="H658" s="43"/>
      <c r="I658" s="43" t="s">
        <v>942</v>
      </c>
      <c r="J658" s="43"/>
      <c r="K658" s="43"/>
      <c r="L658" s="43"/>
      <c r="M658" s="43"/>
      <c r="N658" s="43"/>
      <c r="O658" s="43"/>
      <c r="P658" s="43"/>
      <c r="Q658" s="43"/>
      <c r="R658" s="43"/>
    </row>
    <row r="659" spans="1:18" hidden="1">
      <c r="A659" s="42" t="str">
        <f>[Table Name]&amp;"-"&amp;[Record No]</f>
        <v>Resource Actions-15</v>
      </c>
      <c r="B659" s="43" t="s">
        <v>315</v>
      </c>
      <c r="C659" s="42">
        <f>COUNTIF($B$1:$B658,[Table Name])</f>
        <v>15</v>
      </c>
      <c r="D659" s="43">
        <v>14</v>
      </c>
      <c r="E659" s="43" t="s">
        <v>813</v>
      </c>
      <c r="F659" s="43" t="s">
        <v>814</v>
      </c>
      <c r="G659" s="43" t="s">
        <v>943</v>
      </c>
      <c r="H659" s="43"/>
      <c r="I659" s="43" t="s">
        <v>943</v>
      </c>
      <c r="J659" s="43"/>
      <c r="K659" s="43"/>
      <c r="L659" s="43"/>
      <c r="M659" s="43"/>
      <c r="N659" s="43"/>
      <c r="O659" s="43"/>
      <c r="P659" s="43"/>
      <c r="Q659" s="43"/>
      <c r="R659" s="43"/>
    </row>
    <row r="660" spans="1:18" hidden="1">
      <c r="A660" s="42" t="str">
        <f>[Table Name]&amp;"-"&amp;[Record No]</f>
        <v>Resource Actions-16</v>
      </c>
      <c r="B660" s="43" t="s">
        <v>315</v>
      </c>
      <c r="C660" s="42">
        <f>COUNTIF($B$1:$B659,[Table Name])</f>
        <v>16</v>
      </c>
      <c r="D660" s="43">
        <v>15</v>
      </c>
      <c r="E660" s="43" t="s">
        <v>816</v>
      </c>
      <c r="F660" s="43" t="s">
        <v>817</v>
      </c>
      <c r="G660" s="43" t="s">
        <v>944</v>
      </c>
      <c r="H660" s="43"/>
      <c r="I660" s="43" t="s">
        <v>944</v>
      </c>
      <c r="J660" s="43"/>
      <c r="K660" s="43"/>
      <c r="L660" s="43"/>
      <c r="M660" s="43"/>
      <c r="N660" s="43"/>
      <c r="O660" s="43"/>
      <c r="P660" s="43"/>
      <c r="Q660" s="43"/>
      <c r="R660" s="43"/>
    </row>
    <row r="661" spans="1:18" hidden="1">
      <c r="A661" s="42" t="str">
        <f>[Table Name]&amp;"-"&amp;[Record No]</f>
        <v>Resource Actions-17</v>
      </c>
      <c r="B661" s="43" t="s">
        <v>315</v>
      </c>
      <c r="C661" s="42">
        <f>COUNTIF($B$1:$B660,[Table Name])</f>
        <v>17</v>
      </c>
      <c r="D661" s="43">
        <v>16</v>
      </c>
      <c r="E661" s="43" t="s">
        <v>819</v>
      </c>
      <c r="F661" s="43" t="s">
        <v>820</v>
      </c>
      <c r="G661" s="43" t="s">
        <v>945</v>
      </c>
      <c r="H661" s="43"/>
      <c r="I661" s="43" t="s">
        <v>945</v>
      </c>
      <c r="J661" s="43"/>
      <c r="K661" s="43"/>
      <c r="L661" s="43"/>
      <c r="M661" s="43"/>
      <c r="N661" s="43"/>
      <c r="O661" s="43"/>
      <c r="P661" s="43"/>
      <c r="Q661" s="43"/>
      <c r="R661" s="43"/>
    </row>
    <row r="662" spans="1:18" hidden="1">
      <c r="A662" s="42" t="str">
        <f>[Table Name]&amp;"-"&amp;[Record No]</f>
        <v>Resource Actions-18</v>
      </c>
      <c r="B662" s="43" t="s">
        <v>315</v>
      </c>
      <c r="C662" s="42">
        <f>COUNTIF($B$1:$B661,[Table Name])</f>
        <v>18</v>
      </c>
      <c r="D662" s="43">
        <v>19</v>
      </c>
      <c r="E662" s="43" t="s">
        <v>822</v>
      </c>
      <c r="F662" s="43" t="s">
        <v>823</v>
      </c>
      <c r="G662" s="43" t="s">
        <v>946</v>
      </c>
      <c r="H662" s="43"/>
      <c r="I662" s="43" t="s">
        <v>946</v>
      </c>
      <c r="J662" s="43"/>
      <c r="K662" s="43"/>
      <c r="L662" s="43"/>
      <c r="M662" s="43"/>
      <c r="N662" s="43"/>
      <c r="O662" s="43"/>
      <c r="P662" s="43"/>
      <c r="Q662" s="43"/>
      <c r="R662" s="43"/>
    </row>
    <row r="663" spans="1:18" hidden="1">
      <c r="A663" s="42" t="str">
        <f>[Table Name]&amp;"-"&amp;[Record No]</f>
        <v>Resource Actions-19</v>
      </c>
      <c r="B663" s="43" t="s">
        <v>315</v>
      </c>
      <c r="C663" s="42">
        <f>COUNTIF($B$1:$B662,[Table Name])</f>
        <v>19</v>
      </c>
      <c r="D663" s="43">
        <v>21</v>
      </c>
      <c r="E663" s="43" t="s">
        <v>826</v>
      </c>
      <c r="F663" s="43" t="s">
        <v>827</v>
      </c>
      <c r="G663" s="43" t="s">
        <v>947</v>
      </c>
      <c r="H663" s="43"/>
      <c r="I663" s="43" t="s">
        <v>947</v>
      </c>
      <c r="J663" s="43"/>
      <c r="K663" s="43"/>
      <c r="L663" s="43"/>
      <c r="M663" s="43"/>
      <c r="N663" s="43"/>
      <c r="O663" s="43"/>
      <c r="P663" s="43"/>
      <c r="Q663" s="43"/>
      <c r="R663" s="43"/>
    </row>
    <row r="664" spans="1:18" hidden="1">
      <c r="A664" s="42" t="str">
        <f>[Table Name]&amp;"-"&amp;[Record No]</f>
        <v>Resource Actions-20</v>
      </c>
      <c r="B664" s="43" t="s">
        <v>315</v>
      </c>
      <c r="C664" s="42">
        <f>COUNTIF($B$1:$B663,[Table Name])</f>
        <v>20</v>
      </c>
      <c r="D664" s="43">
        <v>23</v>
      </c>
      <c r="E664" s="43" t="s">
        <v>829</v>
      </c>
      <c r="F664" s="43" t="s">
        <v>830</v>
      </c>
      <c r="G664" s="43" t="s">
        <v>948</v>
      </c>
      <c r="H664" s="43"/>
      <c r="I664" s="43" t="s">
        <v>948</v>
      </c>
      <c r="J664" s="43"/>
      <c r="K664" s="43"/>
      <c r="L664" s="43"/>
      <c r="M664" s="43"/>
      <c r="N664" s="43"/>
      <c r="O664" s="43"/>
      <c r="P664" s="43"/>
      <c r="Q664" s="43"/>
      <c r="R664" s="43"/>
    </row>
    <row r="665" spans="1:18" hidden="1">
      <c r="A665" s="42" t="str">
        <f>[Table Name]&amp;"-"&amp;[Record No]</f>
        <v>Resource Actions-21</v>
      </c>
      <c r="B665" s="43" t="s">
        <v>315</v>
      </c>
      <c r="C665" s="42">
        <f>COUNTIF($B$1:$B664,[Table Name])</f>
        <v>21</v>
      </c>
      <c r="D665" s="43">
        <v>25</v>
      </c>
      <c r="E665" s="43" t="s">
        <v>832</v>
      </c>
      <c r="F665" s="43" t="s">
        <v>833</v>
      </c>
      <c r="G665" s="43" t="s">
        <v>949</v>
      </c>
      <c r="H665" s="43"/>
      <c r="I665" s="43" t="s">
        <v>949</v>
      </c>
      <c r="J665" s="43"/>
      <c r="K665" s="43"/>
      <c r="L665" s="43"/>
      <c r="M665" s="43"/>
      <c r="N665" s="43"/>
      <c r="O665" s="43"/>
      <c r="P665" s="43"/>
      <c r="Q665" s="43"/>
      <c r="R665" s="43"/>
    </row>
    <row r="666" spans="1:18" hidden="1">
      <c r="A666" s="42" t="str">
        <f>[Table Name]&amp;"-"&amp;[Record No]</f>
        <v>Resource Actions-22</v>
      </c>
      <c r="B666" s="43" t="s">
        <v>315</v>
      </c>
      <c r="C666" s="42">
        <f>COUNTIF($B$1:$B665,[Table Name])</f>
        <v>22</v>
      </c>
      <c r="D666" s="43">
        <v>26</v>
      </c>
      <c r="E666" s="43" t="s">
        <v>835</v>
      </c>
      <c r="F666" s="43" t="s">
        <v>836</v>
      </c>
      <c r="G666" s="43" t="s">
        <v>950</v>
      </c>
      <c r="H666" s="43"/>
      <c r="I666" s="43" t="s">
        <v>950</v>
      </c>
      <c r="J666" s="43"/>
      <c r="K666" s="43"/>
      <c r="L666" s="43"/>
      <c r="M666" s="43"/>
      <c r="N666" s="43"/>
      <c r="O666" s="43"/>
      <c r="P666" s="43"/>
      <c r="Q666" s="43"/>
      <c r="R666" s="43"/>
    </row>
    <row r="667" spans="1:18" hidden="1">
      <c r="A667" s="42" t="str">
        <f>[Table Name]&amp;"-"&amp;[Record No]</f>
        <v>Resource Actions-23</v>
      </c>
      <c r="B667" s="43" t="s">
        <v>315</v>
      </c>
      <c r="C667" s="42">
        <f>COUNTIF($B$1:$B666,[Table Name])</f>
        <v>23</v>
      </c>
      <c r="D667" s="43">
        <v>28</v>
      </c>
      <c r="E667" s="43" t="s">
        <v>838</v>
      </c>
      <c r="F667" s="43" t="s">
        <v>839</v>
      </c>
      <c r="G667" s="43" t="s">
        <v>951</v>
      </c>
      <c r="H667" s="43"/>
      <c r="I667" s="43" t="s">
        <v>951</v>
      </c>
      <c r="J667" s="43"/>
      <c r="K667" s="43"/>
      <c r="L667" s="43"/>
      <c r="M667" s="43"/>
      <c r="N667" s="43"/>
      <c r="O667" s="43"/>
      <c r="P667" s="43"/>
      <c r="Q667" s="43"/>
      <c r="R667" s="43"/>
    </row>
    <row r="668" spans="1:18" hidden="1">
      <c r="A668" s="42" t="str">
        <f>[Table Name]&amp;"-"&amp;[Record No]</f>
        <v>Resource Actions-24</v>
      </c>
      <c r="B668" s="43" t="s">
        <v>315</v>
      </c>
      <c r="C668" s="42">
        <f>COUNTIF($B$1:$B667,[Table Name])</f>
        <v>24</v>
      </c>
      <c r="D668" s="43">
        <v>29</v>
      </c>
      <c r="E668" s="43" t="s">
        <v>841</v>
      </c>
      <c r="F668" s="43" t="s">
        <v>842</v>
      </c>
      <c r="G668" s="43" t="s">
        <v>952</v>
      </c>
      <c r="H668" s="43"/>
      <c r="I668" s="43" t="s">
        <v>952</v>
      </c>
      <c r="J668" s="43"/>
      <c r="K668" s="43"/>
      <c r="L668" s="43"/>
      <c r="M668" s="43"/>
      <c r="N668" s="43"/>
      <c r="O668" s="43"/>
      <c r="P668" s="43"/>
      <c r="Q668" s="43"/>
      <c r="R668" s="43"/>
    </row>
    <row r="669" spans="1:18" hidden="1">
      <c r="A669" s="42" t="str">
        <f>[Table Name]&amp;"-"&amp;[Record No]</f>
        <v>Resource Actions-25</v>
      </c>
      <c r="B669" s="43" t="s">
        <v>315</v>
      </c>
      <c r="C669" s="42">
        <f>COUNTIF($B$1:$B668,[Table Name])</f>
        <v>25</v>
      </c>
      <c r="D669" s="43">
        <v>30</v>
      </c>
      <c r="E669" s="43" t="s">
        <v>844</v>
      </c>
      <c r="F669" s="43" t="s">
        <v>845</v>
      </c>
      <c r="G669" s="43" t="s">
        <v>953</v>
      </c>
      <c r="H669" s="43"/>
      <c r="I669" s="43" t="s">
        <v>953</v>
      </c>
      <c r="J669" s="43"/>
      <c r="K669" s="43"/>
      <c r="L669" s="43"/>
      <c r="M669" s="43"/>
      <c r="N669" s="43"/>
      <c r="O669" s="43"/>
      <c r="P669" s="43"/>
      <c r="Q669" s="43"/>
      <c r="R669" s="43"/>
    </row>
    <row r="670" spans="1:18" hidden="1">
      <c r="A670" s="42" t="str">
        <f>[Table Name]&amp;"-"&amp;[Record No]</f>
        <v>Resource Actions-26</v>
      </c>
      <c r="B670" s="43" t="s">
        <v>315</v>
      </c>
      <c r="C670" s="42">
        <f>COUNTIF($B$1:$B669,[Table Name])</f>
        <v>26</v>
      </c>
      <c r="D670" s="43">
        <v>31</v>
      </c>
      <c r="E670" s="43" t="s">
        <v>847</v>
      </c>
      <c r="F670" s="43" t="s">
        <v>848</v>
      </c>
      <c r="G670" s="43" t="s">
        <v>954</v>
      </c>
      <c r="H670" s="43"/>
      <c r="I670" s="43" t="s">
        <v>954</v>
      </c>
      <c r="J670" s="43"/>
      <c r="K670" s="43"/>
      <c r="L670" s="43"/>
      <c r="M670" s="43"/>
      <c r="N670" s="43"/>
      <c r="O670" s="43"/>
      <c r="P670" s="43"/>
      <c r="Q670" s="43"/>
      <c r="R670" s="43"/>
    </row>
    <row r="671" spans="1:18" hidden="1">
      <c r="A671" s="42" t="str">
        <f>[Table Name]&amp;"-"&amp;[Record No]</f>
        <v>Resource Actions-27</v>
      </c>
      <c r="B671" s="43" t="s">
        <v>315</v>
      </c>
      <c r="C671" s="42">
        <f>COUNTIF($B$1:$B670,[Table Name])</f>
        <v>27</v>
      </c>
      <c r="D671" s="43">
        <v>32</v>
      </c>
      <c r="E671" s="43" t="s">
        <v>849</v>
      </c>
      <c r="F671" s="43" t="s">
        <v>940</v>
      </c>
      <c r="G671" s="43" t="s">
        <v>955</v>
      </c>
      <c r="H671" s="43"/>
      <c r="I671" s="43" t="s">
        <v>955</v>
      </c>
      <c r="J671" s="43"/>
      <c r="K671" s="43"/>
      <c r="L671" s="43"/>
      <c r="M671" s="43"/>
      <c r="N671" s="43"/>
      <c r="O671" s="43"/>
      <c r="P671" s="43"/>
      <c r="Q671" s="43"/>
      <c r="R671" s="43"/>
    </row>
    <row r="672" spans="1:18" hidden="1">
      <c r="A672" s="42" t="str">
        <f>[Table Name]&amp;"-"&amp;[Record No]</f>
        <v>Resource Actions-28</v>
      </c>
      <c r="B672" s="43" t="s">
        <v>315</v>
      </c>
      <c r="C672" s="42">
        <f>COUNTIF($B$1:$B671,[Table Name])</f>
        <v>28</v>
      </c>
      <c r="D672" s="43">
        <v>33</v>
      </c>
      <c r="E672" s="43" t="s">
        <v>851</v>
      </c>
      <c r="F672" s="43" t="s">
        <v>852</v>
      </c>
      <c r="G672" s="43" t="s">
        <v>956</v>
      </c>
      <c r="H672" s="43"/>
      <c r="I672" s="43" t="s">
        <v>956</v>
      </c>
      <c r="J672" s="43"/>
      <c r="K672" s="43"/>
      <c r="L672" s="43"/>
      <c r="M672" s="43"/>
      <c r="N672" s="43"/>
      <c r="O672" s="43"/>
      <c r="P672" s="43"/>
      <c r="Q672" s="43"/>
      <c r="R672" s="43"/>
    </row>
    <row r="673" spans="1:18" hidden="1">
      <c r="A673" s="42" t="str">
        <f>[Table Name]&amp;"-"&amp;[Record No]</f>
        <v>Resource Actions-29</v>
      </c>
      <c r="B673" s="43" t="s">
        <v>315</v>
      </c>
      <c r="C673" s="42">
        <f>COUNTIF($B$1:$B672,[Table Name])</f>
        <v>29</v>
      </c>
      <c r="D673" s="43">
        <v>34</v>
      </c>
      <c r="E673" s="43" t="s">
        <v>854</v>
      </c>
      <c r="F673" s="43" t="s">
        <v>855</v>
      </c>
      <c r="G673" s="43" t="s">
        <v>957</v>
      </c>
      <c r="H673" s="43"/>
      <c r="I673" s="43" t="s">
        <v>957</v>
      </c>
      <c r="J673" s="43"/>
      <c r="K673" s="43"/>
      <c r="L673" s="43"/>
      <c r="M673" s="43"/>
      <c r="N673" s="43"/>
      <c r="O673" s="43"/>
      <c r="P673" s="43"/>
      <c r="Q673" s="43"/>
      <c r="R673" s="43"/>
    </row>
    <row r="674" spans="1:18" hidden="1">
      <c r="A674" s="42" t="str">
        <f>[Table Name]&amp;"-"&amp;[Record No]</f>
        <v>Resource Actions-30</v>
      </c>
      <c r="B674" s="43" t="s">
        <v>315</v>
      </c>
      <c r="C674" s="42">
        <f>COUNTIF($B$1:$B673,[Table Name])</f>
        <v>30</v>
      </c>
      <c r="D674" s="43">
        <v>35</v>
      </c>
      <c r="E674" s="43" t="s">
        <v>857</v>
      </c>
      <c r="F674" s="43" t="s">
        <v>858</v>
      </c>
      <c r="G674" s="43" t="s">
        <v>958</v>
      </c>
      <c r="H674" s="43"/>
      <c r="I674" s="43" t="s">
        <v>958</v>
      </c>
      <c r="J674" s="43"/>
      <c r="K674" s="43"/>
      <c r="L674" s="43"/>
      <c r="M674" s="43"/>
      <c r="N674" s="43"/>
      <c r="O674" s="43"/>
      <c r="P674" s="43"/>
      <c r="Q674" s="43"/>
      <c r="R674" s="43"/>
    </row>
    <row r="675" spans="1:18" hidden="1">
      <c r="A675" s="42" t="str">
        <f>[Table Name]&amp;"-"&amp;[Record No]</f>
        <v>Resource Actions-31</v>
      </c>
      <c r="B675" s="43" t="s">
        <v>315</v>
      </c>
      <c r="C675" s="42">
        <f>COUNTIF($B$1:$B674,[Table Name])</f>
        <v>31</v>
      </c>
      <c r="D675" s="43">
        <v>36</v>
      </c>
      <c r="E675" s="43" t="s">
        <v>860</v>
      </c>
      <c r="F675" s="43" t="s">
        <v>861</v>
      </c>
      <c r="G675" s="43" t="s">
        <v>959</v>
      </c>
      <c r="H675" s="43"/>
      <c r="I675" s="43" t="s">
        <v>959</v>
      </c>
      <c r="J675" s="43"/>
      <c r="K675" s="43"/>
      <c r="L675" s="43"/>
      <c r="M675" s="43"/>
      <c r="N675" s="43"/>
      <c r="O675" s="43"/>
      <c r="P675" s="43"/>
      <c r="Q675" s="43"/>
      <c r="R675" s="43"/>
    </row>
    <row r="676" spans="1:18" hidden="1">
      <c r="A676" s="42" t="str">
        <f>[Table Name]&amp;"-"&amp;[Record No]</f>
        <v>Resource Actions-32</v>
      </c>
      <c r="B676" s="43" t="s">
        <v>315</v>
      </c>
      <c r="C676" s="42">
        <f>COUNTIF($B$1:$B675,[Table Name])</f>
        <v>32</v>
      </c>
      <c r="D676" s="43">
        <v>37</v>
      </c>
      <c r="E676" s="43" t="s">
        <v>863</v>
      </c>
      <c r="F676" s="43" t="s">
        <v>864</v>
      </c>
      <c r="G676" s="43" t="s">
        <v>960</v>
      </c>
      <c r="H676" s="43"/>
      <c r="I676" s="43" t="s">
        <v>960</v>
      </c>
      <c r="J676" s="43"/>
      <c r="K676" s="43"/>
      <c r="L676" s="43"/>
      <c r="M676" s="43"/>
      <c r="N676" s="43"/>
      <c r="O676" s="43"/>
      <c r="P676" s="43"/>
      <c r="Q676" s="43"/>
      <c r="R676" s="43"/>
    </row>
    <row r="677" spans="1:18" hidden="1">
      <c r="A677" s="42" t="str">
        <f>[Table Name]&amp;"-"&amp;[Record No]</f>
        <v>Resource Actions-33</v>
      </c>
      <c r="B677" s="43" t="s">
        <v>315</v>
      </c>
      <c r="C677" s="42">
        <f>COUNTIF($B$1:$B676,[Table Name])</f>
        <v>33</v>
      </c>
      <c r="D677" s="43">
        <v>20</v>
      </c>
      <c r="E677" s="43" t="s">
        <v>931</v>
      </c>
      <c r="F677" s="43" t="s">
        <v>932</v>
      </c>
      <c r="G677" s="43" t="s">
        <v>961</v>
      </c>
      <c r="H677" s="43"/>
      <c r="I677" s="43" t="s">
        <v>961</v>
      </c>
      <c r="J677" s="43"/>
      <c r="K677" s="43"/>
      <c r="L677" s="43"/>
      <c r="M677" s="43"/>
      <c r="N677" s="43"/>
      <c r="O677" s="43"/>
      <c r="P677" s="43"/>
      <c r="Q677" s="43"/>
      <c r="R677" s="43"/>
    </row>
    <row r="678" spans="1:18" hidden="1">
      <c r="A678" s="42" t="str">
        <f>[Table Name]&amp;"-"&amp;[Record No]</f>
        <v>Resource Actions-34</v>
      </c>
      <c r="B678" s="43" t="s">
        <v>315</v>
      </c>
      <c r="C678" s="42">
        <f>COUNTIF($B$1:$B677,[Table Name])</f>
        <v>34</v>
      </c>
      <c r="D678" s="43">
        <v>24</v>
      </c>
      <c r="E678" s="43" t="s">
        <v>933</v>
      </c>
      <c r="F678" s="43" t="s">
        <v>934</v>
      </c>
      <c r="G678" s="43" t="s">
        <v>962</v>
      </c>
      <c r="H678" s="43"/>
      <c r="I678" s="43" t="s">
        <v>962</v>
      </c>
      <c r="J678" s="43"/>
      <c r="K678" s="43"/>
      <c r="L678" s="43"/>
      <c r="M678" s="43"/>
      <c r="N678" s="43"/>
      <c r="O678" s="43"/>
      <c r="P678" s="43"/>
      <c r="Q678" s="43"/>
      <c r="R678" s="43"/>
    </row>
    <row r="679" spans="1:18" hidden="1">
      <c r="A679" s="42" t="str">
        <f>[Table Name]&amp;"-"&amp;[Record No]</f>
        <v>Resource Action Method-11</v>
      </c>
      <c r="B679" s="43" t="s">
        <v>444</v>
      </c>
      <c r="C679" s="42">
        <f>COUNTIF($B$1:$B678,[Table Name])</f>
        <v>11</v>
      </c>
      <c r="D679" s="43">
        <v>11</v>
      </c>
      <c r="E679" s="43" t="s">
        <v>349</v>
      </c>
      <c r="F679" s="43"/>
      <c r="G679" s="43">
        <v>10</v>
      </c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</row>
    <row r="680" spans="1:18" hidden="1">
      <c r="A680" s="42" t="str">
        <f>[Table Name]&amp;"-"&amp;[Record No]</f>
        <v>Resource Action Method-12</v>
      </c>
      <c r="B680" s="43" t="s">
        <v>444</v>
      </c>
      <c r="C680" s="42">
        <f>COUNTIF($B$1:$B679,[Table Name])</f>
        <v>12</v>
      </c>
      <c r="D680" s="43">
        <v>12</v>
      </c>
      <c r="E680" s="43" t="s">
        <v>349</v>
      </c>
      <c r="F680" s="43"/>
      <c r="G680" s="43">
        <v>11</v>
      </c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</row>
    <row r="681" spans="1:18" hidden="1">
      <c r="A681" s="42" t="str">
        <f>[Table Name]&amp;"-"&amp;[Record No]</f>
        <v>Resource Action Method-13</v>
      </c>
      <c r="B681" s="43" t="s">
        <v>444</v>
      </c>
      <c r="C681" s="42">
        <f>COUNTIF($B$1:$B680,[Table Name])</f>
        <v>13</v>
      </c>
      <c r="D681" s="43">
        <v>13</v>
      </c>
      <c r="E681" s="43" t="s">
        <v>349</v>
      </c>
      <c r="F681" s="43"/>
      <c r="G681" s="43">
        <v>12</v>
      </c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</row>
    <row r="682" spans="1:18" hidden="1">
      <c r="A682" s="42" t="str">
        <f>[Table Name]&amp;"-"&amp;[Record No]</f>
        <v>Resource Action Method-14</v>
      </c>
      <c r="B682" s="43" t="s">
        <v>444</v>
      </c>
      <c r="C682" s="42">
        <f>COUNTIF($B$1:$B681,[Table Name])</f>
        <v>14</v>
      </c>
      <c r="D682" s="43">
        <v>14</v>
      </c>
      <c r="E682" s="43" t="s">
        <v>349</v>
      </c>
      <c r="F682" s="43"/>
      <c r="G682" s="43">
        <v>13</v>
      </c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</row>
    <row r="683" spans="1:18" hidden="1">
      <c r="A683" s="42" t="str">
        <f>[Table Name]&amp;"-"&amp;[Record No]</f>
        <v>Resource Action Method-15</v>
      </c>
      <c r="B683" s="43" t="s">
        <v>444</v>
      </c>
      <c r="C683" s="42">
        <f>COUNTIF($B$1:$B682,[Table Name])</f>
        <v>15</v>
      </c>
      <c r="D683" s="43">
        <v>15</v>
      </c>
      <c r="E683" s="43" t="s">
        <v>349</v>
      </c>
      <c r="F683" s="43"/>
      <c r="G683" s="43">
        <v>14</v>
      </c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</row>
    <row r="684" spans="1:18" hidden="1">
      <c r="A684" s="42" t="str">
        <f>[Table Name]&amp;"-"&amp;[Record No]</f>
        <v>Resource Action Method-16</v>
      </c>
      <c r="B684" s="43" t="s">
        <v>444</v>
      </c>
      <c r="C684" s="42">
        <f>COUNTIF($B$1:$B683,[Table Name])</f>
        <v>16</v>
      </c>
      <c r="D684" s="43">
        <v>16</v>
      </c>
      <c r="E684" s="43" t="s">
        <v>349</v>
      </c>
      <c r="F684" s="43"/>
      <c r="G684" s="43">
        <v>15</v>
      </c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</row>
    <row r="685" spans="1:18" hidden="1">
      <c r="A685" s="42" t="str">
        <f>[Table Name]&amp;"-"&amp;[Record No]</f>
        <v>Resource Action Method-17</v>
      </c>
      <c r="B685" s="43" t="s">
        <v>444</v>
      </c>
      <c r="C685" s="42">
        <f>COUNTIF($B$1:$B684,[Table Name])</f>
        <v>17</v>
      </c>
      <c r="D685" s="43">
        <v>17</v>
      </c>
      <c r="E685" s="43" t="s">
        <v>349</v>
      </c>
      <c r="F685" s="43"/>
      <c r="G685" s="43">
        <v>16</v>
      </c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</row>
    <row r="686" spans="1:18" hidden="1">
      <c r="A686" s="42" t="str">
        <f>[Table Name]&amp;"-"&amp;[Record No]</f>
        <v>Resource Action Method-18</v>
      </c>
      <c r="B686" s="43" t="s">
        <v>444</v>
      </c>
      <c r="C686" s="42">
        <f>COUNTIF($B$1:$B685,[Table Name])</f>
        <v>18</v>
      </c>
      <c r="D686" s="43">
        <v>18</v>
      </c>
      <c r="E686" s="43" t="s">
        <v>349</v>
      </c>
      <c r="F686" s="43"/>
      <c r="G686" s="43">
        <v>17</v>
      </c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</row>
    <row r="687" spans="1:18" hidden="1">
      <c r="A687" s="42" t="str">
        <f>[Table Name]&amp;"-"&amp;[Record No]</f>
        <v>Resource Action Method-19</v>
      </c>
      <c r="B687" s="43" t="s">
        <v>444</v>
      </c>
      <c r="C687" s="42">
        <f>COUNTIF($B$1:$B686,[Table Name])</f>
        <v>19</v>
      </c>
      <c r="D687" s="43">
        <v>19</v>
      </c>
      <c r="E687" s="43" t="s">
        <v>349</v>
      </c>
      <c r="F687" s="43"/>
      <c r="G687" s="43">
        <v>18</v>
      </c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</row>
    <row r="688" spans="1:18" hidden="1">
      <c r="A688" s="42" t="str">
        <f>[Table Name]&amp;"-"&amp;[Record No]</f>
        <v>Resource Action Method-20</v>
      </c>
      <c r="B688" s="43" t="s">
        <v>444</v>
      </c>
      <c r="C688" s="42">
        <f>COUNTIF($B$1:$B687,[Table Name])</f>
        <v>20</v>
      </c>
      <c r="D688" s="43">
        <v>20</v>
      </c>
      <c r="E688" s="43" t="s">
        <v>349</v>
      </c>
      <c r="F688" s="43"/>
      <c r="G688" s="43">
        <v>19</v>
      </c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</row>
    <row r="689" spans="1:18" hidden="1">
      <c r="A689" s="42" t="str">
        <f>[Table Name]&amp;"-"&amp;[Record No]</f>
        <v>Resource Action Method-21</v>
      </c>
      <c r="B689" s="43" t="s">
        <v>444</v>
      </c>
      <c r="C689" s="42">
        <f>COUNTIF($B$1:$B688,[Table Name])</f>
        <v>21</v>
      </c>
      <c r="D689" s="43">
        <v>21</v>
      </c>
      <c r="E689" s="43" t="s">
        <v>349</v>
      </c>
      <c r="F689" s="43"/>
      <c r="G689" s="43">
        <v>20</v>
      </c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</row>
    <row r="690" spans="1:18" hidden="1">
      <c r="A690" s="42" t="str">
        <f>[Table Name]&amp;"-"&amp;[Record No]</f>
        <v>Resource Action Method-22</v>
      </c>
      <c r="B690" s="43" t="s">
        <v>444</v>
      </c>
      <c r="C690" s="42">
        <f>COUNTIF($B$1:$B689,[Table Name])</f>
        <v>22</v>
      </c>
      <c r="D690" s="43">
        <v>22</v>
      </c>
      <c r="E690" s="43" t="s">
        <v>349</v>
      </c>
      <c r="F690" s="43"/>
      <c r="G690" s="43">
        <v>21</v>
      </c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</row>
    <row r="691" spans="1:18" hidden="1">
      <c r="A691" s="42" t="str">
        <f>[Table Name]&amp;"-"&amp;[Record No]</f>
        <v>Resource Action Method-23</v>
      </c>
      <c r="B691" s="43" t="s">
        <v>444</v>
      </c>
      <c r="C691" s="42">
        <f>COUNTIF($B$1:$B690,[Table Name])</f>
        <v>23</v>
      </c>
      <c r="D691" s="43">
        <v>23</v>
      </c>
      <c r="E691" s="43" t="s">
        <v>349</v>
      </c>
      <c r="F691" s="43"/>
      <c r="G691" s="43">
        <v>22</v>
      </c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</row>
    <row r="692" spans="1:18" hidden="1">
      <c r="A692" s="42" t="str">
        <f>[Table Name]&amp;"-"&amp;[Record No]</f>
        <v>Resource Action Method-24</v>
      </c>
      <c r="B692" s="43" t="s">
        <v>444</v>
      </c>
      <c r="C692" s="42">
        <f>COUNTIF($B$1:$B691,[Table Name])</f>
        <v>24</v>
      </c>
      <c r="D692" s="43">
        <v>24</v>
      </c>
      <c r="E692" s="43" t="s">
        <v>349</v>
      </c>
      <c r="F692" s="43"/>
      <c r="G692" s="43">
        <v>23</v>
      </c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</row>
    <row r="693" spans="1:18" hidden="1">
      <c r="A693" s="42" t="str">
        <f>[Table Name]&amp;"-"&amp;[Record No]</f>
        <v>Resource Action Method-25</v>
      </c>
      <c r="B693" s="43" t="s">
        <v>444</v>
      </c>
      <c r="C693" s="42">
        <f>COUNTIF($B$1:$B692,[Table Name])</f>
        <v>25</v>
      </c>
      <c r="D693" s="43">
        <v>25</v>
      </c>
      <c r="E693" s="43" t="s">
        <v>349</v>
      </c>
      <c r="F693" s="43"/>
      <c r="G693" s="43">
        <v>24</v>
      </c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</row>
    <row r="694" spans="1:18" hidden="1">
      <c r="A694" s="42" t="str">
        <f>[Table Name]&amp;"-"&amp;[Record No]</f>
        <v>Resource Action Method-26</v>
      </c>
      <c r="B694" s="43" t="s">
        <v>444</v>
      </c>
      <c r="C694" s="42">
        <f>COUNTIF($B$1:$B693,[Table Name])</f>
        <v>26</v>
      </c>
      <c r="D694" s="43">
        <v>26</v>
      </c>
      <c r="E694" s="43" t="s">
        <v>349</v>
      </c>
      <c r="F694" s="43"/>
      <c r="G694" s="43">
        <v>25</v>
      </c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</row>
    <row r="695" spans="1:18" hidden="1">
      <c r="A695" s="42" t="str">
        <f>[Table Name]&amp;"-"&amp;[Record No]</f>
        <v>Resource Action Method-27</v>
      </c>
      <c r="B695" s="43" t="s">
        <v>444</v>
      </c>
      <c r="C695" s="42">
        <f>COUNTIF($B$1:$B694,[Table Name])</f>
        <v>27</v>
      </c>
      <c r="D695" s="43">
        <v>27</v>
      </c>
      <c r="E695" s="43" t="s">
        <v>349</v>
      </c>
      <c r="F695" s="43"/>
      <c r="G695" s="43">
        <v>26</v>
      </c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</row>
    <row r="696" spans="1:18" hidden="1">
      <c r="A696" s="42" t="str">
        <f>[Table Name]&amp;"-"&amp;[Record No]</f>
        <v>Resource Action Method-28</v>
      </c>
      <c r="B696" s="43" t="s">
        <v>444</v>
      </c>
      <c r="C696" s="42">
        <f>COUNTIF($B$1:$B695,[Table Name])</f>
        <v>28</v>
      </c>
      <c r="D696" s="43">
        <v>28</v>
      </c>
      <c r="E696" s="43" t="s">
        <v>349</v>
      </c>
      <c r="F696" s="43"/>
      <c r="G696" s="43">
        <v>27</v>
      </c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</row>
    <row r="697" spans="1:18" hidden="1">
      <c r="A697" s="42" t="str">
        <f>[Table Name]&amp;"-"&amp;[Record No]</f>
        <v>Resource Action Method-29</v>
      </c>
      <c r="B697" s="43" t="s">
        <v>444</v>
      </c>
      <c r="C697" s="42">
        <f>COUNTIF($B$1:$B696,[Table Name])</f>
        <v>29</v>
      </c>
      <c r="D697" s="43">
        <v>29</v>
      </c>
      <c r="E697" s="43" t="s">
        <v>349</v>
      </c>
      <c r="F697" s="43"/>
      <c r="G697" s="43">
        <v>28</v>
      </c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</row>
    <row r="698" spans="1:18" hidden="1">
      <c r="A698" s="42" t="str">
        <f>[Table Name]&amp;"-"&amp;[Record No]</f>
        <v>Resource Action Method-30</v>
      </c>
      <c r="B698" s="43" t="s">
        <v>444</v>
      </c>
      <c r="C698" s="42">
        <f>COUNTIF($B$1:$B697,[Table Name])</f>
        <v>30</v>
      </c>
      <c r="D698" s="43">
        <v>30</v>
      </c>
      <c r="E698" s="43" t="s">
        <v>349</v>
      </c>
      <c r="F698" s="43"/>
      <c r="G698" s="43">
        <v>29</v>
      </c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</row>
    <row r="699" spans="1:18" hidden="1">
      <c r="A699" s="42" t="str">
        <f>[Table Name]&amp;"-"&amp;[Record No]</f>
        <v>Resource Action Method-31</v>
      </c>
      <c r="B699" s="43" t="s">
        <v>444</v>
      </c>
      <c r="C699" s="42">
        <f>COUNTIF($B$1:$B698,[Table Name])</f>
        <v>31</v>
      </c>
      <c r="D699" s="43">
        <v>31</v>
      </c>
      <c r="E699" s="43" t="s">
        <v>349</v>
      </c>
      <c r="F699" s="43"/>
      <c r="G699" s="43">
        <v>30</v>
      </c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</row>
    <row r="700" spans="1:18" hidden="1">
      <c r="A700" s="42" t="str">
        <f>[Table Name]&amp;"-"&amp;[Record No]</f>
        <v>Resource Action Method-32</v>
      </c>
      <c r="B700" s="43" t="s">
        <v>444</v>
      </c>
      <c r="C700" s="42">
        <f>COUNTIF($B$1:$B699,[Table Name])</f>
        <v>32</v>
      </c>
      <c r="D700" s="43">
        <v>32</v>
      </c>
      <c r="E700" s="43" t="s">
        <v>349</v>
      </c>
      <c r="F700" s="43"/>
      <c r="G700" s="43">
        <v>31</v>
      </c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</row>
    <row r="701" spans="1:18" hidden="1">
      <c r="A701" s="42" t="str">
        <f>[Table Name]&amp;"-"&amp;[Record No]</f>
        <v>Resource Action Method-33</v>
      </c>
      <c r="B701" s="43" t="s">
        <v>444</v>
      </c>
      <c r="C701" s="42">
        <f>COUNTIF($B$1:$B700,[Table Name])</f>
        <v>33</v>
      </c>
      <c r="D701" s="43">
        <v>33</v>
      </c>
      <c r="E701" s="43" t="s">
        <v>349</v>
      </c>
      <c r="F701" s="43"/>
      <c r="G701" s="43">
        <v>32</v>
      </c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</row>
    <row r="702" spans="1:18" hidden="1">
      <c r="A702" s="42" t="str">
        <f>[Table Name]&amp;"-"&amp;[Record No]</f>
        <v>Resource Action Method-34</v>
      </c>
      <c r="B702" s="43" t="s">
        <v>444</v>
      </c>
      <c r="C702" s="42">
        <f>COUNTIF($B$1:$B701,[Table Name])</f>
        <v>34</v>
      </c>
      <c r="D702" s="43">
        <v>34</v>
      </c>
      <c r="E702" s="43" t="s">
        <v>349</v>
      </c>
      <c r="F702" s="43"/>
      <c r="G702" s="43">
        <v>33</v>
      </c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</row>
    <row r="703" spans="1:18">
      <c r="A703" s="42" t="str">
        <f>[Table Name]&amp;"-"&amp;[Record No]</f>
        <v>Field Options-1</v>
      </c>
      <c r="B703" s="43" t="s">
        <v>464</v>
      </c>
      <c r="C703" s="42">
        <f>COUNTIF($B$1:$B702,[Table Name])</f>
        <v>1</v>
      </c>
      <c r="D703" s="43">
        <v>45</v>
      </c>
      <c r="E703" s="43" t="s">
        <v>964</v>
      </c>
      <c r="F703" s="43"/>
      <c r="G703" s="43" t="s">
        <v>21</v>
      </c>
      <c r="H703" s="43" t="s">
        <v>30</v>
      </c>
      <c r="I703" s="43"/>
      <c r="J703" s="43"/>
      <c r="K703" s="43"/>
      <c r="L703" s="43"/>
      <c r="M703" s="43"/>
      <c r="N703" s="43"/>
      <c r="O703" s="43"/>
      <c r="P703" s="43"/>
      <c r="Q703" s="43"/>
      <c r="R703" s="43"/>
    </row>
    <row r="704" spans="1:18">
      <c r="A704" s="42" t="str">
        <f>[Table Name]&amp;"-"&amp;[Record No]</f>
        <v>Field Options-2</v>
      </c>
      <c r="B704" s="43" t="s">
        <v>464</v>
      </c>
      <c r="C704" s="42">
        <f>COUNTIF($B$1:$B703,[Table Name])</f>
        <v>2</v>
      </c>
      <c r="D704" s="43">
        <v>49</v>
      </c>
      <c r="E704" s="43" t="s">
        <v>965</v>
      </c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</row>
    <row r="705" spans="1:18">
      <c r="A705" s="42" t="str">
        <f>[Table Name]&amp;"-"&amp;[Record No]</f>
        <v>Field Options-3</v>
      </c>
      <c r="B705" s="43" t="s">
        <v>464</v>
      </c>
      <c r="C705" s="42">
        <f>COUNTIF($B$1:$B704,[Table Name])</f>
        <v>3</v>
      </c>
      <c r="D705" s="43">
        <v>53</v>
      </c>
      <c r="E705" s="43" t="s">
        <v>965</v>
      </c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</row>
    <row r="706" spans="1:18">
      <c r="A706" s="42" t="str">
        <f>[Table Name]&amp;"-"&amp;[Record No]</f>
        <v>Field Options-4</v>
      </c>
      <c r="B706" s="43" t="s">
        <v>464</v>
      </c>
      <c r="C706" s="42">
        <f>COUNTIF($B$1:$B705,[Table Name])</f>
        <v>4</v>
      </c>
      <c r="D706" s="43">
        <v>56</v>
      </c>
      <c r="E706" s="43" t="s">
        <v>964</v>
      </c>
      <c r="F706" s="43"/>
      <c r="G706" s="43" t="s">
        <v>21</v>
      </c>
      <c r="H706" s="43" t="s">
        <v>30</v>
      </c>
      <c r="I706" s="43"/>
      <c r="J706" s="43"/>
      <c r="K706" s="43"/>
      <c r="L706" s="43"/>
      <c r="M706" s="43"/>
      <c r="N706" s="43"/>
      <c r="O706" s="43"/>
      <c r="P706" s="43"/>
      <c r="Q706" s="43"/>
      <c r="R706" s="43"/>
    </row>
    <row r="707" spans="1:18">
      <c r="A707" s="42" t="str">
        <f>[Table Name]&amp;"-"&amp;[Record No]</f>
        <v>Field Options-5</v>
      </c>
      <c r="B707" s="43" t="s">
        <v>464</v>
      </c>
      <c r="C707" s="42">
        <f>COUNTIF($B$1:$B706,[Table Name])</f>
        <v>5</v>
      </c>
      <c r="D707" s="43">
        <v>61</v>
      </c>
      <c r="E707" s="43" t="s">
        <v>964</v>
      </c>
      <c r="F707" s="43"/>
      <c r="G707" s="43" t="s">
        <v>21</v>
      </c>
      <c r="H707" s="43" t="s">
        <v>30</v>
      </c>
      <c r="I707" s="43"/>
      <c r="J707" s="43"/>
      <c r="K707" s="43"/>
      <c r="L707" s="43"/>
      <c r="M707" s="43"/>
      <c r="N707" s="43"/>
      <c r="O707" s="43"/>
      <c r="P707" s="43"/>
      <c r="Q707" s="43"/>
      <c r="R707" s="43"/>
    </row>
    <row r="708" spans="1:18">
      <c r="A708" s="42" t="str">
        <f>[Table Name]&amp;"-"&amp;[Record No]</f>
        <v>Field Options-6</v>
      </c>
      <c r="B708" s="43" t="s">
        <v>464</v>
      </c>
      <c r="C708" s="42">
        <f>COUNTIF($B$1:$B707,[Table Name])</f>
        <v>6</v>
      </c>
      <c r="D708" s="43">
        <v>65</v>
      </c>
      <c r="E708" s="43" t="s">
        <v>964</v>
      </c>
      <c r="F708" s="43"/>
      <c r="G708" s="43" t="s">
        <v>21</v>
      </c>
      <c r="H708" s="43" t="s">
        <v>36</v>
      </c>
      <c r="I708" s="43"/>
      <c r="J708" s="43"/>
      <c r="K708" s="43"/>
      <c r="L708" s="43"/>
      <c r="M708" s="43"/>
      <c r="N708" s="43"/>
      <c r="O708" s="43"/>
      <c r="P708" s="43"/>
      <c r="Q708" s="43"/>
      <c r="R708" s="43"/>
    </row>
    <row r="709" spans="1:18">
      <c r="A709" s="42" t="str">
        <f>[Table Name]&amp;"-"&amp;[Record No]</f>
        <v>Field Options-7</v>
      </c>
      <c r="B709" s="43" t="s">
        <v>464</v>
      </c>
      <c r="C709" s="42">
        <f>COUNTIF($B$1:$B708,[Table Name])</f>
        <v>7</v>
      </c>
      <c r="D709" s="43">
        <v>66</v>
      </c>
      <c r="E709" s="43" t="s">
        <v>964</v>
      </c>
      <c r="F709" s="43"/>
      <c r="G709" s="43" t="s">
        <v>21</v>
      </c>
      <c r="H709" s="43" t="s">
        <v>36</v>
      </c>
      <c r="I709" s="43"/>
      <c r="J709" s="43"/>
      <c r="K709" s="43"/>
      <c r="L709" s="43"/>
      <c r="M709" s="43"/>
      <c r="N709" s="43"/>
      <c r="O709" s="43"/>
      <c r="P709" s="43"/>
      <c r="Q709" s="43"/>
      <c r="R709" s="43"/>
    </row>
    <row r="710" spans="1:18">
      <c r="A710" s="42" t="str">
        <f>[Table Name]&amp;"-"&amp;[Record No]</f>
        <v>Field Options-8</v>
      </c>
      <c r="B710" s="43" t="s">
        <v>464</v>
      </c>
      <c r="C710" s="42">
        <f>COUNTIF($B$1:$B709,[Table Name])</f>
        <v>8</v>
      </c>
      <c r="D710" s="43">
        <v>68</v>
      </c>
      <c r="E710" s="43" t="s">
        <v>964</v>
      </c>
      <c r="F710" s="43"/>
      <c r="G710" s="43" t="s">
        <v>21</v>
      </c>
      <c r="H710" s="43" t="s">
        <v>268</v>
      </c>
      <c r="I710" s="43"/>
      <c r="J710" s="43"/>
      <c r="K710" s="43"/>
      <c r="L710" s="43"/>
      <c r="M710" s="43"/>
      <c r="N710" s="43"/>
      <c r="O710" s="43"/>
      <c r="P710" s="43"/>
      <c r="Q710" s="43"/>
      <c r="R710" s="43"/>
    </row>
    <row r="711" spans="1:18">
      <c r="A711" s="42" t="str">
        <f>[Table Name]&amp;"-"&amp;[Record No]</f>
        <v>Field Options-9</v>
      </c>
      <c r="B711" s="43" t="s">
        <v>464</v>
      </c>
      <c r="C711" s="42">
        <f>COUNTIF($B$1:$B710,[Table Name])</f>
        <v>9</v>
      </c>
      <c r="D711" s="43">
        <v>71</v>
      </c>
      <c r="E711" s="43" t="s">
        <v>964</v>
      </c>
      <c r="F711" s="43"/>
      <c r="G711" s="43" t="s">
        <v>21</v>
      </c>
      <c r="H711" s="43" t="s">
        <v>268</v>
      </c>
      <c r="I711" s="43"/>
      <c r="J711" s="43"/>
      <c r="K711" s="43"/>
      <c r="L711" s="43"/>
      <c r="M711" s="43"/>
      <c r="N711" s="43"/>
      <c r="O711" s="43"/>
      <c r="P711" s="43"/>
      <c r="Q711" s="43"/>
      <c r="R711" s="43"/>
    </row>
    <row r="712" spans="1:18">
      <c r="A712" s="42" t="str">
        <f>[Table Name]&amp;"-"&amp;[Record No]</f>
        <v>Field Options-10</v>
      </c>
      <c r="B712" s="43" t="s">
        <v>464</v>
      </c>
      <c r="C712" s="42">
        <f>COUNTIF($B$1:$B711,[Table Name])</f>
        <v>10</v>
      </c>
      <c r="D712" s="43">
        <v>72</v>
      </c>
      <c r="E712" s="43" t="s">
        <v>965</v>
      </c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</row>
    <row r="713" spans="1:18">
      <c r="A713" s="42" t="str">
        <f>[Table Name]&amp;"-"&amp;[Record No]</f>
        <v>Field Options-11</v>
      </c>
      <c r="B713" s="43" t="s">
        <v>464</v>
      </c>
      <c r="C713" s="42">
        <f>COUNTIF($B$1:$B712,[Table Name])</f>
        <v>11</v>
      </c>
      <c r="D713" s="43">
        <v>76</v>
      </c>
      <c r="E713" s="43" t="s">
        <v>965</v>
      </c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</row>
    <row r="714" spans="1:18">
      <c r="A714" s="42" t="str">
        <f>[Table Name]&amp;"-"&amp;[Record No]</f>
        <v>Field Options-12</v>
      </c>
      <c r="B714" s="43" t="s">
        <v>464</v>
      </c>
      <c r="C714" s="42">
        <f>COUNTIF($B$1:$B713,[Table Name])</f>
        <v>12</v>
      </c>
      <c r="D714" s="43">
        <v>77</v>
      </c>
      <c r="E714" s="43" t="s">
        <v>964</v>
      </c>
      <c r="F714" s="43"/>
      <c r="G714" s="43" t="s">
        <v>21</v>
      </c>
      <c r="H714" s="43" t="s">
        <v>268</v>
      </c>
      <c r="I714" s="43"/>
      <c r="J714" s="43"/>
      <c r="K714" s="43"/>
      <c r="L714" s="43"/>
      <c r="M714" s="43"/>
      <c r="N714" s="43"/>
      <c r="O714" s="43"/>
      <c r="P714" s="43"/>
      <c r="Q714" s="43"/>
      <c r="R714" s="43"/>
    </row>
    <row r="715" spans="1:18">
      <c r="A715" s="42" t="str">
        <f>[Table Name]&amp;"-"&amp;[Record No]</f>
        <v>Field Options-13</v>
      </c>
      <c r="B715" s="43" t="s">
        <v>464</v>
      </c>
      <c r="C715" s="42">
        <f>COUNTIF($B$1:$B714,[Table Name])</f>
        <v>13</v>
      </c>
      <c r="D715" s="43">
        <v>85</v>
      </c>
      <c r="E715" s="43" t="s">
        <v>964</v>
      </c>
      <c r="F715" s="43"/>
      <c r="G715" s="43" t="s">
        <v>21</v>
      </c>
      <c r="H715" s="43" t="s">
        <v>30</v>
      </c>
      <c r="I715" s="43"/>
      <c r="J715" s="43"/>
      <c r="K715" s="43"/>
      <c r="L715" s="43"/>
      <c r="M715" s="43"/>
      <c r="N715" s="43"/>
      <c r="O715" s="43"/>
      <c r="P715" s="43"/>
      <c r="Q715" s="43"/>
      <c r="R715" s="43"/>
    </row>
    <row r="716" spans="1:18">
      <c r="A716" s="42" t="str">
        <f>[Table Name]&amp;"-"&amp;[Record No]</f>
        <v>Field Options-14</v>
      </c>
      <c r="B716" s="43" t="s">
        <v>464</v>
      </c>
      <c r="C716" s="42">
        <f>COUNTIF($B$1:$B715,[Table Name])</f>
        <v>14</v>
      </c>
      <c r="D716" s="43">
        <v>90</v>
      </c>
      <c r="E716" s="43" t="s">
        <v>964</v>
      </c>
      <c r="F716" s="43"/>
      <c r="G716" s="43" t="s">
        <v>21</v>
      </c>
      <c r="H716" s="43" t="s">
        <v>26</v>
      </c>
      <c r="I716" s="43"/>
      <c r="J716" s="43"/>
      <c r="K716" s="43"/>
      <c r="L716" s="43"/>
      <c r="M716" s="43"/>
      <c r="N716" s="43"/>
      <c r="O716" s="43"/>
      <c r="P716" s="43"/>
      <c r="Q716" s="43"/>
      <c r="R716" s="43"/>
    </row>
    <row r="717" spans="1:18">
      <c r="A717" s="42" t="str">
        <f>[Table Name]&amp;"-"&amp;[Record No]</f>
        <v>Field Options-15</v>
      </c>
      <c r="B717" s="43" t="s">
        <v>464</v>
      </c>
      <c r="C717" s="42">
        <f>COUNTIF($B$1:$B716,[Table Name])</f>
        <v>15</v>
      </c>
      <c r="D717" s="43">
        <v>91</v>
      </c>
      <c r="E717" s="43" t="s">
        <v>964</v>
      </c>
      <c r="F717" s="43"/>
      <c r="G717" s="43" t="s">
        <v>21</v>
      </c>
      <c r="H717" s="43" t="s">
        <v>30</v>
      </c>
      <c r="I717" s="43"/>
      <c r="J717" s="43"/>
      <c r="K717" s="43"/>
      <c r="L717" s="43"/>
      <c r="M717" s="43"/>
      <c r="N717" s="43"/>
      <c r="O717" s="43"/>
      <c r="P717" s="43"/>
      <c r="Q717" s="43"/>
      <c r="R717" s="43"/>
    </row>
    <row r="718" spans="1:18">
      <c r="A718" s="42" t="str">
        <f>[Table Name]&amp;"-"&amp;[Record No]</f>
        <v>Field Options-16</v>
      </c>
      <c r="B718" s="43" t="s">
        <v>464</v>
      </c>
      <c r="C718" s="42">
        <f>COUNTIF($B$1:$B717,[Table Name])</f>
        <v>16</v>
      </c>
      <c r="D718" s="43">
        <v>175</v>
      </c>
      <c r="E718" s="43" t="s">
        <v>964</v>
      </c>
      <c r="F718" s="43"/>
      <c r="G718" s="43" t="s">
        <v>21</v>
      </c>
      <c r="H718" s="43" t="s">
        <v>30</v>
      </c>
      <c r="I718" s="43"/>
      <c r="J718" s="43"/>
      <c r="K718" s="43"/>
      <c r="L718" s="43"/>
      <c r="M718" s="43"/>
      <c r="N718" s="43"/>
      <c r="O718" s="43"/>
      <c r="P718" s="43"/>
      <c r="Q718" s="43"/>
      <c r="R718" s="43"/>
    </row>
    <row r="719" spans="1:18">
      <c r="A719" s="42" t="str">
        <f>[Table Name]&amp;"-"&amp;[Record No]</f>
        <v>Field Options-17</v>
      </c>
      <c r="B719" s="43" t="s">
        <v>464</v>
      </c>
      <c r="C719" s="42">
        <f>COUNTIF($B$1:$B718,[Table Name])</f>
        <v>17</v>
      </c>
      <c r="D719" s="43">
        <v>176</v>
      </c>
      <c r="E719" s="43" t="s">
        <v>964</v>
      </c>
      <c r="F719" s="43"/>
      <c r="G719" s="43" t="s">
        <v>21</v>
      </c>
      <c r="H719" s="43" t="s">
        <v>36</v>
      </c>
      <c r="I719" s="43"/>
      <c r="J719" s="43"/>
      <c r="K719" s="43"/>
      <c r="L719" s="43"/>
      <c r="M719" s="43"/>
      <c r="N719" s="43"/>
      <c r="O719" s="43"/>
      <c r="P719" s="43"/>
      <c r="Q719" s="43"/>
      <c r="R719" s="43"/>
    </row>
    <row r="720" spans="1:18">
      <c r="A720" s="42" t="str">
        <f>[Table Name]&amp;"-"&amp;[Record No]</f>
        <v>Field Options-18</v>
      </c>
      <c r="B720" s="43" t="s">
        <v>464</v>
      </c>
      <c r="C720" s="42">
        <f>COUNTIF($B$1:$B719,[Table Name])</f>
        <v>18</v>
      </c>
      <c r="D720" s="43">
        <v>177</v>
      </c>
      <c r="E720" s="43" t="s">
        <v>964</v>
      </c>
      <c r="F720" s="43"/>
      <c r="G720" s="43" t="s">
        <v>21</v>
      </c>
      <c r="H720" s="43" t="s">
        <v>36</v>
      </c>
      <c r="I720" s="43"/>
      <c r="J720" s="43"/>
      <c r="K720" s="43"/>
      <c r="L720" s="43"/>
      <c r="M720" s="43"/>
      <c r="N720" s="43"/>
      <c r="O720" s="43"/>
      <c r="P720" s="43"/>
      <c r="Q720" s="43"/>
      <c r="R720" s="43"/>
    </row>
    <row r="721" spans="1:18">
      <c r="A721" s="42" t="str">
        <f>[Table Name]&amp;"-"&amp;[Record No]</f>
        <v>Field Options-19</v>
      </c>
      <c r="B721" s="43" t="s">
        <v>464</v>
      </c>
      <c r="C721" s="42">
        <f>COUNTIF($B$1:$B720,[Table Name])</f>
        <v>19</v>
      </c>
      <c r="D721" s="43">
        <v>178</v>
      </c>
      <c r="E721" s="43" t="s">
        <v>964</v>
      </c>
      <c r="F721" s="43"/>
      <c r="G721" s="43" t="s">
        <v>21</v>
      </c>
      <c r="H721" s="43" t="s">
        <v>36</v>
      </c>
      <c r="I721" s="43"/>
      <c r="J721" s="43"/>
      <c r="K721" s="43"/>
      <c r="L721" s="43"/>
      <c r="M721" s="43"/>
      <c r="N721" s="43"/>
      <c r="O721" s="43"/>
      <c r="P721" s="43"/>
      <c r="Q721" s="43"/>
      <c r="R721" s="43"/>
    </row>
    <row r="722" spans="1:18">
      <c r="A722" s="42" t="str">
        <f>[Table Name]&amp;"-"&amp;[Record No]</f>
        <v>Field Options-20</v>
      </c>
      <c r="B722" s="43" t="s">
        <v>464</v>
      </c>
      <c r="C722" s="42">
        <f>COUNTIF($B$1:$B721,[Table Name])</f>
        <v>20</v>
      </c>
      <c r="D722" s="43">
        <v>179</v>
      </c>
      <c r="E722" s="43" t="s">
        <v>964</v>
      </c>
      <c r="F722" s="43"/>
      <c r="G722" s="43" t="s">
        <v>21</v>
      </c>
      <c r="H722" s="43" t="s">
        <v>36</v>
      </c>
      <c r="I722" s="43"/>
      <c r="J722" s="43"/>
      <c r="K722" s="43"/>
      <c r="L722" s="43"/>
      <c r="M722" s="43"/>
      <c r="N722" s="43"/>
      <c r="O722" s="43"/>
      <c r="P722" s="43"/>
      <c r="Q722" s="43"/>
      <c r="R722" s="43"/>
    </row>
    <row r="723" spans="1:18">
      <c r="A723" s="42" t="str">
        <f>[Table Name]&amp;"-"&amp;[Record No]</f>
        <v>Field Options-21</v>
      </c>
      <c r="B723" s="43" t="s">
        <v>464</v>
      </c>
      <c r="C723" s="42">
        <f>COUNTIF($B$1:$B722,[Table Name])</f>
        <v>21</v>
      </c>
      <c r="D723" s="43">
        <v>180</v>
      </c>
      <c r="E723" s="43" t="s">
        <v>964</v>
      </c>
      <c r="F723" s="43"/>
      <c r="G723" s="43" t="s">
        <v>21</v>
      </c>
      <c r="H723" s="43" t="s">
        <v>36</v>
      </c>
      <c r="I723" s="43"/>
      <c r="J723" s="43"/>
      <c r="K723" s="43"/>
      <c r="L723" s="43"/>
      <c r="M723" s="43"/>
      <c r="N723" s="43"/>
      <c r="O723" s="43"/>
      <c r="P723" s="43"/>
      <c r="Q723" s="43"/>
      <c r="R723" s="43"/>
    </row>
    <row r="724" spans="1:18">
      <c r="A724" s="42" t="str">
        <f>[Table Name]&amp;"-"&amp;[Record No]</f>
        <v>Field Options-22</v>
      </c>
      <c r="B724" s="43" t="s">
        <v>464</v>
      </c>
      <c r="C724" s="42">
        <f>COUNTIF($B$1:$B723,[Table Name])</f>
        <v>22</v>
      </c>
      <c r="D724" s="43">
        <v>181</v>
      </c>
      <c r="E724" s="43" t="s">
        <v>964</v>
      </c>
      <c r="F724" s="43"/>
      <c r="G724" s="43" t="s">
        <v>21</v>
      </c>
      <c r="H724" s="43" t="s">
        <v>36</v>
      </c>
      <c r="I724" s="43"/>
      <c r="J724" s="43"/>
      <c r="K724" s="43"/>
      <c r="L724" s="43"/>
      <c r="M724" s="43"/>
      <c r="N724" s="43"/>
      <c r="O724" s="43"/>
      <c r="P724" s="43"/>
      <c r="Q724" s="43"/>
      <c r="R724" s="43"/>
    </row>
    <row r="725" spans="1:18">
      <c r="A725" s="42" t="str">
        <f>[Table Name]&amp;"-"&amp;[Record No]</f>
        <v>Field Options-23</v>
      </c>
      <c r="B725" s="43" t="s">
        <v>464</v>
      </c>
      <c r="C725" s="42">
        <f>COUNTIF($B$1:$B724,[Table Name])</f>
        <v>23</v>
      </c>
      <c r="D725" s="43">
        <v>92</v>
      </c>
      <c r="E725" s="43" t="s">
        <v>964</v>
      </c>
      <c r="F725" s="43"/>
      <c r="G725" s="43" t="s">
        <v>21</v>
      </c>
      <c r="H725" s="43" t="s">
        <v>30</v>
      </c>
      <c r="I725" s="43"/>
      <c r="J725" s="43"/>
      <c r="K725" s="43"/>
      <c r="L725" s="43"/>
      <c r="M725" s="43"/>
      <c r="N725" s="43"/>
      <c r="O725" s="43"/>
      <c r="P725" s="43"/>
      <c r="Q725" s="43"/>
      <c r="R725" s="43"/>
    </row>
    <row r="726" spans="1:18">
      <c r="A726" s="42" t="str">
        <f>[Table Name]&amp;"-"&amp;[Record No]</f>
        <v>Field Options-24</v>
      </c>
      <c r="B726" s="43" t="s">
        <v>464</v>
      </c>
      <c r="C726" s="42">
        <f>COUNTIF($B$1:$B725,[Table Name])</f>
        <v>24</v>
      </c>
      <c r="D726" s="43">
        <v>99</v>
      </c>
      <c r="E726" s="43" t="s">
        <v>964</v>
      </c>
      <c r="F726" s="43"/>
      <c r="G726" s="43" t="s">
        <v>21</v>
      </c>
      <c r="H726" s="43" t="s">
        <v>30</v>
      </c>
      <c r="I726" s="43"/>
      <c r="J726" s="43"/>
      <c r="K726" s="43"/>
      <c r="L726" s="43"/>
      <c r="M726" s="43"/>
      <c r="N726" s="43"/>
      <c r="O726" s="43"/>
      <c r="P726" s="43"/>
      <c r="Q726" s="43"/>
      <c r="R726" s="43"/>
    </row>
    <row r="727" spans="1:18">
      <c r="A727" s="42" t="str">
        <f>[Table Name]&amp;"-"&amp;[Record No]</f>
        <v>Field Options-25</v>
      </c>
      <c r="B727" s="43" t="s">
        <v>464</v>
      </c>
      <c r="C727" s="42">
        <f>COUNTIF($B$1:$B726,[Table Name])</f>
        <v>25</v>
      </c>
      <c r="D727" s="43">
        <v>103</v>
      </c>
      <c r="E727" s="43" t="s">
        <v>964</v>
      </c>
      <c r="F727" s="43"/>
      <c r="G727" s="43" t="s">
        <v>21</v>
      </c>
      <c r="H727" s="43" t="s">
        <v>26</v>
      </c>
      <c r="I727" s="43"/>
      <c r="J727" s="43"/>
      <c r="K727" s="43"/>
      <c r="L727" s="43"/>
      <c r="M727" s="43"/>
      <c r="N727" s="43"/>
      <c r="O727" s="43"/>
      <c r="P727" s="43"/>
      <c r="Q727" s="43"/>
      <c r="R727" s="43"/>
    </row>
    <row r="728" spans="1:18">
      <c r="A728" s="42" t="str">
        <f>[Table Name]&amp;"-"&amp;[Record No]</f>
        <v>Field Options-26</v>
      </c>
      <c r="B728" s="43" t="s">
        <v>464</v>
      </c>
      <c r="C728" s="42">
        <f>COUNTIF($B$1:$B727,[Table Name])</f>
        <v>26</v>
      </c>
      <c r="D728" s="43">
        <v>104</v>
      </c>
      <c r="E728" s="43" t="s">
        <v>964</v>
      </c>
      <c r="F728" s="43"/>
      <c r="G728" s="43" t="s">
        <v>21</v>
      </c>
      <c r="H728" s="43" t="s">
        <v>30</v>
      </c>
      <c r="I728" s="43"/>
      <c r="J728" s="43"/>
      <c r="K728" s="43"/>
      <c r="L728" s="43"/>
      <c r="M728" s="43"/>
      <c r="N728" s="43"/>
      <c r="O728" s="43"/>
      <c r="P728" s="43"/>
      <c r="Q728" s="43"/>
      <c r="R728" s="43"/>
    </row>
    <row r="729" spans="1:18">
      <c r="A729" s="42" t="str">
        <f>[Table Name]&amp;"-"&amp;[Record No]</f>
        <v>Field Options-27</v>
      </c>
      <c r="B729" s="43" t="s">
        <v>464</v>
      </c>
      <c r="C729" s="42">
        <f>COUNTIF($B$1:$B728,[Table Name])</f>
        <v>27</v>
      </c>
      <c r="D729" s="43">
        <v>182</v>
      </c>
      <c r="E729" s="43" t="s">
        <v>964</v>
      </c>
      <c r="F729" s="43"/>
      <c r="G729" s="43" t="s">
        <v>21</v>
      </c>
      <c r="H729" s="43" t="s">
        <v>26</v>
      </c>
      <c r="I729" s="43"/>
      <c r="J729" s="43"/>
      <c r="K729" s="43"/>
      <c r="L729" s="43"/>
      <c r="M729" s="43"/>
      <c r="N729" s="43"/>
      <c r="O729" s="43"/>
      <c r="P729" s="43"/>
      <c r="Q729" s="43"/>
      <c r="R729" s="43"/>
    </row>
    <row r="730" spans="1:18">
      <c r="A730" s="42" t="str">
        <f>[Table Name]&amp;"-"&amp;[Record No]</f>
        <v>Field Options-28</v>
      </c>
      <c r="B730" s="43" t="s">
        <v>464</v>
      </c>
      <c r="C730" s="42">
        <f>COUNTIF($B$1:$B729,[Table Name])</f>
        <v>28</v>
      </c>
      <c r="D730" s="43">
        <v>183</v>
      </c>
      <c r="E730" s="43" t="s">
        <v>964</v>
      </c>
      <c r="F730" s="43"/>
      <c r="G730" s="43" t="s">
        <v>21</v>
      </c>
      <c r="H730" s="43" t="s">
        <v>36</v>
      </c>
      <c r="I730" s="43"/>
      <c r="J730" s="43"/>
      <c r="K730" s="43"/>
      <c r="L730" s="43"/>
      <c r="M730" s="43"/>
      <c r="N730" s="43"/>
      <c r="O730" s="43"/>
      <c r="P730" s="43"/>
      <c r="Q730" s="43"/>
      <c r="R730" s="43"/>
    </row>
    <row r="731" spans="1:18">
      <c r="A731" s="42" t="str">
        <f>[Table Name]&amp;"-"&amp;[Record No]</f>
        <v>Field Options-29</v>
      </c>
      <c r="B731" s="43" t="s">
        <v>464</v>
      </c>
      <c r="C731" s="42">
        <f>COUNTIF($B$1:$B730,[Table Name])</f>
        <v>29</v>
      </c>
      <c r="D731" s="43">
        <v>184</v>
      </c>
      <c r="E731" s="43" t="s">
        <v>964</v>
      </c>
      <c r="F731" s="43"/>
      <c r="G731" s="43" t="s">
        <v>21</v>
      </c>
      <c r="H731" s="43" t="s">
        <v>36</v>
      </c>
      <c r="I731" s="43"/>
      <c r="J731" s="43"/>
      <c r="K731" s="43"/>
      <c r="L731" s="43"/>
      <c r="M731" s="43"/>
      <c r="N731" s="43"/>
      <c r="O731" s="43"/>
      <c r="P731" s="43"/>
      <c r="Q731" s="43"/>
      <c r="R731" s="43"/>
    </row>
    <row r="732" spans="1:18">
      <c r="A732" s="42" t="str">
        <f>[Table Name]&amp;"-"&amp;[Record No]</f>
        <v>Field Options-30</v>
      </c>
      <c r="B732" s="43" t="s">
        <v>464</v>
      </c>
      <c r="C732" s="42">
        <f>COUNTIF($B$1:$B731,[Table Name])</f>
        <v>30</v>
      </c>
      <c r="D732" s="43">
        <v>185</v>
      </c>
      <c r="E732" s="43" t="s">
        <v>964</v>
      </c>
      <c r="F732" s="43"/>
      <c r="G732" s="43" t="s">
        <v>21</v>
      </c>
      <c r="H732" s="43" t="s">
        <v>36</v>
      </c>
      <c r="I732" s="43"/>
      <c r="J732" s="43"/>
      <c r="K732" s="43"/>
      <c r="L732" s="43"/>
      <c r="M732" s="43"/>
      <c r="N732" s="43"/>
      <c r="O732" s="43"/>
      <c r="P732" s="43"/>
      <c r="Q732" s="43"/>
      <c r="R732" s="43"/>
    </row>
    <row r="733" spans="1:18">
      <c r="A733" s="42" t="str">
        <f>[Table Name]&amp;"-"&amp;[Record No]</f>
        <v>Field Options-31</v>
      </c>
      <c r="B733" s="43" t="s">
        <v>464</v>
      </c>
      <c r="C733" s="42">
        <f>COUNTIF($B$1:$B732,[Table Name])</f>
        <v>31</v>
      </c>
      <c r="D733" s="43">
        <v>186</v>
      </c>
      <c r="E733" s="43" t="s">
        <v>964</v>
      </c>
      <c r="F733" s="43"/>
      <c r="G733" s="43" t="s">
        <v>21</v>
      </c>
      <c r="H733" s="43" t="s">
        <v>36</v>
      </c>
      <c r="I733" s="43"/>
      <c r="J733" s="43"/>
      <c r="K733" s="43"/>
      <c r="L733" s="43"/>
      <c r="M733" s="43"/>
      <c r="N733" s="43"/>
      <c r="O733" s="43"/>
      <c r="P733" s="43"/>
      <c r="Q733" s="43"/>
      <c r="R733" s="43"/>
    </row>
    <row r="734" spans="1:18">
      <c r="A734" s="42" t="str">
        <f>[Table Name]&amp;"-"&amp;[Record No]</f>
        <v>Field Options-32</v>
      </c>
      <c r="B734" s="43" t="s">
        <v>464</v>
      </c>
      <c r="C734" s="42">
        <f>COUNTIF($B$1:$B733,[Table Name])</f>
        <v>32</v>
      </c>
      <c r="D734" s="43">
        <v>187</v>
      </c>
      <c r="E734" s="43" t="s">
        <v>964</v>
      </c>
      <c r="F734" s="43"/>
      <c r="G734" s="43" t="s">
        <v>21</v>
      </c>
      <c r="H734" s="43" t="s">
        <v>36</v>
      </c>
      <c r="I734" s="43"/>
      <c r="J734" s="43"/>
      <c r="K734" s="43"/>
      <c r="L734" s="43"/>
      <c r="M734" s="43"/>
      <c r="N734" s="43"/>
      <c r="O734" s="43"/>
      <c r="P734" s="43"/>
      <c r="Q734" s="43"/>
      <c r="R734" s="43"/>
    </row>
    <row r="735" spans="1:18">
      <c r="A735" s="42" t="str">
        <f>[Table Name]&amp;"-"&amp;[Record No]</f>
        <v>Field Options-33</v>
      </c>
      <c r="B735" s="43" t="s">
        <v>464</v>
      </c>
      <c r="C735" s="42">
        <f>COUNTIF($B$1:$B734,[Table Name])</f>
        <v>33</v>
      </c>
      <c r="D735" s="43">
        <v>188</v>
      </c>
      <c r="E735" s="43" t="s">
        <v>964</v>
      </c>
      <c r="F735" s="43"/>
      <c r="G735" s="43" t="s">
        <v>21</v>
      </c>
      <c r="H735" s="43" t="s">
        <v>36</v>
      </c>
      <c r="I735" s="43"/>
      <c r="J735" s="43"/>
      <c r="K735" s="43"/>
      <c r="L735" s="43"/>
      <c r="M735" s="43"/>
      <c r="N735" s="43"/>
      <c r="O735" s="43"/>
      <c r="P735" s="43"/>
      <c r="Q735" s="43"/>
      <c r="R735" s="43"/>
    </row>
    <row r="736" spans="1:18">
      <c r="A736" s="42" t="str">
        <f>[Table Name]&amp;"-"&amp;[Record No]</f>
        <v>Field Options-34</v>
      </c>
      <c r="B736" s="43" t="s">
        <v>464</v>
      </c>
      <c r="C736" s="42">
        <f>COUNTIF($B$1:$B735,[Table Name])</f>
        <v>34</v>
      </c>
      <c r="D736" s="43">
        <v>105</v>
      </c>
      <c r="E736" s="43" t="s">
        <v>964</v>
      </c>
      <c r="F736" s="43"/>
      <c r="G736" s="43" t="s">
        <v>21</v>
      </c>
      <c r="H736" s="43" t="s">
        <v>30</v>
      </c>
      <c r="I736" s="43"/>
      <c r="J736" s="43"/>
      <c r="K736" s="43"/>
      <c r="L736" s="43"/>
      <c r="M736" s="43"/>
      <c r="N736" s="43"/>
      <c r="O736" s="43"/>
      <c r="P736" s="43"/>
      <c r="Q736" s="43"/>
      <c r="R736" s="43"/>
    </row>
    <row r="737" spans="1:18">
      <c r="A737" s="42" t="str">
        <f>[Table Name]&amp;"-"&amp;[Record No]</f>
        <v>Field Options-35</v>
      </c>
      <c r="B737" s="43" t="s">
        <v>464</v>
      </c>
      <c r="C737" s="42">
        <f>COUNTIF($B$1:$B736,[Table Name])</f>
        <v>35</v>
      </c>
      <c r="D737" s="43">
        <v>108</v>
      </c>
      <c r="E737" s="43" t="s">
        <v>964</v>
      </c>
      <c r="F737" s="43"/>
      <c r="G737" s="43" t="s">
        <v>21</v>
      </c>
      <c r="H737" s="43" t="s">
        <v>36</v>
      </c>
      <c r="I737" s="43"/>
      <c r="J737" s="43"/>
      <c r="K737" s="43"/>
      <c r="L737" s="43"/>
      <c r="M737" s="43"/>
      <c r="N737" s="43"/>
      <c r="O737" s="43"/>
      <c r="P737" s="43"/>
      <c r="Q737" s="43"/>
      <c r="R737" s="43"/>
    </row>
    <row r="738" spans="1:18">
      <c r="A738" s="42" t="str">
        <f>[Table Name]&amp;"-"&amp;[Record No]</f>
        <v>Field Options-36</v>
      </c>
      <c r="B738" s="43" t="s">
        <v>464</v>
      </c>
      <c r="C738" s="42">
        <f>COUNTIF($B$1:$B737,[Table Name])</f>
        <v>36</v>
      </c>
      <c r="D738" s="43">
        <v>109</v>
      </c>
      <c r="E738" s="43" t="s">
        <v>964</v>
      </c>
      <c r="F738" s="43"/>
      <c r="G738" s="43" t="s">
        <v>21</v>
      </c>
      <c r="H738" s="43" t="s">
        <v>36</v>
      </c>
      <c r="I738" s="43"/>
      <c r="J738" s="43"/>
      <c r="K738" s="43"/>
      <c r="L738" s="43"/>
      <c r="M738" s="43"/>
      <c r="N738" s="43"/>
      <c r="O738" s="43"/>
      <c r="P738" s="43"/>
      <c r="Q738" s="43"/>
      <c r="R738" s="43"/>
    </row>
    <row r="739" spans="1:18">
      <c r="A739" s="42" t="str">
        <f>[Table Name]&amp;"-"&amp;[Record No]</f>
        <v>Field Options-37</v>
      </c>
      <c r="B739" s="43" t="s">
        <v>464</v>
      </c>
      <c r="C739" s="42">
        <f>COUNTIF($B$1:$B738,[Table Name])</f>
        <v>37</v>
      </c>
      <c r="D739" s="43">
        <v>110</v>
      </c>
      <c r="E739" s="43" t="s">
        <v>964</v>
      </c>
      <c r="F739" s="43"/>
      <c r="G739" s="43" t="s">
        <v>21</v>
      </c>
      <c r="H739" s="43" t="s">
        <v>30</v>
      </c>
      <c r="I739" s="43"/>
      <c r="J739" s="43"/>
      <c r="K739" s="43"/>
      <c r="L739" s="43"/>
      <c r="M739" s="43"/>
      <c r="N739" s="43"/>
      <c r="O739" s="43"/>
      <c r="P739" s="43"/>
      <c r="Q739" s="43"/>
      <c r="R739" s="43"/>
    </row>
    <row r="740" spans="1:18">
      <c r="A740" s="42" t="str">
        <f>[Table Name]&amp;"-"&amp;[Record No]</f>
        <v>Field Options-38</v>
      </c>
      <c r="B740" s="43" t="s">
        <v>464</v>
      </c>
      <c r="C740" s="42">
        <f>COUNTIF($B$1:$B739,[Table Name])</f>
        <v>38</v>
      </c>
      <c r="D740" s="43">
        <v>111</v>
      </c>
      <c r="E740" s="43" t="s">
        <v>964</v>
      </c>
      <c r="F740" s="43"/>
      <c r="G740" s="43" t="s">
        <v>21</v>
      </c>
      <c r="H740" s="43" t="s">
        <v>30</v>
      </c>
      <c r="I740" s="43"/>
      <c r="J740" s="43"/>
      <c r="K740" s="43"/>
      <c r="L740" s="43"/>
      <c r="M740" s="43"/>
      <c r="N740" s="43"/>
      <c r="O740" s="43"/>
      <c r="P740" s="43"/>
      <c r="Q740" s="43"/>
      <c r="R740" s="43"/>
    </row>
    <row r="741" spans="1:18">
      <c r="A741" s="42" t="str">
        <f>[Table Name]&amp;"-"&amp;[Record No]</f>
        <v>Field Options-39</v>
      </c>
      <c r="B741" s="43" t="s">
        <v>464</v>
      </c>
      <c r="C741" s="42">
        <f>COUNTIF($B$1:$B740,[Table Name])</f>
        <v>39</v>
      </c>
      <c r="D741" s="43">
        <v>116</v>
      </c>
      <c r="E741" s="43" t="s">
        <v>964</v>
      </c>
      <c r="F741" s="43"/>
      <c r="G741" s="43" t="s">
        <v>21</v>
      </c>
      <c r="H741" s="43" t="s">
        <v>26</v>
      </c>
      <c r="I741" s="43"/>
      <c r="J741" s="43"/>
      <c r="K741" s="43"/>
      <c r="L741" s="43"/>
      <c r="M741" s="43"/>
      <c r="N741" s="43"/>
      <c r="O741" s="43"/>
      <c r="P741" s="43"/>
      <c r="Q741" s="43"/>
      <c r="R741" s="43"/>
    </row>
    <row r="742" spans="1:18">
      <c r="A742" s="42" t="str">
        <f>[Table Name]&amp;"-"&amp;[Record No]</f>
        <v>Field Options-40</v>
      </c>
      <c r="B742" s="43" t="s">
        <v>464</v>
      </c>
      <c r="C742" s="42">
        <f>COUNTIF($B$1:$B741,[Table Name])</f>
        <v>40</v>
      </c>
      <c r="D742" s="43">
        <v>119</v>
      </c>
      <c r="E742" s="43" t="s">
        <v>964</v>
      </c>
      <c r="F742" s="43"/>
      <c r="G742" s="43" t="s">
        <v>21</v>
      </c>
      <c r="H742" s="43" t="s">
        <v>36</v>
      </c>
      <c r="I742" s="43"/>
      <c r="J742" s="43"/>
      <c r="K742" s="43"/>
      <c r="L742" s="43"/>
      <c r="M742" s="43"/>
      <c r="N742" s="43"/>
      <c r="O742" s="43"/>
      <c r="P742" s="43"/>
      <c r="Q742" s="43"/>
      <c r="R742" s="43"/>
    </row>
    <row r="743" spans="1:18">
      <c r="A743" s="42" t="str">
        <f>[Table Name]&amp;"-"&amp;[Record No]</f>
        <v>Field Options-41</v>
      </c>
      <c r="B743" s="43" t="s">
        <v>464</v>
      </c>
      <c r="C743" s="42">
        <f>COUNTIF($B$1:$B742,[Table Name])</f>
        <v>41</v>
      </c>
      <c r="D743" s="43">
        <v>121</v>
      </c>
      <c r="E743" s="43" t="s">
        <v>964</v>
      </c>
      <c r="F743" s="43"/>
      <c r="G743" s="43" t="s">
        <v>21</v>
      </c>
      <c r="H743" s="43" t="s">
        <v>30</v>
      </c>
      <c r="I743" s="43"/>
      <c r="J743" s="43"/>
      <c r="K743" s="43"/>
      <c r="L743" s="43"/>
      <c r="M743" s="43"/>
      <c r="N743" s="43"/>
      <c r="O743" s="43"/>
      <c r="P743" s="43"/>
      <c r="Q743" s="43"/>
      <c r="R743" s="43"/>
    </row>
    <row r="744" spans="1:18">
      <c r="A744" s="42" t="str">
        <f>[Table Name]&amp;"-"&amp;[Record No]</f>
        <v>Field Options-42</v>
      </c>
      <c r="B744" s="43" t="s">
        <v>464</v>
      </c>
      <c r="C744" s="42">
        <f>COUNTIF($B$1:$B743,[Table Name])</f>
        <v>42</v>
      </c>
      <c r="D744" s="43">
        <v>124</v>
      </c>
      <c r="E744" s="43" t="s">
        <v>964</v>
      </c>
      <c r="F744" s="43"/>
      <c r="G744" s="43" t="s">
        <v>21</v>
      </c>
      <c r="H744" s="43" t="s">
        <v>36</v>
      </c>
      <c r="I744" s="43"/>
      <c r="J744" s="43"/>
      <c r="K744" s="43"/>
      <c r="L744" s="43"/>
      <c r="M744" s="43"/>
      <c r="N744" s="43"/>
      <c r="O744" s="43"/>
      <c r="P744" s="43"/>
      <c r="Q744" s="43"/>
      <c r="R744" s="43"/>
    </row>
    <row r="745" spans="1:18">
      <c r="A745" s="42" t="str">
        <f>[Table Name]&amp;"-"&amp;[Record No]</f>
        <v>Field Options-43</v>
      </c>
      <c r="B745" s="43" t="s">
        <v>464</v>
      </c>
      <c r="C745" s="42">
        <f>COUNTIF($B$1:$B744,[Table Name])</f>
        <v>43</v>
      </c>
      <c r="D745" s="43">
        <v>125</v>
      </c>
      <c r="E745" s="43" t="s">
        <v>964</v>
      </c>
      <c r="F745" s="43"/>
      <c r="G745" s="43" t="s">
        <v>21</v>
      </c>
      <c r="H745" s="43" t="s">
        <v>30</v>
      </c>
      <c r="I745" s="43"/>
      <c r="J745" s="43"/>
      <c r="K745" s="43"/>
      <c r="L745" s="43"/>
      <c r="M745" s="43"/>
      <c r="N745" s="43"/>
      <c r="O745" s="43"/>
      <c r="P745" s="43"/>
      <c r="Q745" s="43"/>
      <c r="R745" s="43"/>
    </row>
    <row r="746" spans="1:18">
      <c r="A746" s="42" t="str">
        <f>[Table Name]&amp;"-"&amp;[Record No]</f>
        <v>Field Options-44</v>
      </c>
      <c r="B746" s="43" t="s">
        <v>464</v>
      </c>
      <c r="C746" s="42">
        <f>COUNTIF($B$1:$B745,[Table Name])</f>
        <v>44</v>
      </c>
      <c r="D746" s="43">
        <v>126</v>
      </c>
      <c r="E746" s="43" t="s">
        <v>964</v>
      </c>
      <c r="F746" s="43"/>
      <c r="G746" s="43" t="s">
        <v>21</v>
      </c>
      <c r="H746" s="43" t="s">
        <v>30</v>
      </c>
      <c r="I746" s="43"/>
      <c r="J746" s="43"/>
      <c r="K746" s="43"/>
      <c r="L746" s="43"/>
      <c r="M746" s="43"/>
      <c r="N746" s="43"/>
      <c r="O746" s="43"/>
      <c r="P746" s="43"/>
      <c r="Q746" s="43"/>
      <c r="R746" s="43"/>
    </row>
    <row r="747" spans="1:18">
      <c r="A747" s="42" t="str">
        <f>[Table Name]&amp;"-"&amp;[Record No]</f>
        <v>Field Options-45</v>
      </c>
      <c r="B747" s="43" t="s">
        <v>464</v>
      </c>
      <c r="C747" s="42">
        <f>COUNTIF($B$1:$B746,[Table Name])</f>
        <v>45</v>
      </c>
      <c r="D747" s="43">
        <v>127</v>
      </c>
      <c r="E747" s="43" t="s">
        <v>964</v>
      </c>
      <c r="F747" s="43"/>
      <c r="G747" s="43" t="s">
        <v>21</v>
      </c>
      <c r="H747" s="43" t="s">
        <v>36</v>
      </c>
      <c r="I747" s="43"/>
      <c r="J747" s="43"/>
      <c r="K747" s="43"/>
      <c r="L747" s="43"/>
      <c r="M747" s="43"/>
      <c r="N747" s="43"/>
      <c r="O747" s="43"/>
      <c r="P747" s="43"/>
      <c r="Q747" s="43"/>
      <c r="R747" s="43"/>
    </row>
    <row r="748" spans="1:18">
      <c r="A748" s="42" t="str">
        <f>[Table Name]&amp;"-"&amp;[Record No]</f>
        <v>Field Options-46</v>
      </c>
      <c r="B748" s="43" t="s">
        <v>464</v>
      </c>
      <c r="C748" s="42">
        <f>COUNTIF($B$1:$B747,[Table Name])</f>
        <v>46</v>
      </c>
      <c r="D748" s="43">
        <v>128</v>
      </c>
      <c r="E748" s="43" t="s">
        <v>964</v>
      </c>
      <c r="F748" s="43"/>
      <c r="G748" s="43" t="s">
        <v>21</v>
      </c>
      <c r="H748" s="43" t="s">
        <v>268</v>
      </c>
      <c r="I748" s="43"/>
      <c r="J748" s="43"/>
      <c r="K748" s="43"/>
      <c r="L748" s="43"/>
      <c r="M748" s="43"/>
      <c r="N748" s="43"/>
      <c r="O748" s="43"/>
      <c r="P748" s="43"/>
      <c r="Q748" s="43"/>
      <c r="R748" s="43"/>
    </row>
    <row r="749" spans="1:18">
      <c r="A749" s="42" t="str">
        <f>[Table Name]&amp;"-"&amp;[Record No]</f>
        <v>Field Options-47</v>
      </c>
      <c r="B749" s="43" t="s">
        <v>464</v>
      </c>
      <c r="C749" s="42">
        <f>COUNTIF($B$1:$B748,[Table Name])</f>
        <v>47</v>
      </c>
      <c r="D749" s="43">
        <v>115</v>
      </c>
      <c r="E749" s="43" t="s">
        <v>965</v>
      </c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</row>
    <row r="750" spans="1:18" hidden="1">
      <c r="A750" s="42" t="str">
        <f>[Table Name]&amp;"-"&amp;[Record No]</f>
        <v>Resource Roles-31</v>
      </c>
      <c r="B750" s="40" t="s">
        <v>227</v>
      </c>
      <c r="C750" s="42">
        <f>COUNTIF($B$1:$B749,[Table Name])</f>
        <v>31</v>
      </c>
      <c r="D750" s="43">
        <v>31</v>
      </c>
      <c r="E750" s="43">
        <v>2</v>
      </c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</row>
    <row r="751" spans="1:18" hidden="1">
      <c r="A751" s="42" t="str">
        <f>[Table Name]&amp;"-"&amp;[Record No]</f>
        <v>Resource Roles-32</v>
      </c>
      <c r="B751" s="40" t="s">
        <v>227</v>
      </c>
      <c r="C751" s="42">
        <f>COUNTIF($B$1:$B750,[Table Name])</f>
        <v>32</v>
      </c>
      <c r="D751" s="43">
        <v>32</v>
      </c>
      <c r="E751" s="43">
        <v>2</v>
      </c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</row>
    <row r="752" spans="1:18" hidden="1">
      <c r="A752" s="42" t="str">
        <f>[Table Name]&amp;"-"&amp;[Record No]</f>
        <v>Resource Roles-33</v>
      </c>
      <c r="B752" s="40" t="s">
        <v>227</v>
      </c>
      <c r="C752" s="42">
        <f>COUNTIF($B$1:$B751,[Table Name])</f>
        <v>33</v>
      </c>
      <c r="D752" s="43">
        <v>33</v>
      </c>
      <c r="E752" s="43">
        <v>2</v>
      </c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</row>
    <row r="753" spans="1:18" hidden="1">
      <c r="A753" s="42" t="str">
        <f>[Table Name]&amp;"-"&amp;[Record No]</f>
        <v>Resource Roles-34</v>
      </c>
      <c r="B753" s="40" t="s">
        <v>227</v>
      </c>
      <c r="C753" s="42">
        <f>COUNTIF($B$1:$B752,[Table Name])</f>
        <v>34</v>
      </c>
      <c r="D753" s="43">
        <v>34</v>
      </c>
      <c r="E753" s="43">
        <v>2</v>
      </c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</row>
    <row r="754" spans="1:18" hidden="1">
      <c r="A754" s="42" t="str">
        <f>[Table Name]&amp;"-"&amp;[Record No]</f>
        <v>Resource Roles-35</v>
      </c>
      <c r="B754" s="40" t="s">
        <v>227</v>
      </c>
      <c r="C754" s="42">
        <f>COUNTIF($B$1:$B753,[Table Name])</f>
        <v>35</v>
      </c>
      <c r="D754" s="43">
        <v>35</v>
      </c>
      <c r="E754" s="43">
        <v>2</v>
      </c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</row>
    <row r="755" spans="1:18" hidden="1">
      <c r="A755" s="42" t="str">
        <f>[Table Name]&amp;"-"&amp;[Record No]</f>
        <v>Resource Roles-36</v>
      </c>
      <c r="B755" s="40" t="s">
        <v>227</v>
      </c>
      <c r="C755" s="42">
        <f>COUNTIF($B$1:$B754,[Table Name])</f>
        <v>36</v>
      </c>
      <c r="D755" s="43">
        <v>36</v>
      </c>
      <c r="E755" s="43">
        <v>2</v>
      </c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</row>
    <row r="756" spans="1:18" hidden="1">
      <c r="A756" s="42" t="str">
        <f>[Table Name]&amp;"-"&amp;[Record No]</f>
        <v>Resource Roles-37</v>
      </c>
      <c r="B756" s="40" t="s">
        <v>227</v>
      </c>
      <c r="C756" s="42">
        <f>COUNTIF($B$1:$B755,[Table Name])</f>
        <v>37</v>
      </c>
      <c r="D756" s="43">
        <v>37</v>
      </c>
      <c r="E756" s="43">
        <v>2</v>
      </c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</row>
    <row r="757" spans="1:18">
      <c r="A757" s="42" t="str">
        <f>[Table Name]&amp;"-"&amp;[Record No]</f>
        <v>Field Options-48</v>
      </c>
      <c r="B757" s="43" t="s">
        <v>464</v>
      </c>
      <c r="C757" s="42">
        <f>COUNTIF($B$1:$B756,[Table Name])</f>
        <v>48</v>
      </c>
      <c r="D757" s="43">
        <v>129</v>
      </c>
      <c r="E757" s="43" t="s">
        <v>964</v>
      </c>
      <c r="F757" s="43"/>
      <c r="G757" s="43" t="s">
        <v>21</v>
      </c>
      <c r="H757" s="43" t="s">
        <v>30</v>
      </c>
      <c r="I757" s="43"/>
      <c r="J757" s="43"/>
      <c r="K757" s="43"/>
      <c r="L757" s="43"/>
      <c r="M757" s="43"/>
      <c r="N757" s="43"/>
      <c r="O757" s="43"/>
      <c r="P757" s="43"/>
      <c r="Q757" s="43"/>
      <c r="R757" s="43"/>
    </row>
    <row r="758" spans="1:18">
      <c r="A758" s="42" t="str">
        <f>[Table Name]&amp;"-"&amp;[Record No]</f>
        <v>Field Options-49</v>
      </c>
      <c r="B758" s="43" t="s">
        <v>464</v>
      </c>
      <c r="C758" s="42">
        <f>COUNTIF($B$1:$B757,[Table Name])</f>
        <v>49</v>
      </c>
      <c r="D758" s="43">
        <v>131</v>
      </c>
      <c r="E758" s="43" t="s">
        <v>964</v>
      </c>
      <c r="F758" s="43"/>
      <c r="G758" s="43" t="s">
        <v>21</v>
      </c>
      <c r="H758" s="43" t="s">
        <v>36</v>
      </c>
      <c r="I758" s="43"/>
      <c r="J758" s="43"/>
      <c r="K758" s="43"/>
      <c r="L758" s="43"/>
      <c r="M758" s="43"/>
      <c r="N758" s="43"/>
      <c r="O758" s="43"/>
      <c r="P758" s="43"/>
      <c r="Q758" s="43"/>
      <c r="R758" s="43"/>
    </row>
    <row r="759" spans="1:18">
      <c r="A759" s="42" t="str">
        <f>[Table Name]&amp;"-"&amp;[Record No]</f>
        <v>Field Options-50</v>
      </c>
      <c r="B759" s="43" t="s">
        <v>464</v>
      </c>
      <c r="C759" s="42">
        <f>COUNTIF($B$1:$B758,[Table Name])</f>
        <v>50</v>
      </c>
      <c r="D759" s="43">
        <v>132</v>
      </c>
      <c r="E759" s="43" t="s">
        <v>964</v>
      </c>
      <c r="F759" s="43"/>
      <c r="G759" s="43" t="s">
        <v>21</v>
      </c>
      <c r="H759" s="43" t="s">
        <v>36</v>
      </c>
      <c r="I759" s="43"/>
      <c r="J759" s="43"/>
      <c r="K759" s="43"/>
      <c r="L759" s="43"/>
      <c r="M759" s="43"/>
      <c r="N759" s="43"/>
      <c r="O759" s="43"/>
      <c r="P759" s="43"/>
      <c r="Q759" s="43"/>
      <c r="R759" s="43"/>
    </row>
    <row r="760" spans="1:18">
      <c r="A760" s="42" t="str">
        <f>[Table Name]&amp;"-"&amp;[Record No]</f>
        <v>Field Options-51</v>
      </c>
      <c r="B760" s="43" t="s">
        <v>464</v>
      </c>
      <c r="C760" s="42">
        <f>COUNTIF($B$1:$B759,[Table Name])</f>
        <v>51</v>
      </c>
      <c r="D760" s="43">
        <v>133</v>
      </c>
      <c r="E760" s="43" t="s">
        <v>964</v>
      </c>
      <c r="F760" s="43"/>
      <c r="G760" s="43" t="s">
        <v>21</v>
      </c>
      <c r="H760" s="43" t="s">
        <v>36</v>
      </c>
      <c r="I760" s="43"/>
      <c r="J760" s="43"/>
      <c r="K760" s="43"/>
      <c r="L760" s="43"/>
      <c r="M760" s="43"/>
      <c r="N760" s="43"/>
      <c r="O760" s="43"/>
      <c r="P760" s="43"/>
      <c r="Q760" s="43"/>
      <c r="R760" s="43"/>
    </row>
    <row r="761" spans="1:18">
      <c r="A761" s="42" t="str">
        <f>[Table Name]&amp;"-"&amp;[Record No]</f>
        <v>Field Options-52</v>
      </c>
      <c r="B761" s="43" t="s">
        <v>464</v>
      </c>
      <c r="C761" s="42">
        <f>COUNTIF($B$1:$B760,[Table Name])</f>
        <v>52</v>
      </c>
      <c r="D761" s="43">
        <v>134</v>
      </c>
      <c r="E761" s="43" t="s">
        <v>964</v>
      </c>
      <c r="F761" s="43"/>
      <c r="G761" s="43" t="s">
        <v>21</v>
      </c>
      <c r="H761" s="43" t="s">
        <v>268</v>
      </c>
      <c r="I761" s="43"/>
      <c r="J761" s="43"/>
      <c r="K761" s="43"/>
      <c r="L761" s="43"/>
      <c r="M761" s="43"/>
      <c r="N761" s="43"/>
      <c r="O761" s="43"/>
      <c r="P761" s="43"/>
      <c r="Q761" s="43"/>
      <c r="R761" s="43"/>
    </row>
    <row r="762" spans="1:18">
      <c r="A762" s="42" t="str">
        <f>[Table Name]&amp;"-"&amp;[Record No]</f>
        <v>Field Options-53</v>
      </c>
      <c r="B762" s="43" t="s">
        <v>464</v>
      </c>
      <c r="C762" s="42">
        <f>COUNTIF($B$1:$B761,[Table Name])</f>
        <v>53</v>
      </c>
      <c r="D762" s="43">
        <v>137</v>
      </c>
      <c r="E762" s="43" t="s">
        <v>965</v>
      </c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</row>
    <row r="763" spans="1:18">
      <c r="A763" s="42" t="str">
        <f>[Table Name]&amp;"-"&amp;[Record No]</f>
        <v>Field Options-54</v>
      </c>
      <c r="B763" s="43" t="s">
        <v>464</v>
      </c>
      <c r="C763" s="42">
        <f>COUNTIF($B$1:$B762,[Table Name])</f>
        <v>54</v>
      </c>
      <c r="D763" s="43">
        <v>141</v>
      </c>
      <c r="E763" s="43" t="s">
        <v>965</v>
      </c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</row>
    <row r="764" spans="1:18">
      <c r="A764" s="42" t="str">
        <f>[Table Name]&amp;"-"&amp;[Record No]</f>
        <v>Field Options-55</v>
      </c>
      <c r="B764" s="43" t="s">
        <v>464</v>
      </c>
      <c r="C764" s="42">
        <f>COUNTIF($B$1:$B763,[Table Name])</f>
        <v>55</v>
      </c>
      <c r="D764" s="43">
        <v>142</v>
      </c>
      <c r="E764" s="43" t="s">
        <v>964</v>
      </c>
      <c r="F764" s="43"/>
      <c r="G764" s="43" t="s">
        <v>21</v>
      </c>
      <c r="H764" s="43" t="s">
        <v>30</v>
      </c>
      <c r="I764" s="43"/>
      <c r="J764" s="43"/>
      <c r="K764" s="43"/>
      <c r="L764" s="43"/>
      <c r="M764" s="43"/>
      <c r="N764" s="43"/>
      <c r="O764" s="43"/>
      <c r="P764" s="43"/>
      <c r="Q764" s="43"/>
      <c r="R764" s="43"/>
    </row>
    <row r="765" spans="1:18">
      <c r="A765" s="42" t="str">
        <f>[Table Name]&amp;"-"&amp;[Record No]</f>
        <v>Field Options-56</v>
      </c>
      <c r="B765" s="43" t="s">
        <v>464</v>
      </c>
      <c r="C765" s="42">
        <f>COUNTIF($B$1:$B764,[Table Name])</f>
        <v>56</v>
      </c>
      <c r="D765" s="43">
        <v>147</v>
      </c>
      <c r="E765" s="43" t="s">
        <v>964</v>
      </c>
      <c r="F765" s="43"/>
      <c r="G765" s="43" t="s">
        <v>21</v>
      </c>
      <c r="H765" s="43" t="s">
        <v>30</v>
      </c>
      <c r="I765" s="43"/>
      <c r="J765" s="43"/>
      <c r="K765" s="43"/>
      <c r="L765" s="43"/>
      <c r="M765" s="43"/>
      <c r="N765" s="43"/>
      <c r="O765" s="43"/>
      <c r="P765" s="43"/>
      <c r="Q765" s="43"/>
      <c r="R765" s="43"/>
    </row>
    <row r="766" spans="1:18">
      <c r="A766" s="42" t="str">
        <f>[Table Name]&amp;"-"&amp;[Record No]</f>
        <v>Field Options-57</v>
      </c>
      <c r="B766" s="43" t="s">
        <v>464</v>
      </c>
      <c r="C766" s="42">
        <f>COUNTIF($B$1:$B765,[Table Name])</f>
        <v>57</v>
      </c>
      <c r="D766" s="43">
        <v>151</v>
      </c>
      <c r="E766" s="43" t="s">
        <v>964</v>
      </c>
      <c r="F766" s="43"/>
      <c r="G766" s="43" t="s">
        <v>21</v>
      </c>
      <c r="H766" s="43" t="s">
        <v>26</v>
      </c>
      <c r="I766" s="43"/>
      <c r="J766" s="43"/>
      <c r="K766" s="43"/>
      <c r="L766" s="43"/>
      <c r="M766" s="43"/>
      <c r="N766" s="43"/>
      <c r="O766" s="43"/>
      <c r="P766" s="43"/>
      <c r="Q766" s="43"/>
      <c r="R766" s="43"/>
    </row>
    <row r="767" spans="1:18">
      <c r="A767" s="42" t="str">
        <f>[Table Name]&amp;"-"&amp;[Record No]</f>
        <v>Field Options-58</v>
      </c>
      <c r="B767" s="43" t="s">
        <v>464</v>
      </c>
      <c r="C767" s="42">
        <f>COUNTIF($B$1:$B766,[Table Name])</f>
        <v>58</v>
      </c>
      <c r="D767" s="43">
        <v>154</v>
      </c>
      <c r="E767" s="43" t="s">
        <v>965</v>
      </c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</row>
    <row r="768" spans="1:18">
      <c r="A768" s="42" t="str">
        <f>[Table Name]&amp;"-"&amp;[Record No]</f>
        <v>Field Options-59</v>
      </c>
      <c r="B768" s="43" t="s">
        <v>464</v>
      </c>
      <c r="C768" s="42">
        <f>COUNTIF($B$1:$B767,[Table Name])</f>
        <v>59</v>
      </c>
      <c r="D768" s="43">
        <v>157</v>
      </c>
      <c r="E768" s="43" t="s">
        <v>964</v>
      </c>
      <c r="F768" s="43"/>
      <c r="G768" s="43" t="s">
        <v>21</v>
      </c>
      <c r="H768" s="43" t="s">
        <v>30</v>
      </c>
      <c r="I768" s="43"/>
      <c r="J768" s="43"/>
      <c r="K768" s="43"/>
      <c r="L768" s="43"/>
      <c r="M768" s="43"/>
      <c r="N768" s="43"/>
      <c r="O768" s="43"/>
      <c r="P768" s="43"/>
      <c r="Q768" s="43"/>
      <c r="R768" s="43"/>
    </row>
    <row r="769" spans="1:18">
      <c r="A769" s="42" t="str">
        <f>[Table Name]&amp;"-"&amp;[Record No]</f>
        <v>Field Options-60</v>
      </c>
      <c r="B769" s="43" t="s">
        <v>464</v>
      </c>
      <c r="C769" s="42">
        <f>COUNTIF($B$1:$B768,[Table Name])</f>
        <v>60</v>
      </c>
      <c r="D769" s="43">
        <v>159</v>
      </c>
      <c r="E769" s="43" t="s">
        <v>965</v>
      </c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</row>
    <row r="770" spans="1:18">
      <c r="A770" s="42" t="str">
        <f>[Table Name]&amp;"-"&amp;[Record No]</f>
        <v>Field Options-61</v>
      </c>
      <c r="B770" s="43" t="s">
        <v>464</v>
      </c>
      <c r="C770" s="42">
        <f>COUNTIF($B$1:$B769,[Table Name])</f>
        <v>61</v>
      </c>
      <c r="D770" s="43">
        <v>160</v>
      </c>
      <c r="E770" s="43" t="s">
        <v>964</v>
      </c>
      <c r="F770" s="43"/>
      <c r="G770" s="43" t="s">
        <v>21</v>
      </c>
      <c r="H770" s="43" t="s">
        <v>30</v>
      </c>
      <c r="I770" s="43"/>
      <c r="J770" s="43"/>
      <c r="K770" s="43"/>
      <c r="L770" s="43"/>
      <c r="M770" s="43"/>
      <c r="N770" s="43"/>
      <c r="O770" s="43"/>
      <c r="P770" s="43"/>
      <c r="Q770" s="43"/>
      <c r="R770" s="43"/>
    </row>
    <row r="771" spans="1:18">
      <c r="A771" s="42" t="str">
        <f>[Table Name]&amp;"-"&amp;[Record No]</f>
        <v>Field Options-62</v>
      </c>
      <c r="B771" s="43" t="s">
        <v>464</v>
      </c>
      <c r="C771" s="42">
        <f>COUNTIF($B$1:$B770,[Table Name])</f>
        <v>62</v>
      </c>
      <c r="D771" s="43">
        <v>161</v>
      </c>
      <c r="E771" s="43" t="s">
        <v>965</v>
      </c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</row>
    <row r="772" spans="1:18">
      <c r="A772" s="42" t="str">
        <f>[Table Name]&amp;"-"&amp;[Record No]</f>
        <v>Field Options-63</v>
      </c>
      <c r="B772" s="43" t="s">
        <v>464</v>
      </c>
      <c r="C772" s="42">
        <f>COUNTIF($B$1:$B771,[Table Name])</f>
        <v>63</v>
      </c>
      <c r="D772" s="43">
        <v>163</v>
      </c>
      <c r="E772" s="43" t="s">
        <v>965</v>
      </c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</row>
    <row r="773" spans="1:18">
      <c r="A773" s="42" t="str">
        <f>[Table Name]&amp;"-"&amp;[Record No]</f>
        <v>Field Options-64</v>
      </c>
      <c r="B773" s="43" t="s">
        <v>464</v>
      </c>
      <c r="C773" s="42">
        <f>COUNTIF($B$1:$B772,[Table Name])</f>
        <v>64</v>
      </c>
      <c r="D773" s="43">
        <v>168</v>
      </c>
      <c r="E773" s="43" t="s">
        <v>964</v>
      </c>
      <c r="F773" s="43"/>
      <c r="G773" s="43" t="s">
        <v>21</v>
      </c>
      <c r="H773" s="43" t="s">
        <v>268</v>
      </c>
      <c r="I773" s="43"/>
      <c r="J773" s="43"/>
      <c r="K773" s="43"/>
      <c r="L773" s="43"/>
      <c r="M773" s="43"/>
      <c r="N773" s="43"/>
      <c r="O773" s="43"/>
      <c r="P773" s="43"/>
      <c r="Q773" s="43"/>
      <c r="R773" s="43"/>
    </row>
    <row r="774" spans="1:18">
      <c r="A774" s="42" t="str">
        <f>[Table Name]&amp;"-"&amp;[Record No]</f>
        <v>Field Options-65</v>
      </c>
      <c r="B774" s="43" t="s">
        <v>464</v>
      </c>
      <c r="C774" s="42">
        <f>COUNTIF($B$1:$B773,[Table Name])</f>
        <v>65</v>
      </c>
      <c r="D774" s="43">
        <v>169</v>
      </c>
      <c r="E774" s="43" t="s">
        <v>965</v>
      </c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</row>
    <row r="775" spans="1:18">
      <c r="A775" s="42" t="str">
        <f>[Table Name]&amp;"-"&amp;[Record No]</f>
        <v>Field Options-66</v>
      </c>
      <c r="B775" s="43" t="s">
        <v>464</v>
      </c>
      <c r="C775" s="42">
        <f>COUNTIF($B$1:$B774,[Table Name])</f>
        <v>66</v>
      </c>
      <c r="D775" s="43">
        <v>171</v>
      </c>
      <c r="E775" s="43" t="s">
        <v>965</v>
      </c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</row>
    <row r="776" spans="1:18">
      <c r="A776" s="42" t="str">
        <f>[Table Name]&amp;"-"&amp;[Record No]</f>
        <v>Field Options-67</v>
      </c>
      <c r="B776" s="43" t="s">
        <v>464</v>
      </c>
      <c r="C776" s="42">
        <f>COUNTIF($B$1:$B775,[Table Name])</f>
        <v>67</v>
      </c>
      <c r="D776" s="43">
        <v>174</v>
      </c>
      <c r="E776" s="43" t="s">
        <v>965</v>
      </c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</row>
    <row r="777" spans="1:18" hidden="1">
      <c r="A777" s="42" t="str">
        <f>[Table Name]&amp;"-"&amp;[Record No]</f>
        <v>Field Dynamic-1</v>
      </c>
      <c r="B777" s="43" t="s">
        <v>792</v>
      </c>
      <c r="C777" s="42">
        <f>COUNTIF($B$1:$B776,[Table Name])</f>
        <v>1</v>
      </c>
      <c r="D777" s="43">
        <v>55</v>
      </c>
      <c r="E777" s="43" t="s">
        <v>968</v>
      </c>
      <c r="F777" s="43" t="s">
        <v>869</v>
      </c>
      <c r="G777" s="43" t="s">
        <v>96</v>
      </c>
      <c r="H777" s="43"/>
      <c r="I777" s="43" t="s">
        <v>967</v>
      </c>
      <c r="J777" s="43"/>
      <c r="K777" s="43"/>
      <c r="L777" s="43"/>
      <c r="M777" s="43"/>
      <c r="N777" s="43"/>
      <c r="O777" s="43"/>
      <c r="P777" s="43"/>
      <c r="Q777" s="43"/>
      <c r="R777" s="43"/>
    </row>
    <row r="778" spans="1:18" hidden="1">
      <c r="A778" s="42" t="str">
        <f>[Table Name]&amp;"-"&amp;[Record No]</f>
        <v>Field Depends-1</v>
      </c>
      <c r="B778" s="43" t="s">
        <v>689</v>
      </c>
      <c r="C778" s="42">
        <f>COUNTIF($B$1:$B777,[Table Name])</f>
        <v>1</v>
      </c>
      <c r="D778" s="43">
        <v>176</v>
      </c>
      <c r="E778" s="43" t="s">
        <v>94</v>
      </c>
      <c r="F778" s="43" t="s">
        <v>23</v>
      </c>
      <c r="G778" s="43" t="s">
        <v>969</v>
      </c>
      <c r="H778" s="43"/>
      <c r="I778" s="43"/>
      <c r="J778" s="43"/>
      <c r="K778" s="43" t="s">
        <v>970</v>
      </c>
      <c r="L778" s="43"/>
      <c r="M778" s="43"/>
      <c r="N778" s="43"/>
      <c r="O778" s="43"/>
      <c r="P778" s="43"/>
      <c r="Q778" s="43"/>
      <c r="R778" s="43"/>
    </row>
    <row r="779" spans="1:18" hidden="1">
      <c r="A779" s="22" t="str">
        <f>[Table Name]&amp;"-"&amp;[Record No]</f>
        <v>Form Collection-1</v>
      </c>
      <c r="B779" s="40" t="s">
        <v>655</v>
      </c>
      <c r="C779" s="22">
        <f>COUNTIF($B$1:$B778,[Table Name])</f>
        <v>1</v>
      </c>
      <c r="D779" s="40">
        <v>12</v>
      </c>
      <c r="E779" s="40">
        <v>13</v>
      </c>
      <c r="F779" s="40">
        <v>14</v>
      </c>
      <c r="G779" s="40">
        <v>61</v>
      </c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</row>
    <row r="780" spans="1:18" hidden="1">
      <c r="A780" s="22" t="str">
        <f>[Table Name]&amp;"-"&amp;[Record No]</f>
        <v>Field Depends-2</v>
      </c>
      <c r="B780" s="40" t="s">
        <v>689</v>
      </c>
      <c r="C780" s="22">
        <f>COUNTIF($B$1:$B779,[Table Name])</f>
        <v>2</v>
      </c>
      <c r="D780" s="40">
        <v>127</v>
      </c>
      <c r="E780" s="40" t="s">
        <v>117</v>
      </c>
      <c r="F780" s="40" t="s">
        <v>23</v>
      </c>
      <c r="G780" s="40" t="s">
        <v>969</v>
      </c>
      <c r="H780" s="40" t="s">
        <v>1021</v>
      </c>
      <c r="I780" s="40"/>
      <c r="J780" s="40"/>
      <c r="K780" s="40" t="s">
        <v>970</v>
      </c>
      <c r="L780" s="40"/>
      <c r="M780" s="40"/>
      <c r="N780" s="40"/>
      <c r="O780" s="40"/>
      <c r="P780" s="40"/>
      <c r="Q780" s="40"/>
      <c r="R780" s="40"/>
    </row>
    <row r="781" spans="1:18" hidden="1">
      <c r="A781" s="22" t="str">
        <f>[Table Name]&amp;"-"&amp;[Record No]</f>
        <v>Field Depends-3</v>
      </c>
      <c r="B781" s="40" t="s">
        <v>689</v>
      </c>
      <c r="C781" s="22">
        <f>COUNTIF($B$1:$B780,[Table Name])</f>
        <v>3</v>
      </c>
      <c r="D781" s="40">
        <v>128</v>
      </c>
      <c r="E781" s="40" t="s">
        <v>648</v>
      </c>
      <c r="F781" s="40" t="s">
        <v>117</v>
      </c>
      <c r="G781" s="40" t="s">
        <v>1020</v>
      </c>
      <c r="H781" s="40"/>
      <c r="I781" s="40"/>
      <c r="J781" s="40"/>
      <c r="K781" s="40" t="s">
        <v>970</v>
      </c>
      <c r="L781" s="40"/>
      <c r="M781" s="40"/>
      <c r="N781" s="40"/>
      <c r="O781" s="40"/>
      <c r="P781" s="40"/>
      <c r="Q781" s="40"/>
      <c r="R781" s="40"/>
    </row>
    <row r="782" spans="1:18" hidden="1">
      <c r="A782" s="22" t="str">
        <f>[Table Name]&amp;"-"&amp;[Record No]</f>
        <v>Resource Relations-54</v>
      </c>
      <c r="B782" s="40" t="s">
        <v>441</v>
      </c>
      <c r="C782" s="22">
        <f>COUNTIF($B$1:$B781,[Table Name])</f>
        <v>54</v>
      </c>
      <c r="D782" s="40">
        <v>32</v>
      </c>
      <c r="E782" s="40" t="s">
        <v>1023</v>
      </c>
      <c r="F782" s="40" t="s">
        <v>1022</v>
      </c>
      <c r="G782" s="40" t="s">
        <v>13</v>
      </c>
      <c r="H782" s="40" t="s">
        <v>401</v>
      </c>
      <c r="I782" s="40">
        <v>13</v>
      </c>
      <c r="J782" s="40"/>
      <c r="K782" s="40"/>
      <c r="L782" s="40"/>
      <c r="M782" s="40"/>
      <c r="N782" s="40"/>
      <c r="O782" s="40"/>
      <c r="P782" s="40"/>
      <c r="Q782" s="40"/>
      <c r="R782" s="40"/>
    </row>
    <row r="783" spans="1:18">
      <c r="A783" s="22" t="str">
        <f>[Table Name]&amp;"-"&amp;[Record No]</f>
        <v>Field Options-68</v>
      </c>
      <c r="B783" s="40" t="s">
        <v>464</v>
      </c>
      <c r="C783" s="22">
        <f>COUNTIF($B$1:$B782,[Table Name])</f>
        <v>68</v>
      </c>
      <c r="D783" s="40">
        <v>54</v>
      </c>
      <c r="E783" s="40" t="s">
        <v>36</v>
      </c>
      <c r="F783" s="40" t="s">
        <v>1024</v>
      </c>
      <c r="G783" s="40"/>
      <c r="H783" s="40"/>
      <c r="I783" s="40" t="s">
        <v>970</v>
      </c>
      <c r="J783" s="40"/>
      <c r="K783" s="40"/>
      <c r="L783" s="40"/>
      <c r="M783" s="40"/>
      <c r="N783" s="40"/>
      <c r="O783" s="40"/>
      <c r="P783" s="40"/>
      <c r="Q783" s="40"/>
      <c r="R783" s="40"/>
    </row>
    <row r="784" spans="1:18" hidden="1">
      <c r="A784" s="22" t="str">
        <f>[Table Name]&amp;"-"&amp;[Record No]</f>
        <v>Field Depends-4</v>
      </c>
      <c r="B784" s="40" t="s">
        <v>689</v>
      </c>
      <c r="C784" s="22">
        <f>COUNTIF($B$1:$B783,[Table Name])</f>
        <v>4</v>
      </c>
      <c r="D784" s="40">
        <v>54</v>
      </c>
      <c r="E784" s="40" t="s">
        <v>869</v>
      </c>
      <c r="F784" s="40"/>
      <c r="G784" s="40"/>
      <c r="H784" s="40"/>
      <c r="I784" s="40" t="s">
        <v>1024</v>
      </c>
      <c r="J784" s="40"/>
      <c r="K784" s="40"/>
      <c r="L784" s="40"/>
      <c r="M784" s="40"/>
      <c r="N784" s="40"/>
      <c r="O784" s="40"/>
      <c r="P784" s="40"/>
      <c r="Q784" s="40"/>
      <c r="R784" s="40"/>
    </row>
    <row r="785" spans="1:18" hidden="1">
      <c r="A785" s="22" t="str">
        <f>[Table Name]&amp;"-"&amp;[Record No]</f>
        <v>Field Depends-5</v>
      </c>
      <c r="B785" s="40" t="s">
        <v>689</v>
      </c>
      <c r="C785" s="22">
        <f>COUNTIF($B$1:$B784,[Table Name])</f>
        <v>5</v>
      </c>
      <c r="D785" s="40">
        <v>54</v>
      </c>
      <c r="E785" s="40" t="s">
        <v>23</v>
      </c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37"/>
  <sheetViews>
    <sheetView topLeftCell="A25" workbookViewId="0">
      <selection activeCell="C45" sqref="C45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21" width="11.28515625" customWidth="1"/>
  </cols>
  <sheetData>
    <row r="1" spans="1:5">
      <c r="A1" s="25" t="s">
        <v>1</v>
      </c>
      <c r="B1" s="25" t="s">
        <v>428</v>
      </c>
      <c r="C1" s="25" t="s">
        <v>333</v>
      </c>
      <c r="D1" s="25" t="s">
        <v>429</v>
      </c>
      <c r="E1" s="25" t="s">
        <v>412</v>
      </c>
    </row>
    <row r="2" spans="1:5">
      <c r="A2" s="1" t="s">
        <v>180</v>
      </c>
      <c r="B2" s="1" t="s">
        <v>137</v>
      </c>
      <c r="C2" s="1" t="str">
        <f>VLOOKUP([FW Table Name],Tables[],4,0)</f>
        <v>Milestone\Appframe\Model</v>
      </c>
      <c r="D2" s="1" t="str">
        <f>VLOOKUP([FW Table Name],Tables[],5,0)</f>
        <v>Group</v>
      </c>
      <c r="E2" s="9" t="str">
        <f t="shared" ref="E2:E17" si="0">"truncate"</f>
        <v>truncate</v>
      </c>
    </row>
    <row r="3" spans="1:5">
      <c r="A3" s="1" t="s">
        <v>185</v>
      </c>
      <c r="B3" s="1" t="s">
        <v>139</v>
      </c>
      <c r="C3" s="1" t="str">
        <f>VLOOKUP([FW Table Name],Tables[],4,0)</f>
        <v>Milestone\Appframe\Model</v>
      </c>
      <c r="D3" s="1" t="str">
        <f>VLOOKUP([FW Table Name],Tables[],5,0)</f>
        <v>Role</v>
      </c>
      <c r="E3" s="9" t="str">
        <f t="shared" si="0"/>
        <v>truncate</v>
      </c>
    </row>
    <row r="4" spans="1:5">
      <c r="A4" s="1" t="s">
        <v>224</v>
      </c>
      <c r="B4" s="1" t="s">
        <v>140</v>
      </c>
      <c r="C4" s="1" t="str">
        <f>VLOOKUP([FW Table Name],Tables[],4,0)</f>
        <v>Milestone\Appframe\Model</v>
      </c>
      <c r="D4" s="1" t="str">
        <f>VLOOKUP([FW Table Name],Tables[],5,0)</f>
        <v>GroupRole</v>
      </c>
      <c r="E4" s="9" t="str">
        <f t="shared" si="0"/>
        <v>truncate</v>
      </c>
    </row>
    <row r="5" spans="1:5">
      <c r="A5" s="1" t="s">
        <v>220</v>
      </c>
      <c r="B5" s="1" t="s">
        <v>2</v>
      </c>
      <c r="C5" s="1" t="str">
        <f>VLOOKUP([FW Table Name],Tables[],4,0)</f>
        <v>Milestone\Appframe\Model</v>
      </c>
      <c r="D5" s="1" t="str">
        <f>VLOOKUP([FW Table Name],Tables[],5,0)</f>
        <v>Resource</v>
      </c>
      <c r="E5" s="9" t="str">
        <f t="shared" si="0"/>
        <v>truncate</v>
      </c>
    </row>
    <row r="6" spans="1:5">
      <c r="A6" s="1" t="s">
        <v>227</v>
      </c>
      <c r="B6" s="1" t="s">
        <v>212</v>
      </c>
      <c r="C6" s="1" t="str">
        <f>VLOOKUP([FW Table Name],Tables[],4,0)</f>
        <v>Milestone\Appframe\Model</v>
      </c>
      <c r="D6" s="1" t="str">
        <f>VLOOKUP([FW Table Name],Tables[],5,0)</f>
        <v>ResourceRole</v>
      </c>
      <c r="E6" s="9" t="str">
        <f t="shared" si="0"/>
        <v>truncate</v>
      </c>
    </row>
    <row r="7" spans="1:5">
      <c r="A7" s="1" t="s">
        <v>441</v>
      </c>
      <c r="B7" s="1" t="s">
        <v>3</v>
      </c>
      <c r="C7" s="1" t="str">
        <f>VLOOKUP([FW Table Name],Tables[],4,0)</f>
        <v>Milestone\Appframe\Model</v>
      </c>
      <c r="D7" s="1" t="str">
        <f>VLOOKUP([FW Table Name],Tables[],5,0)</f>
        <v>ResourceRelation</v>
      </c>
      <c r="E7" s="9" t="str">
        <f t="shared" si="0"/>
        <v>truncate</v>
      </c>
    </row>
    <row r="8" spans="1:5">
      <c r="A8" s="2" t="s">
        <v>438</v>
      </c>
      <c r="B8" s="2" t="s">
        <v>0</v>
      </c>
      <c r="C8" s="2" t="str">
        <f>VLOOKUP([FW Table Name],Tables[],4,0)</f>
        <v>Milestone\Appframe\Model</v>
      </c>
      <c r="D8" s="2" t="str">
        <f>VLOOKUP([FW Table Name],Tables[],5,0)</f>
        <v>ResourceScope</v>
      </c>
      <c r="E8" s="9" t="str">
        <f t="shared" si="0"/>
        <v>truncate</v>
      </c>
    </row>
    <row r="9" spans="1:5">
      <c r="A9" s="2" t="s">
        <v>439</v>
      </c>
      <c r="B9" s="2" t="s">
        <v>5</v>
      </c>
      <c r="C9" s="2" t="str">
        <f>VLOOKUP([FW Table Name],Tables[],4,0)</f>
        <v>Milestone\Appframe\Model</v>
      </c>
      <c r="D9" s="2" t="str">
        <f>VLOOKUP([FW Table Name],Tables[],5,0)</f>
        <v>ResourceList</v>
      </c>
      <c r="E9" s="9" t="str">
        <f t="shared" si="0"/>
        <v>truncate</v>
      </c>
    </row>
    <row r="10" spans="1:5">
      <c r="A10" s="2" t="s">
        <v>440</v>
      </c>
      <c r="B10" s="2" t="s">
        <v>11</v>
      </c>
      <c r="C10" s="2" t="str">
        <f>VLOOKUP([FW Table Name],Tables[],4,0)</f>
        <v>Milestone\Appframe\Model</v>
      </c>
      <c r="D10" s="2" t="str">
        <f>VLOOKUP([FW Table Name],Tables[],5,0)</f>
        <v>ResourceListScope</v>
      </c>
      <c r="E10" s="9" t="str">
        <f t="shared" si="0"/>
        <v>truncate</v>
      </c>
    </row>
    <row r="11" spans="1:5">
      <c r="A11" s="2" t="s">
        <v>431</v>
      </c>
      <c r="B11" s="2" t="s">
        <v>6</v>
      </c>
      <c r="C11" s="2" t="str">
        <f>VLOOKUP([FW Table Name],Tables[],4,0)</f>
        <v>Milestone\Appframe\Model</v>
      </c>
      <c r="D11" s="2" t="str">
        <f>VLOOKUP([FW Table Name],Tables[],5,0)</f>
        <v>ResourceForm</v>
      </c>
      <c r="E11" s="9" t="str">
        <f t="shared" si="0"/>
        <v>truncate</v>
      </c>
    </row>
    <row r="12" spans="1:5">
      <c r="A12" s="2" t="s">
        <v>442</v>
      </c>
      <c r="B12" s="2" t="s">
        <v>102</v>
      </c>
      <c r="C12" s="2" t="str">
        <f>VLOOKUP([FW Table Name],Tables[],4,0)</f>
        <v>Milestone\Appframe\Model</v>
      </c>
      <c r="D12" s="2" t="str">
        <f>VLOOKUP([FW Table Name],Tables[],5,0)</f>
        <v>ResourceFormField</v>
      </c>
      <c r="E12" s="9" t="str">
        <f t="shared" si="0"/>
        <v>truncate</v>
      </c>
    </row>
    <row r="13" spans="1:5">
      <c r="A13" s="2" t="s">
        <v>443</v>
      </c>
      <c r="B13" s="2" t="s">
        <v>104</v>
      </c>
      <c r="C13" s="2" t="str">
        <f>VLOOKUP([FW Table Name],Tables[],4,0)</f>
        <v>Milestone\Appframe\Model</v>
      </c>
      <c r="D13" s="2" t="str">
        <f>VLOOKUP([FW Table Name],Tables[],5,0)</f>
        <v>ResourceFormFieldData</v>
      </c>
      <c r="E13" s="9" t="str">
        <f t="shared" si="0"/>
        <v>truncate</v>
      </c>
    </row>
    <row r="14" spans="1:5">
      <c r="A14" s="2" t="s">
        <v>315</v>
      </c>
      <c r="B14" s="2" t="s">
        <v>8</v>
      </c>
      <c r="C14" s="2" t="str">
        <f>VLOOKUP([FW Table Name],Tables[],4,0)</f>
        <v>Milestone\Appframe\Model</v>
      </c>
      <c r="D14" s="2" t="str">
        <f>VLOOKUP([FW Table Name],Tables[],5,0)</f>
        <v>ResourceAction</v>
      </c>
      <c r="E14" s="9" t="str">
        <f t="shared" si="0"/>
        <v>truncate</v>
      </c>
    </row>
    <row r="15" spans="1:5">
      <c r="A15" s="2" t="s">
        <v>444</v>
      </c>
      <c r="B15" s="2" t="s">
        <v>101</v>
      </c>
      <c r="C15" s="2" t="str">
        <f>VLOOKUP([FW Table Name],Tables[],4,0)</f>
        <v>Milestone\Appframe\Model</v>
      </c>
      <c r="D15" s="2" t="str">
        <f>VLOOKUP([FW Table Name],Tables[],5,0)</f>
        <v>ResourceActionMethod</v>
      </c>
      <c r="E15" s="9" t="str">
        <f t="shared" si="0"/>
        <v>truncate</v>
      </c>
    </row>
    <row r="16" spans="1:5">
      <c r="A16" s="4" t="s">
        <v>445</v>
      </c>
      <c r="B16" s="4" t="s">
        <v>103</v>
      </c>
      <c r="C16" s="4" t="str">
        <f>VLOOKUP([FW Table Name],Tables[],4,0)</f>
        <v>Milestone\Appframe\Model</v>
      </c>
      <c r="D16" s="4" t="str">
        <f>VLOOKUP([FW Table Name],Tables[],5,0)</f>
        <v>ResourceFormFieldAttr</v>
      </c>
      <c r="E16" s="9" t="str">
        <f t="shared" si="0"/>
        <v>truncate</v>
      </c>
    </row>
    <row r="17" spans="1:5">
      <c r="A17" s="4" t="s">
        <v>475</v>
      </c>
      <c r="B17" s="4" t="s">
        <v>105</v>
      </c>
      <c r="C17" s="4" t="str">
        <f>VLOOKUP([FW Table Name],Tables[],4,0)</f>
        <v>Milestone\Appframe\Model</v>
      </c>
      <c r="D17" s="4" t="str">
        <f>VLOOKUP([FW Table Name],Tables[],5,0)</f>
        <v>ResourceFormFieldValidation</v>
      </c>
      <c r="E17" s="7" t="str">
        <f t="shared" si="0"/>
        <v>truncate</v>
      </c>
    </row>
    <row r="18" spans="1:5">
      <c r="A18" s="4" t="s">
        <v>486</v>
      </c>
      <c r="B18" s="4" t="s">
        <v>150</v>
      </c>
      <c r="C18" s="4" t="str">
        <f>VLOOKUP([FW Table Name],Tables[],4,0)</f>
        <v>Milestone\Appframe\Model</v>
      </c>
      <c r="D18" s="4" t="str">
        <f>VLOOKUP([FW Table Name],Tables[],5,0)</f>
        <v>ResourceFormDefault</v>
      </c>
      <c r="E18" s="7" t="str">
        <f t="shared" ref="E18:E24" si="1">"truncate"</f>
        <v>truncate</v>
      </c>
    </row>
    <row r="19" spans="1:5">
      <c r="A19" s="4" t="s">
        <v>552</v>
      </c>
      <c r="B19" s="4" t="s">
        <v>135</v>
      </c>
      <c r="C19" s="4" t="str">
        <f>VLOOKUP([FW Table Name],Tables[],4,0)</f>
        <v>Milestone\Appframe\Model</v>
      </c>
      <c r="D19" s="4" t="str">
        <f>VLOOKUP([FW Table Name],Tables[],5,0)</f>
        <v>ResourceActionList</v>
      </c>
      <c r="E19" s="7" t="str">
        <f t="shared" si="1"/>
        <v>truncate</v>
      </c>
    </row>
    <row r="20" spans="1:5">
      <c r="A20" s="4" t="s">
        <v>553</v>
      </c>
      <c r="B20" s="4" t="s">
        <v>4</v>
      </c>
      <c r="C20" s="4" t="str">
        <f>VLOOKUP([FW Table Name],Tables[],4,0)</f>
        <v>Milestone\Appframe\Model</v>
      </c>
      <c r="D20" s="4" t="str">
        <f>VLOOKUP([FW Table Name],Tables[],5,0)</f>
        <v>ResourceData</v>
      </c>
      <c r="E20" s="7" t="str">
        <f t="shared" si="1"/>
        <v>truncate</v>
      </c>
    </row>
    <row r="21" spans="1:5">
      <c r="A21" s="4" t="s">
        <v>561</v>
      </c>
      <c r="B21" s="4" t="s">
        <v>559</v>
      </c>
      <c r="C21" s="4" t="str">
        <f>VLOOKUP([FW Table Name],Tables[],4,0)</f>
        <v>Milestone\Appframe\Model</v>
      </c>
      <c r="D21" s="4" t="str">
        <f>VLOOKUP([FW Table Name],Tables[],5,0)</f>
        <v>ResourceListLayout</v>
      </c>
      <c r="E21" s="7" t="str">
        <f t="shared" si="1"/>
        <v>truncate</v>
      </c>
    </row>
    <row r="22" spans="1:5">
      <c r="A22" s="4" t="s">
        <v>595</v>
      </c>
      <c r="B22" s="4" t="s">
        <v>589</v>
      </c>
      <c r="C22" s="4" t="str">
        <f>VLOOKUP([FW Table Name],Tables[],4,0)</f>
        <v>Milestone\Appframe\Model</v>
      </c>
      <c r="D22" s="4" t="str">
        <f>VLOOKUP([FW Table Name],Tables[],5,0)</f>
        <v>ResourceFormLayout</v>
      </c>
      <c r="E22" s="7" t="str">
        <f t="shared" si="1"/>
        <v>truncate</v>
      </c>
    </row>
    <row r="23" spans="1:5">
      <c r="A23" s="4" t="s">
        <v>607</v>
      </c>
      <c r="B23" s="4" t="s">
        <v>599</v>
      </c>
      <c r="C23" s="4" t="str">
        <f>VLOOKUP([FW Table Name],Tables[],4,0)</f>
        <v>Milestone\Appframe\Model</v>
      </c>
      <c r="D23" s="4" t="str">
        <f>VLOOKUP([FW Table Name],Tables[],5,0)</f>
        <v>ResourceDataViewSection</v>
      </c>
      <c r="E23" s="7" t="str">
        <f t="shared" si="1"/>
        <v>truncate</v>
      </c>
    </row>
    <row r="24" spans="1:5">
      <c r="A24" s="4" t="s">
        <v>614</v>
      </c>
      <c r="B24" s="4" t="s">
        <v>600</v>
      </c>
      <c r="C24" s="4" t="str">
        <f>VLOOKUP([FW Table Name],Tables[],4,0)</f>
        <v>Milestone\Appframe\Model</v>
      </c>
      <c r="D24" s="4" t="str">
        <f>VLOOKUP([FW Table Name],Tables[],5,0)</f>
        <v>ResourceDataViewSectionItem</v>
      </c>
      <c r="E24" s="7" t="str">
        <f t="shared" si="1"/>
        <v>truncate</v>
      </c>
    </row>
    <row r="25" spans="1:5">
      <c r="A25" s="4" t="s">
        <v>387</v>
      </c>
      <c r="B25" s="4" t="s">
        <v>136</v>
      </c>
      <c r="C25" s="4" t="str">
        <f>VLOOKUP([FW Table Name],Tables[],4,0)</f>
        <v>Milestone\Appframe\Model</v>
      </c>
      <c r="D25" s="4" t="str">
        <f>VLOOKUP([FW Table Name],Tables[],5,0)</f>
        <v>ResourceActionData</v>
      </c>
      <c r="E25" s="7" t="str">
        <f t="shared" ref="E25:E30" si="2">"truncate"</f>
        <v>truncate</v>
      </c>
    </row>
    <row r="26" spans="1:5">
      <c r="A26" s="4" t="s">
        <v>638</v>
      </c>
      <c r="B26" s="4" t="s">
        <v>10</v>
      </c>
      <c r="C26" s="4" t="str">
        <f>VLOOKUP([FW Table Name],Tables[],4,0)</f>
        <v>Milestone\Appframe\Model</v>
      </c>
      <c r="D26" s="4" t="str">
        <f>VLOOKUP([FW Table Name],Tables[],5,0)</f>
        <v>ResourceListRelation</v>
      </c>
      <c r="E26" s="7" t="str">
        <f t="shared" si="2"/>
        <v>truncate</v>
      </c>
    </row>
    <row r="27" spans="1:5">
      <c r="A27" s="4" t="s">
        <v>655</v>
      </c>
      <c r="B27" s="4" t="s">
        <v>646</v>
      </c>
      <c r="C27" s="4" t="str">
        <f>VLOOKUP([FW Table Name],Tables[],4,0)</f>
        <v>Milestone\Appframe\Model</v>
      </c>
      <c r="D27" s="4" t="str">
        <f>VLOOKUP([FW Table Name],Tables[],5,0)</f>
        <v>ResourceFormCollection</v>
      </c>
      <c r="E27" s="7" t="str">
        <f t="shared" si="2"/>
        <v>truncate</v>
      </c>
    </row>
    <row r="28" spans="1:5">
      <c r="A28" s="4" t="s">
        <v>184</v>
      </c>
      <c r="B28" s="4" t="s">
        <v>178</v>
      </c>
      <c r="C28" s="4" t="str">
        <f>VLOOKUP([FW Table Name],Tables[],4,0)</f>
        <v>Milestone\Appframe\Model</v>
      </c>
      <c r="D28" s="4" t="str">
        <f>VLOOKUP([FW Table Name],Tables[],5,0)</f>
        <v>User</v>
      </c>
      <c r="E28" s="7" t="str">
        <f t="shared" si="2"/>
        <v>truncate</v>
      </c>
    </row>
    <row r="29" spans="1:5">
      <c r="A29" s="4" t="s">
        <v>464</v>
      </c>
      <c r="B29" s="4" t="s">
        <v>453</v>
      </c>
      <c r="C29" s="4" t="str">
        <f>VLOOKUP([FW Table Name],Tables[],4,0)</f>
        <v>Milestone\Appframe\Model</v>
      </c>
      <c r="D29" s="4" t="str">
        <f>VLOOKUP([FW Table Name],Tables[],5,0)</f>
        <v>ResourceFormFieldOption</v>
      </c>
      <c r="E29" s="7" t="str">
        <f t="shared" si="2"/>
        <v>truncate</v>
      </c>
    </row>
    <row r="30" spans="1:5">
      <c r="A30" s="4" t="s">
        <v>669</v>
      </c>
      <c r="B30" s="4" t="s">
        <v>567</v>
      </c>
      <c r="C30" s="4" t="str">
        <f>VLOOKUP([FW Table Name],Tables[],4,0)</f>
        <v>Milestone\Appframe\Model</v>
      </c>
      <c r="D30" s="4" t="str">
        <f>VLOOKUP([FW Table Name],Tables[],5,0)</f>
        <v>ResourceDataScope</v>
      </c>
      <c r="E30" s="7" t="str">
        <f t="shared" si="2"/>
        <v>truncate</v>
      </c>
    </row>
    <row r="31" spans="1:5">
      <c r="A31" s="4" t="s">
        <v>671</v>
      </c>
      <c r="B31" s="4" t="s">
        <v>670</v>
      </c>
      <c r="C31" s="4" t="str">
        <f>VLOOKUP([FW Table Name],Tables[],4,0)</f>
        <v>Milestone\Appframe\Model</v>
      </c>
      <c r="D31" s="4" t="str">
        <f>VLOOKUP([FW Table Name],Tables[],5,0)</f>
        <v>ResourceListSearch</v>
      </c>
      <c r="E31" s="7" t="str">
        <f t="shared" ref="E31:E36" si="3">"truncate"</f>
        <v>truncate</v>
      </c>
    </row>
    <row r="32" spans="1:5">
      <c r="A32" s="4" t="s">
        <v>689</v>
      </c>
      <c r="B32" s="4" t="s">
        <v>678</v>
      </c>
      <c r="C32" s="4" t="str">
        <f>VLOOKUP([FW Table Name],Tables[],4,0)</f>
        <v>Milestone\Appframe\Model</v>
      </c>
      <c r="D32" s="4" t="str">
        <f>VLOOKUP([FW Table Name],Tables[],5,0)</f>
        <v>ResourceFormFieldDepend</v>
      </c>
      <c r="E32" s="7" t="str">
        <f t="shared" si="3"/>
        <v>truncate</v>
      </c>
    </row>
    <row r="33" spans="1:5">
      <c r="A33" s="5" t="s">
        <v>742</v>
      </c>
      <c r="B33" s="5" t="s">
        <v>723</v>
      </c>
      <c r="C33" s="5" t="str">
        <f>VLOOKUP([FW Table Name],Tables[],4,0)</f>
        <v>Milestone\Appframe\Model</v>
      </c>
      <c r="D33" s="5" t="str">
        <f>VLOOKUP([FW Table Name],Tables[],5,0)</f>
        <v>ResourceDashboard</v>
      </c>
      <c r="E33" s="8" t="str">
        <f t="shared" si="3"/>
        <v>truncate</v>
      </c>
    </row>
    <row r="34" spans="1:5">
      <c r="A34" s="5" t="s">
        <v>743</v>
      </c>
      <c r="B34" s="5" t="s">
        <v>724</v>
      </c>
      <c r="C34" s="5" t="str">
        <f>VLOOKUP([FW Table Name],Tables[],4,0)</f>
        <v>Milestone\Appframe\Model</v>
      </c>
      <c r="D34" s="5" t="str">
        <f>VLOOKUP([FW Table Name],Tables[],5,0)</f>
        <v>ResourceDashboardSection</v>
      </c>
      <c r="E34" s="8" t="str">
        <f t="shared" si="3"/>
        <v>truncate</v>
      </c>
    </row>
    <row r="35" spans="1:5">
      <c r="A35" s="5" t="s">
        <v>744</v>
      </c>
      <c r="B35" s="5" t="s">
        <v>730</v>
      </c>
      <c r="C35" s="5" t="str">
        <f>VLOOKUP([FW Table Name],Tables[],4,0)</f>
        <v>Milestone\Appframe\Model</v>
      </c>
      <c r="D35" s="5" t="str">
        <f>VLOOKUP([FW Table Name],Tables[],5,0)</f>
        <v>ResourceDashboardSectionItem</v>
      </c>
      <c r="E35" s="8" t="str">
        <f t="shared" si="3"/>
        <v>truncate</v>
      </c>
    </row>
    <row r="36" spans="1:5">
      <c r="A36" s="4" t="s">
        <v>745</v>
      </c>
      <c r="B36" s="4" t="s">
        <v>701</v>
      </c>
      <c r="C36" s="4" t="str">
        <f>VLOOKUP([FW Table Name],Tables[],4,0)</f>
        <v>Milestone\Appframe\Model</v>
      </c>
      <c r="D36" s="4" t="str">
        <f>VLOOKUP([FW Table Name],Tables[],5,0)</f>
        <v>ResourceMetric</v>
      </c>
      <c r="E36" s="7" t="str">
        <f t="shared" si="3"/>
        <v>truncate</v>
      </c>
    </row>
    <row r="37" spans="1:5">
      <c r="A37" s="4" t="s">
        <v>792</v>
      </c>
      <c r="B37" s="4" t="s">
        <v>778</v>
      </c>
      <c r="C37" s="4" t="str">
        <f>VLOOKUP([FW Table Name],Tables[],4,0)</f>
        <v>Milestone\Appframe\Model</v>
      </c>
      <c r="D37" s="4" t="str">
        <f>VLOOKUP([FW Table Name],Tables[],5,0)</f>
        <v>ResourceFormFieldDynamic</v>
      </c>
      <c r="E37" s="7" t="str">
        <f>"truncate"</f>
        <v>truncate</v>
      </c>
    </row>
  </sheetData>
  <dataValidations count="2">
    <dataValidation type="list" allowBlank="1" showInputMessage="1" showErrorMessage="1" sqref="E2:E37">
      <formula1>"truncate,query"</formula1>
    </dataValidation>
    <dataValidation type="list" allowBlank="1" showInputMessage="1" showErrorMessage="1" sqref="B2:B37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38"/>
  <sheetViews>
    <sheetView topLeftCell="A28" workbookViewId="0">
      <selection activeCell="D48" sqref="D48"/>
    </sheetView>
  </sheetViews>
  <sheetFormatPr defaultRowHeight="15"/>
  <cols>
    <col min="2" max="2" width="26.5703125" customWidth="1"/>
    <col min="3" max="3" width="43.28515625" bestFit="1" customWidth="1"/>
    <col min="4" max="4" width="21.7109375" customWidth="1"/>
    <col min="5" max="5" width="20.140625" bestFit="1" customWidth="1"/>
    <col min="6" max="6" width="22.28515625" customWidth="1"/>
    <col min="7" max="7" width="6.5703125" bestFit="1" customWidth="1"/>
    <col min="8" max="9" width="18" customWidth="1"/>
  </cols>
  <sheetData>
    <row r="1" spans="1:9">
      <c r="A1" s="24" t="s">
        <v>294</v>
      </c>
      <c r="B1" s="24" t="s">
        <v>1</v>
      </c>
      <c r="C1" s="24" t="s">
        <v>297</v>
      </c>
      <c r="D1" s="24" t="s">
        <v>277</v>
      </c>
      <c r="E1" s="24" t="s">
        <v>333</v>
      </c>
      <c r="F1" s="24" t="s">
        <v>12</v>
      </c>
      <c r="G1" s="24" t="s">
        <v>334</v>
      </c>
      <c r="H1" s="24" t="s">
        <v>335</v>
      </c>
      <c r="I1" s="24" t="s">
        <v>336</v>
      </c>
    </row>
    <row r="2" spans="1:9">
      <c r="A2" s="11">
        <f t="shared" ref="A2:A9" si="0">IFERROR($A1+1,1)</f>
        <v>1</v>
      </c>
      <c r="B2" s="1" t="s">
        <v>177</v>
      </c>
      <c r="C2" s="1" t="s">
        <v>179</v>
      </c>
      <c r="D2" s="1" t="s">
        <v>184</v>
      </c>
      <c r="E2" s="6" t="str">
        <f t="shared" ref="E2:E26" si="1">"Milestone\Appframe\Model"</f>
        <v>Milestone\Appframe\Model</v>
      </c>
      <c r="F2" s="1" t="s">
        <v>178</v>
      </c>
      <c r="G2" s="3" t="str">
        <f t="shared" ref="G2:G8" si="2">"id"</f>
        <v>id</v>
      </c>
      <c r="H2" s="1"/>
      <c r="I2" s="1"/>
    </row>
    <row r="3" spans="1:9">
      <c r="A3" s="12">
        <f t="shared" si="0"/>
        <v>2</v>
      </c>
      <c r="B3" s="2" t="s">
        <v>273</v>
      </c>
      <c r="C3" s="2" t="s">
        <v>181</v>
      </c>
      <c r="D3" s="2" t="s">
        <v>180</v>
      </c>
      <c r="E3" s="9" t="str">
        <f t="shared" si="1"/>
        <v>Milestone\Appframe\Model</v>
      </c>
      <c r="F3" s="2" t="s">
        <v>182</v>
      </c>
      <c r="G3" s="13" t="str">
        <f t="shared" si="2"/>
        <v>id</v>
      </c>
      <c r="H3" s="2"/>
      <c r="I3" s="2"/>
    </row>
    <row r="4" spans="1:9">
      <c r="A4" s="12">
        <f t="shared" si="0"/>
        <v>3</v>
      </c>
      <c r="B4" s="2" t="s">
        <v>318</v>
      </c>
      <c r="C4" s="2" t="s">
        <v>186</v>
      </c>
      <c r="D4" s="2" t="s">
        <v>185</v>
      </c>
      <c r="E4" s="9" t="str">
        <f t="shared" si="1"/>
        <v>Milestone\Appframe\Model</v>
      </c>
      <c r="F4" s="2" t="s">
        <v>187</v>
      </c>
      <c r="G4" s="13" t="str">
        <f t="shared" si="2"/>
        <v>id</v>
      </c>
      <c r="H4" s="2"/>
      <c r="I4" s="2"/>
    </row>
    <row r="5" spans="1:9">
      <c r="A5" s="12">
        <f t="shared" si="0"/>
        <v>4</v>
      </c>
      <c r="B5" s="2" t="s">
        <v>208</v>
      </c>
      <c r="C5" s="2" t="s">
        <v>209</v>
      </c>
      <c r="D5" s="2" t="s">
        <v>208</v>
      </c>
      <c r="E5" s="9" t="str">
        <f t="shared" si="1"/>
        <v>Milestone\Appframe\Model</v>
      </c>
      <c r="F5" s="2" t="s">
        <v>210</v>
      </c>
      <c r="G5" s="13" t="str">
        <f t="shared" si="2"/>
        <v>id</v>
      </c>
      <c r="H5" s="2"/>
      <c r="I5" s="2"/>
    </row>
    <row r="6" spans="1:9">
      <c r="A6" s="12">
        <f t="shared" si="0"/>
        <v>5</v>
      </c>
      <c r="B6" s="2" t="s">
        <v>205</v>
      </c>
      <c r="C6" s="2" t="s">
        <v>206</v>
      </c>
      <c r="D6" s="2" t="s">
        <v>205</v>
      </c>
      <c r="E6" s="9" t="str">
        <f t="shared" si="1"/>
        <v>Milestone\Appframe\Model</v>
      </c>
      <c r="F6" s="2" t="s">
        <v>207</v>
      </c>
      <c r="G6" s="13" t="str">
        <f t="shared" si="2"/>
        <v>id</v>
      </c>
      <c r="H6" s="2"/>
      <c r="I6" s="2"/>
    </row>
    <row r="7" spans="1:9">
      <c r="A7" s="12">
        <f t="shared" si="0"/>
        <v>6</v>
      </c>
      <c r="B7" s="2" t="s">
        <v>319</v>
      </c>
      <c r="C7" s="2" t="s">
        <v>308</v>
      </c>
      <c r="D7" s="2" t="s">
        <v>291</v>
      </c>
      <c r="E7" s="9" t="str">
        <f t="shared" si="1"/>
        <v>Milestone\Appframe\Model</v>
      </c>
      <c r="F7" s="2" t="s">
        <v>309</v>
      </c>
      <c r="G7" s="13" t="str">
        <f t="shared" si="2"/>
        <v>id</v>
      </c>
      <c r="H7" s="2"/>
      <c r="I7" s="2"/>
    </row>
    <row r="8" spans="1:9">
      <c r="A8" s="12">
        <f t="shared" si="0"/>
        <v>7</v>
      </c>
      <c r="B8" s="2" t="s">
        <v>316</v>
      </c>
      <c r="C8" s="2" t="s">
        <v>337</v>
      </c>
      <c r="D8" s="2" t="s">
        <v>315</v>
      </c>
      <c r="E8" s="9" t="str">
        <f t="shared" si="1"/>
        <v>Milestone\Appframe\Model</v>
      </c>
      <c r="F8" s="2" t="s">
        <v>317</v>
      </c>
      <c r="G8" s="13" t="str">
        <f t="shared" si="2"/>
        <v>id</v>
      </c>
      <c r="H8" s="2"/>
      <c r="I8" s="2"/>
    </row>
    <row r="9" spans="1:9">
      <c r="A9" s="12">
        <f t="shared" si="0"/>
        <v>8</v>
      </c>
      <c r="B9" s="2" t="s">
        <v>369</v>
      </c>
      <c r="C9" s="2" t="s">
        <v>370</v>
      </c>
      <c r="D9" s="2" t="s">
        <v>371</v>
      </c>
      <c r="E9" s="9" t="str">
        <f t="shared" si="1"/>
        <v>Milestone\Appframe\Model</v>
      </c>
      <c r="F9" s="2" t="s">
        <v>372</v>
      </c>
      <c r="G9" s="13" t="str">
        <f t="shared" ref="G9:G14" si="3">"id"</f>
        <v>id</v>
      </c>
      <c r="H9" s="2"/>
      <c r="I9" s="2"/>
    </row>
    <row r="10" spans="1:9">
      <c r="A10" s="20">
        <f t="shared" ref="A10:A16" si="4">IFERROR($A9+1,1)</f>
        <v>9</v>
      </c>
      <c r="B10" s="2" t="s">
        <v>382</v>
      </c>
      <c r="C10" s="4" t="s">
        <v>383</v>
      </c>
      <c r="D10" s="4" t="s">
        <v>384</v>
      </c>
      <c r="E10" s="7" t="str">
        <f t="shared" si="1"/>
        <v>Milestone\Appframe\Model</v>
      </c>
      <c r="F10" s="4" t="s">
        <v>385</v>
      </c>
      <c r="G10" s="21" t="str">
        <f t="shared" si="3"/>
        <v>id</v>
      </c>
      <c r="H10" s="4"/>
      <c r="I10" s="4"/>
    </row>
    <row r="11" spans="1:9">
      <c r="A11" s="20">
        <f t="shared" si="4"/>
        <v>10</v>
      </c>
      <c r="B11" s="4" t="s">
        <v>389</v>
      </c>
      <c r="C11" s="4" t="s">
        <v>388</v>
      </c>
      <c r="D11" s="4" t="s">
        <v>387</v>
      </c>
      <c r="E11" s="7" t="str">
        <f t="shared" si="1"/>
        <v>Milestone\Appframe\Model</v>
      </c>
      <c r="F11" s="4" t="s">
        <v>386</v>
      </c>
      <c r="G11" s="21" t="str">
        <f t="shared" si="3"/>
        <v>id</v>
      </c>
      <c r="H11" s="4"/>
      <c r="I11" s="4"/>
    </row>
    <row r="12" spans="1:9">
      <c r="A12" s="20">
        <f t="shared" si="4"/>
        <v>11</v>
      </c>
      <c r="B12" s="4" t="s">
        <v>395</v>
      </c>
      <c r="C12" s="4" t="s">
        <v>396</v>
      </c>
      <c r="D12" s="4" t="s">
        <v>397</v>
      </c>
      <c r="E12" s="7" t="str">
        <f t="shared" si="1"/>
        <v>Milestone\Appframe\Model</v>
      </c>
      <c r="F12" s="4" t="s">
        <v>398</v>
      </c>
      <c r="G12" s="21" t="str">
        <f t="shared" si="3"/>
        <v>id</v>
      </c>
      <c r="H12" s="4"/>
      <c r="I12" s="4"/>
    </row>
    <row r="13" spans="1:9">
      <c r="A13" s="20">
        <f t="shared" si="4"/>
        <v>12</v>
      </c>
      <c r="B13" s="4" t="s">
        <v>402</v>
      </c>
      <c r="C13" s="4" t="s">
        <v>403</v>
      </c>
      <c r="D13" s="4" t="s">
        <v>404</v>
      </c>
      <c r="E13" s="7" t="str">
        <f t="shared" si="1"/>
        <v>Milestone\Appframe\Model</v>
      </c>
      <c r="F13" s="4" t="s">
        <v>405</v>
      </c>
      <c r="G13" s="21" t="str">
        <f t="shared" si="3"/>
        <v>id</v>
      </c>
      <c r="H13" s="4"/>
      <c r="I13" s="4"/>
    </row>
    <row r="14" spans="1:9">
      <c r="A14" s="20">
        <f t="shared" si="4"/>
        <v>13</v>
      </c>
      <c r="B14" s="4" t="s">
        <v>406</v>
      </c>
      <c r="C14" s="4" t="s">
        <v>407</v>
      </c>
      <c r="D14" s="4" t="s">
        <v>408</v>
      </c>
      <c r="E14" s="7" t="str">
        <f t="shared" si="1"/>
        <v>Milestone\Appframe\Model</v>
      </c>
      <c r="F14" s="4" t="s">
        <v>409</v>
      </c>
      <c r="G14" s="21" t="str">
        <f t="shared" si="3"/>
        <v>id</v>
      </c>
      <c r="H14" s="4"/>
      <c r="I14" s="4"/>
    </row>
    <row r="15" spans="1:9">
      <c r="A15" s="20">
        <f t="shared" si="4"/>
        <v>14</v>
      </c>
      <c r="B15" s="4" t="s">
        <v>447</v>
      </c>
      <c r="C15" s="4" t="s">
        <v>448</v>
      </c>
      <c r="D15" s="4" t="s">
        <v>449</v>
      </c>
      <c r="E15" s="7" t="str">
        <f t="shared" si="1"/>
        <v>Milestone\Appframe\Model</v>
      </c>
      <c r="F15" s="4" t="s">
        <v>450</v>
      </c>
      <c r="G15" s="21" t="str">
        <f t="shared" ref="G15:G20" si="5">"id"</f>
        <v>id</v>
      </c>
      <c r="H15" s="4"/>
      <c r="I15" s="4"/>
    </row>
    <row r="16" spans="1:9">
      <c r="A16" s="20">
        <f t="shared" si="4"/>
        <v>15</v>
      </c>
      <c r="B16" s="4" t="s">
        <v>462</v>
      </c>
      <c r="C16" s="4" t="s">
        <v>463</v>
      </c>
      <c r="D16" s="4" t="s">
        <v>464</v>
      </c>
      <c r="E16" s="7" t="str">
        <f t="shared" si="1"/>
        <v>Milestone\Appframe\Model</v>
      </c>
      <c r="F16" s="4" t="s">
        <v>465</v>
      </c>
      <c r="G16" s="21" t="str">
        <f t="shared" si="5"/>
        <v>id</v>
      </c>
      <c r="H16" s="4"/>
      <c r="I16" s="4"/>
    </row>
    <row r="17" spans="1:9">
      <c r="A17" s="20">
        <f t="shared" ref="A17:A23" si="6">IFERROR($A16+1,1)</f>
        <v>16</v>
      </c>
      <c r="B17" s="4" t="s">
        <v>468</v>
      </c>
      <c r="C17" s="4" t="s">
        <v>469</v>
      </c>
      <c r="D17" s="4" t="s">
        <v>470</v>
      </c>
      <c r="E17" s="7" t="str">
        <f t="shared" si="1"/>
        <v>Milestone\Appframe\Model</v>
      </c>
      <c r="F17" s="4" t="s">
        <v>471</v>
      </c>
      <c r="G17" s="21" t="str">
        <f t="shared" si="5"/>
        <v>id</v>
      </c>
      <c r="H17" s="4"/>
      <c r="I17" s="4"/>
    </row>
    <row r="18" spans="1:9">
      <c r="A18" s="20">
        <f t="shared" si="6"/>
        <v>17</v>
      </c>
      <c r="B18" s="4" t="s">
        <v>484</v>
      </c>
      <c r="C18" s="4" t="s">
        <v>485</v>
      </c>
      <c r="D18" s="4" t="s">
        <v>486</v>
      </c>
      <c r="E18" s="7" t="str">
        <f t="shared" si="1"/>
        <v>Milestone\Appframe\Model</v>
      </c>
      <c r="F18" s="4" t="s">
        <v>487</v>
      </c>
      <c r="G18" s="21" t="str">
        <f t="shared" si="5"/>
        <v>id</v>
      </c>
      <c r="H18" s="4"/>
      <c r="I18" s="4"/>
    </row>
    <row r="19" spans="1:9">
      <c r="A19" s="20">
        <f t="shared" si="6"/>
        <v>18</v>
      </c>
      <c r="B19" s="4" t="s">
        <v>490</v>
      </c>
      <c r="C19" s="4" t="s">
        <v>491</v>
      </c>
      <c r="D19" s="4" t="s">
        <v>492</v>
      </c>
      <c r="E19" s="7" t="str">
        <f t="shared" si="1"/>
        <v>Milestone\Appframe\Model</v>
      </c>
      <c r="F19" s="4" t="s">
        <v>493</v>
      </c>
      <c r="G19" s="21" t="str">
        <f t="shared" si="5"/>
        <v>id</v>
      </c>
      <c r="H19" s="4"/>
      <c r="I19" s="4"/>
    </row>
    <row r="20" spans="1:9">
      <c r="A20" s="20">
        <f t="shared" si="6"/>
        <v>19</v>
      </c>
      <c r="B20" s="4" t="s">
        <v>515</v>
      </c>
      <c r="C20" s="4" t="s">
        <v>516</v>
      </c>
      <c r="D20" s="4" t="s">
        <v>391</v>
      </c>
      <c r="E20" s="7" t="str">
        <f t="shared" si="1"/>
        <v>Milestone\Appframe\Model</v>
      </c>
      <c r="F20" s="4" t="s">
        <v>517</v>
      </c>
      <c r="G20" s="21" t="str">
        <f t="shared" si="5"/>
        <v>id</v>
      </c>
      <c r="H20" s="4"/>
      <c r="I20" s="4"/>
    </row>
    <row r="21" spans="1:9">
      <c r="A21" s="20">
        <f t="shared" si="6"/>
        <v>20</v>
      </c>
      <c r="B21" s="4" t="s">
        <v>519</v>
      </c>
      <c r="C21" s="4" t="s">
        <v>520</v>
      </c>
      <c r="D21" s="4" t="s">
        <v>521</v>
      </c>
      <c r="E21" s="7" t="str">
        <f t="shared" si="1"/>
        <v>Milestone\Appframe\Model</v>
      </c>
      <c r="F21" s="4" t="s">
        <v>522</v>
      </c>
      <c r="G21" s="21" t="str">
        <f t="shared" ref="G21:G26" si="7">"id"</f>
        <v>id</v>
      </c>
      <c r="H21" s="4"/>
      <c r="I21" s="4"/>
    </row>
    <row r="22" spans="1:9">
      <c r="A22" s="20">
        <f t="shared" si="6"/>
        <v>21</v>
      </c>
      <c r="B22" s="4" t="s">
        <v>523</v>
      </c>
      <c r="C22" s="4" t="s">
        <v>524</v>
      </c>
      <c r="D22" s="4" t="s">
        <v>438</v>
      </c>
      <c r="E22" s="7" t="str">
        <f t="shared" si="1"/>
        <v>Milestone\Appframe\Model</v>
      </c>
      <c r="F22" s="4" t="s">
        <v>525</v>
      </c>
      <c r="G22" s="21" t="str">
        <f t="shared" si="7"/>
        <v>id</v>
      </c>
      <c r="H22" s="4"/>
      <c r="I22" s="4"/>
    </row>
    <row r="23" spans="1:9">
      <c r="A23" s="20">
        <f t="shared" si="6"/>
        <v>22</v>
      </c>
      <c r="B23" s="4" t="s">
        <v>526</v>
      </c>
      <c r="C23" s="4" t="s">
        <v>527</v>
      </c>
      <c r="D23" s="4" t="s">
        <v>528</v>
      </c>
      <c r="E23" s="7" t="str">
        <f t="shared" si="1"/>
        <v>Milestone\Appframe\Model</v>
      </c>
      <c r="F23" s="4" t="s">
        <v>529</v>
      </c>
      <c r="G23" s="21" t="str">
        <f t="shared" si="7"/>
        <v>id</v>
      </c>
      <c r="H23" s="4"/>
      <c r="I23" s="4"/>
    </row>
    <row r="24" spans="1:9">
      <c r="A24" s="20">
        <f t="shared" ref="A24:A30" si="8">IFERROR($A23+1,1)</f>
        <v>23</v>
      </c>
      <c r="B24" s="4" t="s">
        <v>543</v>
      </c>
      <c r="C24" s="4" t="s">
        <v>571</v>
      </c>
      <c r="D24" s="4" t="s">
        <v>393</v>
      </c>
      <c r="E24" s="7" t="str">
        <f t="shared" si="1"/>
        <v>Milestone\Appframe\Model</v>
      </c>
      <c r="F24" s="4" t="s">
        <v>544</v>
      </c>
      <c r="G24" s="21" t="str">
        <f t="shared" si="7"/>
        <v>id</v>
      </c>
      <c r="H24" s="4"/>
      <c r="I24" s="4"/>
    </row>
    <row r="25" spans="1:9">
      <c r="A25" s="20">
        <f t="shared" si="8"/>
        <v>24</v>
      </c>
      <c r="B25" s="4" t="s">
        <v>545</v>
      </c>
      <c r="C25" s="4" t="s">
        <v>546</v>
      </c>
      <c r="D25" s="4" t="s">
        <v>547</v>
      </c>
      <c r="E25" s="7" t="str">
        <f t="shared" si="1"/>
        <v>Milestone\Appframe\Model</v>
      </c>
      <c r="F25" s="4" t="s">
        <v>548</v>
      </c>
      <c r="G25" s="21" t="str">
        <f t="shared" si="7"/>
        <v>id</v>
      </c>
      <c r="H25" s="4"/>
      <c r="I25" s="4"/>
    </row>
    <row r="26" spans="1:9">
      <c r="A26" s="12">
        <f t="shared" si="8"/>
        <v>25</v>
      </c>
      <c r="B26" s="2" t="s">
        <v>562</v>
      </c>
      <c r="C26" s="2" t="s">
        <v>563</v>
      </c>
      <c r="D26" s="2" t="s">
        <v>564</v>
      </c>
      <c r="E26" s="9" t="str">
        <f t="shared" si="1"/>
        <v>Milestone\Appframe\Model</v>
      </c>
      <c r="F26" s="2" t="s">
        <v>565</v>
      </c>
      <c r="G26" s="13" t="str">
        <f t="shared" si="7"/>
        <v>id</v>
      </c>
      <c r="H26" s="2"/>
      <c r="I26" s="2"/>
    </row>
    <row r="27" spans="1:9">
      <c r="A27" s="20">
        <f t="shared" si="8"/>
        <v>26</v>
      </c>
      <c r="B27" s="2" t="s">
        <v>568</v>
      </c>
      <c r="C27" s="4" t="s">
        <v>569</v>
      </c>
      <c r="D27" s="4" t="s">
        <v>441</v>
      </c>
      <c r="E27" s="7" t="str">
        <f t="shared" ref="E27:E32" si="9">"Milestone\Appframe\Model"</f>
        <v>Milestone\Appframe\Model</v>
      </c>
      <c r="F27" s="4" t="s">
        <v>570</v>
      </c>
      <c r="G27" s="21" t="str">
        <f t="shared" ref="G27:G32" si="10">"id"</f>
        <v>id</v>
      </c>
      <c r="H27" s="4"/>
      <c r="I27" s="4"/>
    </row>
    <row r="28" spans="1:9">
      <c r="A28" s="20">
        <f t="shared" si="8"/>
        <v>27</v>
      </c>
      <c r="B28" s="2" t="s">
        <v>593</v>
      </c>
      <c r="C28" s="4" t="s">
        <v>594</v>
      </c>
      <c r="D28" s="4" t="s">
        <v>595</v>
      </c>
      <c r="E28" s="7" t="str">
        <f t="shared" si="9"/>
        <v>Milestone\Appframe\Model</v>
      </c>
      <c r="F28" s="4" t="s">
        <v>596</v>
      </c>
      <c r="G28" s="21" t="str">
        <f t="shared" si="10"/>
        <v>id</v>
      </c>
      <c r="H28" s="4"/>
      <c r="I28" s="4"/>
    </row>
    <row r="29" spans="1:9">
      <c r="A29" s="20">
        <f t="shared" si="8"/>
        <v>28</v>
      </c>
      <c r="B29" s="2" t="s">
        <v>605</v>
      </c>
      <c r="C29" s="4" t="s">
        <v>606</v>
      </c>
      <c r="D29" s="4" t="s">
        <v>607</v>
      </c>
      <c r="E29" s="7" t="str">
        <f t="shared" si="9"/>
        <v>Milestone\Appframe\Model</v>
      </c>
      <c r="F29" s="4" t="s">
        <v>608</v>
      </c>
      <c r="G29" s="21" t="str">
        <f t="shared" si="10"/>
        <v>id</v>
      </c>
      <c r="H29" s="4"/>
      <c r="I29" s="4"/>
    </row>
    <row r="30" spans="1:9">
      <c r="A30" s="20">
        <f t="shared" si="8"/>
        <v>29</v>
      </c>
      <c r="B30" s="2" t="s">
        <v>612</v>
      </c>
      <c r="C30" s="4" t="s">
        <v>613</v>
      </c>
      <c r="D30" s="4" t="s">
        <v>614</v>
      </c>
      <c r="E30" s="7" t="str">
        <f t="shared" si="9"/>
        <v>Milestone\Appframe\Model</v>
      </c>
      <c r="F30" s="4" t="s">
        <v>615</v>
      </c>
      <c r="G30" s="21" t="str">
        <f t="shared" si="10"/>
        <v>id</v>
      </c>
      <c r="H30" s="4"/>
      <c r="I30" s="4"/>
    </row>
    <row r="31" spans="1:9">
      <c r="A31" s="20">
        <f t="shared" ref="A31:A37" si="11">IFERROR($A30+1,1)</f>
        <v>30</v>
      </c>
      <c r="B31" s="2" t="s">
        <v>649</v>
      </c>
      <c r="C31" s="4" t="s">
        <v>650</v>
      </c>
      <c r="D31" s="4" t="s">
        <v>651</v>
      </c>
      <c r="E31" s="7" t="str">
        <f t="shared" si="9"/>
        <v>Milestone\Appframe\Model</v>
      </c>
      <c r="F31" s="4" t="s">
        <v>652</v>
      </c>
      <c r="G31" s="21" t="str">
        <f t="shared" si="10"/>
        <v>id</v>
      </c>
      <c r="H31" s="4"/>
      <c r="I31" s="4"/>
    </row>
    <row r="32" spans="1:9">
      <c r="A32" s="20">
        <f t="shared" si="11"/>
        <v>31</v>
      </c>
      <c r="B32" s="4" t="s">
        <v>672</v>
      </c>
      <c r="C32" s="4" t="s">
        <v>673</v>
      </c>
      <c r="D32" s="4" t="s">
        <v>674</v>
      </c>
      <c r="E32" s="7" t="str">
        <f t="shared" si="9"/>
        <v>Milestone\Appframe\Model</v>
      </c>
      <c r="F32" s="4" t="s">
        <v>675</v>
      </c>
      <c r="G32" s="21" t="str">
        <f t="shared" si="10"/>
        <v>id</v>
      </c>
      <c r="H32" s="4"/>
      <c r="I32" s="4"/>
    </row>
    <row r="33" spans="1:9">
      <c r="A33" s="20">
        <f t="shared" si="11"/>
        <v>32</v>
      </c>
      <c r="B33" s="4" t="s">
        <v>690</v>
      </c>
      <c r="C33" s="4" t="s">
        <v>691</v>
      </c>
      <c r="D33" s="4" t="s">
        <v>692</v>
      </c>
      <c r="E33" s="7" t="str">
        <f t="shared" ref="E33:E38" si="12">"Milestone\Appframe\Model"</f>
        <v>Milestone\Appframe\Model</v>
      </c>
      <c r="F33" s="4" t="s">
        <v>693</v>
      </c>
      <c r="G33" s="21" t="str">
        <f t="shared" ref="G33:G38" si="13">"id"</f>
        <v>id</v>
      </c>
      <c r="H33" s="4"/>
      <c r="I33" s="4"/>
    </row>
    <row r="34" spans="1:9">
      <c r="A34" s="45">
        <f t="shared" si="11"/>
        <v>33</v>
      </c>
      <c r="B34" s="5" t="s">
        <v>746</v>
      </c>
      <c r="C34" s="5" t="s">
        <v>750</v>
      </c>
      <c r="D34" s="5" t="s">
        <v>753</v>
      </c>
      <c r="E34" s="8" t="str">
        <f t="shared" si="12"/>
        <v>Milestone\Appframe\Model</v>
      </c>
      <c r="F34" s="5" t="s">
        <v>754</v>
      </c>
      <c r="G34" s="46" t="str">
        <f t="shared" si="13"/>
        <v>id</v>
      </c>
      <c r="H34" s="5"/>
      <c r="I34" s="5"/>
    </row>
    <row r="35" spans="1:9">
      <c r="A35" s="45">
        <f t="shared" si="11"/>
        <v>34</v>
      </c>
      <c r="B35" s="5" t="s">
        <v>747</v>
      </c>
      <c r="C35" s="5" t="s">
        <v>751</v>
      </c>
      <c r="D35" s="5" t="s">
        <v>758</v>
      </c>
      <c r="E35" s="8" t="str">
        <f t="shared" si="12"/>
        <v>Milestone\Appframe\Model</v>
      </c>
      <c r="F35" s="5" t="s">
        <v>755</v>
      </c>
      <c r="G35" s="46" t="str">
        <f t="shared" si="13"/>
        <v>id</v>
      </c>
      <c r="H35" s="5"/>
      <c r="I35" s="5"/>
    </row>
    <row r="36" spans="1:9">
      <c r="A36" s="45">
        <f t="shared" si="11"/>
        <v>35</v>
      </c>
      <c r="B36" s="5" t="s">
        <v>748</v>
      </c>
      <c r="C36" s="5" t="s">
        <v>752</v>
      </c>
      <c r="D36" s="5" t="s">
        <v>744</v>
      </c>
      <c r="E36" s="8" t="str">
        <f t="shared" si="12"/>
        <v>Milestone\Appframe\Model</v>
      </c>
      <c r="F36" s="5" t="s">
        <v>756</v>
      </c>
      <c r="G36" s="46" t="str">
        <f t="shared" si="13"/>
        <v>id</v>
      </c>
      <c r="H36" s="5"/>
      <c r="I36" s="5"/>
    </row>
    <row r="37" spans="1:9">
      <c r="A37" s="20">
        <f t="shared" si="11"/>
        <v>36</v>
      </c>
      <c r="B37" s="4" t="s">
        <v>749</v>
      </c>
      <c r="C37" s="4" t="s">
        <v>759</v>
      </c>
      <c r="D37" s="4" t="s">
        <v>745</v>
      </c>
      <c r="E37" s="7" t="str">
        <f t="shared" si="12"/>
        <v>Milestone\Appframe\Model</v>
      </c>
      <c r="F37" s="4" t="s">
        <v>757</v>
      </c>
      <c r="G37" s="21" t="str">
        <f t="shared" si="13"/>
        <v>id</v>
      </c>
      <c r="H37" s="4"/>
      <c r="I37" s="4"/>
    </row>
    <row r="38" spans="1:9">
      <c r="A38" s="20">
        <f>IFERROR($A37+1,1)</f>
        <v>37</v>
      </c>
      <c r="B38" s="4" t="s">
        <v>793</v>
      </c>
      <c r="C38" s="4" t="s">
        <v>794</v>
      </c>
      <c r="D38" s="4" t="s">
        <v>795</v>
      </c>
      <c r="E38" s="7" t="str">
        <f t="shared" si="12"/>
        <v>Milestone\Appframe\Model</v>
      </c>
      <c r="F38" s="4" t="s">
        <v>796</v>
      </c>
      <c r="G38" s="21" t="str">
        <f t="shared" si="13"/>
        <v>id</v>
      </c>
      <c r="H38" s="4"/>
      <c r="I38" s="4"/>
    </row>
  </sheetData>
  <dataValidations count="1">
    <dataValidation type="list" allowBlank="1" showInputMessage="1" showErrorMessage="1" sqref="F2:F38">
      <formula1>ActualTableNames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I55"/>
  <sheetViews>
    <sheetView topLeftCell="A46" workbookViewId="0">
      <selection activeCell="D55" sqref="D55:I55"/>
    </sheetView>
  </sheetViews>
  <sheetFormatPr defaultRowHeight="15"/>
  <cols>
    <col min="1" max="1" width="5.85546875" style="25" bestFit="1" customWidth="1"/>
    <col min="2" max="2" width="17.5703125" style="25" bestFit="1" customWidth="1"/>
    <col min="3" max="3" width="21.42578125" style="25" bestFit="1" customWidth="1"/>
    <col min="4" max="4" width="13.5703125" style="25" bestFit="1" customWidth="1"/>
    <col min="5" max="5" width="18.42578125" style="25" bestFit="1" customWidth="1"/>
    <col min="6" max="6" width="39.140625" style="25" bestFit="1" customWidth="1"/>
    <col min="7" max="7" width="10.42578125" style="25" bestFit="1" customWidth="1"/>
    <col min="8" max="8" width="11.5703125" style="25" bestFit="1" customWidth="1"/>
    <col min="9" max="9" width="11.140625" style="25" bestFit="1" customWidth="1"/>
    <col min="10" max="10" width="13.5703125" style="25" bestFit="1" customWidth="1"/>
    <col min="11" max="11" width="11.140625" style="25" bestFit="1" customWidth="1"/>
    <col min="12" max="16384" width="9.140625" style="25"/>
  </cols>
  <sheetData>
    <row r="1" spans="1:9">
      <c r="A1" s="25" t="s">
        <v>294</v>
      </c>
      <c r="B1" s="25" t="s">
        <v>208</v>
      </c>
      <c r="C1" s="25" t="s">
        <v>410</v>
      </c>
      <c r="D1" s="26" t="s">
        <v>344</v>
      </c>
      <c r="E1" s="25" t="s">
        <v>1</v>
      </c>
      <c r="F1" s="25" t="s">
        <v>297</v>
      </c>
      <c r="G1" s="25" t="s">
        <v>346</v>
      </c>
      <c r="H1" s="25" t="s">
        <v>14</v>
      </c>
      <c r="I1" s="26" t="s">
        <v>411</v>
      </c>
    </row>
    <row r="2" spans="1:9">
      <c r="A2" s="11">
        <f t="shared" ref="A2:A9" si="0">IFERROR($A1+1,1)</f>
        <v>1</v>
      </c>
      <c r="B2" s="6" t="s">
        <v>177</v>
      </c>
      <c r="C2" s="6" t="s">
        <v>273</v>
      </c>
      <c r="D2" s="6">
        <f>VLOOKUP([Resource],CHOOSE({1,2},ResourceTable[Name],ResourceTable[No]),2,0)</f>
        <v>1</v>
      </c>
      <c r="E2" s="6" t="s">
        <v>222</v>
      </c>
      <c r="F2" s="6" t="s">
        <v>215</v>
      </c>
      <c r="G2" s="18" t="s">
        <v>180</v>
      </c>
      <c r="H2" s="6" t="s">
        <v>216</v>
      </c>
      <c r="I2" s="27">
        <f>VLOOKUP([Relate Resource],CHOOSE({1,2},ResourceTable[Name],ResourceTable[No]),2,0)</f>
        <v>2</v>
      </c>
    </row>
    <row r="3" spans="1:9">
      <c r="A3" s="12">
        <f t="shared" si="0"/>
        <v>2</v>
      </c>
      <c r="B3" s="9" t="s">
        <v>273</v>
      </c>
      <c r="C3" s="9" t="s">
        <v>177</v>
      </c>
      <c r="D3" s="9">
        <f>VLOOKUP([Resource],CHOOSE({1,2},ResourceTable[Name],ResourceTable[No]),2,0)</f>
        <v>2</v>
      </c>
      <c r="E3" s="9" t="s">
        <v>223</v>
      </c>
      <c r="F3" s="9" t="s">
        <v>217</v>
      </c>
      <c r="G3" s="19" t="s">
        <v>184</v>
      </c>
      <c r="H3" s="9" t="s">
        <v>216</v>
      </c>
      <c r="I3" s="27">
        <f>VLOOKUP([Relate Resource],CHOOSE({1,2},ResourceTable[Name],ResourceTable[No]),2,0)</f>
        <v>1</v>
      </c>
    </row>
    <row r="4" spans="1:9">
      <c r="A4" s="12">
        <f t="shared" si="0"/>
        <v>3</v>
      </c>
      <c r="B4" s="9" t="s">
        <v>273</v>
      </c>
      <c r="C4" s="9" t="s">
        <v>318</v>
      </c>
      <c r="D4" s="9">
        <f>VLOOKUP([Resource],CHOOSE({1,2},ResourceTable[Name],ResourceTable[No]),2,0)</f>
        <v>2</v>
      </c>
      <c r="E4" s="9" t="s">
        <v>224</v>
      </c>
      <c r="F4" s="9" t="s">
        <v>218</v>
      </c>
      <c r="G4" s="19" t="s">
        <v>185</v>
      </c>
      <c r="H4" s="9" t="s">
        <v>216</v>
      </c>
      <c r="I4" s="27">
        <f>VLOOKUP([Relate Resource],CHOOSE({1,2},ResourceTable[Name],ResourceTable[No]),2,0)</f>
        <v>3</v>
      </c>
    </row>
    <row r="5" spans="1:9">
      <c r="A5" s="12">
        <f t="shared" si="0"/>
        <v>4</v>
      </c>
      <c r="B5" s="9" t="s">
        <v>318</v>
      </c>
      <c r="C5" s="9" t="s">
        <v>273</v>
      </c>
      <c r="D5" s="9">
        <f>VLOOKUP([Resource],CHOOSE({1,2},ResourceTable[Name],ResourceTable[No]),2,0)</f>
        <v>3</v>
      </c>
      <c r="E5" s="9" t="s">
        <v>225</v>
      </c>
      <c r="F5" s="9" t="s">
        <v>219</v>
      </c>
      <c r="G5" s="19" t="s">
        <v>180</v>
      </c>
      <c r="H5" s="9" t="s">
        <v>216</v>
      </c>
      <c r="I5" s="27">
        <f>VLOOKUP([Relate Resource],CHOOSE({1,2},ResourceTable[Name],ResourceTable[No]),2,0)</f>
        <v>2</v>
      </c>
    </row>
    <row r="6" spans="1:9">
      <c r="A6" s="12">
        <f t="shared" si="0"/>
        <v>5</v>
      </c>
      <c r="B6" s="9" t="s">
        <v>318</v>
      </c>
      <c r="C6" s="9" t="s">
        <v>395</v>
      </c>
      <c r="D6" s="9">
        <f>VLOOKUP([Resource],CHOOSE({1,2},ResourceTable[Name],ResourceTable[No]),2,0)</f>
        <v>3</v>
      </c>
      <c r="E6" s="9" t="s">
        <v>226</v>
      </c>
      <c r="F6" s="9" t="s">
        <v>394</v>
      </c>
      <c r="G6" s="19" t="s">
        <v>220</v>
      </c>
      <c r="H6" s="9" t="s">
        <v>310</v>
      </c>
      <c r="I6" s="27">
        <f>VLOOKUP([Relate Resource],CHOOSE({1,2},ResourceTable[Name],ResourceTable[No]),2,0)</f>
        <v>11</v>
      </c>
    </row>
    <row r="7" spans="1:9">
      <c r="A7" s="12">
        <f t="shared" si="0"/>
        <v>6</v>
      </c>
      <c r="B7" s="9" t="s">
        <v>208</v>
      </c>
      <c r="C7" s="9" t="s">
        <v>318</v>
      </c>
      <c r="D7" s="9">
        <f>VLOOKUP([Resource],CHOOSE({1,2},ResourceTable[Name],ResourceTable[No]),2,0)</f>
        <v>4</v>
      </c>
      <c r="E7" s="9" t="s">
        <v>227</v>
      </c>
      <c r="F7" s="9" t="s">
        <v>221</v>
      </c>
      <c r="G7" s="19" t="s">
        <v>185</v>
      </c>
      <c r="H7" s="9" t="s">
        <v>216</v>
      </c>
      <c r="I7" s="27">
        <f>VLOOKUP([Relate Resource],CHOOSE({1,2},ResourceTable[Name],ResourceTable[No]),2,0)</f>
        <v>3</v>
      </c>
    </row>
    <row r="8" spans="1:9">
      <c r="A8" s="12">
        <f t="shared" si="0"/>
        <v>7</v>
      </c>
      <c r="B8" s="9" t="s">
        <v>208</v>
      </c>
      <c r="C8" s="9" t="s">
        <v>316</v>
      </c>
      <c r="D8" s="9">
        <f>VLOOKUP([Resource],CHOOSE({1,2},ResourceTable[Name],ResourceTable[No]),2,0)</f>
        <v>4</v>
      </c>
      <c r="E8" s="9" t="s">
        <v>315</v>
      </c>
      <c r="F8" s="9" t="s">
        <v>314</v>
      </c>
      <c r="G8" s="19" t="s">
        <v>313</v>
      </c>
      <c r="H8" s="9" t="s">
        <v>310</v>
      </c>
      <c r="I8" s="27">
        <f>VLOOKUP([Relate Resource],CHOOSE({1,2},ResourceTable[Name],ResourceTable[No]),2,0)</f>
        <v>7</v>
      </c>
    </row>
    <row r="9" spans="1:9">
      <c r="A9" s="12">
        <f t="shared" si="0"/>
        <v>8</v>
      </c>
      <c r="B9" s="9" t="s">
        <v>316</v>
      </c>
      <c r="C9" s="9" t="s">
        <v>369</v>
      </c>
      <c r="D9" s="9">
        <f>VLOOKUP([Resource],CHOOSE({1,2},ResourceTable[Name],ResourceTable[No]),2,0)</f>
        <v>7</v>
      </c>
      <c r="E9" s="9" t="s">
        <v>371</v>
      </c>
      <c r="F9" s="9" t="s">
        <v>374</v>
      </c>
      <c r="G9" s="19" t="s">
        <v>346</v>
      </c>
      <c r="H9" s="9" t="s">
        <v>373</v>
      </c>
      <c r="I9" s="27">
        <f>VLOOKUP([Relate Resource],CHOOSE({1,2},ResourceTable[Name],ResourceTable[No]),2,0)</f>
        <v>8</v>
      </c>
    </row>
    <row r="10" spans="1:9">
      <c r="A10" s="20">
        <f t="shared" ref="A10:A15" si="1">IFERROR($A9+1,1)</f>
        <v>9</v>
      </c>
      <c r="B10" s="7" t="s">
        <v>316</v>
      </c>
      <c r="C10" s="7" t="s">
        <v>382</v>
      </c>
      <c r="D10" s="7">
        <f>VLOOKUP([Resource],CHOOSE({1,2},ResourceTable[Name],ResourceTable[No]),2,0)</f>
        <v>7</v>
      </c>
      <c r="E10" s="7" t="s">
        <v>384</v>
      </c>
      <c r="F10" s="7" t="s">
        <v>390</v>
      </c>
      <c r="G10" s="22" t="s">
        <v>391</v>
      </c>
      <c r="H10" s="7" t="s">
        <v>310</v>
      </c>
      <c r="I10" s="27">
        <f>VLOOKUP([Relate Resource],CHOOSE({1,2},ResourceTable[Name],ResourceTable[No]),2,0)</f>
        <v>9</v>
      </c>
    </row>
    <row r="11" spans="1:9">
      <c r="A11" s="20">
        <f t="shared" si="1"/>
        <v>10</v>
      </c>
      <c r="B11" s="7" t="s">
        <v>316</v>
      </c>
      <c r="C11" s="7" t="s">
        <v>389</v>
      </c>
      <c r="D11" s="7">
        <f>VLOOKUP([Resource],CHOOSE({1,2},ResourceTable[Name],ResourceTable[No]),2,0)</f>
        <v>7</v>
      </c>
      <c r="E11" s="7" t="s">
        <v>387</v>
      </c>
      <c r="F11" s="7" t="s">
        <v>392</v>
      </c>
      <c r="G11" s="22" t="s">
        <v>393</v>
      </c>
      <c r="H11" s="7" t="s">
        <v>310</v>
      </c>
      <c r="I11" s="27">
        <f>VLOOKUP([Relate Resource],CHOOSE({1,2},ResourceTable[Name],ResourceTable[No]),2,0)</f>
        <v>10</v>
      </c>
    </row>
    <row r="12" spans="1:9">
      <c r="A12" s="20">
        <f t="shared" si="1"/>
        <v>11</v>
      </c>
      <c r="B12" s="7" t="s">
        <v>205</v>
      </c>
      <c r="C12" s="7" t="s">
        <v>319</v>
      </c>
      <c r="D12" s="7">
        <f>VLOOKUP([Resource],CHOOSE({1,2},ResourceTable[Name],ResourceTable[No]),2,0)</f>
        <v>5</v>
      </c>
      <c r="E12" s="7" t="s">
        <v>311</v>
      </c>
      <c r="F12" s="7" t="s">
        <v>308</v>
      </c>
      <c r="G12" s="22" t="s">
        <v>291</v>
      </c>
      <c r="H12" s="7" t="s">
        <v>310</v>
      </c>
      <c r="I12" s="27">
        <f>VLOOKUP([Relate Resource],CHOOSE({1,2},ResourceTable[Name],ResourceTable[No]),2,0)</f>
        <v>6</v>
      </c>
    </row>
    <row r="13" spans="1:9">
      <c r="A13" s="20">
        <f t="shared" si="1"/>
        <v>12</v>
      </c>
      <c r="B13" s="7" t="s">
        <v>395</v>
      </c>
      <c r="C13" s="7" t="s">
        <v>208</v>
      </c>
      <c r="D13" s="7">
        <f>VLOOKUP([Resource],CHOOSE({1,2},ResourceTable[Name],ResourceTable[No]),2,0)</f>
        <v>11</v>
      </c>
      <c r="E13" s="7" t="s">
        <v>399</v>
      </c>
      <c r="F13" s="7" t="s">
        <v>400</v>
      </c>
      <c r="G13" s="22" t="s">
        <v>208</v>
      </c>
      <c r="H13" s="7" t="s">
        <v>401</v>
      </c>
      <c r="I13" s="27">
        <f>VLOOKUP([Relate Resource],CHOOSE({1,2},ResourceTable[Name],ResourceTable[No]),2,0)</f>
        <v>4</v>
      </c>
    </row>
    <row r="14" spans="1:9">
      <c r="A14" s="12">
        <f t="shared" si="1"/>
        <v>13</v>
      </c>
      <c r="B14" s="9" t="s">
        <v>208</v>
      </c>
      <c r="C14" s="9" t="s">
        <v>402</v>
      </c>
      <c r="D14" s="9">
        <f>VLOOKUP([Resource],CHOOSE({1,2},ResourceTable[Name],ResourceTable[No]),2,0)</f>
        <v>4</v>
      </c>
      <c r="E14" s="9" t="s">
        <v>431</v>
      </c>
      <c r="F14" s="9" t="s">
        <v>432</v>
      </c>
      <c r="G14" s="19" t="s">
        <v>404</v>
      </c>
      <c r="H14" s="9" t="s">
        <v>310</v>
      </c>
      <c r="I14" s="35">
        <f>VLOOKUP([Relate Resource],CHOOSE({1,2},ResourceTable[Name],ResourceTable[No]),2,0)</f>
        <v>12</v>
      </c>
    </row>
    <row r="15" spans="1:9">
      <c r="A15" s="12">
        <f t="shared" si="1"/>
        <v>14</v>
      </c>
      <c r="B15" s="9" t="s">
        <v>402</v>
      </c>
      <c r="C15" s="9" t="s">
        <v>406</v>
      </c>
      <c r="D15" s="9">
        <f>VLOOKUP([Resource],CHOOSE({1,2},ResourceTable[Name],ResourceTable[No]),2,0)</f>
        <v>12</v>
      </c>
      <c r="E15" s="9" t="s">
        <v>408</v>
      </c>
      <c r="F15" s="9" t="s">
        <v>433</v>
      </c>
      <c r="G15" s="19" t="s">
        <v>434</v>
      </c>
      <c r="H15" s="9" t="s">
        <v>310</v>
      </c>
      <c r="I15" s="35">
        <f>VLOOKUP([Relate Resource],CHOOSE({1,2},ResourceTable[Name],ResourceTable[No]),2,0)</f>
        <v>13</v>
      </c>
    </row>
    <row r="16" spans="1:9">
      <c r="A16" s="20">
        <f t="shared" ref="A16:A21" si="2">IFERROR($A15+1,1)</f>
        <v>15</v>
      </c>
      <c r="B16" s="9" t="s">
        <v>406</v>
      </c>
      <c r="C16" s="7" t="s">
        <v>447</v>
      </c>
      <c r="D16" s="7">
        <f>VLOOKUP([Resource],CHOOSE({1,2},ResourceTable[Name],ResourceTable[No]),2,0)</f>
        <v>13</v>
      </c>
      <c r="E16" s="7" t="s">
        <v>449</v>
      </c>
      <c r="F16" s="7" t="s">
        <v>451</v>
      </c>
      <c r="G16" s="22" t="s">
        <v>452</v>
      </c>
      <c r="H16" s="7" t="s">
        <v>310</v>
      </c>
      <c r="I16" s="41">
        <f>VLOOKUP([Relate Resource],CHOOSE({1,2},ResourceTable[Name],ResourceTable[No]),2,0)</f>
        <v>14</v>
      </c>
    </row>
    <row r="17" spans="1:9">
      <c r="A17" s="20">
        <f t="shared" si="2"/>
        <v>16</v>
      </c>
      <c r="B17" s="9" t="s">
        <v>406</v>
      </c>
      <c r="C17" s="7" t="s">
        <v>462</v>
      </c>
      <c r="D17" s="7">
        <f>VLOOKUP([Resource],CHOOSE({1,2},ResourceTable[Name],ResourceTable[No]),2,0)</f>
        <v>13</v>
      </c>
      <c r="E17" s="7" t="s">
        <v>464</v>
      </c>
      <c r="F17" s="7" t="s">
        <v>467</v>
      </c>
      <c r="G17" s="22" t="s">
        <v>466</v>
      </c>
      <c r="H17" s="7" t="s">
        <v>310</v>
      </c>
      <c r="I17" s="41">
        <f>VLOOKUP([Relate Resource],CHOOSE({1,2},ResourceTable[Name],ResourceTable[No]),2,0)</f>
        <v>15</v>
      </c>
    </row>
    <row r="18" spans="1:9">
      <c r="A18" s="20">
        <f t="shared" si="2"/>
        <v>17</v>
      </c>
      <c r="B18" s="9" t="s">
        <v>406</v>
      </c>
      <c r="C18" s="7" t="s">
        <v>468</v>
      </c>
      <c r="D18" s="7">
        <f>VLOOKUP([Resource],CHOOSE({1,2},ResourceTable[Name],ResourceTable[No]),2,0)</f>
        <v>13</v>
      </c>
      <c r="E18" s="7" t="s">
        <v>472</v>
      </c>
      <c r="F18" s="7" t="s">
        <v>473</v>
      </c>
      <c r="G18" s="22" t="s">
        <v>474</v>
      </c>
      <c r="H18" s="7" t="s">
        <v>310</v>
      </c>
      <c r="I18" s="41">
        <f>VLOOKUP([Relate Resource],CHOOSE({1,2},ResourceTable[Name],ResourceTable[No]),2,0)</f>
        <v>16</v>
      </c>
    </row>
    <row r="19" spans="1:9">
      <c r="A19" s="20">
        <f t="shared" si="2"/>
        <v>18</v>
      </c>
      <c r="B19" s="7" t="s">
        <v>402</v>
      </c>
      <c r="C19" s="7" t="s">
        <v>208</v>
      </c>
      <c r="D19" s="7">
        <f>VLOOKUP([Resource],CHOOSE({1,2},ResourceTable[Name],ResourceTable[No]),2,0)</f>
        <v>12</v>
      </c>
      <c r="E19" s="7" t="s">
        <v>482</v>
      </c>
      <c r="F19" s="7" t="s">
        <v>483</v>
      </c>
      <c r="G19" s="22" t="s">
        <v>208</v>
      </c>
      <c r="H19" s="7" t="s">
        <v>401</v>
      </c>
      <c r="I19" s="41">
        <f>VLOOKUP([Relate Resource],CHOOSE({1,2},ResourceTable[Name],ResourceTable[No]),2,0)</f>
        <v>4</v>
      </c>
    </row>
    <row r="20" spans="1:9">
      <c r="A20" s="20">
        <f t="shared" si="2"/>
        <v>19</v>
      </c>
      <c r="B20" s="7" t="s">
        <v>402</v>
      </c>
      <c r="C20" s="7" t="s">
        <v>484</v>
      </c>
      <c r="D20" s="7">
        <f>VLOOKUP([Resource],CHOOSE({1,2},ResourceTable[Name],ResourceTable[No]),2,0)</f>
        <v>12</v>
      </c>
      <c r="E20" s="7" t="s">
        <v>486</v>
      </c>
      <c r="F20" s="7" t="s">
        <v>488</v>
      </c>
      <c r="G20" s="22" t="s">
        <v>489</v>
      </c>
      <c r="H20" s="7" t="s">
        <v>310</v>
      </c>
      <c r="I20" s="41">
        <f>VLOOKUP([Relate Resource],CHOOSE({1,2},ResourceTable[Name],ResourceTable[No]),2,0)</f>
        <v>17</v>
      </c>
    </row>
    <row r="21" spans="1:9">
      <c r="A21" s="20">
        <f t="shared" si="2"/>
        <v>20</v>
      </c>
      <c r="B21" s="7" t="s">
        <v>406</v>
      </c>
      <c r="C21" s="7" t="s">
        <v>490</v>
      </c>
      <c r="D21" s="7">
        <f>VLOOKUP([Resource],CHOOSE({1,2},ResourceTable[Name],ResourceTable[No]),2,0)</f>
        <v>13</v>
      </c>
      <c r="E21" s="7" t="s">
        <v>492</v>
      </c>
      <c r="F21" s="7" t="s">
        <v>494</v>
      </c>
      <c r="G21" s="22" t="s">
        <v>393</v>
      </c>
      <c r="H21" s="7" t="s">
        <v>373</v>
      </c>
      <c r="I21" s="41">
        <f>VLOOKUP([Relate Resource],CHOOSE({1,2},ResourceTable[Name],ResourceTable[No]),2,0)</f>
        <v>18</v>
      </c>
    </row>
    <row r="22" spans="1:9">
      <c r="A22" s="20">
        <f t="shared" ref="A22:A24" si="3">IFERROR($A21+1,1)</f>
        <v>21</v>
      </c>
      <c r="B22" s="7" t="s">
        <v>208</v>
      </c>
      <c r="C22" s="7" t="s">
        <v>568</v>
      </c>
      <c r="D22" s="7">
        <f>VLOOKUP([Resource],CHOOSE({1,2},ResourceTable[Name],ResourceTable[No]),2,0)</f>
        <v>4</v>
      </c>
      <c r="E22" s="7" t="s">
        <v>441</v>
      </c>
      <c r="F22" s="7" t="s">
        <v>495</v>
      </c>
      <c r="G22" s="22" t="s">
        <v>496</v>
      </c>
      <c r="H22" s="7" t="s">
        <v>310</v>
      </c>
      <c r="I22" s="41">
        <f>VLOOKUP([Relate Resource],CHOOSE({1,2},ResourceTable[Name],ResourceTable[No]),2,0)</f>
        <v>26</v>
      </c>
    </row>
    <row r="23" spans="1:9">
      <c r="A23" s="20">
        <f t="shared" si="3"/>
        <v>22</v>
      </c>
      <c r="B23" s="7" t="s">
        <v>490</v>
      </c>
      <c r="C23" s="7" t="s">
        <v>568</v>
      </c>
      <c r="D23" s="7">
        <f>VLOOKUP([Resource],CHOOSE({1,2},ResourceTable[Name],ResourceTable[No]),2,0)</f>
        <v>18</v>
      </c>
      <c r="E23" s="7" t="s">
        <v>659</v>
      </c>
      <c r="F23" s="7" t="s">
        <v>660</v>
      </c>
      <c r="G23" s="22" t="s">
        <v>303</v>
      </c>
      <c r="H23" s="7" t="s">
        <v>401</v>
      </c>
      <c r="I23" s="41">
        <f>VLOOKUP([Relate Resource],CHOOSE({1,2},ResourceTable[Name],ResourceTable[No]),2,0)</f>
        <v>26</v>
      </c>
    </row>
    <row r="24" spans="1:9">
      <c r="A24" s="20">
        <f t="shared" si="3"/>
        <v>23</v>
      </c>
      <c r="B24" s="7" t="s">
        <v>484</v>
      </c>
      <c r="C24" s="7" t="s">
        <v>208</v>
      </c>
      <c r="D24" s="7">
        <f>VLOOKUP([Resource],CHOOSE({1,2},ResourceTable[Name],ResourceTable[No]),2,0)</f>
        <v>17</v>
      </c>
      <c r="E24" s="7" t="s">
        <v>508</v>
      </c>
      <c r="F24" s="7" t="s">
        <v>509</v>
      </c>
      <c r="G24" s="22" t="s">
        <v>303</v>
      </c>
      <c r="H24" s="7" t="s">
        <v>401</v>
      </c>
      <c r="I24" s="41">
        <f>VLOOKUP([Relate Resource],CHOOSE({1,2},ResourceTable[Name],ResourceTable[No]),2,0)</f>
        <v>4</v>
      </c>
    </row>
    <row r="25" spans="1:9">
      <c r="A25" s="20">
        <f t="shared" ref="A25:A30" si="4">IFERROR($A24+1,1)</f>
        <v>24</v>
      </c>
      <c r="B25" s="7" t="s">
        <v>515</v>
      </c>
      <c r="C25" s="7" t="s">
        <v>208</v>
      </c>
      <c r="D25" s="7">
        <f>VLOOKUP([Resource],CHOOSE({1,2},ResourceTable[Name],ResourceTable[No]),2,0)</f>
        <v>19</v>
      </c>
      <c r="E25" s="7" t="s">
        <v>399</v>
      </c>
      <c r="F25" s="7" t="s">
        <v>518</v>
      </c>
      <c r="G25" s="22" t="s">
        <v>208</v>
      </c>
      <c r="H25" s="7" t="s">
        <v>401</v>
      </c>
      <c r="I25" s="41">
        <f>VLOOKUP([Relate Resource],CHOOSE({1,2},ResourceTable[Name],ResourceTable[No]),2,0)</f>
        <v>4</v>
      </c>
    </row>
    <row r="26" spans="1:9">
      <c r="A26" s="20">
        <f t="shared" si="4"/>
        <v>25</v>
      </c>
      <c r="B26" s="7" t="s">
        <v>515</v>
      </c>
      <c r="C26" s="7" t="s">
        <v>519</v>
      </c>
      <c r="D26" s="7">
        <f>VLOOKUP([Resource],CHOOSE({1,2},ResourceTable[Name],ResourceTable[No]),2,0)</f>
        <v>19</v>
      </c>
      <c r="E26" s="7" t="s">
        <v>521</v>
      </c>
      <c r="F26" s="7" t="s">
        <v>520</v>
      </c>
      <c r="G26" s="22" t="s">
        <v>496</v>
      </c>
      <c r="H26" s="7" t="s">
        <v>310</v>
      </c>
      <c r="I26" s="41">
        <f>VLOOKUP([Relate Resource],CHOOSE({1,2},ResourceTable[Name],ResourceTable[No]),2,0)</f>
        <v>20</v>
      </c>
    </row>
    <row r="27" spans="1:9">
      <c r="A27" s="20">
        <f t="shared" si="4"/>
        <v>26</v>
      </c>
      <c r="B27" s="7" t="s">
        <v>208</v>
      </c>
      <c r="C27" s="7" t="s">
        <v>523</v>
      </c>
      <c r="D27" s="7">
        <f>VLOOKUP([Resource],CHOOSE({1,2},ResourceTable[Name],ResourceTable[No]),2,0)</f>
        <v>4</v>
      </c>
      <c r="E27" s="7" t="s">
        <v>438</v>
      </c>
      <c r="F27" s="7" t="s">
        <v>530</v>
      </c>
      <c r="G27" s="22" t="s">
        <v>531</v>
      </c>
      <c r="H27" s="7" t="s">
        <v>310</v>
      </c>
      <c r="I27" s="41">
        <f>VLOOKUP([Relate Resource],CHOOSE({1,2},ResourceTable[Name],ResourceTable[No]),2,0)</f>
        <v>21</v>
      </c>
    </row>
    <row r="28" spans="1:9">
      <c r="A28" s="20">
        <f t="shared" si="4"/>
        <v>27</v>
      </c>
      <c r="B28" s="7" t="s">
        <v>515</v>
      </c>
      <c r="C28" s="7" t="s">
        <v>523</v>
      </c>
      <c r="D28" s="7">
        <f>VLOOKUP([Resource],CHOOSE({1,2},ResourceTable[Name],ResourceTable[No]),2,0)</f>
        <v>19</v>
      </c>
      <c r="E28" s="7" t="s">
        <v>528</v>
      </c>
      <c r="F28" s="7" t="s">
        <v>532</v>
      </c>
      <c r="G28" s="22" t="s">
        <v>531</v>
      </c>
      <c r="H28" s="7" t="s">
        <v>216</v>
      </c>
      <c r="I28" s="41">
        <f>VLOOKUP([Relate Resource],CHOOSE({1,2},ResourceTable[Name],ResourceTable[No]),2,0)</f>
        <v>21</v>
      </c>
    </row>
    <row r="29" spans="1:9">
      <c r="A29" s="20">
        <f t="shared" si="4"/>
        <v>28</v>
      </c>
      <c r="B29" s="7" t="s">
        <v>543</v>
      </c>
      <c r="C29" s="7" t="s">
        <v>545</v>
      </c>
      <c r="D29" s="7">
        <f>VLOOKUP([Resource],CHOOSE({1,2},ResourceTable[Name],ResourceTable[No]),2,0)</f>
        <v>23</v>
      </c>
      <c r="E29" s="7" t="s">
        <v>549</v>
      </c>
      <c r="F29" s="7" t="s">
        <v>550</v>
      </c>
      <c r="G29" s="22" t="s">
        <v>496</v>
      </c>
      <c r="H29" s="7" t="s">
        <v>310</v>
      </c>
      <c r="I29" s="41">
        <f>VLOOKUP([Relate Resource],CHOOSE({1,2},ResourceTable[Name],ResourceTable[No]),2,0)</f>
        <v>24</v>
      </c>
    </row>
    <row r="30" spans="1:9">
      <c r="A30" s="20">
        <f t="shared" si="4"/>
        <v>29</v>
      </c>
      <c r="B30" s="7" t="s">
        <v>543</v>
      </c>
      <c r="C30" s="7" t="s">
        <v>208</v>
      </c>
      <c r="D30" s="7">
        <f>VLOOKUP([Resource],CHOOSE({1,2},ResourceTable[Name],ResourceTable[No]),2,0)</f>
        <v>23</v>
      </c>
      <c r="E30" s="7" t="s">
        <v>399</v>
      </c>
      <c r="F30" s="7" t="s">
        <v>551</v>
      </c>
      <c r="G30" s="22" t="s">
        <v>208</v>
      </c>
      <c r="H30" s="7" t="s">
        <v>401</v>
      </c>
      <c r="I30" s="41">
        <f>VLOOKUP([Relate Resource],CHOOSE({1,2},ResourceTable[Name],ResourceTable[No]),2,0)</f>
        <v>4</v>
      </c>
    </row>
    <row r="31" spans="1:9">
      <c r="A31" s="12">
        <f t="shared" ref="A31:A36" si="5">IFERROR($A30+1,1)</f>
        <v>30</v>
      </c>
      <c r="B31" s="9" t="s">
        <v>515</v>
      </c>
      <c r="C31" s="9" t="s">
        <v>562</v>
      </c>
      <c r="D31" s="9">
        <f>VLOOKUP([Resource],CHOOSE({1,2},ResourceTable[Name],ResourceTable[No]),2,0)</f>
        <v>19</v>
      </c>
      <c r="E31" s="9" t="s">
        <v>564</v>
      </c>
      <c r="F31" s="9" t="s">
        <v>563</v>
      </c>
      <c r="G31" s="19" t="s">
        <v>566</v>
      </c>
      <c r="H31" s="9" t="s">
        <v>310</v>
      </c>
      <c r="I31" s="35">
        <f>VLOOKUP([Relate Resource],CHOOSE({1,2},ResourceTable[Name],ResourceTable[No]),2,0)</f>
        <v>25</v>
      </c>
    </row>
    <row r="32" spans="1:9">
      <c r="A32" s="20">
        <f t="shared" si="5"/>
        <v>31</v>
      </c>
      <c r="B32" s="7" t="s">
        <v>568</v>
      </c>
      <c r="C32" s="7" t="s">
        <v>568</v>
      </c>
      <c r="D32" s="7">
        <f>VLOOKUP([Resource],CHOOSE({1,2},ResourceTable[Name],ResourceTable[No]),2,0)</f>
        <v>26</v>
      </c>
      <c r="E32" s="7" t="s">
        <v>584</v>
      </c>
      <c r="F32" s="7" t="s">
        <v>584</v>
      </c>
      <c r="G32" s="22" t="s">
        <v>585</v>
      </c>
      <c r="H32" s="9" t="s">
        <v>310</v>
      </c>
      <c r="I32" s="41">
        <f>VLOOKUP([Relate Resource],CHOOSE({1,2},ResourceTable[Name],ResourceTable[No]),2,0)</f>
        <v>26</v>
      </c>
    </row>
    <row r="33" spans="1:9">
      <c r="A33" s="20">
        <f t="shared" si="5"/>
        <v>32</v>
      </c>
      <c r="B33" s="7" t="s">
        <v>568</v>
      </c>
      <c r="C33" s="7" t="s">
        <v>208</v>
      </c>
      <c r="D33" s="7">
        <f>VLOOKUP([Resource],CHOOSE({1,2},ResourceTable[Name],ResourceTable[No]),2,0)</f>
        <v>26</v>
      </c>
      <c r="E33" s="7" t="s">
        <v>586</v>
      </c>
      <c r="F33" s="7" t="s">
        <v>587</v>
      </c>
      <c r="G33" s="22" t="s">
        <v>303</v>
      </c>
      <c r="H33" s="7" t="s">
        <v>401</v>
      </c>
      <c r="I33" s="41">
        <f>VLOOKUP([Relate Resource],CHOOSE({1,2},ResourceTable[Name],ResourceTable[No]),2,0)</f>
        <v>4</v>
      </c>
    </row>
    <row r="34" spans="1:9">
      <c r="A34" s="20">
        <f t="shared" si="5"/>
        <v>33</v>
      </c>
      <c r="B34" s="7" t="s">
        <v>568</v>
      </c>
      <c r="C34" s="7" t="s">
        <v>593</v>
      </c>
      <c r="D34" s="7">
        <f>VLOOKUP([Resource],CHOOSE({1,2},ResourceTable[Name],ResourceTable[No]),2,0)</f>
        <v>26</v>
      </c>
      <c r="E34" s="7" t="s">
        <v>595</v>
      </c>
      <c r="F34" s="7" t="s">
        <v>597</v>
      </c>
      <c r="G34" s="22" t="s">
        <v>566</v>
      </c>
      <c r="H34" s="7" t="s">
        <v>310</v>
      </c>
      <c r="I34" s="41">
        <f>VLOOKUP([Relate Resource],CHOOSE({1,2},ResourceTable[Name],ResourceTable[No]),2,0)</f>
        <v>27</v>
      </c>
    </row>
    <row r="35" spans="1:9">
      <c r="A35" s="20">
        <f t="shared" si="5"/>
        <v>34</v>
      </c>
      <c r="B35" s="7" t="s">
        <v>543</v>
      </c>
      <c r="C35" s="7" t="s">
        <v>605</v>
      </c>
      <c r="D35" s="7">
        <f>VLOOKUP([Resource],CHOOSE({1,2},ResourceTable[Name],ResourceTable[No]),2,0)</f>
        <v>23</v>
      </c>
      <c r="E35" s="7" t="s">
        <v>607</v>
      </c>
      <c r="F35" s="7" t="s">
        <v>610</v>
      </c>
      <c r="G35" s="22" t="s">
        <v>609</v>
      </c>
      <c r="H35" s="7" t="s">
        <v>310</v>
      </c>
      <c r="I35" s="41">
        <f>VLOOKUP([Relate Resource],CHOOSE({1,2},ResourceTable[Name],ResourceTable[No]),2,0)</f>
        <v>28</v>
      </c>
    </row>
    <row r="36" spans="1:9">
      <c r="A36" s="20">
        <f t="shared" si="5"/>
        <v>35</v>
      </c>
      <c r="B36" s="7" t="s">
        <v>568</v>
      </c>
      <c r="C36" s="7" t="s">
        <v>612</v>
      </c>
      <c r="D36" s="7">
        <f>VLOOKUP([Resource],CHOOSE({1,2},ResourceTable[Name],ResourceTable[No]),2,0)</f>
        <v>26</v>
      </c>
      <c r="E36" s="7" t="s">
        <v>614</v>
      </c>
      <c r="F36" s="7" t="s">
        <v>613</v>
      </c>
      <c r="G36" s="22" t="s">
        <v>616</v>
      </c>
      <c r="H36" s="7" t="s">
        <v>310</v>
      </c>
      <c r="I36" s="41">
        <f>VLOOKUP([Relate Resource],CHOOSE({1,2},ResourceTable[Name],ResourceTable[No]),2,0)</f>
        <v>29</v>
      </c>
    </row>
    <row r="37" spans="1:9">
      <c r="A37" s="20">
        <f t="shared" ref="A37:A42" si="6">IFERROR($A36+1,1)</f>
        <v>36</v>
      </c>
      <c r="B37" s="7" t="s">
        <v>605</v>
      </c>
      <c r="C37" s="7" t="s">
        <v>568</v>
      </c>
      <c r="D37" s="7">
        <f>VLOOKUP([Resource],CHOOSE({1,2},ResourceTable[Name],ResourceTable[No]),2,0)</f>
        <v>28</v>
      </c>
      <c r="E37" s="7" t="s">
        <v>549</v>
      </c>
      <c r="F37" s="7" t="s">
        <v>617</v>
      </c>
      <c r="G37" s="22" t="s">
        <v>303</v>
      </c>
      <c r="H37" s="7" t="s">
        <v>401</v>
      </c>
      <c r="I37" s="41">
        <f>VLOOKUP([Relate Resource],CHOOSE({1,2},ResourceTable[Name],ResourceTable[No]),2,0)</f>
        <v>26</v>
      </c>
    </row>
    <row r="38" spans="1:9">
      <c r="A38" s="20">
        <f t="shared" si="6"/>
        <v>37</v>
      </c>
      <c r="B38" s="7" t="s">
        <v>612</v>
      </c>
      <c r="C38" s="7" t="s">
        <v>568</v>
      </c>
      <c r="D38" s="7">
        <f>VLOOKUP([Resource],CHOOSE({1,2},ResourceTable[Name],ResourceTable[No]),2,0)</f>
        <v>29</v>
      </c>
      <c r="E38" s="7" t="s">
        <v>618</v>
      </c>
      <c r="F38" s="7" t="s">
        <v>619</v>
      </c>
      <c r="G38" s="22" t="s">
        <v>303</v>
      </c>
      <c r="H38" s="7" t="s">
        <v>401</v>
      </c>
      <c r="I38" s="41">
        <f>VLOOKUP([Relate Resource],CHOOSE({1,2},ResourceTable[Name],ResourceTable[No]),2,0)</f>
        <v>26</v>
      </c>
    </row>
    <row r="39" spans="1:9">
      <c r="A39" s="20">
        <f t="shared" si="6"/>
        <v>38</v>
      </c>
      <c r="B39" s="7" t="s">
        <v>568</v>
      </c>
      <c r="C39" s="7" t="s">
        <v>208</v>
      </c>
      <c r="D39" s="7">
        <f>VLOOKUP([Resource],CHOOSE({1,2},ResourceTable[Name],ResourceTable[No]),2,0)</f>
        <v>26</v>
      </c>
      <c r="E39" s="7" t="s">
        <v>639</v>
      </c>
      <c r="F39" s="7" t="s">
        <v>640</v>
      </c>
      <c r="G39" s="22" t="s">
        <v>641</v>
      </c>
      <c r="H39" s="7" t="s">
        <v>401</v>
      </c>
      <c r="I39" s="41">
        <f>VLOOKUP([Relate Resource],CHOOSE({1,2},ResourceTable[Name],ResourceTable[No]),2,0)</f>
        <v>4</v>
      </c>
    </row>
    <row r="40" spans="1:9">
      <c r="A40" s="20">
        <f t="shared" si="6"/>
        <v>39</v>
      </c>
      <c r="B40" s="7" t="s">
        <v>402</v>
      </c>
      <c r="C40" s="7" t="s">
        <v>649</v>
      </c>
      <c r="D40" s="7">
        <f>VLOOKUP([Resource],CHOOSE({1,2},ResourceTable[Name],ResourceTable[No]),2,0)</f>
        <v>12</v>
      </c>
      <c r="E40" s="7" t="s">
        <v>653</v>
      </c>
      <c r="F40" s="7" t="s">
        <v>654</v>
      </c>
      <c r="G40" s="22" t="s">
        <v>653</v>
      </c>
      <c r="H40" s="7" t="s">
        <v>310</v>
      </c>
      <c r="I40" s="41">
        <f>VLOOKUP([Relate Resource],CHOOSE({1,2},ResourceTable[Name],ResourceTable[No]),2,0)</f>
        <v>30</v>
      </c>
    </row>
    <row r="41" spans="1:9">
      <c r="A41" s="20">
        <f t="shared" si="6"/>
        <v>40</v>
      </c>
      <c r="B41" s="7" t="s">
        <v>649</v>
      </c>
      <c r="C41" s="7" t="s">
        <v>402</v>
      </c>
      <c r="D41" s="7">
        <f>VLOOKUP([Resource],CHOOSE({1,2},ResourceTable[Name],ResourceTable[No]),2,0)</f>
        <v>30</v>
      </c>
      <c r="E41" s="7" t="s">
        <v>651</v>
      </c>
      <c r="F41" s="7" t="s">
        <v>651</v>
      </c>
      <c r="G41" s="22" t="s">
        <v>349</v>
      </c>
      <c r="H41" s="7" t="s">
        <v>401</v>
      </c>
      <c r="I41" s="41">
        <f>VLOOKUP([Relate Resource],CHOOSE({1,2},ResourceTable[Name],ResourceTable[No]),2,0)</f>
        <v>12</v>
      </c>
    </row>
    <row r="42" spans="1:9">
      <c r="A42" s="20">
        <f t="shared" si="6"/>
        <v>41</v>
      </c>
      <c r="B42" s="7" t="s">
        <v>649</v>
      </c>
      <c r="C42" s="7" t="s">
        <v>568</v>
      </c>
      <c r="D42" s="7">
        <f>VLOOKUP([Resource],CHOOSE({1,2},ResourceTable[Name],ResourceTable[No]),2,0)</f>
        <v>30</v>
      </c>
      <c r="E42" s="7" t="s">
        <v>303</v>
      </c>
      <c r="F42" s="7" t="s">
        <v>656</v>
      </c>
      <c r="G42" s="22" t="s">
        <v>303</v>
      </c>
      <c r="H42" s="7" t="s">
        <v>401</v>
      </c>
      <c r="I42" s="41">
        <f>VLOOKUP([Relate Resource],CHOOSE({1,2},ResourceTable[Name],ResourceTable[No]),2,0)</f>
        <v>26</v>
      </c>
    </row>
    <row r="43" spans="1:9">
      <c r="A43" s="20">
        <f t="shared" ref="A43:A50" si="7">IFERROR($A42+1,1)</f>
        <v>42</v>
      </c>
      <c r="B43" s="7" t="s">
        <v>462</v>
      </c>
      <c r="C43" s="7" t="s">
        <v>406</v>
      </c>
      <c r="D43" s="7">
        <f>VLOOKUP([Resource],CHOOSE({1,2},ResourceTable[Name],ResourceTable[No]),2,0)</f>
        <v>15</v>
      </c>
      <c r="E43" s="7" t="s">
        <v>13</v>
      </c>
      <c r="F43" s="7" t="s">
        <v>657</v>
      </c>
      <c r="G43" s="22" t="s">
        <v>13</v>
      </c>
      <c r="H43" s="7" t="s">
        <v>401</v>
      </c>
      <c r="I43" s="41">
        <f>VLOOKUP([Relate Resource],CHOOSE({1,2},ResourceTable[Name],ResourceTable[No]),2,0)</f>
        <v>13</v>
      </c>
    </row>
    <row r="44" spans="1:9">
      <c r="A44" s="20">
        <f t="shared" si="7"/>
        <v>43</v>
      </c>
      <c r="B44" s="7" t="s">
        <v>406</v>
      </c>
      <c r="C44" s="7" t="s">
        <v>402</v>
      </c>
      <c r="D44" s="7">
        <f>VLOOKUP([Resource],CHOOSE({1,2},ResourceTable[Name],ResourceTable[No]),2,0)</f>
        <v>13</v>
      </c>
      <c r="E44" s="7" t="s">
        <v>349</v>
      </c>
      <c r="F44" s="7" t="s">
        <v>658</v>
      </c>
      <c r="G44" s="22" t="s">
        <v>349</v>
      </c>
      <c r="H44" s="7" t="s">
        <v>401</v>
      </c>
      <c r="I44" s="41">
        <f>VLOOKUP([Relate Resource],CHOOSE({1,2},ResourceTable[Name],ResourceTable[No]),2,0)</f>
        <v>12</v>
      </c>
    </row>
    <row r="45" spans="1:9">
      <c r="A45" s="20">
        <f t="shared" si="7"/>
        <v>44</v>
      </c>
      <c r="B45" s="7" t="s">
        <v>515</v>
      </c>
      <c r="C45" s="7" t="s">
        <v>672</v>
      </c>
      <c r="D45" s="7">
        <f>VLOOKUP([Resource],CHOOSE({1,2},ResourceTable[Name],ResourceTable[No]),2,0)</f>
        <v>19</v>
      </c>
      <c r="E45" s="7" t="s">
        <v>674</v>
      </c>
      <c r="F45" s="7" t="s">
        <v>677</v>
      </c>
      <c r="G45" s="22" t="s">
        <v>676</v>
      </c>
      <c r="H45" s="7" t="s">
        <v>310</v>
      </c>
      <c r="I45" s="41">
        <f>VLOOKUP([Relate Resource],CHOOSE({1,2},ResourceTable[Name],ResourceTable[No]),2,0)</f>
        <v>31</v>
      </c>
    </row>
    <row r="46" spans="1:9">
      <c r="A46" s="20">
        <f t="shared" si="7"/>
        <v>45</v>
      </c>
      <c r="B46" s="7" t="s">
        <v>406</v>
      </c>
      <c r="C46" s="7" t="s">
        <v>690</v>
      </c>
      <c r="D46" s="7">
        <f>VLOOKUP([Resource],CHOOSE({1,2},ResourceTable[Name],ResourceTable[No]),2,0)</f>
        <v>13</v>
      </c>
      <c r="E46" s="7" t="s">
        <v>694</v>
      </c>
      <c r="F46" s="7" t="s">
        <v>695</v>
      </c>
      <c r="G46" s="22" t="s">
        <v>696</v>
      </c>
      <c r="H46" s="7" t="s">
        <v>310</v>
      </c>
      <c r="I46" s="41">
        <f>VLOOKUP([Relate Resource],CHOOSE({1,2},ResourceTable[Name],ResourceTable[No]),2,0)</f>
        <v>32</v>
      </c>
    </row>
    <row r="47" spans="1:9">
      <c r="A47" s="20">
        <f t="shared" si="7"/>
        <v>46</v>
      </c>
      <c r="B47" s="7" t="s">
        <v>208</v>
      </c>
      <c r="C47" s="7" t="s">
        <v>746</v>
      </c>
      <c r="D47" s="7">
        <f>VLOOKUP([Resource],CHOOSE({1,2},ResourceTable[Name],ResourceTable[No]),2,0)</f>
        <v>4</v>
      </c>
      <c r="E47" s="7" t="s">
        <v>762</v>
      </c>
      <c r="F47" s="7" t="s">
        <v>761</v>
      </c>
      <c r="G47" s="22" t="s">
        <v>760</v>
      </c>
      <c r="H47" s="7" t="s">
        <v>310</v>
      </c>
      <c r="I47" s="41">
        <f>VLOOKUP([Relate Resource],CHOOSE({1,2},ResourceTable[Name],ResourceTable[No]),2,0)</f>
        <v>33</v>
      </c>
    </row>
    <row r="48" spans="1:9">
      <c r="A48" s="20">
        <f t="shared" si="7"/>
        <v>47</v>
      </c>
      <c r="B48" s="7" t="s">
        <v>746</v>
      </c>
      <c r="C48" s="7" t="s">
        <v>747</v>
      </c>
      <c r="D48" s="7">
        <f>VLOOKUP([Resource],CHOOSE({1,2},ResourceTable[Name],ResourceTable[No]),2,0)</f>
        <v>33</v>
      </c>
      <c r="E48" s="7" t="s">
        <v>743</v>
      </c>
      <c r="F48" s="7" t="s">
        <v>763</v>
      </c>
      <c r="G48" s="22" t="s">
        <v>609</v>
      </c>
      <c r="H48" s="7" t="s">
        <v>310</v>
      </c>
      <c r="I48" s="41">
        <f>VLOOKUP([Relate Resource],CHOOSE({1,2},ResourceTable[Name],ResourceTable[No]),2,0)</f>
        <v>34</v>
      </c>
    </row>
    <row r="49" spans="1:9">
      <c r="A49" s="20">
        <f t="shared" si="7"/>
        <v>48</v>
      </c>
      <c r="B49" s="7" t="s">
        <v>747</v>
      </c>
      <c r="C49" s="7" t="s">
        <v>748</v>
      </c>
      <c r="D49" s="7">
        <f>VLOOKUP([Resource],CHOOSE({1,2},ResourceTable[Name],ResourceTable[No]),2,0)</f>
        <v>34</v>
      </c>
      <c r="E49" s="7" t="s">
        <v>744</v>
      </c>
      <c r="F49" s="7" t="s">
        <v>764</v>
      </c>
      <c r="G49" s="22" t="s">
        <v>616</v>
      </c>
      <c r="H49" s="7" t="s">
        <v>310</v>
      </c>
      <c r="I49" s="41">
        <f>VLOOKUP([Relate Resource],CHOOSE({1,2},ResourceTable[Name],ResourceTable[No]),2,0)</f>
        <v>35</v>
      </c>
    </row>
    <row r="50" spans="1:9">
      <c r="A50" s="20">
        <f t="shared" si="7"/>
        <v>49</v>
      </c>
      <c r="B50" s="7" t="s">
        <v>746</v>
      </c>
      <c r="C50" s="7" t="s">
        <v>208</v>
      </c>
      <c r="D50" s="7">
        <f>VLOOKUP([Resource],CHOOSE({1,2},ResourceTable[Name],ResourceTable[No]),2,0)</f>
        <v>33</v>
      </c>
      <c r="E50" s="7" t="s">
        <v>765</v>
      </c>
      <c r="F50" s="7" t="s">
        <v>766</v>
      </c>
      <c r="G50" s="22" t="s">
        <v>208</v>
      </c>
      <c r="H50" s="7" t="s">
        <v>401</v>
      </c>
      <c r="I50" s="41">
        <f>VLOOKUP([Relate Resource],CHOOSE({1,2},ResourceTable[Name],ResourceTable[No]),2,0)</f>
        <v>4</v>
      </c>
    </row>
    <row r="51" spans="1:9">
      <c r="A51" s="20">
        <f>IFERROR($A50+1,1)</f>
        <v>50</v>
      </c>
      <c r="B51" s="7" t="s">
        <v>406</v>
      </c>
      <c r="C51" s="7" t="s">
        <v>793</v>
      </c>
      <c r="D51" s="7">
        <f>VLOOKUP([Resource],CHOOSE({1,2},ResourceTable[Name],ResourceTable[No]),2,0)</f>
        <v>13</v>
      </c>
      <c r="E51" s="7" t="s">
        <v>798</v>
      </c>
      <c r="F51" s="7" t="s">
        <v>794</v>
      </c>
      <c r="G51" s="22" t="s">
        <v>797</v>
      </c>
      <c r="H51" s="7" t="s">
        <v>401</v>
      </c>
      <c r="I51" s="41">
        <f>VLOOKUP([Relate Resource],CHOOSE({1,2},ResourceTable[Name],ResourceTable[No]),2,0)</f>
        <v>37</v>
      </c>
    </row>
    <row r="52" spans="1:9">
      <c r="A52" s="45">
        <f>IFERROR($A51+1,1)</f>
        <v>51</v>
      </c>
      <c r="B52" s="7" t="s">
        <v>543</v>
      </c>
      <c r="C52" s="8" t="s">
        <v>523</v>
      </c>
      <c r="D52" s="8">
        <f>VLOOKUP([Resource],CHOOSE({1,2},ResourceTable[Name],ResourceTable[No]),2,0)</f>
        <v>23</v>
      </c>
      <c r="E52" s="8" t="s">
        <v>925</v>
      </c>
      <c r="F52" s="8" t="s">
        <v>926</v>
      </c>
      <c r="G52" s="42" t="s">
        <v>531</v>
      </c>
      <c r="H52" s="8" t="s">
        <v>216</v>
      </c>
      <c r="I52" s="27">
        <f>VLOOKUP([Relate Resource],CHOOSE({1,2},ResourceTable[Name],ResourceTable[No]),2,0)</f>
        <v>21</v>
      </c>
    </row>
    <row r="53" spans="1:9">
      <c r="A53" s="45">
        <f>IFERROR($A52+1,1)</f>
        <v>52</v>
      </c>
      <c r="B53" s="7" t="s">
        <v>515</v>
      </c>
      <c r="C53" s="8" t="s">
        <v>316</v>
      </c>
      <c r="D53" s="8">
        <f>VLOOKUP([Resource],CHOOSE({1,2},ResourceTable[Name],ResourceTable[No]),2,0)</f>
        <v>19</v>
      </c>
      <c r="E53" s="8" t="s">
        <v>927</v>
      </c>
      <c r="F53" s="8" t="s">
        <v>928</v>
      </c>
      <c r="G53" s="42" t="s">
        <v>313</v>
      </c>
      <c r="H53" s="8" t="s">
        <v>216</v>
      </c>
      <c r="I53" s="27">
        <f>VLOOKUP([Relate Resource],CHOOSE({1,2},ResourceTable[Name],ResourceTable[No]),2,0)</f>
        <v>7</v>
      </c>
    </row>
    <row r="54" spans="1:9">
      <c r="A54" s="45">
        <f>IFERROR($A53+1,1)</f>
        <v>53</v>
      </c>
      <c r="B54" s="8" t="s">
        <v>543</v>
      </c>
      <c r="C54" s="8" t="s">
        <v>316</v>
      </c>
      <c r="D54" s="8">
        <f>VLOOKUP([Resource],CHOOSE({1,2},ResourceTable[Name],ResourceTable[No]),2,0)</f>
        <v>23</v>
      </c>
      <c r="E54" s="8" t="s">
        <v>929</v>
      </c>
      <c r="F54" s="8" t="s">
        <v>930</v>
      </c>
      <c r="G54" s="42" t="s">
        <v>313</v>
      </c>
      <c r="H54" s="8" t="s">
        <v>216</v>
      </c>
      <c r="I54" s="27">
        <f>VLOOKUP([Relate Resource],CHOOSE({1,2},ResourceTable[Name],ResourceTable[No]),2,0)</f>
        <v>7</v>
      </c>
    </row>
    <row r="55" spans="1:9">
      <c r="A55" s="20">
        <f>IFERROR($A54+1,1)</f>
        <v>54</v>
      </c>
      <c r="B55" s="7" t="s">
        <v>690</v>
      </c>
      <c r="C55" s="7" t="s">
        <v>406</v>
      </c>
      <c r="D55" s="7">
        <f>VLOOKUP([Resource],CHOOSE({1,2},ResourceTable[Name],ResourceTable[No]),2,0)</f>
        <v>32</v>
      </c>
      <c r="E55" s="7" t="s">
        <v>1023</v>
      </c>
      <c r="F55" s="7" t="s">
        <v>1022</v>
      </c>
      <c r="G55" s="22" t="s">
        <v>13</v>
      </c>
      <c r="H55" s="7" t="s">
        <v>401</v>
      </c>
      <c r="I55" s="41">
        <f>VLOOKUP([Relate Resource],CHOOSE({1,2},ResourceTable[Name],ResourceTable[No]),2,0)</f>
        <v>13</v>
      </c>
    </row>
  </sheetData>
  <dataValidations count="1">
    <dataValidation type="list" allowBlank="1" showInputMessage="1" showErrorMessage="1" sqref="B2:C55">
      <formula1>Resources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T208"/>
  <sheetViews>
    <sheetView topLeftCell="A186" workbookViewId="0">
      <selection activeCell="B6" sqref="B6:R198"/>
    </sheetView>
  </sheetViews>
  <sheetFormatPr defaultRowHeight="15"/>
  <cols>
    <col min="1" max="16384" width="9.140625" style="26"/>
  </cols>
  <sheetData>
    <row r="1" spans="1:20" s="38" customFormat="1" ht="15" customHeight="1">
      <c r="A1" s="51" t="s">
        <v>442</v>
      </c>
      <c r="B1" s="51"/>
      <c r="C1" s="51"/>
      <c r="D1" s="51"/>
      <c r="E1" s="52" t="str">
        <f>"\"&amp;VLOOKUP($A$1,SeedMap[],3,0)&amp;"\"&amp;VLOOKUP($A$1,SeedMap[],4,0)&amp;"::"&amp;VLOOKUP($A$1,SeedMap[],5,0)&amp;"()"</f>
        <v>\Milestone\Appframe\Model\ResourceFormField::truncate()</v>
      </c>
      <c r="F1" s="52"/>
      <c r="G1" s="52"/>
      <c r="H1" s="52"/>
      <c r="I1" s="53" t="s">
        <v>176</v>
      </c>
      <c r="J1" s="53"/>
      <c r="K1" s="53"/>
      <c r="L1" s="53"/>
      <c r="M1" s="53"/>
      <c r="N1" s="53"/>
      <c r="O1" s="53"/>
      <c r="P1" s="53"/>
      <c r="Q1" s="53"/>
      <c r="R1" s="53"/>
      <c r="S1" s="31" t="str">
        <f>""</f>
        <v/>
      </c>
      <c r="T1" s="10"/>
    </row>
    <row r="2" spans="1:20" s="38" customFormat="1" ht="15" customHeight="1">
      <c r="A2" s="51"/>
      <c r="B2" s="51"/>
      <c r="C2" s="51"/>
      <c r="D2" s="51"/>
      <c r="E2" s="52" t="s">
        <v>436</v>
      </c>
      <c r="F2" s="52"/>
      <c r="G2" s="52"/>
      <c r="H2" s="52"/>
      <c r="I2" s="53" t="s">
        <v>175</v>
      </c>
      <c r="J2" s="53"/>
      <c r="K2" s="53"/>
      <c r="L2" s="53"/>
      <c r="M2" s="53"/>
      <c r="N2" s="53"/>
      <c r="O2" s="53"/>
      <c r="P2" s="53"/>
      <c r="Q2" s="53"/>
      <c r="R2" s="53"/>
      <c r="S2" s="31" t="str">
        <f>";"</f>
        <v>;</v>
      </c>
      <c r="T2" s="10"/>
    </row>
    <row r="3" spans="1:20" s="38" customFormat="1" ht="15" customHeight="1">
      <c r="A3" s="51"/>
      <c r="B3" s="51"/>
      <c r="C3" s="51"/>
      <c r="D3" s="51"/>
      <c r="E3" s="52"/>
      <c r="F3" s="52"/>
      <c r="G3" s="52"/>
      <c r="H3" s="52"/>
      <c r="I3" s="53" t="s">
        <v>430</v>
      </c>
      <c r="J3" s="53"/>
      <c r="K3" s="53"/>
      <c r="L3" s="53"/>
      <c r="M3" s="53"/>
      <c r="N3" s="53"/>
      <c r="O3" s="53"/>
      <c r="P3" s="53"/>
      <c r="Q3" s="53"/>
      <c r="R3" s="53"/>
      <c r="S3" s="31" t="str">
        <f>$I$3</f>
        <v>\DB::statement('set foreign_key_checks = ' . $_);</v>
      </c>
      <c r="T3" s="10"/>
    </row>
    <row r="4" spans="1:20" s="38" customFormat="1" hidden="1">
      <c r="A4" s="32"/>
      <c r="B4" s="28">
        <v>3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>
        <v>13</v>
      </c>
      <c r="P4" s="28">
        <v>14</v>
      </c>
      <c r="Q4" s="28">
        <v>15</v>
      </c>
      <c r="R4" s="28"/>
      <c r="S4" s="39" t="str">
        <f>"-&gt;create(["</f>
        <v>-&gt;create([</v>
      </c>
      <c r="T4" s="31" t="str">
        <f>"])"</f>
        <v>])</v>
      </c>
    </row>
    <row r="5" spans="1:20" s="38" customFormat="1" hidden="1">
      <c r="A5" s="32"/>
      <c r="B5" s="28"/>
      <c r="C5" s="34" t="str">
        <f>IF(VLOOKUP($A$1&amp;"-0",TableData[[TRCode]:[15]],C$4+$B$4,0)=0,"",VLOOKUP($A$1&amp;"-0",TableData[[TRCode]:[15]],C$4+$B$4,0))</f>
        <v>resource_form</v>
      </c>
      <c r="D5" s="34" t="str">
        <f>IF(VLOOKUP($A$1&amp;"-0",TableData[[TRCode]:[15]],D$4+$B$4,0)=0,"",VLOOKUP($A$1&amp;"-0",TableData[[TRCode]:[15]],D$4+$B$4,0))</f>
        <v>name</v>
      </c>
      <c r="E5" s="34" t="str">
        <f>IF(VLOOKUP($A$1&amp;"-0",TableData[[TRCode]:[15]],E$4+$B$4,0)=0,"",VLOOKUP($A$1&amp;"-0",TableData[[TRCode]:[15]],E$4+$B$4,0))</f>
        <v>type</v>
      </c>
      <c r="F5" s="34" t="str">
        <f>IF(VLOOKUP($A$1&amp;"-0",TableData[[TRCode]:[15]],F$4+$B$4,0)=0,"",VLOOKUP($A$1&amp;"-0",TableData[[TRCode]:[15]],F$4+$B$4,0))</f>
        <v>label</v>
      </c>
      <c r="G5" s="34" t="str">
        <f>IF(VLOOKUP($A$1&amp;"-0",TableData[[TRCode]:[15]],G$4+$B$4,0)=0,"",VLOOKUP($A$1&amp;"-0",TableData[[TRCode]:[15]],G$4+$B$4,0))</f>
        <v>collection</v>
      </c>
      <c r="H5" s="34" t="str">
        <f>IF(VLOOKUP($A$1&amp;"-0",TableData[[TRCode]:[15]],H$4+$B$4,0)=0,"",VLOOKUP($A$1&amp;"-0",TableData[[TRCode]:[15]],H$4+$B$4,0))</f>
        <v/>
      </c>
      <c r="I5" s="34" t="str">
        <f>IF(VLOOKUP($A$1&amp;"-0",TableData[[TRCode]:[15]],I$4+$B$4,0)=0,"",VLOOKUP($A$1&amp;"-0",TableData[[TRCode]:[15]],I$4+$B$4,0))</f>
        <v/>
      </c>
      <c r="J5" s="34" t="str">
        <f>IF(VLOOKUP($A$1&amp;"-0",TableData[[TRCode]:[15]],J$4+$B$4,0)=0,"",VLOOKUP($A$1&amp;"-0",TableData[[TRCode]:[15]],J$4+$B$4,0))</f>
        <v/>
      </c>
      <c r="K5" s="34" t="str">
        <f>IF(VLOOKUP($A$1&amp;"-0",TableData[[TRCode]:[15]],K$4+$B$4,0)=0,"",VLOOKUP($A$1&amp;"-0",TableData[[TRCode]:[15]],K$4+$B$4,0))</f>
        <v/>
      </c>
      <c r="L5" s="34" t="str">
        <f>IF(VLOOKUP($A$1&amp;"-0",TableData[[TRCode]:[15]],L$4+$B$4,0)=0,"",VLOOKUP($A$1&amp;"-0",TableData[[TRCode]:[15]],L$4+$B$4,0))</f>
        <v/>
      </c>
      <c r="M5" s="34" t="str">
        <f>IF(VLOOKUP($A$1&amp;"-0",TableData[[TRCode]:[15]],M$4+$B$4,0)=0,"",VLOOKUP($A$1&amp;"-0",TableData[[TRCode]:[15]],M$4+$B$4,0))</f>
        <v/>
      </c>
      <c r="N5" s="34" t="str">
        <f>IF(VLOOKUP($A$1&amp;"-0",TableData[[TRCode]:[15]],N$4+$B$4,0)=0,"",VLOOKUP($A$1&amp;"-0",TableData[[TRCode]:[15]],N$4+$B$4,0))</f>
        <v/>
      </c>
      <c r="O5" s="34" t="str">
        <f>IF(VLOOKUP($A$1&amp;"-0",TableData[[TRCode]:[15]],O$4+$B$4,0)=0,"",VLOOKUP($A$1&amp;"-0",TableData[[TRCode]:[15]],O$4+$B$4,0))</f>
        <v/>
      </c>
      <c r="P5" s="34" t="str">
        <f>IF(VLOOKUP($A$1&amp;"-0",TableData[[TRCode]:[15]],P$4+$B$4,0)=0,"",VLOOKUP($A$1&amp;"-0",TableData[[TRCode]:[15]],P$4+$B$4,0))</f>
        <v/>
      </c>
      <c r="Q5" s="34" t="str">
        <f>IF(VLOOKUP($A$1&amp;"-0",TableData[[TRCode]:[15]],Q$4+$B$4,0)=0,"",VLOOKUP($A$1&amp;"-0",TableData[[TRCode]:[15]],Q$4+$B$4,0))</f>
        <v/>
      </c>
      <c r="R5" s="28"/>
      <c r="S5" s="10"/>
      <c r="T5" s="10"/>
    </row>
    <row r="6" spans="1:20">
      <c r="A6" s="32"/>
      <c r="B6" s="48" t="str">
        <f>$I$1</f>
        <v>$_ = \DB::statement('SELECT @@GLOBAL.foreign_key_checks');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10"/>
      <c r="T6" s="10"/>
    </row>
    <row r="7" spans="1:20">
      <c r="A7" s="32"/>
      <c r="B7" s="49" t="str">
        <f>$I$2</f>
        <v>\DB::statement('set foreign_key_checks = 0');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</row>
    <row r="8" spans="1:20">
      <c r="A8" s="32"/>
      <c r="B8" s="50" t="str">
        <f>$E$1</f>
        <v>\Milestone\Appframe\Model\ResourceFormField::truncate()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</row>
    <row r="9" spans="1:20">
      <c r="A9" s="29">
        <v>1</v>
      </c>
      <c r="B9" s="30" t="str">
        <f ca="1">IF($B8="","",IF($B8=";",$I$3,IF($B8=$I$3,"",IF(ISNA(VLOOKUP($A$1&amp;"-"&amp;$A9,INDIRECT($E$2),1,0)),";",$S$4))))</f>
        <v>-&gt;create([</v>
      </c>
      <c r="C9" s="33" t="str">
        <f ca="1">IF(AND($B9=$S$4,C$5&lt;&gt;""),IF(VLOOKUP($A$1&amp;"-"&amp;$A9,INDIRECT($E$2),C$4+$B$4,0)="","","'"&amp;C$5&amp;"' =&gt; '"&amp;VLOOKUP($A$1&amp;"-"&amp;$A9,INDIRECT($E$2),C$4+$B$4,0)&amp;"', "),"")</f>
        <v xml:space="preserve">'resource_form' =&gt; '1', </v>
      </c>
      <c r="D9" s="33" t="str">
        <f t="shared" ref="D9:Q24" ca="1" si="0">IF(AND($B9=$S$4,D$5&lt;&gt;""),IF(VLOOKUP($A$1&amp;"-"&amp;$A9,INDIRECT($E$2),D$4+$B$4,0)="","","'"&amp;D$5&amp;"' =&gt; '"&amp;VLOOKUP($A$1&amp;"-"&amp;$A9,INDIRECT($E$2),D$4+$B$4,0)&amp;"', "),"")</f>
        <v xml:space="preserve">'name' =&gt; 'name', </v>
      </c>
      <c r="E9" s="33" t="str">
        <f t="shared" ca="1" si="0"/>
        <v xml:space="preserve">'type' =&gt; 'text', </v>
      </c>
      <c r="F9" s="33" t="str">
        <f t="shared" ca="1" si="0"/>
        <v xml:space="preserve">'label' =&gt; 'Name', </v>
      </c>
      <c r="G9" s="33" t="str">
        <f t="shared" ca="1" si="0"/>
        <v/>
      </c>
      <c r="H9" s="33" t="str">
        <f t="shared" ca="1" si="0"/>
        <v/>
      </c>
      <c r="I9" s="33" t="str">
        <f t="shared" ca="1" si="0"/>
        <v/>
      </c>
      <c r="J9" s="33" t="str">
        <f t="shared" ca="1" si="0"/>
        <v/>
      </c>
      <c r="K9" s="33" t="str">
        <f t="shared" ca="1" si="0"/>
        <v/>
      </c>
      <c r="L9" s="33" t="str">
        <f t="shared" ca="1" si="0"/>
        <v/>
      </c>
      <c r="M9" s="33" t="str">
        <f t="shared" ca="1" si="0"/>
        <v/>
      </c>
      <c r="N9" s="33" t="str">
        <f t="shared" ca="1" si="0"/>
        <v/>
      </c>
      <c r="O9" s="33" t="str">
        <f t="shared" ca="1" si="0"/>
        <v/>
      </c>
      <c r="P9" s="33" t="str">
        <f t="shared" ca="1" si="0"/>
        <v/>
      </c>
      <c r="Q9" s="33" t="str">
        <f t="shared" ca="1" si="0"/>
        <v/>
      </c>
      <c r="R9" s="33" t="str">
        <f ca="1">IF(B9=$S$4,$T$4,"")</f>
        <v>])</v>
      </c>
    </row>
    <row r="10" spans="1:20">
      <c r="A10" s="29">
        <v>2</v>
      </c>
      <c r="B10" s="30" t="str">
        <f t="shared" ref="B10:B73" ca="1" si="1">IF($B9="","",IF($B9=";",$I$3,IF($B9=$I$3,"",IF(ISNA(VLOOKUP($A$1&amp;"-"&amp;$A10,INDIRECT($E$2),1,0)),";",$S$4))))</f>
        <v>-&gt;create([</v>
      </c>
      <c r="C10" s="33" t="str">
        <f ca="1">IF(AND($B10=$S$4,C$5&lt;&gt;""),IF(VLOOKUP($A$1&amp;"-"&amp;$A10,INDIRECT($E$2),C$4+$B$4,0)="","","'"&amp;C$5&amp;"' =&gt; '"&amp;VLOOKUP($A$1&amp;"-"&amp;$A10,INDIRECT($E$2),C$4+$B$4,0)&amp;"', "),"")</f>
        <v xml:space="preserve">'resource_form' =&gt; '1', </v>
      </c>
      <c r="D10" s="33" t="str">
        <f t="shared" ca="1" si="0"/>
        <v xml:space="preserve">'name' =&gt; 'email', </v>
      </c>
      <c r="E10" s="33" t="str">
        <f t="shared" ca="1" si="0"/>
        <v xml:space="preserve">'type' =&gt; 'text', </v>
      </c>
      <c r="F10" s="33" t="str">
        <f t="shared" ca="1" si="0"/>
        <v xml:space="preserve">'label' =&gt; 'Email', </v>
      </c>
      <c r="G10" s="33" t="str">
        <f t="shared" ca="1" si="0"/>
        <v/>
      </c>
      <c r="H10" s="33" t="str">
        <f t="shared" ca="1" si="0"/>
        <v/>
      </c>
      <c r="I10" s="33" t="str">
        <f t="shared" ca="1" si="0"/>
        <v/>
      </c>
      <c r="J10" s="33" t="str">
        <f t="shared" ca="1" si="0"/>
        <v/>
      </c>
      <c r="K10" s="33" t="str">
        <f t="shared" ca="1" si="0"/>
        <v/>
      </c>
      <c r="L10" s="33" t="str">
        <f t="shared" ca="1" si="0"/>
        <v/>
      </c>
      <c r="M10" s="33" t="str">
        <f t="shared" ca="1" si="0"/>
        <v/>
      </c>
      <c r="N10" s="33" t="str">
        <f t="shared" ca="1" si="0"/>
        <v/>
      </c>
      <c r="O10" s="33" t="str">
        <f t="shared" ca="1" si="0"/>
        <v/>
      </c>
      <c r="P10" s="33" t="str">
        <f t="shared" ca="1" si="0"/>
        <v/>
      </c>
      <c r="Q10" s="33" t="str">
        <f t="shared" ca="1" si="0"/>
        <v/>
      </c>
      <c r="R10" s="33" t="str">
        <f t="shared" ref="R10:R73" ca="1" si="2">IF(B10=$S$4,$T$4,"")</f>
        <v>])</v>
      </c>
    </row>
    <row r="11" spans="1:20">
      <c r="A11" s="29">
        <v>3</v>
      </c>
      <c r="B11" s="30" t="str">
        <f t="shared" ca="1" si="1"/>
        <v>-&gt;create([</v>
      </c>
      <c r="C11" s="33" t="str">
        <f t="shared" ref="C11:G74" ca="1" si="3">IF(AND($B11=$S$4,C$5&lt;&gt;""),IF(VLOOKUP($A$1&amp;"-"&amp;$A11,INDIRECT($E$2),C$4+$B$4,0)="","","'"&amp;C$5&amp;"' =&gt; '"&amp;VLOOKUP($A$1&amp;"-"&amp;$A11,INDIRECT($E$2),C$4+$B$4,0)&amp;"', "),"")</f>
        <v xml:space="preserve">'resource_form' =&gt; '1', </v>
      </c>
      <c r="D11" s="33" t="str">
        <f t="shared" ca="1" si="0"/>
        <v xml:space="preserve">'name' =&gt; 'group', </v>
      </c>
      <c r="E11" s="33" t="str">
        <f t="shared" ca="1" si="0"/>
        <v xml:space="preserve">'type' =&gt; 'select', </v>
      </c>
      <c r="F11" s="33" t="str">
        <f t="shared" ca="1" si="0"/>
        <v xml:space="preserve">'label' =&gt; 'Group', </v>
      </c>
      <c r="G11" s="33" t="str">
        <f t="shared" ca="1" si="0"/>
        <v/>
      </c>
      <c r="H11" s="33" t="str">
        <f t="shared" ca="1" si="0"/>
        <v/>
      </c>
      <c r="I11" s="33" t="str">
        <f t="shared" ca="1" si="0"/>
        <v/>
      </c>
      <c r="J11" s="33" t="str">
        <f t="shared" ca="1" si="0"/>
        <v/>
      </c>
      <c r="K11" s="33" t="str">
        <f t="shared" ca="1" si="0"/>
        <v/>
      </c>
      <c r="L11" s="33" t="str">
        <f t="shared" ca="1" si="0"/>
        <v/>
      </c>
      <c r="M11" s="33" t="str">
        <f t="shared" ca="1" si="0"/>
        <v/>
      </c>
      <c r="N11" s="33" t="str">
        <f t="shared" ca="1" si="0"/>
        <v/>
      </c>
      <c r="O11" s="33" t="str">
        <f t="shared" ca="1" si="0"/>
        <v/>
      </c>
      <c r="P11" s="33" t="str">
        <f t="shared" ca="1" si="0"/>
        <v/>
      </c>
      <c r="Q11" s="33" t="str">
        <f t="shared" ca="1" si="0"/>
        <v/>
      </c>
      <c r="R11" s="33" t="str">
        <f t="shared" ca="1" si="2"/>
        <v>])</v>
      </c>
    </row>
    <row r="12" spans="1:20">
      <c r="A12" s="29">
        <v>4</v>
      </c>
      <c r="B12" s="30" t="str">
        <f t="shared" ca="1" si="1"/>
        <v>-&gt;create([</v>
      </c>
      <c r="C12" s="33" t="str">
        <f t="shared" ca="1" si="3"/>
        <v xml:space="preserve">'resource_form' =&gt; '2', </v>
      </c>
      <c r="D12" s="33" t="str">
        <f t="shared" ca="1" si="0"/>
        <v xml:space="preserve">'name' =&gt; 'name', </v>
      </c>
      <c r="E12" s="33" t="str">
        <f t="shared" ca="1" si="0"/>
        <v xml:space="preserve">'type' =&gt; 'text', </v>
      </c>
      <c r="F12" s="33" t="str">
        <f t="shared" ca="1" si="0"/>
        <v xml:space="preserve">'label' =&gt; 'Name', </v>
      </c>
      <c r="G12" s="33" t="str">
        <f t="shared" ca="1" si="0"/>
        <v/>
      </c>
      <c r="H12" s="33" t="str">
        <f t="shared" ca="1" si="0"/>
        <v/>
      </c>
      <c r="I12" s="33" t="str">
        <f t="shared" ca="1" si="0"/>
        <v/>
      </c>
      <c r="J12" s="33" t="str">
        <f t="shared" ca="1" si="0"/>
        <v/>
      </c>
      <c r="K12" s="33" t="str">
        <f t="shared" ca="1" si="0"/>
        <v/>
      </c>
      <c r="L12" s="33" t="str">
        <f t="shared" ca="1" si="0"/>
        <v/>
      </c>
      <c r="M12" s="33" t="str">
        <f t="shared" ca="1" si="0"/>
        <v/>
      </c>
      <c r="N12" s="33" t="str">
        <f t="shared" ca="1" si="0"/>
        <v/>
      </c>
      <c r="O12" s="33" t="str">
        <f t="shared" ca="1" si="0"/>
        <v/>
      </c>
      <c r="P12" s="33" t="str">
        <f t="shared" ca="1" si="0"/>
        <v/>
      </c>
      <c r="Q12" s="33" t="str">
        <f t="shared" ca="1" si="0"/>
        <v/>
      </c>
      <c r="R12" s="33" t="str">
        <f t="shared" ca="1" si="2"/>
        <v>])</v>
      </c>
    </row>
    <row r="13" spans="1:20">
      <c r="A13" s="29">
        <v>5</v>
      </c>
      <c r="B13" s="30" t="str">
        <f t="shared" ca="1" si="1"/>
        <v>-&gt;create([</v>
      </c>
      <c r="C13" s="33" t="str">
        <f t="shared" ca="1" si="3"/>
        <v xml:space="preserve">'resource_form' =&gt; '2', </v>
      </c>
      <c r="D13" s="33" t="str">
        <f t="shared" ca="1" si="0"/>
        <v xml:space="preserve">'name' =&gt; 'email', </v>
      </c>
      <c r="E13" s="33" t="str">
        <f t="shared" ca="1" si="0"/>
        <v xml:space="preserve">'type' =&gt; 'text', </v>
      </c>
      <c r="F13" s="33" t="str">
        <f t="shared" ca="1" si="0"/>
        <v xml:space="preserve">'label' =&gt; 'Email', </v>
      </c>
      <c r="G13" s="33" t="str">
        <f t="shared" ca="1" si="0"/>
        <v/>
      </c>
      <c r="H13" s="33" t="str">
        <f t="shared" ca="1" si="0"/>
        <v/>
      </c>
      <c r="I13" s="33" t="str">
        <f t="shared" ca="1" si="0"/>
        <v/>
      </c>
      <c r="J13" s="33" t="str">
        <f t="shared" ca="1" si="0"/>
        <v/>
      </c>
      <c r="K13" s="33" t="str">
        <f t="shared" ca="1" si="0"/>
        <v/>
      </c>
      <c r="L13" s="33" t="str">
        <f t="shared" ca="1" si="0"/>
        <v/>
      </c>
      <c r="M13" s="33" t="str">
        <f t="shared" ca="1" si="0"/>
        <v/>
      </c>
      <c r="N13" s="33" t="str">
        <f t="shared" ca="1" si="0"/>
        <v/>
      </c>
      <c r="O13" s="33" t="str">
        <f t="shared" ca="1" si="0"/>
        <v/>
      </c>
      <c r="P13" s="33" t="str">
        <f t="shared" ca="1" si="0"/>
        <v/>
      </c>
      <c r="Q13" s="33" t="str">
        <f t="shared" ca="1" si="0"/>
        <v/>
      </c>
      <c r="R13" s="33" t="str">
        <f t="shared" ca="1" si="2"/>
        <v>])</v>
      </c>
    </row>
    <row r="14" spans="1:20">
      <c r="A14" s="29">
        <v>6</v>
      </c>
      <c r="B14" s="30" t="str">
        <f t="shared" ca="1" si="1"/>
        <v>-&gt;create([</v>
      </c>
      <c r="C14" s="33" t="str">
        <f t="shared" ca="1" si="3"/>
        <v xml:space="preserve">'resource_form' =&gt; '3', </v>
      </c>
      <c r="D14" s="33" t="str">
        <f t="shared" ca="1" si="0"/>
        <v xml:space="preserve">'name' =&gt; 'name', </v>
      </c>
      <c r="E14" s="33" t="str">
        <f t="shared" ca="1" si="0"/>
        <v xml:space="preserve">'type' =&gt; 'text', </v>
      </c>
      <c r="F14" s="33" t="str">
        <f t="shared" ca="1" si="0"/>
        <v xml:space="preserve">'label' =&gt; 'Name', </v>
      </c>
      <c r="G14" s="33" t="str">
        <f t="shared" ca="1" si="0"/>
        <v/>
      </c>
      <c r="H14" s="33" t="str">
        <f t="shared" ca="1" si="0"/>
        <v/>
      </c>
      <c r="I14" s="33" t="str">
        <f t="shared" ca="1" si="0"/>
        <v/>
      </c>
      <c r="J14" s="33" t="str">
        <f t="shared" ca="1" si="0"/>
        <v/>
      </c>
      <c r="K14" s="33" t="str">
        <f t="shared" ca="1" si="0"/>
        <v/>
      </c>
      <c r="L14" s="33" t="str">
        <f t="shared" ca="1" si="0"/>
        <v/>
      </c>
      <c r="M14" s="33" t="str">
        <f t="shared" ca="1" si="0"/>
        <v/>
      </c>
      <c r="N14" s="33" t="str">
        <f t="shared" ca="1" si="0"/>
        <v/>
      </c>
      <c r="O14" s="33" t="str">
        <f t="shared" ca="1" si="0"/>
        <v/>
      </c>
      <c r="P14" s="33" t="str">
        <f t="shared" ca="1" si="0"/>
        <v/>
      </c>
      <c r="Q14" s="33" t="str">
        <f t="shared" ca="1" si="0"/>
        <v/>
      </c>
      <c r="R14" s="33" t="str">
        <f t="shared" ca="1" si="2"/>
        <v>])</v>
      </c>
    </row>
    <row r="15" spans="1:20">
      <c r="A15" s="29">
        <v>7</v>
      </c>
      <c r="B15" s="30" t="str">
        <f t="shared" ca="1" si="1"/>
        <v>-&gt;create([</v>
      </c>
      <c r="C15" s="33" t="str">
        <f t="shared" ca="1" si="3"/>
        <v xml:space="preserve">'resource_form' =&gt; '3', </v>
      </c>
      <c r="D15" s="33" t="str">
        <f t="shared" ca="1" si="0"/>
        <v xml:space="preserve">'name' =&gt; 'email', </v>
      </c>
      <c r="E15" s="33" t="str">
        <f t="shared" ca="1" si="0"/>
        <v xml:space="preserve">'type' =&gt; 'text', </v>
      </c>
      <c r="F15" s="33" t="str">
        <f t="shared" ca="1" si="0"/>
        <v xml:space="preserve">'label' =&gt; 'Email', </v>
      </c>
      <c r="G15" s="33" t="str">
        <f t="shared" ca="1" si="0"/>
        <v/>
      </c>
      <c r="H15" s="33" t="str">
        <f t="shared" ca="1" si="0"/>
        <v/>
      </c>
      <c r="I15" s="33" t="str">
        <f t="shared" ca="1" si="0"/>
        <v/>
      </c>
      <c r="J15" s="33" t="str">
        <f t="shared" ca="1" si="0"/>
        <v/>
      </c>
      <c r="K15" s="33" t="str">
        <f t="shared" ca="1" si="0"/>
        <v/>
      </c>
      <c r="L15" s="33" t="str">
        <f t="shared" ca="1" si="0"/>
        <v/>
      </c>
      <c r="M15" s="33" t="str">
        <f t="shared" ca="1" si="0"/>
        <v/>
      </c>
      <c r="N15" s="33" t="str">
        <f t="shared" ca="1" si="0"/>
        <v/>
      </c>
      <c r="O15" s="33" t="str">
        <f t="shared" ca="1" si="0"/>
        <v/>
      </c>
      <c r="P15" s="33" t="str">
        <f t="shared" ca="1" si="0"/>
        <v/>
      </c>
      <c r="Q15" s="33" t="str">
        <f t="shared" ca="1" si="0"/>
        <v/>
      </c>
      <c r="R15" s="33" t="str">
        <f t="shared" ca="1" si="2"/>
        <v>])</v>
      </c>
    </row>
    <row r="16" spans="1:20">
      <c r="A16" s="29">
        <v>8</v>
      </c>
      <c r="B16" s="30" t="str">
        <f t="shared" ca="1" si="1"/>
        <v>-&gt;create([</v>
      </c>
      <c r="C16" s="33" t="str">
        <f t="shared" ca="1" si="3"/>
        <v xml:space="preserve">'resource_form' =&gt; '4', </v>
      </c>
      <c r="D16" s="33" t="str">
        <f t="shared" ca="1" si="0"/>
        <v xml:space="preserve">'name' =&gt; 'name', </v>
      </c>
      <c r="E16" s="33" t="str">
        <f t="shared" ca="1" si="0"/>
        <v xml:space="preserve">'type' =&gt; 'text', </v>
      </c>
      <c r="F16" s="33" t="str">
        <f t="shared" ca="1" si="0"/>
        <v xml:space="preserve">'label' =&gt; 'Group Name', </v>
      </c>
      <c r="G16" s="33" t="str">
        <f t="shared" ca="1" si="0"/>
        <v/>
      </c>
      <c r="H16" s="33" t="str">
        <f t="shared" ca="1" si="0"/>
        <v/>
      </c>
      <c r="I16" s="33" t="str">
        <f t="shared" ca="1" si="0"/>
        <v/>
      </c>
      <c r="J16" s="33" t="str">
        <f t="shared" ca="1" si="0"/>
        <v/>
      </c>
      <c r="K16" s="33" t="str">
        <f t="shared" ca="1" si="0"/>
        <v/>
      </c>
      <c r="L16" s="33" t="str">
        <f t="shared" ca="1" si="0"/>
        <v/>
      </c>
      <c r="M16" s="33" t="str">
        <f t="shared" ca="1" si="0"/>
        <v/>
      </c>
      <c r="N16" s="33" t="str">
        <f t="shared" ca="1" si="0"/>
        <v/>
      </c>
      <c r="O16" s="33" t="str">
        <f t="shared" ca="1" si="0"/>
        <v/>
      </c>
      <c r="P16" s="33" t="str">
        <f t="shared" ca="1" si="0"/>
        <v/>
      </c>
      <c r="Q16" s="33" t="str">
        <f t="shared" ca="1" si="0"/>
        <v/>
      </c>
      <c r="R16" s="33" t="str">
        <f t="shared" ca="1" si="2"/>
        <v>])</v>
      </c>
    </row>
    <row r="17" spans="1:18">
      <c r="A17" s="29">
        <v>9</v>
      </c>
      <c r="B17" s="30" t="str">
        <f t="shared" ca="1" si="1"/>
        <v>-&gt;create([</v>
      </c>
      <c r="C17" s="33" t="str">
        <f t="shared" ca="1" si="3"/>
        <v xml:space="preserve">'resource_form' =&gt; '4', </v>
      </c>
      <c r="D17" s="33" t="str">
        <f t="shared" ca="1" si="0"/>
        <v xml:space="preserve">'name' =&gt; 'description', </v>
      </c>
      <c r="E17" s="33" t="str">
        <f t="shared" ca="1" si="0"/>
        <v xml:space="preserve">'type' =&gt; 'textarea', </v>
      </c>
      <c r="F17" s="33" t="str">
        <f t="shared" ca="1" si="0"/>
        <v xml:space="preserve">'label' =&gt; 'Description', </v>
      </c>
      <c r="G17" s="33" t="str">
        <f t="shared" ca="1" si="0"/>
        <v/>
      </c>
      <c r="H17" s="33" t="str">
        <f t="shared" ca="1" si="0"/>
        <v/>
      </c>
      <c r="I17" s="33" t="str">
        <f t="shared" ca="1" si="0"/>
        <v/>
      </c>
      <c r="J17" s="33" t="str">
        <f t="shared" ca="1" si="0"/>
        <v/>
      </c>
      <c r="K17" s="33" t="str">
        <f t="shared" ca="1" si="0"/>
        <v/>
      </c>
      <c r="L17" s="33" t="str">
        <f t="shared" ca="1" si="0"/>
        <v/>
      </c>
      <c r="M17" s="33" t="str">
        <f t="shared" ca="1" si="0"/>
        <v/>
      </c>
      <c r="N17" s="33" t="str">
        <f t="shared" ca="1" si="0"/>
        <v/>
      </c>
      <c r="O17" s="33" t="str">
        <f t="shared" ca="1" si="0"/>
        <v/>
      </c>
      <c r="P17" s="33" t="str">
        <f t="shared" ca="1" si="0"/>
        <v/>
      </c>
      <c r="Q17" s="33" t="str">
        <f t="shared" ca="1" si="0"/>
        <v/>
      </c>
      <c r="R17" s="33" t="str">
        <f t="shared" ca="1" si="2"/>
        <v>])</v>
      </c>
    </row>
    <row r="18" spans="1:18">
      <c r="A18" s="29">
        <v>10</v>
      </c>
      <c r="B18" s="30" t="str">
        <f t="shared" ca="1" si="1"/>
        <v>-&gt;create([</v>
      </c>
      <c r="C18" s="33" t="str">
        <f t="shared" ca="1" si="3"/>
        <v xml:space="preserve">'resource_form' =&gt; '4', </v>
      </c>
      <c r="D18" s="33" t="str">
        <f t="shared" ca="1" si="0"/>
        <v xml:space="preserve">'name' =&gt; 'title', </v>
      </c>
      <c r="E18" s="33" t="str">
        <f t="shared" ca="1" si="0"/>
        <v xml:space="preserve">'type' =&gt; 'text', </v>
      </c>
      <c r="F18" s="33" t="str">
        <f t="shared" ca="1" si="0"/>
        <v xml:space="preserve">'label' =&gt; 'Group Title', </v>
      </c>
      <c r="G18" s="33" t="str">
        <f t="shared" ca="1" si="0"/>
        <v/>
      </c>
      <c r="H18" s="33" t="str">
        <f t="shared" ca="1" si="0"/>
        <v/>
      </c>
      <c r="I18" s="33" t="str">
        <f t="shared" ca="1" si="0"/>
        <v/>
      </c>
      <c r="J18" s="33" t="str">
        <f t="shared" ca="1" si="0"/>
        <v/>
      </c>
      <c r="K18" s="33" t="str">
        <f t="shared" ca="1" si="0"/>
        <v/>
      </c>
      <c r="L18" s="33" t="str">
        <f t="shared" ca="1" si="0"/>
        <v/>
      </c>
      <c r="M18" s="33" t="str">
        <f t="shared" ca="1" si="0"/>
        <v/>
      </c>
      <c r="N18" s="33" t="str">
        <f t="shared" ca="1" si="0"/>
        <v/>
      </c>
      <c r="O18" s="33" t="str">
        <f t="shared" ca="1" si="0"/>
        <v/>
      </c>
      <c r="P18" s="33" t="str">
        <f t="shared" ca="1" si="0"/>
        <v/>
      </c>
      <c r="Q18" s="33" t="str">
        <f t="shared" ca="1" si="0"/>
        <v/>
      </c>
      <c r="R18" s="33" t="str">
        <f t="shared" ca="1" si="2"/>
        <v>])</v>
      </c>
    </row>
    <row r="19" spans="1:18">
      <c r="A19" s="29">
        <v>11</v>
      </c>
      <c r="B19" s="30" t="str">
        <f t="shared" ca="1" si="1"/>
        <v>-&gt;create([</v>
      </c>
      <c r="C19" s="33" t="str">
        <f t="shared" ca="1" si="3"/>
        <v xml:space="preserve">'resource_form' =&gt; '5', </v>
      </c>
      <c r="D19" s="33" t="str">
        <f t="shared" ca="1" si="0"/>
        <v xml:space="preserve">'name' =&gt; 'name', </v>
      </c>
      <c r="E19" s="33" t="str">
        <f t="shared" ca="1" si="0"/>
        <v xml:space="preserve">'type' =&gt; 'text', </v>
      </c>
      <c r="F19" s="33" t="str">
        <f t="shared" ca="1" si="0"/>
        <v xml:space="preserve">'label' =&gt; 'Name', </v>
      </c>
      <c r="G19" s="33" t="str">
        <f t="shared" ca="1" si="0"/>
        <v/>
      </c>
      <c r="H19" s="33" t="str">
        <f t="shared" ca="1" si="0"/>
        <v/>
      </c>
      <c r="I19" s="33" t="str">
        <f t="shared" ca="1" si="0"/>
        <v/>
      </c>
      <c r="J19" s="33" t="str">
        <f t="shared" ca="1" si="0"/>
        <v/>
      </c>
      <c r="K19" s="33" t="str">
        <f t="shared" ca="1" si="0"/>
        <v/>
      </c>
      <c r="L19" s="33" t="str">
        <f t="shared" ca="1" si="0"/>
        <v/>
      </c>
      <c r="M19" s="33" t="str">
        <f t="shared" ca="1" si="0"/>
        <v/>
      </c>
      <c r="N19" s="33" t="str">
        <f t="shared" ca="1" si="0"/>
        <v/>
      </c>
      <c r="O19" s="33" t="str">
        <f t="shared" ca="1" si="0"/>
        <v/>
      </c>
      <c r="P19" s="33" t="str">
        <f t="shared" ca="1" si="0"/>
        <v/>
      </c>
      <c r="Q19" s="33" t="str">
        <f t="shared" ca="1" si="0"/>
        <v/>
      </c>
      <c r="R19" s="33" t="str">
        <f t="shared" ca="1" si="2"/>
        <v>])</v>
      </c>
    </row>
    <row r="20" spans="1:18">
      <c r="A20" s="29">
        <v>12</v>
      </c>
      <c r="B20" s="30" t="str">
        <f t="shared" ca="1" si="1"/>
        <v>-&gt;create([</v>
      </c>
      <c r="C20" s="33" t="str">
        <f t="shared" ca="1" si="3"/>
        <v xml:space="preserve">'resource_form' =&gt; '5', </v>
      </c>
      <c r="D20" s="33" t="str">
        <f t="shared" ca="1" si="0"/>
        <v xml:space="preserve">'name' =&gt; 'description', </v>
      </c>
      <c r="E20" s="33" t="str">
        <f t="shared" ca="1" si="0"/>
        <v xml:space="preserve">'type' =&gt; 'textarea', </v>
      </c>
      <c r="F20" s="33" t="str">
        <f t="shared" ca="1" si="0"/>
        <v xml:space="preserve">'label' =&gt; 'Description', </v>
      </c>
      <c r="G20" s="33" t="str">
        <f t="shared" ca="1" si="0"/>
        <v/>
      </c>
      <c r="H20" s="33" t="str">
        <f t="shared" ca="1" si="0"/>
        <v/>
      </c>
      <c r="I20" s="33" t="str">
        <f t="shared" ca="1" si="0"/>
        <v/>
      </c>
      <c r="J20" s="33" t="str">
        <f t="shared" ca="1" si="0"/>
        <v/>
      </c>
      <c r="K20" s="33" t="str">
        <f t="shared" ca="1" si="0"/>
        <v/>
      </c>
      <c r="L20" s="33" t="str">
        <f t="shared" ca="1" si="0"/>
        <v/>
      </c>
      <c r="M20" s="33" t="str">
        <f t="shared" ca="1" si="0"/>
        <v/>
      </c>
      <c r="N20" s="33" t="str">
        <f t="shared" ca="1" si="0"/>
        <v/>
      </c>
      <c r="O20" s="33" t="str">
        <f t="shared" ca="1" si="0"/>
        <v/>
      </c>
      <c r="P20" s="33" t="str">
        <f t="shared" ca="1" si="0"/>
        <v/>
      </c>
      <c r="Q20" s="33" t="str">
        <f t="shared" ca="1" si="0"/>
        <v/>
      </c>
      <c r="R20" s="33" t="str">
        <f t="shared" ca="1" si="2"/>
        <v>])</v>
      </c>
    </row>
    <row r="21" spans="1:18">
      <c r="A21" s="29">
        <v>13</v>
      </c>
      <c r="B21" s="30" t="str">
        <f t="shared" ca="1" si="1"/>
        <v>-&gt;create([</v>
      </c>
      <c r="C21" s="33" t="str">
        <f t="shared" ca="1" si="3"/>
        <v xml:space="preserve">'resource_form' =&gt; '5', </v>
      </c>
      <c r="D21" s="33" t="str">
        <f t="shared" ca="1" si="0"/>
        <v xml:space="preserve">'name' =&gt; 'title', </v>
      </c>
      <c r="E21" s="33" t="str">
        <f t="shared" ca="1" si="0"/>
        <v xml:space="preserve">'type' =&gt; 'text', </v>
      </c>
      <c r="F21" s="33" t="str">
        <f t="shared" ca="1" si="0"/>
        <v xml:space="preserve">'label' =&gt; 'Title', </v>
      </c>
      <c r="G21" s="33" t="str">
        <f t="shared" ca="1" si="0"/>
        <v/>
      </c>
      <c r="H21" s="33" t="str">
        <f t="shared" ca="1" si="0"/>
        <v/>
      </c>
      <c r="I21" s="33" t="str">
        <f t="shared" ca="1" si="0"/>
        <v/>
      </c>
      <c r="J21" s="33" t="str">
        <f t="shared" ca="1" si="0"/>
        <v/>
      </c>
      <c r="K21" s="33" t="str">
        <f t="shared" ca="1" si="0"/>
        <v/>
      </c>
      <c r="L21" s="33" t="str">
        <f t="shared" ca="1" si="0"/>
        <v/>
      </c>
      <c r="M21" s="33" t="str">
        <f t="shared" ca="1" si="0"/>
        <v/>
      </c>
      <c r="N21" s="33" t="str">
        <f t="shared" ca="1" si="0"/>
        <v/>
      </c>
      <c r="O21" s="33" t="str">
        <f t="shared" ca="1" si="0"/>
        <v/>
      </c>
      <c r="P21" s="33" t="str">
        <f t="shared" ca="1" si="0"/>
        <v/>
      </c>
      <c r="Q21" s="33" t="str">
        <f t="shared" ca="1" si="0"/>
        <v/>
      </c>
      <c r="R21" s="33" t="str">
        <f t="shared" ca="1" si="2"/>
        <v>])</v>
      </c>
    </row>
    <row r="22" spans="1:18">
      <c r="A22" s="29">
        <v>14</v>
      </c>
      <c r="B22" s="30" t="str">
        <f t="shared" ca="1" si="1"/>
        <v>-&gt;create([</v>
      </c>
      <c r="C22" s="33" t="str">
        <f t="shared" ca="1" si="3"/>
        <v xml:space="preserve">'resource_form' =&gt; '6', </v>
      </c>
      <c r="D22" s="33" t="str">
        <f t="shared" ca="1" si="0"/>
        <v xml:space="preserve">'name' =&gt; 'name', </v>
      </c>
      <c r="E22" s="33" t="str">
        <f t="shared" ca="1" si="0"/>
        <v xml:space="preserve">'type' =&gt; 'text', </v>
      </c>
      <c r="F22" s="33" t="str">
        <f t="shared" ca="1" si="0"/>
        <v xml:space="preserve">'label' =&gt; 'Name', </v>
      </c>
      <c r="G22" s="33" t="str">
        <f t="shared" ca="1" si="0"/>
        <v/>
      </c>
      <c r="H22" s="33" t="str">
        <f t="shared" ca="1" si="0"/>
        <v/>
      </c>
      <c r="I22" s="33" t="str">
        <f t="shared" ca="1" si="0"/>
        <v/>
      </c>
      <c r="J22" s="33" t="str">
        <f t="shared" ca="1" si="0"/>
        <v/>
      </c>
      <c r="K22" s="33" t="str">
        <f t="shared" ca="1" si="0"/>
        <v/>
      </c>
      <c r="L22" s="33" t="str">
        <f t="shared" ca="1" si="0"/>
        <v/>
      </c>
      <c r="M22" s="33" t="str">
        <f t="shared" ca="1" si="0"/>
        <v/>
      </c>
      <c r="N22" s="33" t="str">
        <f t="shared" ca="1" si="0"/>
        <v/>
      </c>
      <c r="O22" s="33" t="str">
        <f t="shared" ca="1" si="0"/>
        <v/>
      </c>
      <c r="P22" s="33" t="str">
        <f t="shared" ca="1" si="0"/>
        <v/>
      </c>
      <c r="Q22" s="33" t="str">
        <f t="shared" ca="1" si="0"/>
        <v/>
      </c>
      <c r="R22" s="33" t="str">
        <f t="shared" ca="1" si="2"/>
        <v>])</v>
      </c>
    </row>
    <row r="23" spans="1:18">
      <c r="A23" s="29">
        <v>15</v>
      </c>
      <c r="B23" s="30" t="str">
        <f t="shared" ca="1" si="1"/>
        <v>-&gt;create([</v>
      </c>
      <c r="C23" s="33" t="str">
        <f t="shared" ca="1" si="3"/>
        <v xml:space="preserve">'resource_form' =&gt; '6', </v>
      </c>
      <c r="D23" s="33" t="str">
        <f t="shared" ca="1" si="0"/>
        <v xml:space="preserve">'name' =&gt; 'description', </v>
      </c>
      <c r="E23" s="33" t="str">
        <f t="shared" ca="1" si="0"/>
        <v xml:space="preserve">'type' =&gt; 'textarea', </v>
      </c>
      <c r="F23" s="33" t="str">
        <f t="shared" ca="1" si="0"/>
        <v xml:space="preserve">'label' =&gt; 'Description', </v>
      </c>
      <c r="G23" s="33" t="str">
        <f t="shared" ca="1" si="0"/>
        <v/>
      </c>
      <c r="H23" s="33" t="str">
        <f t="shared" ca="1" si="0"/>
        <v/>
      </c>
      <c r="I23" s="33" t="str">
        <f t="shared" ca="1" si="0"/>
        <v/>
      </c>
      <c r="J23" s="33" t="str">
        <f t="shared" ca="1" si="0"/>
        <v/>
      </c>
      <c r="K23" s="33" t="str">
        <f t="shared" ca="1" si="0"/>
        <v/>
      </c>
      <c r="L23" s="33" t="str">
        <f t="shared" ca="1" si="0"/>
        <v/>
      </c>
      <c r="M23" s="33" t="str">
        <f t="shared" ca="1" si="0"/>
        <v/>
      </c>
      <c r="N23" s="33" t="str">
        <f t="shared" ca="1" si="0"/>
        <v/>
      </c>
      <c r="O23" s="33" t="str">
        <f t="shared" ca="1" si="0"/>
        <v/>
      </c>
      <c r="P23" s="33" t="str">
        <f t="shared" ca="1" si="0"/>
        <v/>
      </c>
      <c r="Q23" s="33" t="str">
        <f t="shared" ca="1" si="0"/>
        <v/>
      </c>
      <c r="R23" s="33" t="str">
        <f t="shared" ca="1" si="2"/>
        <v>])</v>
      </c>
    </row>
    <row r="24" spans="1:18">
      <c r="A24" s="29">
        <v>16</v>
      </c>
      <c r="B24" s="30" t="str">
        <f t="shared" ca="1" si="1"/>
        <v>-&gt;create([</v>
      </c>
      <c r="C24" s="33" t="str">
        <f t="shared" ca="1" si="3"/>
        <v xml:space="preserve">'resource_form' =&gt; '6', </v>
      </c>
      <c r="D24" s="33" t="str">
        <f t="shared" ca="1" si="0"/>
        <v xml:space="preserve">'name' =&gt; 'title', </v>
      </c>
      <c r="E24" s="33" t="str">
        <f t="shared" ca="1" si="0"/>
        <v xml:space="preserve">'type' =&gt; 'text', </v>
      </c>
      <c r="F24" s="33" t="str">
        <f t="shared" ca="1" si="0"/>
        <v xml:space="preserve">'label' =&gt; 'Title', </v>
      </c>
      <c r="G24" s="33" t="str">
        <f t="shared" ca="1" si="0"/>
        <v/>
      </c>
      <c r="H24" s="33" t="str">
        <f t="shared" ca="1" si="0"/>
        <v/>
      </c>
      <c r="I24" s="33" t="str">
        <f t="shared" ca="1" si="0"/>
        <v/>
      </c>
      <c r="J24" s="33" t="str">
        <f t="shared" ca="1" si="0"/>
        <v/>
      </c>
      <c r="K24" s="33" t="str">
        <f t="shared" ca="1" si="0"/>
        <v/>
      </c>
      <c r="L24" s="33" t="str">
        <f t="shared" ca="1" si="0"/>
        <v/>
      </c>
      <c r="M24" s="33" t="str">
        <f t="shared" ca="1" si="0"/>
        <v/>
      </c>
      <c r="N24" s="33" t="str">
        <f t="shared" ca="1" si="0"/>
        <v/>
      </c>
      <c r="O24" s="33" t="str">
        <f t="shared" ca="1" si="0"/>
        <v/>
      </c>
      <c r="P24" s="33" t="str">
        <f t="shared" ca="1" si="0"/>
        <v/>
      </c>
      <c r="Q24" s="33" t="str">
        <f t="shared" ca="1" si="0"/>
        <v/>
      </c>
      <c r="R24" s="33" t="str">
        <f t="shared" ca="1" si="2"/>
        <v>])</v>
      </c>
    </row>
    <row r="25" spans="1:18">
      <c r="A25" s="29">
        <v>17</v>
      </c>
      <c r="B25" s="30" t="str">
        <f t="shared" ca="1" si="1"/>
        <v>-&gt;create([</v>
      </c>
      <c r="C25" s="33" t="str">
        <f t="shared" ca="1" si="3"/>
        <v xml:space="preserve">'resource_form' =&gt; '6', </v>
      </c>
      <c r="D25" s="33" t="str">
        <f t="shared" ca="1" si="3"/>
        <v xml:space="preserve">'name' =&gt; 'namespace', </v>
      </c>
      <c r="E25" s="33" t="str">
        <f t="shared" ca="1" si="3"/>
        <v xml:space="preserve">'type' =&gt; 'text', </v>
      </c>
      <c r="F25" s="33" t="str">
        <f t="shared" ca="1" si="3"/>
        <v xml:space="preserve">'label' =&gt; 'Namespace', </v>
      </c>
      <c r="G25" s="33" t="str">
        <f t="shared" ca="1" si="3"/>
        <v/>
      </c>
      <c r="H25" s="33" t="str">
        <f t="shared" ref="H25:K88" ca="1" si="4">IF(AND($B25=$S$4,H$5&lt;&gt;""),IF(VLOOKUP($A$1&amp;"-"&amp;$A25,INDIRECT($E$2),H$4+$B$4,0)="","","'"&amp;H$5&amp;"' =&gt; '"&amp;VLOOKUP($A$1&amp;"-"&amp;$A25,INDIRECT($E$2),H$4+$B$4,0)&amp;"', "),"")</f>
        <v/>
      </c>
      <c r="I25" s="33" t="str">
        <f t="shared" ca="1" si="4"/>
        <v/>
      </c>
      <c r="J25" s="33" t="str">
        <f t="shared" ca="1" si="4"/>
        <v/>
      </c>
      <c r="K25" s="33" t="str">
        <f t="shared" ca="1" si="4"/>
        <v/>
      </c>
      <c r="L25" s="33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33" t="str">
        <f t="shared" ca="1" si="5"/>
        <v/>
      </c>
      <c r="N25" s="33" t="str">
        <f t="shared" ca="1" si="5"/>
        <v/>
      </c>
      <c r="O25" s="33" t="str">
        <f t="shared" ca="1" si="5"/>
        <v/>
      </c>
      <c r="P25" s="33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33" t="str">
        <f t="shared" ca="1" si="6"/>
        <v/>
      </c>
      <c r="R25" s="33" t="str">
        <f t="shared" ca="1" si="2"/>
        <v>])</v>
      </c>
    </row>
    <row r="26" spans="1:18">
      <c r="A26" s="29">
        <v>18</v>
      </c>
      <c r="B26" s="30" t="str">
        <f t="shared" ca="1" si="1"/>
        <v>-&gt;create([</v>
      </c>
      <c r="C26" s="33" t="str">
        <f t="shared" ca="1" si="3"/>
        <v xml:space="preserve">'resource_form' =&gt; '6', </v>
      </c>
      <c r="D26" s="33" t="str">
        <f t="shared" ca="1" si="3"/>
        <v xml:space="preserve">'name' =&gt; 'table', </v>
      </c>
      <c r="E26" s="33" t="str">
        <f t="shared" ca="1" si="3"/>
        <v xml:space="preserve">'type' =&gt; 'text', </v>
      </c>
      <c r="F26" s="33" t="str">
        <f t="shared" ca="1" si="3"/>
        <v xml:space="preserve">'label' =&gt; 'Table', </v>
      </c>
      <c r="G26" s="33" t="str">
        <f t="shared" ca="1" si="3"/>
        <v/>
      </c>
      <c r="H26" s="33" t="str">
        <f t="shared" ca="1" si="4"/>
        <v/>
      </c>
      <c r="I26" s="33" t="str">
        <f t="shared" ca="1" si="4"/>
        <v/>
      </c>
      <c r="J26" s="33" t="str">
        <f t="shared" ca="1" si="4"/>
        <v/>
      </c>
      <c r="K26" s="33" t="str">
        <f t="shared" ca="1" si="4"/>
        <v/>
      </c>
      <c r="L26" s="33" t="str">
        <f t="shared" ca="1" si="5"/>
        <v/>
      </c>
      <c r="M26" s="33" t="str">
        <f t="shared" ca="1" si="5"/>
        <v/>
      </c>
      <c r="N26" s="33" t="str">
        <f t="shared" ca="1" si="5"/>
        <v/>
      </c>
      <c r="O26" s="33" t="str">
        <f t="shared" ca="1" si="5"/>
        <v/>
      </c>
      <c r="P26" s="33" t="str">
        <f t="shared" ca="1" si="6"/>
        <v/>
      </c>
      <c r="Q26" s="33" t="str">
        <f t="shared" ca="1" si="6"/>
        <v/>
      </c>
      <c r="R26" s="33" t="str">
        <f t="shared" ca="1" si="2"/>
        <v>])</v>
      </c>
    </row>
    <row r="27" spans="1:18">
      <c r="A27" s="29">
        <v>19</v>
      </c>
      <c r="B27" s="30" t="str">
        <f t="shared" ca="1" si="1"/>
        <v>-&gt;create([</v>
      </c>
      <c r="C27" s="33" t="str">
        <f t="shared" ca="1" si="3"/>
        <v xml:space="preserve">'resource_form' =&gt; '6', </v>
      </c>
      <c r="D27" s="33" t="str">
        <f t="shared" ca="1" si="3"/>
        <v xml:space="preserve">'name' =&gt; 'key', </v>
      </c>
      <c r="E27" s="33" t="str">
        <f t="shared" ca="1" si="3"/>
        <v xml:space="preserve">'type' =&gt; 'text', </v>
      </c>
      <c r="F27" s="33" t="str">
        <f t="shared" ca="1" si="3"/>
        <v xml:space="preserve">'label' =&gt; 'Primary Key', </v>
      </c>
      <c r="G27" s="33" t="str">
        <f t="shared" ca="1" si="3"/>
        <v/>
      </c>
      <c r="H27" s="33" t="str">
        <f t="shared" ca="1" si="4"/>
        <v/>
      </c>
      <c r="I27" s="33" t="str">
        <f t="shared" ca="1" si="4"/>
        <v/>
      </c>
      <c r="J27" s="33" t="str">
        <f t="shared" ca="1" si="4"/>
        <v/>
      </c>
      <c r="K27" s="33" t="str">
        <f t="shared" ca="1" si="4"/>
        <v/>
      </c>
      <c r="L27" s="33" t="str">
        <f t="shared" ca="1" si="5"/>
        <v/>
      </c>
      <c r="M27" s="33" t="str">
        <f t="shared" ca="1" si="5"/>
        <v/>
      </c>
      <c r="N27" s="33" t="str">
        <f t="shared" ca="1" si="5"/>
        <v/>
      </c>
      <c r="O27" s="33" t="str">
        <f t="shared" ca="1" si="5"/>
        <v/>
      </c>
      <c r="P27" s="33" t="str">
        <f t="shared" ca="1" si="6"/>
        <v/>
      </c>
      <c r="Q27" s="33" t="str">
        <f t="shared" ca="1" si="6"/>
        <v/>
      </c>
      <c r="R27" s="33" t="str">
        <f t="shared" ca="1" si="2"/>
        <v>])</v>
      </c>
    </row>
    <row r="28" spans="1:18">
      <c r="A28" s="29">
        <v>20</v>
      </c>
      <c r="B28" s="30" t="str">
        <f t="shared" ca="1" si="1"/>
        <v>-&gt;create([</v>
      </c>
      <c r="C28" s="33" t="str">
        <f t="shared" ca="1" si="3"/>
        <v xml:space="preserve">'resource_form' =&gt; '6', </v>
      </c>
      <c r="D28" s="33" t="str">
        <f t="shared" ca="1" si="3"/>
        <v xml:space="preserve">'name' =&gt; 'controller', </v>
      </c>
      <c r="E28" s="33" t="str">
        <f t="shared" ca="1" si="3"/>
        <v xml:space="preserve">'type' =&gt; 'text', </v>
      </c>
      <c r="F28" s="33" t="str">
        <f t="shared" ca="1" si="3"/>
        <v xml:space="preserve">'label' =&gt; 'Controller Name', </v>
      </c>
      <c r="G28" s="33" t="str">
        <f t="shared" ca="1" si="3"/>
        <v/>
      </c>
      <c r="H28" s="33" t="str">
        <f t="shared" ca="1" si="4"/>
        <v/>
      </c>
      <c r="I28" s="33" t="str">
        <f t="shared" ca="1" si="4"/>
        <v/>
      </c>
      <c r="J28" s="33" t="str">
        <f t="shared" ca="1" si="4"/>
        <v/>
      </c>
      <c r="K28" s="33" t="str">
        <f t="shared" ca="1" si="4"/>
        <v/>
      </c>
      <c r="L28" s="33" t="str">
        <f t="shared" ca="1" si="5"/>
        <v/>
      </c>
      <c r="M28" s="33" t="str">
        <f t="shared" ca="1" si="5"/>
        <v/>
      </c>
      <c r="N28" s="33" t="str">
        <f t="shared" ca="1" si="5"/>
        <v/>
      </c>
      <c r="O28" s="33" t="str">
        <f t="shared" ca="1" si="5"/>
        <v/>
      </c>
      <c r="P28" s="33" t="str">
        <f t="shared" ca="1" si="6"/>
        <v/>
      </c>
      <c r="Q28" s="33" t="str">
        <f t="shared" ca="1" si="6"/>
        <v/>
      </c>
      <c r="R28" s="33" t="str">
        <f t="shared" ca="1" si="2"/>
        <v>])</v>
      </c>
    </row>
    <row r="29" spans="1:18">
      <c r="A29" s="29">
        <v>21</v>
      </c>
      <c r="B29" s="30" t="str">
        <f t="shared" ca="1" si="1"/>
        <v>-&gt;create([</v>
      </c>
      <c r="C29" s="33" t="str">
        <f t="shared" ca="1" si="3"/>
        <v xml:space="preserve">'resource_form' =&gt; '6', </v>
      </c>
      <c r="D29" s="33" t="str">
        <f t="shared" ca="1" si="3"/>
        <v xml:space="preserve">'name' =&gt; 'controller_namespace', </v>
      </c>
      <c r="E29" s="33" t="str">
        <f t="shared" ca="1" si="3"/>
        <v xml:space="preserve">'type' =&gt; 'text', </v>
      </c>
      <c r="F29" s="33" t="str">
        <f t="shared" ca="1" si="3"/>
        <v xml:space="preserve">'label' =&gt; 'Controller Namespace', </v>
      </c>
      <c r="G29" s="33" t="str">
        <f t="shared" ca="1" si="3"/>
        <v/>
      </c>
      <c r="H29" s="33" t="str">
        <f t="shared" ca="1" si="4"/>
        <v/>
      </c>
      <c r="I29" s="33" t="str">
        <f t="shared" ca="1" si="4"/>
        <v/>
      </c>
      <c r="J29" s="33" t="str">
        <f t="shared" ca="1" si="4"/>
        <v/>
      </c>
      <c r="K29" s="33" t="str">
        <f t="shared" ca="1" si="4"/>
        <v/>
      </c>
      <c r="L29" s="33" t="str">
        <f t="shared" ca="1" si="5"/>
        <v/>
      </c>
      <c r="M29" s="33" t="str">
        <f t="shared" ca="1" si="5"/>
        <v/>
      </c>
      <c r="N29" s="33" t="str">
        <f t="shared" ca="1" si="5"/>
        <v/>
      </c>
      <c r="O29" s="33" t="str">
        <f t="shared" ca="1" si="5"/>
        <v/>
      </c>
      <c r="P29" s="33" t="str">
        <f t="shared" ca="1" si="6"/>
        <v/>
      </c>
      <c r="Q29" s="33" t="str">
        <f t="shared" ca="1" si="6"/>
        <v/>
      </c>
      <c r="R29" s="33" t="str">
        <f t="shared" ca="1" si="2"/>
        <v>])</v>
      </c>
    </row>
    <row r="30" spans="1:18">
      <c r="A30" s="29">
        <v>22</v>
      </c>
      <c r="B30" s="30" t="str">
        <f t="shared" ca="1" si="1"/>
        <v>-&gt;create([</v>
      </c>
      <c r="C30" s="33" t="str">
        <f t="shared" ca="1" si="3"/>
        <v xml:space="preserve">'resource_form' =&gt; '7', </v>
      </c>
      <c r="D30" s="33" t="str">
        <f t="shared" ca="1" si="3"/>
        <v xml:space="preserve">'name' =&gt; 'name', </v>
      </c>
      <c r="E30" s="33" t="str">
        <f t="shared" ca="1" si="3"/>
        <v xml:space="preserve">'type' =&gt; 'text', </v>
      </c>
      <c r="F30" s="33" t="str">
        <f t="shared" ca="1" si="3"/>
        <v xml:space="preserve">'label' =&gt; 'Default Name', </v>
      </c>
      <c r="G30" s="33" t="str">
        <f t="shared" ca="1" si="3"/>
        <v/>
      </c>
      <c r="H30" s="33" t="str">
        <f t="shared" ca="1" si="4"/>
        <v/>
      </c>
      <c r="I30" s="33" t="str">
        <f t="shared" ca="1" si="4"/>
        <v/>
      </c>
      <c r="J30" s="33" t="str">
        <f t="shared" ca="1" si="4"/>
        <v/>
      </c>
      <c r="K30" s="33" t="str">
        <f t="shared" ca="1" si="4"/>
        <v/>
      </c>
      <c r="L30" s="33" t="str">
        <f t="shared" ca="1" si="5"/>
        <v/>
      </c>
      <c r="M30" s="33" t="str">
        <f t="shared" ca="1" si="5"/>
        <v/>
      </c>
      <c r="N30" s="33" t="str">
        <f t="shared" ca="1" si="5"/>
        <v/>
      </c>
      <c r="O30" s="33" t="str">
        <f t="shared" ca="1" si="5"/>
        <v/>
      </c>
      <c r="P30" s="33" t="str">
        <f t="shared" ca="1" si="6"/>
        <v/>
      </c>
      <c r="Q30" s="33" t="str">
        <f t="shared" ca="1" si="6"/>
        <v/>
      </c>
      <c r="R30" s="33" t="str">
        <f t="shared" ca="1" si="2"/>
        <v>])</v>
      </c>
    </row>
    <row r="31" spans="1:18">
      <c r="A31" s="29">
        <v>23</v>
      </c>
      <c r="B31" s="30" t="str">
        <f t="shared" ca="1" si="1"/>
        <v>-&gt;create([</v>
      </c>
      <c r="C31" s="33" t="str">
        <f t="shared" ca="1" si="3"/>
        <v xml:space="preserve">'resource_form' =&gt; '7', </v>
      </c>
      <c r="D31" s="33" t="str">
        <f t="shared" ca="1" si="3"/>
        <v xml:space="preserve">'name' =&gt; 'name_short', </v>
      </c>
      <c r="E31" s="33" t="str">
        <f t="shared" ca="1" si="3"/>
        <v xml:space="preserve">'type' =&gt; 'text', </v>
      </c>
      <c r="F31" s="33" t="str">
        <f t="shared" ca="1" si="3"/>
        <v xml:space="preserve">'label' =&gt; 'Short Name', </v>
      </c>
      <c r="G31" s="33" t="str">
        <f t="shared" ca="1" si="3"/>
        <v/>
      </c>
      <c r="H31" s="33" t="str">
        <f t="shared" ca="1" si="4"/>
        <v/>
      </c>
      <c r="I31" s="33" t="str">
        <f t="shared" ca="1" si="4"/>
        <v/>
      </c>
      <c r="J31" s="33" t="str">
        <f t="shared" ca="1" si="4"/>
        <v/>
      </c>
      <c r="K31" s="33" t="str">
        <f t="shared" ca="1" si="4"/>
        <v/>
      </c>
      <c r="L31" s="33" t="str">
        <f t="shared" ca="1" si="5"/>
        <v/>
      </c>
      <c r="M31" s="33" t="str">
        <f t="shared" ca="1" si="5"/>
        <v/>
      </c>
      <c r="N31" s="33" t="str">
        <f t="shared" ca="1" si="5"/>
        <v/>
      </c>
      <c r="O31" s="33" t="str">
        <f t="shared" ca="1" si="5"/>
        <v/>
      </c>
      <c r="P31" s="33" t="str">
        <f t="shared" ca="1" si="6"/>
        <v/>
      </c>
      <c r="Q31" s="33" t="str">
        <f t="shared" ca="1" si="6"/>
        <v/>
      </c>
      <c r="R31" s="33" t="str">
        <f t="shared" ca="1" si="2"/>
        <v>])</v>
      </c>
    </row>
    <row r="32" spans="1:18">
      <c r="A32" s="29">
        <v>24</v>
      </c>
      <c r="B32" s="30" t="str">
        <f t="shared" ca="1" si="1"/>
        <v>-&gt;create([</v>
      </c>
      <c r="C32" s="33" t="str">
        <f t="shared" ca="1" si="3"/>
        <v xml:space="preserve">'resource_form' =&gt; '7', </v>
      </c>
      <c r="D32" s="33" t="str">
        <f t="shared" ca="1" si="3"/>
        <v xml:space="preserve">'name' =&gt; 'name_long', </v>
      </c>
      <c r="E32" s="33" t="str">
        <f t="shared" ca="1" si="3"/>
        <v xml:space="preserve">'type' =&gt; 'text', </v>
      </c>
      <c r="F32" s="33" t="str">
        <f t="shared" ca="1" si="3"/>
        <v xml:space="preserve">'label' =&gt; 'Full Name', </v>
      </c>
      <c r="G32" s="33" t="str">
        <f t="shared" ca="1" si="3"/>
        <v/>
      </c>
      <c r="H32" s="33" t="str">
        <f t="shared" ca="1" si="4"/>
        <v/>
      </c>
      <c r="I32" s="33" t="str">
        <f t="shared" ca="1" si="4"/>
        <v/>
      </c>
      <c r="J32" s="33" t="str">
        <f t="shared" ca="1" si="4"/>
        <v/>
      </c>
      <c r="K32" s="33" t="str">
        <f t="shared" ca="1" si="4"/>
        <v/>
      </c>
      <c r="L32" s="33" t="str">
        <f t="shared" ca="1" si="5"/>
        <v/>
      </c>
      <c r="M32" s="33" t="str">
        <f t="shared" ca="1" si="5"/>
        <v/>
      </c>
      <c r="N32" s="33" t="str">
        <f t="shared" ca="1" si="5"/>
        <v/>
      </c>
      <c r="O32" s="33" t="str">
        <f t="shared" ca="1" si="5"/>
        <v/>
      </c>
      <c r="P32" s="33" t="str">
        <f t="shared" ca="1" si="6"/>
        <v/>
      </c>
      <c r="Q32" s="33" t="str">
        <f t="shared" ca="1" si="6"/>
        <v/>
      </c>
      <c r="R32" s="33" t="str">
        <f t="shared" ca="1" si="2"/>
        <v>])</v>
      </c>
    </row>
    <row r="33" spans="1:18">
      <c r="A33" s="29">
        <v>25</v>
      </c>
      <c r="B33" s="30" t="str">
        <f t="shared" ca="1" si="1"/>
        <v>-&gt;create([</v>
      </c>
      <c r="C33" s="33" t="str">
        <f t="shared" ca="1" si="3"/>
        <v xml:space="preserve">'resource_form' =&gt; '7', </v>
      </c>
      <c r="D33" s="33" t="str">
        <f t="shared" ca="1" si="3"/>
        <v xml:space="preserve">'name' =&gt; 'address_line1', </v>
      </c>
      <c r="E33" s="33" t="str">
        <f t="shared" ca="1" si="3"/>
        <v xml:space="preserve">'type' =&gt; 'textarea', </v>
      </c>
      <c r="F33" s="33" t="str">
        <f t="shared" ca="1" si="3"/>
        <v xml:space="preserve">'label' =&gt; 'Address Line 1', </v>
      </c>
      <c r="G33" s="33" t="str">
        <f t="shared" ca="1" si="3"/>
        <v/>
      </c>
      <c r="H33" s="33" t="str">
        <f t="shared" ca="1" si="4"/>
        <v/>
      </c>
      <c r="I33" s="33" t="str">
        <f t="shared" ca="1" si="4"/>
        <v/>
      </c>
      <c r="J33" s="33" t="str">
        <f t="shared" ca="1" si="4"/>
        <v/>
      </c>
      <c r="K33" s="33" t="str">
        <f t="shared" ca="1" si="4"/>
        <v/>
      </c>
      <c r="L33" s="33" t="str">
        <f t="shared" ca="1" si="5"/>
        <v/>
      </c>
      <c r="M33" s="33" t="str">
        <f t="shared" ca="1" si="5"/>
        <v/>
      </c>
      <c r="N33" s="33" t="str">
        <f t="shared" ca="1" si="5"/>
        <v/>
      </c>
      <c r="O33" s="33" t="str">
        <f t="shared" ca="1" si="5"/>
        <v/>
      </c>
      <c r="P33" s="33" t="str">
        <f t="shared" ca="1" si="6"/>
        <v/>
      </c>
      <c r="Q33" s="33" t="str">
        <f t="shared" ca="1" si="6"/>
        <v/>
      </c>
      <c r="R33" s="33" t="str">
        <f t="shared" ca="1" si="2"/>
        <v>])</v>
      </c>
    </row>
    <row r="34" spans="1:18">
      <c r="A34" s="29">
        <v>26</v>
      </c>
      <c r="B34" s="30" t="str">
        <f t="shared" ca="1" si="1"/>
        <v>-&gt;create([</v>
      </c>
      <c r="C34" s="33" t="str">
        <f t="shared" ca="1" si="3"/>
        <v xml:space="preserve">'resource_form' =&gt; '7', </v>
      </c>
      <c r="D34" s="33" t="str">
        <f t="shared" ca="1" si="3"/>
        <v xml:space="preserve">'name' =&gt; 'address_line2', </v>
      </c>
      <c r="E34" s="33" t="str">
        <f t="shared" ca="1" si="3"/>
        <v xml:space="preserve">'type' =&gt; 'textarea', </v>
      </c>
      <c r="F34" s="33" t="str">
        <f t="shared" ca="1" si="3"/>
        <v xml:space="preserve">'label' =&gt; 'Address Line 2', </v>
      </c>
      <c r="G34" s="33" t="str">
        <f t="shared" ca="1" si="3"/>
        <v/>
      </c>
      <c r="H34" s="33" t="str">
        <f t="shared" ca="1" si="4"/>
        <v/>
      </c>
      <c r="I34" s="33" t="str">
        <f t="shared" ca="1" si="4"/>
        <v/>
      </c>
      <c r="J34" s="33" t="str">
        <f t="shared" ca="1" si="4"/>
        <v/>
      </c>
      <c r="K34" s="33" t="str">
        <f t="shared" ca="1" si="4"/>
        <v/>
      </c>
      <c r="L34" s="33" t="str">
        <f t="shared" ca="1" si="5"/>
        <v/>
      </c>
      <c r="M34" s="33" t="str">
        <f t="shared" ca="1" si="5"/>
        <v/>
      </c>
      <c r="N34" s="33" t="str">
        <f t="shared" ca="1" si="5"/>
        <v/>
      </c>
      <c r="O34" s="33" t="str">
        <f t="shared" ca="1" si="5"/>
        <v/>
      </c>
      <c r="P34" s="33" t="str">
        <f t="shared" ca="1" si="6"/>
        <v/>
      </c>
      <c r="Q34" s="33" t="str">
        <f t="shared" ca="1" si="6"/>
        <v/>
      </c>
      <c r="R34" s="33" t="str">
        <f t="shared" ca="1" si="2"/>
        <v>])</v>
      </c>
    </row>
    <row r="35" spans="1:18">
      <c r="A35" s="29">
        <v>27</v>
      </c>
      <c r="B35" s="30" t="str">
        <f t="shared" ca="1" si="1"/>
        <v>-&gt;create([</v>
      </c>
      <c r="C35" s="33" t="str">
        <f t="shared" ca="1" si="3"/>
        <v xml:space="preserve">'resource_form' =&gt; '7', </v>
      </c>
      <c r="D35" s="33" t="str">
        <f t="shared" ca="1" si="3"/>
        <v xml:space="preserve">'name' =&gt; 'address_short', </v>
      </c>
      <c r="E35" s="33" t="str">
        <f t="shared" ca="1" si="3"/>
        <v xml:space="preserve">'type' =&gt; 'textarea', </v>
      </c>
      <c r="F35" s="33" t="str">
        <f t="shared" ca="1" si="3"/>
        <v xml:space="preserve">'label' =&gt; 'Short Address', </v>
      </c>
      <c r="G35" s="33" t="str">
        <f t="shared" ca="1" si="3"/>
        <v/>
      </c>
      <c r="H35" s="33" t="str">
        <f t="shared" ca="1" si="4"/>
        <v/>
      </c>
      <c r="I35" s="33" t="str">
        <f t="shared" ca="1" si="4"/>
        <v/>
      </c>
      <c r="J35" s="33" t="str">
        <f t="shared" ca="1" si="4"/>
        <v/>
      </c>
      <c r="K35" s="33" t="str">
        <f t="shared" ca="1" si="4"/>
        <v/>
      </c>
      <c r="L35" s="33" t="str">
        <f t="shared" ca="1" si="5"/>
        <v/>
      </c>
      <c r="M35" s="33" t="str">
        <f t="shared" ca="1" si="5"/>
        <v/>
      </c>
      <c r="N35" s="33" t="str">
        <f t="shared" ca="1" si="5"/>
        <v/>
      </c>
      <c r="O35" s="33" t="str">
        <f t="shared" ca="1" si="5"/>
        <v/>
      </c>
      <c r="P35" s="33" t="str">
        <f t="shared" ca="1" si="6"/>
        <v/>
      </c>
      <c r="Q35" s="33" t="str">
        <f t="shared" ca="1" si="6"/>
        <v/>
      </c>
      <c r="R35" s="33" t="str">
        <f t="shared" ca="1" si="2"/>
        <v>])</v>
      </c>
    </row>
    <row r="36" spans="1:18">
      <c r="A36" s="29">
        <v>28</v>
      </c>
      <c r="B36" s="30" t="str">
        <f t="shared" ca="1" si="1"/>
        <v>-&gt;create([</v>
      </c>
      <c r="C36" s="33" t="str">
        <f t="shared" ca="1" si="3"/>
        <v xml:space="preserve">'resource_form' =&gt; '7', </v>
      </c>
      <c r="D36" s="33" t="str">
        <f t="shared" ca="1" si="3"/>
        <v xml:space="preserve">'name' =&gt; 'address_long', </v>
      </c>
      <c r="E36" s="33" t="str">
        <f t="shared" ca="1" si="3"/>
        <v xml:space="preserve">'type' =&gt; 'textarea', </v>
      </c>
      <c r="F36" s="33" t="str">
        <f t="shared" ca="1" si="3"/>
        <v xml:space="preserve">'label' =&gt; 'Long Address', </v>
      </c>
      <c r="G36" s="33" t="str">
        <f t="shared" ca="1" si="3"/>
        <v/>
      </c>
      <c r="H36" s="33" t="str">
        <f t="shared" ca="1" si="4"/>
        <v/>
      </c>
      <c r="I36" s="33" t="str">
        <f t="shared" ca="1" si="4"/>
        <v/>
      </c>
      <c r="J36" s="33" t="str">
        <f t="shared" ca="1" si="4"/>
        <v/>
      </c>
      <c r="K36" s="33" t="str">
        <f t="shared" ca="1" si="4"/>
        <v/>
      </c>
      <c r="L36" s="33" t="str">
        <f t="shared" ca="1" si="5"/>
        <v/>
      </c>
      <c r="M36" s="33" t="str">
        <f t="shared" ca="1" si="5"/>
        <v/>
      </c>
      <c r="N36" s="33" t="str">
        <f t="shared" ca="1" si="5"/>
        <v/>
      </c>
      <c r="O36" s="33" t="str">
        <f t="shared" ca="1" si="5"/>
        <v/>
      </c>
      <c r="P36" s="33" t="str">
        <f t="shared" ca="1" si="6"/>
        <v/>
      </c>
      <c r="Q36" s="33" t="str">
        <f t="shared" ca="1" si="6"/>
        <v/>
      </c>
      <c r="R36" s="33" t="str">
        <f t="shared" ca="1" si="2"/>
        <v>])</v>
      </c>
    </row>
    <row r="37" spans="1:18">
      <c r="A37" s="29">
        <v>29</v>
      </c>
      <c r="B37" s="30" t="str">
        <f t="shared" ca="1" si="1"/>
        <v>-&gt;create([</v>
      </c>
      <c r="C37" s="33" t="str">
        <f t="shared" ca="1" si="3"/>
        <v xml:space="preserve">'resource_form' =&gt; '7', </v>
      </c>
      <c r="D37" s="33" t="str">
        <f t="shared" ca="1" si="3"/>
        <v xml:space="preserve">'name' =&gt; 'type', </v>
      </c>
      <c r="E37" s="33" t="str">
        <f t="shared" ca="1" si="3"/>
        <v xml:space="preserve">'type' =&gt; 'select', </v>
      </c>
      <c r="F37" s="33" t="str">
        <f t="shared" ca="1" si="3"/>
        <v xml:space="preserve">'label' =&gt; 'Contact Type', </v>
      </c>
      <c r="G37" s="33" t="str">
        <f t="shared" ca="1" si="3"/>
        <v xml:space="preserve">'collection' =&gt; 'Contacts', </v>
      </c>
      <c r="H37" s="33" t="str">
        <f t="shared" ca="1" si="4"/>
        <v/>
      </c>
      <c r="I37" s="33" t="str">
        <f t="shared" ca="1" si="4"/>
        <v/>
      </c>
      <c r="J37" s="33" t="str">
        <f t="shared" ca="1" si="4"/>
        <v/>
      </c>
      <c r="K37" s="33" t="str">
        <f t="shared" ca="1" si="4"/>
        <v/>
      </c>
      <c r="L37" s="33" t="str">
        <f t="shared" ca="1" si="5"/>
        <v/>
      </c>
      <c r="M37" s="33" t="str">
        <f t="shared" ca="1" si="5"/>
        <v/>
      </c>
      <c r="N37" s="33" t="str">
        <f t="shared" ca="1" si="5"/>
        <v/>
      </c>
      <c r="O37" s="33" t="str">
        <f t="shared" ca="1" si="5"/>
        <v/>
      </c>
      <c r="P37" s="33" t="str">
        <f t="shared" ca="1" si="6"/>
        <v/>
      </c>
      <c r="Q37" s="33" t="str">
        <f t="shared" ca="1" si="6"/>
        <v/>
      </c>
      <c r="R37" s="33" t="str">
        <f t="shared" ca="1" si="2"/>
        <v>])</v>
      </c>
    </row>
    <row r="38" spans="1:18">
      <c r="A38" s="29">
        <v>30</v>
      </c>
      <c r="B38" s="30" t="str">
        <f t="shared" ca="1" si="1"/>
        <v>-&gt;create([</v>
      </c>
      <c r="C38" s="33" t="str">
        <f t="shared" ca="1" si="3"/>
        <v xml:space="preserve">'resource_form' =&gt; '7', </v>
      </c>
      <c r="D38" s="33" t="str">
        <f t="shared" ca="1" si="3"/>
        <v xml:space="preserve">'name' =&gt; 'type_name', </v>
      </c>
      <c r="E38" s="33" t="str">
        <f t="shared" ca="1" si="3"/>
        <v xml:space="preserve">'type' =&gt; 'text', </v>
      </c>
      <c r="F38" s="33" t="str">
        <f t="shared" ca="1" si="3"/>
        <v xml:space="preserve">'label' =&gt; 'Type Name', </v>
      </c>
      <c r="G38" s="33" t="str">
        <f t="shared" ca="1" si="3"/>
        <v xml:space="preserve">'collection' =&gt; 'Contacts', </v>
      </c>
      <c r="H38" s="33" t="str">
        <f t="shared" ca="1" si="4"/>
        <v/>
      </c>
      <c r="I38" s="33" t="str">
        <f t="shared" ca="1" si="4"/>
        <v/>
      </c>
      <c r="J38" s="33" t="str">
        <f t="shared" ca="1" si="4"/>
        <v/>
      </c>
      <c r="K38" s="33" t="str">
        <f t="shared" ca="1" si="4"/>
        <v/>
      </c>
      <c r="L38" s="33" t="str">
        <f t="shared" ca="1" si="5"/>
        <v/>
      </c>
      <c r="M38" s="33" t="str">
        <f t="shared" ca="1" si="5"/>
        <v/>
      </c>
      <c r="N38" s="33" t="str">
        <f t="shared" ca="1" si="5"/>
        <v/>
      </c>
      <c r="O38" s="33" t="str">
        <f t="shared" ca="1" si="5"/>
        <v/>
      </c>
      <c r="P38" s="33" t="str">
        <f t="shared" ca="1" si="6"/>
        <v/>
      </c>
      <c r="Q38" s="33" t="str">
        <f t="shared" ca="1" si="6"/>
        <v/>
      </c>
      <c r="R38" s="33" t="str">
        <f t="shared" ca="1" si="2"/>
        <v>])</v>
      </c>
    </row>
    <row r="39" spans="1:18">
      <c r="A39" s="29">
        <v>31</v>
      </c>
      <c r="B39" s="30" t="str">
        <f t="shared" ca="1" si="1"/>
        <v>-&gt;create([</v>
      </c>
      <c r="C39" s="33" t="str">
        <f t="shared" ca="1" si="3"/>
        <v xml:space="preserve">'resource_form' =&gt; '7', </v>
      </c>
      <c r="D39" s="33" t="str">
        <f t="shared" ca="1" si="3"/>
        <v xml:space="preserve">'name' =&gt; 'detail', </v>
      </c>
      <c r="E39" s="33" t="str">
        <f t="shared" ca="1" si="3"/>
        <v xml:space="preserve">'type' =&gt; 'textarea', </v>
      </c>
      <c r="F39" s="33" t="str">
        <f t="shared" ca="1" si="3"/>
        <v xml:space="preserve">'label' =&gt; 'Detail', </v>
      </c>
      <c r="G39" s="33" t="str">
        <f t="shared" ca="1" si="3"/>
        <v xml:space="preserve">'collection' =&gt; 'Contacts', </v>
      </c>
      <c r="H39" s="33" t="str">
        <f t="shared" ca="1" si="4"/>
        <v/>
      </c>
      <c r="I39" s="33" t="str">
        <f t="shared" ca="1" si="4"/>
        <v/>
      </c>
      <c r="J39" s="33" t="str">
        <f t="shared" ca="1" si="4"/>
        <v/>
      </c>
      <c r="K39" s="33" t="str">
        <f t="shared" ca="1" si="4"/>
        <v/>
      </c>
      <c r="L39" s="33" t="str">
        <f t="shared" ca="1" si="5"/>
        <v/>
      </c>
      <c r="M39" s="33" t="str">
        <f t="shared" ca="1" si="5"/>
        <v/>
      </c>
      <c r="N39" s="33" t="str">
        <f t="shared" ca="1" si="5"/>
        <v/>
      </c>
      <c r="O39" s="33" t="str">
        <f t="shared" ca="1" si="5"/>
        <v/>
      </c>
      <c r="P39" s="33" t="str">
        <f t="shared" ca="1" si="6"/>
        <v/>
      </c>
      <c r="Q39" s="33" t="str">
        <f t="shared" ca="1" si="6"/>
        <v/>
      </c>
      <c r="R39" s="33" t="str">
        <f t="shared" ca="1" si="2"/>
        <v>])</v>
      </c>
    </row>
    <row r="40" spans="1:18">
      <c r="A40" s="29">
        <v>32</v>
      </c>
      <c r="B40" s="30" t="str">
        <f t="shared" ca="1" si="1"/>
        <v>-&gt;create([</v>
      </c>
      <c r="C40" s="33" t="str">
        <f t="shared" ca="1" si="3"/>
        <v xml:space="preserve">'resource_form' =&gt; '2', </v>
      </c>
      <c r="D40" s="33" t="str">
        <f t="shared" ca="1" si="3"/>
        <v xml:space="preserve">'name' =&gt; 'password', </v>
      </c>
      <c r="E40" s="33" t="str">
        <f t="shared" ca="1" si="3"/>
        <v xml:space="preserve">'type' =&gt; 'password', </v>
      </c>
      <c r="F40" s="33" t="str">
        <f t="shared" ca="1" si="3"/>
        <v xml:space="preserve">'label' =&gt; 'Password', </v>
      </c>
      <c r="G40" s="33" t="str">
        <f t="shared" ca="1" si="3"/>
        <v/>
      </c>
      <c r="H40" s="33" t="str">
        <f t="shared" ca="1" si="4"/>
        <v/>
      </c>
      <c r="I40" s="33" t="str">
        <f t="shared" ca="1" si="4"/>
        <v/>
      </c>
      <c r="J40" s="33" t="str">
        <f t="shared" ca="1" si="4"/>
        <v/>
      </c>
      <c r="K40" s="33" t="str">
        <f t="shared" ca="1" si="4"/>
        <v/>
      </c>
      <c r="L40" s="33" t="str">
        <f t="shared" ca="1" si="5"/>
        <v/>
      </c>
      <c r="M40" s="33" t="str">
        <f t="shared" ca="1" si="5"/>
        <v/>
      </c>
      <c r="N40" s="33" t="str">
        <f t="shared" ca="1" si="5"/>
        <v/>
      </c>
      <c r="O40" s="33" t="str">
        <f t="shared" ca="1" si="5"/>
        <v/>
      </c>
      <c r="P40" s="33" t="str">
        <f t="shared" ca="1" si="6"/>
        <v/>
      </c>
      <c r="Q40" s="33" t="str">
        <f t="shared" ca="1" si="6"/>
        <v/>
      </c>
      <c r="R40" s="33" t="str">
        <f t="shared" ca="1" si="2"/>
        <v>])</v>
      </c>
    </row>
    <row r="41" spans="1:18">
      <c r="A41" s="29">
        <v>33</v>
      </c>
      <c r="B41" s="30" t="str">
        <f t="shared" ca="1" si="1"/>
        <v>-&gt;create([</v>
      </c>
      <c r="C41" s="33" t="str">
        <f t="shared" ca="1" si="3"/>
        <v xml:space="preserve">'resource_form' =&gt; '3', </v>
      </c>
      <c r="D41" s="33" t="str">
        <f t="shared" ca="1" si="3"/>
        <v xml:space="preserve">'name' =&gt; 'password', </v>
      </c>
      <c r="E41" s="33" t="str">
        <f t="shared" ca="1" si="3"/>
        <v xml:space="preserve">'type' =&gt; 'password', </v>
      </c>
      <c r="F41" s="33" t="str">
        <f t="shared" ca="1" si="3"/>
        <v xml:space="preserve">'label' =&gt; 'Password', </v>
      </c>
      <c r="G41" s="33" t="str">
        <f t="shared" ca="1" si="3"/>
        <v/>
      </c>
      <c r="H41" s="33" t="str">
        <f t="shared" ca="1" si="4"/>
        <v/>
      </c>
      <c r="I41" s="33" t="str">
        <f t="shared" ca="1" si="4"/>
        <v/>
      </c>
      <c r="J41" s="33" t="str">
        <f t="shared" ca="1" si="4"/>
        <v/>
      </c>
      <c r="K41" s="33" t="str">
        <f t="shared" ca="1" si="4"/>
        <v/>
      </c>
      <c r="L41" s="33" t="str">
        <f t="shared" ca="1" si="5"/>
        <v/>
      </c>
      <c r="M41" s="33" t="str">
        <f t="shared" ca="1" si="5"/>
        <v/>
      </c>
      <c r="N41" s="33" t="str">
        <f t="shared" ca="1" si="5"/>
        <v/>
      </c>
      <c r="O41" s="33" t="str">
        <f t="shared" ca="1" si="5"/>
        <v/>
      </c>
      <c r="P41" s="33" t="str">
        <f t="shared" ca="1" si="6"/>
        <v/>
      </c>
      <c r="Q41" s="33" t="str">
        <f t="shared" ca="1" si="6"/>
        <v/>
      </c>
      <c r="R41" s="33" t="str">
        <f t="shared" ca="1" si="2"/>
        <v>])</v>
      </c>
    </row>
    <row r="42" spans="1:18">
      <c r="A42" s="29">
        <v>34</v>
      </c>
      <c r="B42" s="30" t="str">
        <f t="shared" ca="1" si="1"/>
        <v>-&gt;create([</v>
      </c>
      <c r="C42" s="33" t="str">
        <f t="shared" ca="1" si="3"/>
        <v xml:space="preserve">'resource_form' =&gt; '8', </v>
      </c>
      <c r="D42" s="33" t="str">
        <f t="shared" ca="1" si="3"/>
        <v xml:space="preserve">'name' =&gt; 'name', </v>
      </c>
      <c r="E42" s="33" t="str">
        <f t="shared" ca="1" si="3"/>
        <v xml:space="preserve">'type' =&gt; 'text', </v>
      </c>
      <c r="F42" s="33" t="str">
        <f t="shared" ca="1" si="3"/>
        <v xml:space="preserve">'label' =&gt; 'Name', </v>
      </c>
      <c r="G42" s="33" t="str">
        <f t="shared" ca="1" si="3"/>
        <v/>
      </c>
      <c r="H42" s="33" t="str">
        <f t="shared" ca="1" si="4"/>
        <v/>
      </c>
      <c r="I42" s="33" t="str">
        <f t="shared" ca="1" si="4"/>
        <v/>
      </c>
      <c r="J42" s="33" t="str">
        <f t="shared" ca="1" si="4"/>
        <v/>
      </c>
      <c r="K42" s="33" t="str">
        <f t="shared" ca="1" si="4"/>
        <v/>
      </c>
      <c r="L42" s="33" t="str">
        <f t="shared" ca="1" si="5"/>
        <v/>
      </c>
      <c r="M42" s="33" t="str">
        <f t="shared" ca="1" si="5"/>
        <v/>
      </c>
      <c r="N42" s="33" t="str">
        <f t="shared" ca="1" si="5"/>
        <v/>
      </c>
      <c r="O42" s="33" t="str">
        <f t="shared" ca="1" si="5"/>
        <v/>
      </c>
      <c r="P42" s="33" t="str">
        <f t="shared" ca="1" si="6"/>
        <v/>
      </c>
      <c r="Q42" s="33" t="str">
        <f t="shared" ca="1" si="6"/>
        <v/>
      </c>
      <c r="R42" s="33" t="str">
        <f t="shared" ca="1" si="2"/>
        <v>])</v>
      </c>
    </row>
    <row r="43" spans="1:18">
      <c r="A43" s="29">
        <v>35</v>
      </c>
      <c r="B43" s="30" t="str">
        <f t="shared" ca="1" si="1"/>
        <v>-&gt;create([</v>
      </c>
      <c r="C43" s="33" t="str">
        <f t="shared" ca="1" si="3"/>
        <v xml:space="preserve">'resource_form' =&gt; '8', </v>
      </c>
      <c r="D43" s="33" t="str">
        <f t="shared" ca="1" si="3"/>
        <v xml:space="preserve">'name' =&gt; 'email', </v>
      </c>
      <c r="E43" s="33" t="str">
        <f t="shared" ca="1" si="3"/>
        <v xml:space="preserve">'type' =&gt; 'text', </v>
      </c>
      <c r="F43" s="33" t="str">
        <f t="shared" ca="1" si="3"/>
        <v xml:space="preserve">'label' =&gt; 'Email', </v>
      </c>
      <c r="G43" s="33" t="str">
        <f t="shared" ca="1" si="3"/>
        <v/>
      </c>
      <c r="H43" s="33" t="str">
        <f t="shared" ca="1" si="4"/>
        <v/>
      </c>
      <c r="I43" s="33" t="str">
        <f t="shared" ca="1" si="4"/>
        <v/>
      </c>
      <c r="J43" s="33" t="str">
        <f t="shared" ca="1" si="4"/>
        <v/>
      </c>
      <c r="K43" s="33" t="str">
        <f t="shared" ca="1" si="4"/>
        <v/>
      </c>
      <c r="L43" s="33" t="str">
        <f t="shared" ca="1" si="5"/>
        <v/>
      </c>
      <c r="M43" s="33" t="str">
        <f t="shared" ca="1" si="5"/>
        <v/>
      </c>
      <c r="N43" s="33" t="str">
        <f t="shared" ca="1" si="5"/>
        <v/>
      </c>
      <c r="O43" s="33" t="str">
        <f t="shared" ca="1" si="5"/>
        <v/>
      </c>
      <c r="P43" s="33" t="str">
        <f t="shared" ca="1" si="6"/>
        <v/>
      </c>
      <c r="Q43" s="33" t="str">
        <f t="shared" ca="1" si="6"/>
        <v/>
      </c>
      <c r="R43" s="33" t="str">
        <f t="shared" ca="1" si="2"/>
        <v>])</v>
      </c>
    </row>
    <row r="44" spans="1:18">
      <c r="A44" s="29">
        <v>36</v>
      </c>
      <c r="B44" s="30" t="str">
        <f t="shared" ca="1" si="1"/>
        <v>-&gt;create([</v>
      </c>
      <c r="C44" s="33" t="str">
        <f t="shared" ca="1" si="3"/>
        <v xml:space="preserve">'resource_form' =&gt; '9', </v>
      </c>
      <c r="D44" s="33" t="str">
        <f t="shared" ca="1" si="3"/>
        <v xml:space="preserve">'name' =&gt; 'name', </v>
      </c>
      <c r="E44" s="33" t="str">
        <f t="shared" ca="1" si="3"/>
        <v xml:space="preserve">'type' =&gt; 'text', </v>
      </c>
      <c r="F44" s="33" t="str">
        <f t="shared" ca="1" si="3"/>
        <v xml:space="preserve">'label' =&gt; 'Name', </v>
      </c>
      <c r="G44" s="33" t="str">
        <f t="shared" ca="1" si="3"/>
        <v/>
      </c>
      <c r="H44" s="33" t="str">
        <f t="shared" ca="1" si="4"/>
        <v/>
      </c>
      <c r="I44" s="33" t="str">
        <f t="shared" ca="1" si="4"/>
        <v/>
      </c>
      <c r="J44" s="33" t="str">
        <f t="shared" ca="1" si="4"/>
        <v/>
      </c>
      <c r="K44" s="33" t="str">
        <f t="shared" ca="1" si="4"/>
        <v/>
      </c>
      <c r="L44" s="33" t="str">
        <f t="shared" ca="1" si="5"/>
        <v/>
      </c>
      <c r="M44" s="33" t="str">
        <f t="shared" ca="1" si="5"/>
        <v/>
      </c>
      <c r="N44" s="33" t="str">
        <f t="shared" ca="1" si="5"/>
        <v/>
      </c>
      <c r="O44" s="33" t="str">
        <f t="shared" ca="1" si="5"/>
        <v/>
      </c>
      <c r="P44" s="33" t="str">
        <f t="shared" ca="1" si="6"/>
        <v/>
      </c>
      <c r="Q44" s="33" t="str">
        <f t="shared" ca="1" si="6"/>
        <v/>
      </c>
      <c r="R44" s="33" t="str">
        <f t="shared" ca="1" si="2"/>
        <v>])</v>
      </c>
    </row>
    <row r="45" spans="1:18">
      <c r="A45" s="29">
        <v>37</v>
      </c>
      <c r="B45" s="30" t="str">
        <f t="shared" ca="1" si="1"/>
        <v>-&gt;create([</v>
      </c>
      <c r="C45" s="33" t="str">
        <f t="shared" ca="1" si="3"/>
        <v xml:space="preserve">'resource_form' =&gt; '9', </v>
      </c>
      <c r="D45" s="33" t="str">
        <f t="shared" ca="1" si="3"/>
        <v xml:space="preserve">'name' =&gt; 'email', </v>
      </c>
      <c r="E45" s="33" t="str">
        <f t="shared" ca="1" si="3"/>
        <v xml:space="preserve">'type' =&gt; 'text', </v>
      </c>
      <c r="F45" s="33" t="str">
        <f t="shared" ca="1" si="3"/>
        <v xml:space="preserve">'label' =&gt; 'Email', </v>
      </c>
      <c r="G45" s="33" t="str">
        <f t="shared" ca="1" si="3"/>
        <v/>
      </c>
      <c r="H45" s="33" t="str">
        <f t="shared" ca="1" si="4"/>
        <v/>
      </c>
      <c r="I45" s="33" t="str">
        <f t="shared" ca="1" si="4"/>
        <v/>
      </c>
      <c r="J45" s="33" t="str">
        <f t="shared" ca="1" si="4"/>
        <v/>
      </c>
      <c r="K45" s="33" t="str">
        <f t="shared" ca="1" si="4"/>
        <v/>
      </c>
      <c r="L45" s="33" t="str">
        <f t="shared" ca="1" si="5"/>
        <v/>
      </c>
      <c r="M45" s="33" t="str">
        <f t="shared" ca="1" si="5"/>
        <v/>
      </c>
      <c r="N45" s="33" t="str">
        <f t="shared" ca="1" si="5"/>
        <v/>
      </c>
      <c r="O45" s="33" t="str">
        <f t="shared" ca="1" si="5"/>
        <v/>
      </c>
      <c r="P45" s="33" t="str">
        <f t="shared" ca="1" si="6"/>
        <v/>
      </c>
      <c r="Q45" s="33" t="str">
        <f t="shared" ca="1" si="6"/>
        <v/>
      </c>
      <c r="R45" s="33" t="str">
        <f t="shared" ca="1" si="2"/>
        <v>])</v>
      </c>
    </row>
    <row r="46" spans="1:18">
      <c r="A46" s="29">
        <v>38</v>
      </c>
      <c r="B46" s="30" t="str">
        <f t="shared" ca="1" si="1"/>
        <v>-&gt;create([</v>
      </c>
      <c r="C46" s="33" t="str">
        <f t="shared" ca="1" si="3"/>
        <v xml:space="preserve">'resource_form' =&gt; '10', </v>
      </c>
      <c r="D46" s="33" t="str">
        <f t="shared" ca="1" si="3"/>
        <v xml:space="preserve">'name' =&gt; 'name', </v>
      </c>
      <c r="E46" s="33" t="str">
        <f t="shared" ca="1" si="3"/>
        <v xml:space="preserve">'type' =&gt; 'text', </v>
      </c>
      <c r="F46" s="33" t="str">
        <f t="shared" ca="1" si="3"/>
        <v xml:space="preserve">'label' =&gt; 'Name', </v>
      </c>
      <c r="G46" s="33" t="str">
        <f t="shared" ca="1" si="3"/>
        <v/>
      </c>
      <c r="H46" s="33" t="str">
        <f t="shared" ca="1" si="4"/>
        <v/>
      </c>
      <c r="I46" s="33" t="str">
        <f t="shared" ca="1" si="4"/>
        <v/>
      </c>
      <c r="J46" s="33" t="str">
        <f t="shared" ca="1" si="4"/>
        <v/>
      </c>
      <c r="K46" s="33" t="str">
        <f t="shared" ca="1" si="4"/>
        <v/>
      </c>
      <c r="L46" s="33" t="str">
        <f t="shared" ca="1" si="5"/>
        <v/>
      </c>
      <c r="M46" s="33" t="str">
        <f t="shared" ca="1" si="5"/>
        <v/>
      </c>
      <c r="N46" s="33" t="str">
        <f t="shared" ca="1" si="5"/>
        <v/>
      </c>
      <c r="O46" s="33" t="str">
        <f t="shared" ca="1" si="5"/>
        <v/>
      </c>
      <c r="P46" s="33" t="str">
        <f t="shared" ca="1" si="6"/>
        <v/>
      </c>
      <c r="Q46" s="33" t="str">
        <f t="shared" ca="1" si="6"/>
        <v/>
      </c>
      <c r="R46" s="33" t="str">
        <f t="shared" ca="1" si="2"/>
        <v>])</v>
      </c>
    </row>
    <row r="47" spans="1:18">
      <c r="A47" s="29">
        <v>39</v>
      </c>
      <c r="B47" s="30" t="str">
        <f t="shared" ca="1" si="1"/>
        <v>-&gt;create([</v>
      </c>
      <c r="C47" s="33" t="str">
        <f t="shared" ca="1" si="3"/>
        <v xml:space="preserve">'resource_form' =&gt; '10', </v>
      </c>
      <c r="D47" s="33" t="str">
        <f t="shared" ca="1" si="3"/>
        <v xml:space="preserve">'name' =&gt; 'description', </v>
      </c>
      <c r="E47" s="33" t="str">
        <f t="shared" ca="1" si="3"/>
        <v xml:space="preserve">'type' =&gt; 'textarea', </v>
      </c>
      <c r="F47" s="33" t="str">
        <f t="shared" ca="1" si="3"/>
        <v xml:space="preserve">'label' =&gt; 'Description', </v>
      </c>
      <c r="G47" s="33" t="str">
        <f t="shared" ca="1" si="3"/>
        <v/>
      </c>
      <c r="H47" s="33" t="str">
        <f t="shared" ca="1" si="4"/>
        <v/>
      </c>
      <c r="I47" s="33" t="str">
        <f t="shared" ca="1" si="4"/>
        <v/>
      </c>
      <c r="J47" s="33" t="str">
        <f t="shared" ca="1" si="4"/>
        <v/>
      </c>
      <c r="K47" s="33" t="str">
        <f t="shared" ca="1" si="4"/>
        <v/>
      </c>
      <c r="L47" s="33" t="str">
        <f t="shared" ca="1" si="5"/>
        <v/>
      </c>
      <c r="M47" s="33" t="str">
        <f t="shared" ca="1" si="5"/>
        <v/>
      </c>
      <c r="N47" s="33" t="str">
        <f t="shared" ca="1" si="5"/>
        <v/>
      </c>
      <c r="O47" s="33" t="str">
        <f t="shared" ca="1" si="5"/>
        <v/>
      </c>
      <c r="P47" s="33" t="str">
        <f t="shared" ca="1" si="6"/>
        <v/>
      </c>
      <c r="Q47" s="33" t="str">
        <f t="shared" ca="1" si="6"/>
        <v/>
      </c>
      <c r="R47" s="33" t="str">
        <f t="shared" ca="1" si="2"/>
        <v>])</v>
      </c>
    </row>
    <row r="48" spans="1:18">
      <c r="A48" s="29">
        <v>40</v>
      </c>
      <c r="B48" s="30" t="str">
        <f t="shared" ca="1" si="1"/>
        <v>-&gt;create([</v>
      </c>
      <c r="C48" s="33" t="str">
        <f t="shared" ca="1" si="3"/>
        <v xml:space="preserve">'resource_form' =&gt; '10', </v>
      </c>
      <c r="D48" s="33" t="str">
        <f t="shared" ca="1" si="3"/>
        <v xml:space="preserve">'name' =&gt; 'title', </v>
      </c>
      <c r="E48" s="33" t="str">
        <f t="shared" ca="1" si="3"/>
        <v xml:space="preserve">'type' =&gt; 'text', </v>
      </c>
      <c r="F48" s="33" t="str">
        <f t="shared" ca="1" si="3"/>
        <v xml:space="preserve">'label' =&gt; 'Title', </v>
      </c>
      <c r="G48" s="33" t="str">
        <f t="shared" ca="1" si="3"/>
        <v/>
      </c>
      <c r="H48" s="33" t="str">
        <f t="shared" ca="1" si="4"/>
        <v/>
      </c>
      <c r="I48" s="33" t="str">
        <f t="shared" ca="1" si="4"/>
        <v/>
      </c>
      <c r="J48" s="33" t="str">
        <f t="shared" ca="1" si="4"/>
        <v/>
      </c>
      <c r="K48" s="33" t="str">
        <f t="shared" ca="1" si="4"/>
        <v/>
      </c>
      <c r="L48" s="33" t="str">
        <f t="shared" ca="1" si="5"/>
        <v/>
      </c>
      <c r="M48" s="33" t="str">
        <f t="shared" ca="1" si="5"/>
        <v/>
      </c>
      <c r="N48" s="33" t="str">
        <f t="shared" ca="1" si="5"/>
        <v/>
      </c>
      <c r="O48" s="33" t="str">
        <f t="shared" ca="1" si="5"/>
        <v/>
      </c>
      <c r="P48" s="33" t="str">
        <f t="shared" ca="1" si="6"/>
        <v/>
      </c>
      <c r="Q48" s="33" t="str">
        <f t="shared" ca="1" si="6"/>
        <v/>
      </c>
      <c r="R48" s="33" t="str">
        <f t="shared" ca="1" si="2"/>
        <v>])</v>
      </c>
    </row>
    <row r="49" spans="1:18">
      <c r="A49" s="29">
        <v>41</v>
      </c>
      <c r="B49" s="30" t="str">
        <f t="shared" ca="1" si="1"/>
        <v>-&gt;create([</v>
      </c>
      <c r="C49" s="33" t="str">
        <f t="shared" ca="1" si="3"/>
        <v xml:space="preserve">'resource_form' =&gt; '10', </v>
      </c>
      <c r="D49" s="33" t="str">
        <f t="shared" ca="1" si="3"/>
        <v xml:space="preserve">'name' =&gt; 'namespace', </v>
      </c>
      <c r="E49" s="33" t="str">
        <f t="shared" ca="1" si="3"/>
        <v xml:space="preserve">'type' =&gt; 'text', </v>
      </c>
      <c r="F49" s="33" t="str">
        <f t="shared" ca="1" si="3"/>
        <v xml:space="preserve">'label' =&gt; 'Namespace', </v>
      </c>
      <c r="G49" s="33" t="str">
        <f t="shared" ca="1" si="3"/>
        <v/>
      </c>
      <c r="H49" s="33" t="str">
        <f t="shared" ca="1" si="4"/>
        <v/>
      </c>
      <c r="I49" s="33" t="str">
        <f t="shared" ca="1" si="4"/>
        <v/>
      </c>
      <c r="J49" s="33" t="str">
        <f t="shared" ca="1" si="4"/>
        <v/>
      </c>
      <c r="K49" s="33" t="str">
        <f t="shared" ca="1" si="4"/>
        <v/>
      </c>
      <c r="L49" s="33" t="str">
        <f t="shared" ca="1" si="5"/>
        <v/>
      </c>
      <c r="M49" s="33" t="str">
        <f t="shared" ca="1" si="5"/>
        <v/>
      </c>
      <c r="N49" s="33" t="str">
        <f t="shared" ca="1" si="5"/>
        <v/>
      </c>
      <c r="O49" s="33" t="str">
        <f t="shared" ca="1" si="5"/>
        <v/>
      </c>
      <c r="P49" s="33" t="str">
        <f t="shared" ca="1" si="6"/>
        <v/>
      </c>
      <c r="Q49" s="33" t="str">
        <f t="shared" ca="1" si="6"/>
        <v/>
      </c>
      <c r="R49" s="33" t="str">
        <f t="shared" ca="1" si="2"/>
        <v>])</v>
      </c>
    </row>
    <row r="50" spans="1:18">
      <c r="A50" s="29">
        <v>42</v>
      </c>
      <c r="B50" s="30" t="str">
        <f t="shared" ca="1" si="1"/>
        <v>-&gt;create([</v>
      </c>
      <c r="C50" s="33" t="str">
        <f t="shared" ca="1" si="3"/>
        <v xml:space="preserve">'resource_form' =&gt; '10', </v>
      </c>
      <c r="D50" s="33" t="str">
        <f t="shared" ca="1" si="3"/>
        <v xml:space="preserve">'name' =&gt; 'table', </v>
      </c>
      <c r="E50" s="33" t="str">
        <f t="shared" ca="1" si="3"/>
        <v xml:space="preserve">'type' =&gt; 'text', </v>
      </c>
      <c r="F50" s="33" t="str">
        <f t="shared" ca="1" si="3"/>
        <v xml:space="preserve">'label' =&gt; 'Table', </v>
      </c>
      <c r="G50" s="33" t="str">
        <f t="shared" ca="1" si="3"/>
        <v/>
      </c>
      <c r="H50" s="33" t="str">
        <f t="shared" ca="1" si="4"/>
        <v/>
      </c>
      <c r="I50" s="33" t="str">
        <f t="shared" ca="1" si="4"/>
        <v/>
      </c>
      <c r="J50" s="33" t="str">
        <f t="shared" ca="1" si="4"/>
        <v/>
      </c>
      <c r="K50" s="33" t="str">
        <f t="shared" ca="1" si="4"/>
        <v/>
      </c>
      <c r="L50" s="33" t="str">
        <f t="shared" ca="1" si="5"/>
        <v/>
      </c>
      <c r="M50" s="33" t="str">
        <f t="shared" ca="1" si="5"/>
        <v/>
      </c>
      <c r="N50" s="33" t="str">
        <f t="shared" ca="1" si="5"/>
        <v/>
      </c>
      <c r="O50" s="33" t="str">
        <f t="shared" ca="1" si="5"/>
        <v/>
      </c>
      <c r="P50" s="33" t="str">
        <f t="shared" ca="1" si="6"/>
        <v/>
      </c>
      <c r="Q50" s="33" t="str">
        <f t="shared" ca="1" si="6"/>
        <v/>
      </c>
      <c r="R50" s="33" t="str">
        <f t="shared" ca="1" si="2"/>
        <v>])</v>
      </c>
    </row>
    <row r="51" spans="1:18">
      <c r="A51" s="29">
        <v>43</v>
      </c>
      <c r="B51" s="30" t="str">
        <f t="shared" ca="1" si="1"/>
        <v>-&gt;create([</v>
      </c>
      <c r="C51" s="33" t="str">
        <f t="shared" ca="1" si="3"/>
        <v xml:space="preserve">'resource_form' =&gt; '10', </v>
      </c>
      <c r="D51" s="33" t="str">
        <f t="shared" ca="1" si="3"/>
        <v xml:space="preserve">'name' =&gt; 'controller', </v>
      </c>
      <c r="E51" s="33" t="str">
        <f t="shared" ca="1" si="3"/>
        <v xml:space="preserve">'type' =&gt; 'text', </v>
      </c>
      <c r="F51" s="33" t="str">
        <f t="shared" ca="1" si="3"/>
        <v xml:space="preserve">'label' =&gt; 'Controller', </v>
      </c>
      <c r="G51" s="33" t="str">
        <f t="shared" ca="1" si="3"/>
        <v/>
      </c>
      <c r="H51" s="33" t="str">
        <f t="shared" ca="1" si="4"/>
        <v/>
      </c>
      <c r="I51" s="33" t="str">
        <f t="shared" ca="1" si="4"/>
        <v/>
      </c>
      <c r="J51" s="33" t="str">
        <f t="shared" ca="1" si="4"/>
        <v/>
      </c>
      <c r="K51" s="33" t="str">
        <f t="shared" ca="1" si="4"/>
        <v/>
      </c>
      <c r="L51" s="33" t="str">
        <f t="shared" ca="1" si="5"/>
        <v/>
      </c>
      <c r="M51" s="33" t="str">
        <f t="shared" ca="1" si="5"/>
        <v/>
      </c>
      <c r="N51" s="33" t="str">
        <f t="shared" ca="1" si="5"/>
        <v/>
      </c>
      <c r="O51" s="33" t="str">
        <f t="shared" ca="1" si="5"/>
        <v/>
      </c>
      <c r="P51" s="33" t="str">
        <f t="shared" ca="1" si="6"/>
        <v/>
      </c>
      <c r="Q51" s="33" t="str">
        <f t="shared" ca="1" si="6"/>
        <v/>
      </c>
      <c r="R51" s="33" t="str">
        <f t="shared" ca="1" si="2"/>
        <v>])</v>
      </c>
    </row>
    <row r="52" spans="1:18">
      <c r="A52" s="29">
        <v>44</v>
      </c>
      <c r="B52" s="30" t="str">
        <f t="shared" ca="1" si="1"/>
        <v>-&gt;create([</v>
      </c>
      <c r="C52" s="33" t="str">
        <f t="shared" ca="1" si="3"/>
        <v xml:space="preserve">'resource_form' =&gt; '10', </v>
      </c>
      <c r="D52" s="33" t="str">
        <f t="shared" ca="1" si="3"/>
        <v xml:space="preserve">'name' =&gt; 'controller_namespace', </v>
      </c>
      <c r="E52" s="33" t="str">
        <f t="shared" ca="1" si="3"/>
        <v xml:space="preserve">'type' =&gt; 'text', </v>
      </c>
      <c r="F52" s="33" t="str">
        <f t="shared" ca="1" si="3"/>
        <v xml:space="preserve">'label' =&gt; 'Controller Namespace', </v>
      </c>
      <c r="G52" s="33" t="str">
        <f t="shared" ca="1" si="3"/>
        <v/>
      </c>
      <c r="H52" s="33" t="str">
        <f t="shared" ca="1" si="4"/>
        <v/>
      </c>
      <c r="I52" s="33" t="str">
        <f t="shared" ca="1" si="4"/>
        <v/>
      </c>
      <c r="J52" s="33" t="str">
        <f t="shared" ca="1" si="4"/>
        <v/>
      </c>
      <c r="K52" s="33" t="str">
        <f t="shared" ca="1" si="4"/>
        <v/>
      </c>
      <c r="L52" s="33" t="str">
        <f t="shared" ca="1" si="5"/>
        <v/>
      </c>
      <c r="M52" s="33" t="str">
        <f t="shared" ca="1" si="5"/>
        <v/>
      </c>
      <c r="N52" s="33" t="str">
        <f t="shared" ca="1" si="5"/>
        <v/>
      </c>
      <c r="O52" s="33" t="str">
        <f t="shared" ca="1" si="5"/>
        <v/>
      </c>
      <c r="P52" s="33" t="str">
        <f t="shared" ca="1" si="6"/>
        <v/>
      </c>
      <c r="Q52" s="33" t="str">
        <f t="shared" ca="1" si="6"/>
        <v/>
      </c>
      <c r="R52" s="33" t="str">
        <f t="shared" ca="1" si="2"/>
        <v>])</v>
      </c>
    </row>
    <row r="53" spans="1:18">
      <c r="A53" s="29">
        <v>45</v>
      </c>
      <c r="B53" s="30" t="str">
        <f t="shared" ca="1" si="1"/>
        <v>-&gt;create([</v>
      </c>
      <c r="C53" s="33" t="str">
        <f t="shared" ca="1" si="3"/>
        <v xml:space="preserve">'resource_form' =&gt; '11', </v>
      </c>
      <c r="D53" s="33" t="str">
        <f t="shared" ca="1" si="3"/>
        <v xml:space="preserve">'name' =&gt; 'resource', </v>
      </c>
      <c r="E53" s="33" t="str">
        <f t="shared" ca="1" si="3"/>
        <v xml:space="preserve">'type' =&gt; 'select', </v>
      </c>
      <c r="F53" s="33" t="str">
        <f t="shared" ca="1" si="3"/>
        <v xml:space="preserve">'label' =&gt; 'Resource', </v>
      </c>
      <c r="G53" s="33" t="str">
        <f t="shared" ca="1" si="3"/>
        <v/>
      </c>
      <c r="H53" s="33" t="str">
        <f t="shared" ca="1" si="4"/>
        <v/>
      </c>
      <c r="I53" s="33" t="str">
        <f t="shared" ca="1" si="4"/>
        <v/>
      </c>
      <c r="J53" s="33" t="str">
        <f t="shared" ca="1" si="4"/>
        <v/>
      </c>
      <c r="K53" s="33" t="str">
        <f t="shared" ca="1" si="4"/>
        <v/>
      </c>
      <c r="L53" s="33" t="str">
        <f t="shared" ca="1" si="5"/>
        <v/>
      </c>
      <c r="M53" s="33" t="str">
        <f t="shared" ca="1" si="5"/>
        <v/>
      </c>
      <c r="N53" s="33" t="str">
        <f t="shared" ca="1" si="5"/>
        <v/>
      </c>
      <c r="O53" s="33" t="str">
        <f t="shared" ca="1" si="5"/>
        <v/>
      </c>
      <c r="P53" s="33" t="str">
        <f t="shared" ca="1" si="6"/>
        <v/>
      </c>
      <c r="Q53" s="33" t="str">
        <f t="shared" ca="1" si="6"/>
        <v/>
      </c>
      <c r="R53" s="33" t="str">
        <f t="shared" ca="1" si="2"/>
        <v>])</v>
      </c>
    </row>
    <row r="54" spans="1:18">
      <c r="A54" s="29">
        <v>46</v>
      </c>
      <c r="B54" s="30" t="str">
        <f t="shared" ca="1" si="1"/>
        <v>-&gt;create([</v>
      </c>
      <c r="C54" s="33" t="str">
        <f t="shared" ca="1" si="3"/>
        <v xml:space="preserve">'resource_form' =&gt; '11', </v>
      </c>
      <c r="D54" s="33" t="str">
        <f t="shared" ca="1" si="3"/>
        <v xml:space="preserve">'name' =&gt; 'name', </v>
      </c>
      <c r="E54" s="33" t="str">
        <f t="shared" ca="1" si="3"/>
        <v xml:space="preserve">'type' =&gt; 'text', </v>
      </c>
      <c r="F54" s="33" t="str">
        <f t="shared" ca="1" si="3"/>
        <v xml:space="preserve">'label' =&gt; 'Name', </v>
      </c>
      <c r="G54" s="33" t="str">
        <f t="shared" ca="1" si="3"/>
        <v/>
      </c>
      <c r="H54" s="33" t="str">
        <f t="shared" ca="1" si="4"/>
        <v/>
      </c>
      <c r="I54" s="33" t="str">
        <f t="shared" ca="1" si="4"/>
        <v/>
      </c>
      <c r="J54" s="33" t="str">
        <f t="shared" ca="1" si="4"/>
        <v/>
      </c>
      <c r="K54" s="33" t="str">
        <f t="shared" ca="1" si="4"/>
        <v/>
      </c>
      <c r="L54" s="33" t="str">
        <f t="shared" ca="1" si="5"/>
        <v/>
      </c>
      <c r="M54" s="33" t="str">
        <f t="shared" ca="1" si="5"/>
        <v/>
      </c>
      <c r="N54" s="33" t="str">
        <f t="shared" ca="1" si="5"/>
        <v/>
      </c>
      <c r="O54" s="33" t="str">
        <f t="shared" ca="1" si="5"/>
        <v/>
      </c>
      <c r="P54" s="33" t="str">
        <f t="shared" ca="1" si="6"/>
        <v/>
      </c>
      <c r="Q54" s="33" t="str">
        <f t="shared" ca="1" si="6"/>
        <v/>
      </c>
      <c r="R54" s="33" t="str">
        <f t="shared" ca="1" si="2"/>
        <v>])</v>
      </c>
    </row>
    <row r="55" spans="1:18">
      <c r="A55" s="29">
        <v>47</v>
      </c>
      <c r="B55" s="30" t="str">
        <f t="shared" ca="1" si="1"/>
        <v>-&gt;create([</v>
      </c>
      <c r="C55" s="33" t="str">
        <f t="shared" ca="1" si="3"/>
        <v xml:space="preserve">'resource_form' =&gt; '11', </v>
      </c>
      <c r="D55" s="33" t="str">
        <f t="shared" ca="1" si="3"/>
        <v xml:space="preserve">'name' =&gt; 'description', </v>
      </c>
      <c r="E55" s="33" t="str">
        <f t="shared" ca="1" si="3"/>
        <v xml:space="preserve">'type' =&gt; 'textarea', </v>
      </c>
      <c r="F55" s="33" t="str">
        <f t="shared" ca="1" si="3"/>
        <v xml:space="preserve">'label' =&gt; 'Description', </v>
      </c>
      <c r="G55" s="33" t="str">
        <f t="shared" ca="1" si="3"/>
        <v/>
      </c>
      <c r="H55" s="33" t="str">
        <f t="shared" ca="1" si="4"/>
        <v/>
      </c>
      <c r="I55" s="33" t="str">
        <f t="shared" ca="1" si="4"/>
        <v/>
      </c>
      <c r="J55" s="33" t="str">
        <f t="shared" ca="1" si="4"/>
        <v/>
      </c>
      <c r="K55" s="33" t="str">
        <f t="shared" ca="1" si="4"/>
        <v/>
      </c>
      <c r="L55" s="33" t="str">
        <f t="shared" ca="1" si="5"/>
        <v/>
      </c>
      <c r="M55" s="33" t="str">
        <f t="shared" ca="1" si="5"/>
        <v/>
      </c>
      <c r="N55" s="33" t="str">
        <f t="shared" ca="1" si="5"/>
        <v/>
      </c>
      <c r="O55" s="33" t="str">
        <f t="shared" ca="1" si="5"/>
        <v/>
      </c>
      <c r="P55" s="33" t="str">
        <f t="shared" ca="1" si="6"/>
        <v/>
      </c>
      <c r="Q55" s="33" t="str">
        <f t="shared" ca="1" si="6"/>
        <v/>
      </c>
      <c r="R55" s="33" t="str">
        <f t="shared" ca="1" si="2"/>
        <v>])</v>
      </c>
    </row>
    <row r="56" spans="1:18">
      <c r="A56" s="29">
        <v>48</v>
      </c>
      <c r="B56" s="30" t="str">
        <f t="shared" ca="1" si="1"/>
        <v>-&gt;create([</v>
      </c>
      <c r="C56" s="33" t="str">
        <f t="shared" ca="1" si="3"/>
        <v xml:space="preserve">'resource_form' =&gt; '11', </v>
      </c>
      <c r="D56" s="33" t="str">
        <f t="shared" ca="1" si="3"/>
        <v xml:space="preserve">'name' =&gt; 'title', </v>
      </c>
      <c r="E56" s="33" t="str">
        <f t="shared" ca="1" si="3"/>
        <v xml:space="preserve">'type' =&gt; 'text', </v>
      </c>
      <c r="F56" s="33" t="str">
        <f t="shared" ca="1" si="3"/>
        <v xml:space="preserve">'label' =&gt; 'Title', </v>
      </c>
      <c r="G56" s="33" t="str">
        <f t="shared" ca="1" si="3"/>
        <v/>
      </c>
      <c r="H56" s="33" t="str">
        <f t="shared" ca="1" si="4"/>
        <v/>
      </c>
      <c r="I56" s="33" t="str">
        <f t="shared" ca="1" si="4"/>
        <v/>
      </c>
      <c r="J56" s="33" t="str">
        <f t="shared" ca="1" si="4"/>
        <v/>
      </c>
      <c r="K56" s="33" t="str">
        <f t="shared" ca="1" si="4"/>
        <v/>
      </c>
      <c r="L56" s="33" t="str">
        <f t="shared" ca="1" si="5"/>
        <v/>
      </c>
      <c r="M56" s="33" t="str">
        <f t="shared" ca="1" si="5"/>
        <v/>
      </c>
      <c r="N56" s="33" t="str">
        <f t="shared" ca="1" si="5"/>
        <v/>
      </c>
      <c r="O56" s="33" t="str">
        <f t="shared" ca="1" si="5"/>
        <v/>
      </c>
      <c r="P56" s="33" t="str">
        <f t="shared" ca="1" si="6"/>
        <v/>
      </c>
      <c r="Q56" s="33" t="str">
        <f t="shared" ca="1" si="6"/>
        <v/>
      </c>
      <c r="R56" s="33" t="str">
        <f t="shared" ca="1" si="2"/>
        <v>])</v>
      </c>
    </row>
    <row r="57" spans="1:18">
      <c r="A57" s="29">
        <v>49</v>
      </c>
      <c r="B57" s="30" t="str">
        <f t="shared" ca="1" si="1"/>
        <v>-&gt;create([</v>
      </c>
      <c r="C57" s="33" t="str">
        <f t="shared" ca="1" si="3"/>
        <v xml:space="preserve">'resource_form' =&gt; '11', </v>
      </c>
      <c r="D57" s="33" t="str">
        <f t="shared" ca="1" si="3"/>
        <v xml:space="preserve">'name' =&gt; 'icon_type', </v>
      </c>
      <c r="E57" s="33" t="str">
        <f t="shared" ca="1" si="3"/>
        <v xml:space="preserve">'type' =&gt; 'select', </v>
      </c>
      <c r="F57" s="33" t="str">
        <f t="shared" ca="1" si="3"/>
        <v xml:space="preserve">'label' =&gt; 'Icon Type', </v>
      </c>
      <c r="G57" s="33" t="str">
        <f t="shared" ca="1" si="3"/>
        <v/>
      </c>
      <c r="H57" s="33" t="str">
        <f t="shared" ca="1" si="4"/>
        <v/>
      </c>
      <c r="I57" s="33" t="str">
        <f t="shared" ca="1" si="4"/>
        <v/>
      </c>
      <c r="J57" s="33" t="str">
        <f t="shared" ca="1" si="4"/>
        <v/>
      </c>
      <c r="K57" s="33" t="str">
        <f t="shared" ca="1" si="4"/>
        <v/>
      </c>
      <c r="L57" s="33" t="str">
        <f t="shared" ca="1" si="5"/>
        <v/>
      </c>
      <c r="M57" s="33" t="str">
        <f t="shared" ca="1" si="5"/>
        <v/>
      </c>
      <c r="N57" s="33" t="str">
        <f t="shared" ca="1" si="5"/>
        <v/>
      </c>
      <c r="O57" s="33" t="str">
        <f t="shared" ca="1" si="5"/>
        <v/>
      </c>
      <c r="P57" s="33" t="str">
        <f t="shared" ca="1" si="6"/>
        <v/>
      </c>
      <c r="Q57" s="33" t="str">
        <f t="shared" ca="1" si="6"/>
        <v/>
      </c>
      <c r="R57" s="33" t="str">
        <f t="shared" ca="1" si="2"/>
        <v>])</v>
      </c>
    </row>
    <row r="58" spans="1:18">
      <c r="A58" s="29">
        <v>50</v>
      </c>
      <c r="B58" s="30" t="str">
        <f t="shared" ca="1" si="1"/>
        <v>-&gt;create([</v>
      </c>
      <c r="C58" s="33" t="str">
        <f t="shared" ca="1" si="3"/>
        <v xml:space="preserve">'resource_form' =&gt; '11', </v>
      </c>
      <c r="D58" s="33" t="str">
        <f t="shared" ca="1" si="3"/>
        <v xml:space="preserve">'name' =&gt; 'menu', </v>
      </c>
      <c r="E58" s="33" t="str">
        <f t="shared" ca="1" si="3"/>
        <v xml:space="preserve">'type' =&gt; 'text', </v>
      </c>
      <c r="F58" s="33" t="str">
        <f t="shared" ca="1" si="3"/>
        <v xml:space="preserve">'label' =&gt; 'Menu Title', </v>
      </c>
      <c r="G58" s="33" t="str">
        <f t="shared" ca="1" si="3"/>
        <v/>
      </c>
      <c r="H58" s="33" t="str">
        <f t="shared" ca="1" si="4"/>
        <v/>
      </c>
      <c r="I58" s="33" t="str">
        <f t="shared" ca="1" si="4"/>
        <v/>
      </c>
      <c r="J58" s="33" t="str">
        <f t="shared" ca="1" si="4"/>
        <v/>
      </c>
      <c r="K58" s="33" t="str">
        <f t="shared" ca="1" si="4"/>
        <v/>
      </c>
      <c r="L58" s="33" t="str">
        <f t="shared" ca="1" si="5"/>
        <v/>
      </c>
      <c r="M58" s="33" t="str">
        <f t="shared" ca="1" si="5"/>
        <v/>
      </c>
      <c r="N58" s="33" t="str">
        <f t="shared" ca="1" si="5"/>
        <v/>
      </c>
      <c r="O58" s="33" t="str">
        <f t="shared" ca="1" si="5"/>
        <v/>
      </c>
      <c r="P58" s="33" t="str">
        <f t="shared" ca="1" si="6"/>
        <v/>
      </c>
      <c r="Q58" s="33" t="str">
        <f t="shared" ca="1" si="6"/>
        <v/>
      </c>
      <c r="R58" s="33" t="str">
        <f t="shared" ca="1" si="2"/>
        <v>])</v>
      </c>
    </row>
    <row r="59" spans="1:18">
      <c r="A59" s="29">
        <v>51</v>
      </c>
      <c r="B59" s="30" t="str">
        <f t="shared" ca="1" si="1"/>
        <v>-&gt;create([</v>
      </c>
      <c r="C59" s="33" t="str">
        <f t="shared" ca="1" si="3"/>
        <v xml:space="preserve">'resource_form' =&gt; '11', </v>
      </c>
      <c r="D59" s="33" t="str">
        <f t="shared" ca="1" si="3"/>
        <v xml:space="preserve">'name' =&gt; 'icon', </v>
      </c>
      <c r="E59" s="33" t="str">
        <f t="shared" ca="1" si="3"/>
        <v xml:space="preserve">'type' =&gt; 'text', </v>
      </c>
      <c r="F59" s="33" t="str">
        <f t="shared" ca="1" si="3"/>
        <v xml:space="preserve">'label' =&gt; 'Icon', </v>
      </c>
      <c r="G59" s="33" t="str">
        <f t="shared" ca="1" si="3"/>
        <v/>
      </c>
      <c r="H59" s="33" t="str">
        <f t="shared" ca="1" si="4"/>
        <v/>
      </c>
      <c r="I59" s="33" t="str">
        <f t="shared" ca="1" si="4"/>
        <v/>
      </c>
      <c r="J59" s="33" t="str">
        <f t="shared" ca="1" si="4"/>
        <v/>
      </c>
      <c r="K59" s="33" t="str">
        <f t="shared" ca="1" si="4"/>
        <v/>
      </c>
      <c r="L59" s="33" t="str">
        <f t="shared" ca="1" si="5"/>
        <v/>
      </c>
      <c r="M59" s="33" t="str">
        <f t="shared" ca="1" si="5"/>
        <v/>
      </c>
      <c r="N59" s="33" t="str">
        <f t="shared" ca="1" si="5"/>
        <v/>
      </c>
      <c r="O59" s="33" t="str">
        <f t="shared" ca="1" si="5"/>
        <v/>
      </c>
      <c r="P59" s="33" t="str">
        <f t="shared" ca="1" si="6"/>
        <v/>
      </c>
      <c r="Q59" s="33" t="str">
        <f t="shared" ca="1" si="6"/>
        <v/>
      </c>
      <c r="R59" s="33" t="str">
        <f t="shared" ca="1" si="2"/>
        <v>])</v>
      </c>
    </row>
    <row r="60" spans="1:18">
      <c r="A60" s="29">
        <v>52</v>
      </c>
      <c r="B60" s="30" t="str">
        <f t="shared" ca="1" si="1"/>
        <v>-&gt;create([</v>
      </c>
      <c r="C60" s="33" t="str">
        <f t="shared" ca="1" si="3"/>
        <v xml:space="preserve">'resource_form' =&gt; '11', </v>
      </c>
      <c r="D60" s="33" t="str">
        <f t="shared" ca="1" si="3"/>
        <v xml:space="preserve">'name' =&gt; 'confirm', </v>
      </c>
      <c r="E60" s="33" t="str">
        <f t="shared" ca="1" si="3"/>
        <v xml:space="preserve">'type' =&gt; 'text', </v>
      </c>
      <c r="F60" s="33" t="str">
        <f t="shared" ca="1" si="3"/>
        <v xml:space="preserve">'label' =&gt; 'Confirmation Text', </v>
      </c>
      <c r="G60" s="33" t="str">
        <f t="shared" ca="1" si="3"/>
        <v/>
      </c>
      <c r="H60" s="33" t="str">
        <f t="shared" ca="1" si="4"/>
        <v/>
      </c>
      <c r="I60" s="33" t="str">
        <f t="shared" ca="1" si="4"/>
        <v/>
      </c>
      <c r="J60" s="33" t="str">
        <f t="shared" ca="1" si="4"/>
        <v/>
      </c>
      <c r="K60" s="33" t="str">
        <f t="shared" ca="1" si="4"/>
        <v/>
      </c>
      <c r="L60" s="33" t="str">
        <f t="shared" ca="1" si="5"/>
        <v/>
      </c>
      <c r="M60" s="33" t="str">
        <f t="shared" ca="1" si="5"/>
        <v/>
      </c>
      <c r="N60" s="33" t="str">
        <f t="shared" ca="1" si="5"/>
        <v/>
      </c>
      <c r="O60" s="33" t="str">
        <f t="shared" ca="1" si="5"/>
        <v/>
      </c>
      <c r="P60" s="33" t="str">
        <f t="shared" ca="1" si="6"/>
        <v/>
      </c>
      <c r="Q60" s="33" t="str">
        <f t="shared" ca="1" si="6"/>
        <v/>
      </c>
      <c r="R60" s="33" t="str">
        <f t="shared" ca="1" si="2"/>
        <v>])</v>
      </c>
    </row>
    <row r="61" spans="1:18">
      <c r="A61" s="29">
        <v>53</v>
      </c>
      <c r="B61" s="30" t="str">
        <f t="shared" ca="1" si="1"/>
        <v>-&gt;create([</v>
      </c>
      <c r="C61" s="33" t="str">
        <f t="shared" ca="1" si="3"/>
        <v xml:space="preserve">'resource_form' =&gt; '11', </v>
      </c>
      <c r="D61" s="33" t="str">
        <f t="shared" ca="1" si="3"/>
        <v xml:space="preserve">'name' =&gt; 'method_type', </v>
      </c>
      <c r="E61" s="33" t="str">
        <f t="shared" ca="1" si="3"/>
        <v xml:space="preserve">'type' =&gt; 'select', </v>
      </c>
      <c r="F61" s="33" t="str">
        <f t="shared" ca="1" si="3"/>
        <v xml:space="preserve">'label' =&gt; 'Method Type', </v>
      </c>
      <c r="G61" s="33" t="str">
        <f t="shared" ca="1" si="3"/>
        <v/>
      </c>
      <c r="H61" s="33" t="str">
        <f t="shared" ca="1" si="4"/>
        <v/>
      </c>
      <c r="I61" s="33" t="str">
        <f t="shared" ca="1" si="4"/>
        <v/>
      </c>
      <c r="J61" s="33" t="str">
        <f t="shared" ca="1" si="4"/>
        <v/>
      </c>
      <c r="K61" s="33" t="str">
        <f t="shared" ca="1" si="4"/>
        <v/>
      </c>
      <c r="L61" s="33" t="str">
        <f t="shared" ca="1" si="5"/>
        <v/>
      </c>
      <c r="M61" s="33" t="str">
        <f t="shared" ca="1" si="5"/>
        <v/>
      </c>
      <c r="N61" s="33" t="str">
        <f t="shared" ca="1" si="5"/>
        <v/>
      </c>
      <c r="O61" s="33" t="str">
        <f t="shared" ca="1" si="5"/>
        <v/>
      </c>
      <c r="P61" s="33" t="str">
        <f t="shared" ca="1" si="6"/>
        <v/>
      </c>
      <c r="Q61" s="33" t="str">
        <f t="shared" ca="1" si="6"/>
        <v/>
      </c>
      <c r="R61" s="33" t="str">
        <f t="shared" ca="1" si="2"/>
        <v>])</v>
      </c>
    </row>
    <row r="62" spans="1:18">
      <c r="A62" s="29">
        <v>54</v>
      </c>
      <c r="B62" s="30" t="str">
        <f t="shared" ca="1" si="1"/>
        <v>-&gt;create([</v>
      </c>
      <c r="C62" s="33" t="str">
        <f t="shared" ca="1" si="3"/>
        <v xml:space="preserve">'resource_form' =&gt; '11', </v>
      </c>
      <c r="D62" s="33" t="str">
        <f t="shared" ca="1" si="3"/>
        <v xml:space="preserve">'name' =&gt; 'idn1', </v>
      </c>
      <c r="E62" s="33" t="str">
        <f t="shared" ca="1" si="3"/>
        <v xml:space="preserve">'type' =&gt; 'select', </v>
      </c>
      <c r="F62" s="33" t="str">
        <f t="shared" ca="1" si="3"/>
        <v xml:space="preserve">'label' =&gt; 'Type ID 1', </v>
      </c>
      <c r="G62" s="33" t="str">
        <f t="shared" ca="1" si="3"/>
        <v/>
      </c>
      <c r="H62" s="33" t="str">
        <f t="shared" ca="1" si="4"/>
        <v/>
      </c>
      <c r="I62" s="33" t="str">
        <f t="shared" ca="1" si="4"/>
        <v/>
      </c>
      <c r="J62" s="33" t="str">
        <f t="shared" ca="1" si="4"/>
        <v/>
      </c>
      <c r="K62" s="33" t="str">
        <f t="shared" ca="1" si="4"/>
        <v/>
      </c>
      <c r="L62" s="33" t="str">
        <f t="shared" ca="1" si="5"/>
        <v/>
      </c>
      <c r="M62" s="33" t="str">
        <f t="shared" ca="1" si="5"/>
        <v/>
      </c>
      <c r="N62" s="33" t="str">
        <f t="shared" ca="1" si="5"/>
        <v/>
      </c>
      <c r="O62" s="33" t="str">
        <f t="shared" ca="1" si="5"/>
        <v/>
      </c>
      <c r="P62" s="33" t="str">
        <f t="shared" ca="1" si="6"/>
        <v/>
      </c>
      <c r="Q62" s="33" t="str">
        <f t="shared" ca="1" si="6"/>
        <v/>
      </c>
      <c r="R62" s="33" t="str">
        <f t="shared" ca="1" si="2"/>
        <v>])</v>
      </c>
    </row>
    <row r="63" spans="1:18">
      <c r="A63" s="29">
        <v>55</v>
      </c>
      <c r="B63" s="30" t="str">
        <f t="shared" ca="1" si="1"/>
        <v>-&gt;create([</v>
      </c>
      <c r="C63" s="33" t="str">
        <f t="shared" ca="1" si="3"/>
        <v xml:space="preserve">'resource_form' =&gt; '11', </v>
      </c>
      <c r="D63" s="33" t="str">
        <f t="shared" ca="1" si="3"/>
        <v xml:space="preserve">'name' =&gt; 'idn2', </v>
      </c>
      <c r="E63" s="33" t="str">
        <f t="shared" ca="1" si="3"/>
        <v xml:space="preserve">'type' =&gt; 'text', </v>
      </c>
      <c r="F63" s="33" t="str">
        <f t="shared" ca="1" si="3"/>
        <v xml:space="preserve">'label' =&gt; 'Type ID 2', </v>
      </c>
      <c r="G63" s="33" t="str">
        <f t="shared" ca="1" si="3"/>
        <v/>
      </c>
      <c r="H63" s="33" t="str">
        <f t="shared" ca="1" si="4"/>
        <v/>
      </c>
      <c r="I63" s="33" t="str">
        <f t="shared" ca="1" si="4"/>
        <v/>
      </c>
      <c r="J63" s="33" t="str">
        <f t="shared" ca="1" si="4"/>
        <v/>
      </c>
      <c r="K63" s="33" t="str">
        <f t="shared" ca="1" si="4"/>
        <v/>
      </c>
      <c r="L63" s="33" t="str">
        <f t="shared" ca="1" si="5"/>
        <v/>
      </c>
      <c r="M63" s="33" t="str">
        <f t="shared" ca="1" si="5"/>
        <v/>
      </c>
      <c r="N63" s="33" t="str">
        <f t="shared" ca="1" si="5"/>
        <v/>
      </c>
      <c r="O63" s="33" t="str">
        <f t="shared" ca="1" si="5"/>
        <v/>
      </c>
      <c r="P63" s="33" t="str">
        <f t="shared" ca="1" si="6"/>
        <v/>
      </c>
      <c r="Q63" s="33" t="str">
        <f t="shared" ca="1" si="6"/>
        <v/>
      </c>
      <c r="R63" s="33" t="str">
        <f t="shared" ca="1" si="2"/>
        <v>])</v>
      </c>
    </row>
    <row r="64" spans="1:18">
      <c r="A64" s="29">
        <v>56</v>
      </c>
      <c r="B64" s="30" t="str">
        <f t="shared" ca="1" si="1"/>
        <v>-&gt;create([</v>
      </c>
      <c r="C64" s="33" t="str">
        <f t="shared" ca="1" si="3"/>
        <v xml:space="preserve">'resource_form' =&gt; '12', </v>
      </c>
      <c r="D64" s="33" t="str">
        <f t="shared" ca="1" si="3"/>
        <v xml:space="preserve">'name' =&gt; 'resource', </v>
      </c>
      <c r="E64" s="33" t="str">
        <f t="shared" ca="1" si="3"/>
        <v xml:space="preserve">'type' =&gt; 'select', </v>
      </c>
      <c r="F64" s="33" t="str">
        <f t="shared" ca="1" si="3"/>
        <v xml:space="preserve">'label' =&gt; 'Resource', </v>
      </c>
      <c r="G64" s="33" t="str">
        <f t="shared" ca="1" si="3"/>
        <v/>
      </c>
      <c r="H64" s="33" t="str">
        <f t="shared" ca="1" si="4"/>
        <v/>
      </c>
      <c r="I64" s="33" t="str">
        <f t="shared" ca="1" si="4"/>
        <v/>
      </c>
      <c r="J64" s="33" t="str">
        <f t="shared" ca="1" si="4"/>
        <v/>
      </c>
      <c r="K64" s="33" t="str">
        <f t="shared" ca="1" si="4"/>
        <v/>
      </c>
      <c r="L64" s="33" t="str">
        <f t="shared" ca="1" si="5"/>
        <v/>
      </c>
      <c r="M64" s="33" t="str">
        <f t="shared" ca="1" si="5"/>
        <v/>
      </c>
      <c r="N64" s="33" t="str">
        <f t="shared" ca="1" si="5"/>
        <v/>
      </c>
      <c r="O64" s="33" t="str">
        <f t="shared" ca="1" si="5"/>
        <v/>
      </c>
      <c r="P64" s="33" t="str">
        <f t="shared" ca="1" si="6"/>
        <v/>
      </c>
      <c r="Q64" s="33" t="str">
        <f t="shared" ca="1" si="6"/>
        <v/>
      </c>
      <c r="R64" s="33" t="str">
        <f t="shared" ca="1" si="2"/>
        <v>])</v>
      </c>
    </row>
    <row r="65" spans="1:18">
      <c r="A65" s="29">
        <v>57</v>
      </c>
      <c r="B65" s="30" t="str">
        <f t="shared" ca="1" si="1"/>
        <v>-&gt;create([</v>
      </c>
      <c r="C65" s="33" t="str">
        <f t="shared" ca="1" si="3"/>
        <v xml:space="preserve">'resource_form' =&gt; '12', </v>
      </c>
      <c r="D65" s="33" t="str">
        <f t="shared" ca="1" si="3"/>
        <v xml:space="preserve">'name' =&gt; 'name', </v>
      </c>
      <c r="E65" s="33" t="str">
        <f t="shared" ca="1" si="3"/>
        <v xml:space="preserve">'type' =&gt; 'text', </v>
      </c>
      <c r="F65" s="33" t="str">
        <f t="shared" ca="1" si="3"/>
        <v xml:space="preserve">'label' =&gt; 'Name', </v>
      </c>
      <c r="G65" s="33" t="str">
        <f t="shared" ca="1" si="3"/>
        <v/>
      </c>
      <c r="H65" s="33" t="str">
        <f t="shared" ca="1" si="4"/>
        <v/>
      </c>
      <c r="I65" s="33" t="str">
        <f t="shared" ca="1" si="4"/>
        <v/>
      </c>
      <c r="J65" s="33" t="str">
        <f t="shared" ca="1" si="4"/>
        <v/>
      </c>
      <c r="K65" s="33" t="str">
        <f t="shared" ca="1" si="4"/>
        <v/>
      </c>
      <c r="L65" s="33" t="str">
        <f t="shared" ca="1" si="5"/>
        <v/>
      </c>
      <c r="M65" s="33" t="str">
        <f t="shared" ca="1" si="5"/>
        <v/>
      </c>
      <c r="N65" s="33" t="str">
        <f t="shared" ca="1" si="5"/>
        <v/>
      </c>
      <c r="O65" s="33" t="str">
        <f t="shared" ca="1" si="5"/>
        <v/>
      </c>
      <c r="P65" s="33" t="str">
        <f t="shared" ca="1" si="6"/>
        <v/>
      </c>
      <c r="Q65" s="33" t="str">
        <f t="shared" ca="1" si="6"/>
        <v/>
      </c>
      <c r="R65" s="33" t="str">
        <f t="shared" ca="1" si="2"/>
        <v>])</v>
      </c>
    </row>
    <row r="66" spans="1:18">
      <c r="A66" s="29">
        <v>58</v>
      </c>
      <c r="B66" s="30" t="str">
        <f t="shared" ca="1" si="1"/>
        <v>-&gt;create([</v>
      </c>
      <c r="C66" s="33" t="str">
        <f t="shared" ca="1" si="3"/>
        <v xml:space="preserve">'resource_form' =&gt; '12', </v>
      </c>
      <c r="D66" s="33" t="str">
        <f t="shared" ca="1" si="3"/>
        <v xml:space="preserve">'name' =&gt; 'description', </v>
      </c>
      <c r="E66" s="33" t="str">
        <f t="shared" ca="1" si="3"/>
        <v xml:space="preserve">'type' =&gt; 'textarea', </v>
      </c>
      <c r="F66" s="33" t="str">
        <f t="shared" ca="1" si="3"/>
        <v xml:space="preserve">'label' =&gt; 'Description', </v>
      </c>
      <c r="G66" s="33" t="str">
        <f t="shared" ref="G66:J109" ca="1" si="7">IF(AND($B66=$S$4,G$5&lt;&gt;""),IF(VLOOKUP($A$1&amp;"-"&amp;$A66,INDIRECT($E$2),G$4+$B$4,0)="","","'"&amp;G$5&amp;"' =&gt; '"&amp;VLOOKUP($A$1&amp;"-"&amp;$A66,INDIRECT($E$2),G$4+$B$4,0)&amp;"', "),"")</f>
        <v/>
      </c>
      <c r="H66" s="33" t="str">
        <f t="shared" ca="1" si="4"/>
        <v/>
      </c>
      <c r="I66" s="33" t="str">
        <f t="shared" ca="1" si="4"/>
        <v/>
      </c>
      <c r="J66" s="33" t="str">
        <f t="shared" ca="1" si="4"/>
        <v/>
      </c>
      <c r="K66" s="33" t="str">
        <f t="shared" ca="1" si="4"/>
        <v/>
      </c>
      <c r="L66" s="33" t="str">
        <f t="shared" ca="1" si="5"/>
        <v/>
      </c>
      <c r="M66" s="33" t="str">
        <f t="shared" ca="1" si="5"/>
        <v/>
      </c>
      <c r="N66" s="33" t="str">
        <f t="shared" ca="1" si="5"/>
        <v/>
      </c>
      <c r="O66" s="33" t="str">
        <f t="shared" ca="1" si="5"/>
        <v/>
      </c>
      <c r="P66" s="33" t="str">
        <f t="shared" ca="1" si="6"/>
        <v/>
      </c>
      <c r="Q66" s="33" t="str">
        <f t="shared" ca="1" si="6"/>
        <v/>
      </c>
      <c r="R66" s="33" t="str">
        <f t="shared" ca="1" si="2"/>
        <v>])</v>
      </c>
    </row>
    <row r="67" spans="1:18">
      <c r="A67" s="29">
        <v>59</v>
      </c>
      <c r="B67" s="30" t="str">
        <f t="shared" ca="1" si="1"/>
        <v>-&gt;create([</v>
      </c>
      <c r="C67" s="33" t="str">
        <f t="shared" ca="1" si="3"/>
        <v xml:space="preserve">'resource_form' =&gt; '12', </v>
      </c>
      <c r="D67" s="33" t="str">
        <f t="shared" ca="1" si="3"/>
        <v xml:space="preserve">'name' =&gt; 'title', </v>
      </c>
      <c r="E67" s="33" t="str">
        <f t="shared" ca="1" si="3"/>
        <v xml:space="preserve">'type' =&gt; 'text', </v>
      </c>
      <c r="F67" s="33" t="str">
        <f t="shared" ca="1" si="3"/>
        <v xml:space="preserve">'label' =&gt; 'Title', </v>
      </c>
      <c r="G67" s="33" t="str">
        <f t="shared" ca="1" si="7"/>
        <v/>
      </c>
      <c r="H67" s="33" t="str">
        <f t="shared" ca="1" si="4"/>
        <v/>
      </c>
      <c r="I67" s="33" t="str">
        <f t="shared" ca="1" si="4"/>
        <v/>
      </c>
      <c r="J67" s="33" t="str">
        <f t="shared" ca="1" si="4"/>
        <v/>
      </c>
      <c r="K67" s="33" t="str">
        <f t="shared" ca="1" si="4"/>
        <v/>
      </c>
      <c r="L67" s="33" t="str">
        <f t="shared" ca="1" si="5"/>
        <v/>
      </c>
      <c r="M67" s="33" t="str">
        <f t="shared" ca="1" si="5"/>
        <v/>
      </c>
      <c r="N67" s="33" t="str">
        <f t="shared" ca="1" si="5"/>
        <v/>
      </c>
      <c r="O67" s="33" t="str">
        <f t="shared" ca="1" si="5"/>
        <v/>
      </c>
      <c r="P67" s="33" t="str">
        <f t="shared" ca="1" si="6"/>
        <v/>
      </c>
      <c r="Q67" s="33" t="str">
        <f t="shared" ca="1" si="6"/>
        <v/>
      </c>
      <c r="R67" s="33" t="str">
        <f t="shared" ca="1" si="2"/>
        <v>])</v>
      </c>
    </row>
    <row r="68" spans="1:18">
      <c r="A68" s="29">
        <v>60</v>
      </c>
      <c r="B68" s="30" t="str">
        <f t="shared" ca="1" si="1"/>
        <v>-&gt;create([</v>
      </c>
      <c r="C68" s="33" t="str">
        <f t="shared" ca="1" si="3"/>
        <v xml:space="preserve">'resource_form' =&gt; '12', </v>
      </c>
      <c r="D68" s="33" t="str">
        <f t="shared" ca="1" si="3"/>
        <v xml:space="preserve">'name' =&gt; 'action_text', </v>
      </c>
      <c r="E68" s="33" t="str">
        <f t="shared" ca="1" si="3"/>
        <v xml:space="preserve">'type' =&gt; 'text', </v>
      </c>
      <c r="F68" s="33" t="str">
        <f t="shared" ca="1" si="3"/>
        <v xml:space="preserve">'label' =&gt; 'Button Text', </v>
      </c>
      <c r="G68" s="33" t="str">
        <f t="shared" ca="1" si="7"/>
        <v/>
      </c>
      <c r="H68" s="33" t="str">
        <f t="shared" ca="1" si="4"/>
        <v/>
      </c>
      <c r="I68" s="33" t="str">
        <f t="shared" ca="1" si="4"/>
        <v/>
      </c>
      <c r="J68" s="33" t="str">
        <f t="shared" ca="1" si="4"/>
        <v/>
      </c>
      <c r="K68" s="33" t="str">
        <f t="shared" ca="1" si="4"/>
        <v/>
      </c>
      <c r="L68" s="33" t="str">
        <f t="shared" ca="1" si="5"/>
        <v/>
      </c>
      <c r="M68" s="33" t="str">
        <f t="shared" ca="1" si="5"/>
        <v/>
      </c>
      <c r="N68" s="33" t="str">
        <f t="shared" ca="1" si="5"/>
        <v/>
      </c>
      <c r="O68" s="33" t="str">
        <f t="shared" ca="1" si="5"/>
        <v/>
      </c>
      <c r="P68" s="33" t="str">
        <f t="shared" ca="1" si="6"/>
        <v/>
      </c>
      <c r="Q68" s="33" t="str">
        <f t="shared" ca="1" si="6"/>
        <v/>
      </c>
      <c r="R68" s="33" t="str">
        <f t="shared" ca="1" si="2"/>
        <v>])</v>
      </c>
    </row>
    <row r="69" spans="1:18">
      <c r="A69" s="29">
        <v>61</v>
      </c>
      <c r="B69" s="30" t="str">
        <f t="shared" ca="1" si="1"/>
        <v>-&gt;create([</v>
      </c>
      <c r="C69" s="33" t="str">
        <f t="shared" ca="1" si="3"/>
        <v xml:space="preserve">'resource_form' =&gt; '13', </v>
      </c>
      <c r="D69" s="33" t="str">
        <f t="shared" ca="1" si="3"/>
        <v xml:space="preserve">'name' =&gt; 'resource_form', </v>
      </c>
      <c r="E69" s="33" t="str">
        <f t="shared" ca="1" si="3"/>
        <v xml:space="preserve">'type' =&gt; 'select', </v>
      </c>
      <c r="F69" s="33" t="str">
        <f t="shared" ca="1" si="3"/>
        <v xml:space="preserve">'label' =&gt; 'Form', </v>
      </c>
      <c r="G69" s="33" t="str">
        <f t="shared" ca="1" si="7"/>
        <v/>
      </c>
      <c r="H69" s="33" t="str">
        <f t="shared" ca="1" si="4"/>
        <v/>
      </c>
      <c r="I69" s="33" t="str">
        <f t="shared" ca="1" si="4"/>
        <v/>
      </c>
      <c r="J69" s="33" t="str">
        <f t="shared" ca="1" si="4"/>
        <v/>
      </c>
      <c r="K69" s="33" t="str">
        <f t="shared" ca="1" si="4"/>
        <v/>
      </c>
      <c r="L69" s="33" t="str">
        <f t="shared" ca="1" si="5"/>
        <v/>
      </c>
      <c r="M69" s="33" t="str">
        <f t="shared" ca="1" si="5"/>
        <v/>
      </c>
      <c r="N69" s="33" t="str">
        <f t="shared" ca="1" si="5"/>
        <v/>
      </c>
      <c r="O69" s="33" t="str">
        <f t="shared" ca="1" si="5"/>
        <v/>
      </c>
      <c r="P69" s="33" t="str">
        <f t="shared" ca="1" si="6"/>
        <v/>
      </c>
      <c r="Q69" s="33" t="str">
        <f t="shared" ca="1" si="6"/>
        <v/>
      </c>
      <c r="R69" s="33" t="str">
        <f t="shared" ca="1" si="2"/>
        <v>])</v>
      </c>
    </row>
    <row r="70" spans="1:18">
      <c r="A70" s="29">
        <v>62</v>
      </c>
      <c r="B70" s="30" t="str">
        <f t="shared" ca="1" si="1"/>
        <v>-&gt;create([</v>
      </c>
      <c r="C70" s="33" t="str">
        <f t="shared" ca="1" si="3"/>
        <v xml:space="preserve">'resource_form' =&gt; '13', </v>
      </c>
      <c r="D70" s="33" t="str">
        <f t="shared" ca="1" si="3"/>
        <v xml:space="preserve">'name' =&gt; 'name', </v>
      </c>
      <c r="E70" s="33" t="str">
        <f t="shared" ca="1" si="3"/>
        <v xml:space="preserve">'type' =&gt; 'text', </v>
      </c>
      <c r="F70" s="33" t="str">
        <f t="shared" ca="1" si="3"/>
        <v xml:space="preserve">'label' =&gt; 'Name', </v>
      </c>
      <c r="G70" s="33" t="str">
        <f t="shared" ca="1" si="7"/>
        <v/>
      </c>
      <c r="H70" s="33" t="str">
        <f t="shared" ca="1" si="4"/>
        <v/>
      </c>
      <c r="I70" s="33" t="str">
        <f t="shared" ca="1" si="4"/>
        <v/>
      </c>
      <c r="J70" s="33" t="str">
        <f t="shared" ca="1" si="4"/>
        <v/>
      </c>
      <c r="K70" s="33" t="str">
        <f t="shared" ca="1" si="4"/>
        <v/>
      </c>
      <c r="L70" s="33" t="str">
        <f t="shared" ca="1" si="5"/>
        <v/>
      </c>
      <c r="M70" s="33" t="str">
        <f t="shared" ca="1" si="5"/>
        <v/>
      </c>
      <c r="N70" s="33" t="str">
        <f t="shared" ca="1" si="5"/>
        <v/>
      </c>
      <c r="O70" s="33" t="str">
        <f t="shared" ca="1" si="5"/>
        <v/>
      </c>
      <c r="P70" s="33" t="str">
        <f t="shared" ca="1" si="6"/>
        <v/>
      </c>
      <c r="Q70" s="33" t="str">
        <f t="shared" ca="1" si="6"/>
        <v/>
      </c>
      <c r="R70" s="33" t="str">
        <f t="shared" ca="1" si="2"/>
        <v>])</v>
      </c>
    </row>
    <row r="71" spans="1:18">
      <c r="A71" s="29">
        <v>63</v>
      </c>
      <c r="B71" s="30" t="str">
        <f t="shared" ca="1" si="1"/>
        <v>-&gt;create([</v>
      </c>
      <c r="C71" s="33" t="str">
        <f t="shared" ca="1" si="3"/>
        <v xml:space="preserve">'resource_form' =&gt; '13', </v>
      </c>
      <c r="D71" s="33" t="str">
        <f t="shared" ca="1" si="3"/>
        <v xml:space="preserve">'name' =&gt; 'type', </v>
      </c>
      <c r="E71" s="33" t="str">
        <f t="shared" ca="1" si="3"/>
        <v xml:space="preserve">'type' =&gt; 'text', </v>
      </c>
      <c r="F71" s="33" t="str">
        <f t="shared" ca="1" si="3"/>
        <v xml:space="preserve">'label' =&gt; 'Type', </v>
      </c>
      <c r="G71" s="33" t="str">
        <f t="shared" ca="1" si="7"/>
        <v/>
      </c>
      <c r="H71" s="33" t="str">
        <f t="shared" ca="1" si="4"/>
        <v/>
      </c>
      <c r="I71" s="33" t="str">
        <f t="shared" ca="1" si="4"/>
        <v/>
      </c>
      <c r="J71" s="33" t="str">
        <f t="shared" ca="1" si="4"/>
        <v/>
      </c>
      <c r="K71" s="33" t="str">
        <f t="shared" ca="1" si="4"/>
        <v/>
      </c>
      <c r="L71" s="33" t="str">
        <f t="shared" ca="1" si="5"/>
        <v/>
      </c>
      <c r="M71" s="33" t="str">
        <f t="shared" ca="1" si="5"/>
        <v/>
      </c>
      <c r="N71" s="33" t="str">
        <f t="shared" ca="1" si="5"/>
        <v/>
      </c>
      <c r="O71" s="33" t="str">
        <f t="shared" ca="1" si="5"/>
        <v/>
      </c>
      <c r="P71" s="33" t="str">
        <f t="shared" ca="1" si="6"/>
        <v/>
      </c>
      <c r="Q71" s="33" t="str">
        <f t="shared" ca="1" si="6"/>
        <v/>
      </c>
      <c r="R71" s="33" t="str">
        <f t="shared" ca="1" si="2"/>
        <v>])</v>
      </c>
    </row>
    <row r="72" spans="1:18">
      <c r="A72" s="29">
        <v>64</v>
      </c>
      <c r="B72" s="30" t="str">
        <f t="shared" ca="1" si="1"/>
        <v>-&gt;create([</v>
      </c>
      <c r="C72" s="33" t="str">
        <f t="shared" ca="1" si="3"/>
        <v xml:space="preserve">'resource_form' =&gt; '13', </v>
      </c>
      <c r="D72" s="33" t="str">
        <f t="shared" ca="1" si="3"/>
        <v xml:space="preserve">'name' =&gt; 'label', </v>
      </c>
      <c r="E72" s="33" t="str">
        <f t="shared" ca="1" si="3"/>
        <v xml:space="preserve">'type' =&gt; 'text', </v>
      </c>
      <c r="F72" s="33" t="str">
        <f t="shared" ca="1" si="3"/>
        <v xml:space="preserve">'label' =&gt; 'Label/Caption', </v>
      </c>
      <c r="G72" s="33" t="str">
        <f t="shared" ca="1" si="7"/>
        <v/>
      </c>
      <c r="H72" s="33" t="str">
        <f t="shared" ca="1" si="4"/>
        <v/>
      </c>
      <c r="I72" s="33" t="str">
        <f t="shared" ca="1" si="4"/>
        <v/>
      </c>
      <c r="J72" s="33" t="str">
        <f t="shared" ca="1" si="4"/>
        <v/>
      </c>
      <c r="K72" s="33" t="str">
        <f t="shared" ca="1" si="4"/>
        <v/>
      </c>
      <c r="L72" s="33" t="str">
        <f t="shared" ca="1" si="5"/>
        <v/>
      </c>
      <c r="M72" s="33" t="str">
        <f t="shared" ca="1" si="5"/>
        <v/>
      </c>
      <c r="N72" s="33" t="str">
        <f t="shared" ca="1" si="5"/>
        <v/>
      </c>
      <c r="O72" s="33" t="str">
        <f t="shared" ca="1" si="5"/>
        <v/>
      </c>
      <c r="P72" s="33" t="str">
        <f t="shared" ca="1" si="6"/>
        <v/>
      </c>
      <c r="Q72" s="33" t="str">
        <f t="shared" ca="1" si="6"/>
        <v/>
      </c>
      <c r="R72" s="33" t="str">
        <f t="shared" ca="1" si="2"/>
        <v>])</v>
      </c>
    </row>
    <row r="73" spans="1:18">
      <c r="A73" s="29">
        <v>65</v>
      </c>
      <c r="B73" s="30" t="str">
        <f t="shared" ca="1" si="1"/>
        <v>-&gt;create([</v>
      </c>
      <c r="C73" s="33" t="str">
        <f t="shared" ca="1" si="3"/>
        <v xml:space="preserve">'resource_form' =&gt; '13', </v>
      </c>
      <c r="D73" s="33" t="str">
        <f t="shared" ca="1" si="3"/>
        <v xml:space="preserve">'name' =&gt; 'relation', </v>
      </c>
      <c r="E73" s="33" t="str">
        <f t="shared" ca="1" si="3"/>
        <v xml:space="preserve">'type' =&gt; 'select', </v>
      </c>
      <c r="F73" s="33" t="str">
        <f t="shared" ca="1" si="3"/>
        <v xml:space="preserve">'label' =&gt; 'Relation', </v>
      </c>
      <c r="G73" s="33" t="str">
        <f t="shared" ca="1" si="7"/>
        <v/>
      </c>
      <c r="H73" s="33" t="str">
        <f t="shared" ca="1" si="4"/>
        <v/>
      </c>
      <c r="I73" s="33" t="str">
        <f t="shared" ca="1" si="4"/>
        <v/>
      </c>
      <c r="J73" s="33" t="str">
        <f t="shared" ca="1" si="4"/>
        <v/>
      </c>
      <c r="K73" s="33" t="str">
        <f t="shared" ca="1" si="4"/>
        <v/>
      </c>
      <c r="L73" s="33" t="str">
        <f t="shared" ca="1" si="5"/>
        <v/>
      </c>
      <c r="M73" s="33" t="str">
        <f t="shared" ca="1" si="5"/>
        <v/>
      </c>
      <c r="N73" s="33" t="str">
        <f t="shared" ca="1" si="5"/>
        <v/>
      </c>
      <c r="O73" s="33" t="str">
        <f t="shared" ca="1" si="5"/>
        <v/>
      </c>
      <c r="P73" s="33" t="str">
        <f t="shared" ca="1" si="6"/>
        <v/>
      </c>
      <c r="Q73" s="33" t="str">
        <f t="shared" ca="1" si="6"/>
        <v/>
      </c>
      <c r="R73" s="33" t="str">
        <f t="shared" ca="1" si="2"/>
        <v>])</v>
      </c>
    </row>
    <row r="74" spans="1:18">
      <c r="A74" s="29">
        <v>66</v>
      </c>
      <c r="B74" s="30" t="str">
        <f t="shared" ref="B74:B137" ca="1" si="8">IF($B73="","",IF($B73=";",$I$3,IF($B73=$I$3,"",IF(ISNA(VLOOKUP($A$1&amp;"-"&amp;$A74,INDIRECT($E$2),1,0)),";",$S$4))))</f>
        <v>-&gt;create([</v>
      </c>
      <c r="C74" s="33" t="str">
        <f t="shared" ca="1" si="3"/>
        <v xml:space="preserve">'resource_form' =&gt; '13', </v>
      </c>
      <c r="D74" s="33" t="str">
        <f t="shared" ca="1" si="3"/>
        <v xml:space="preserve">'name' =&gt; 'nest_relation1', </v>
      </c>
      <c r="E74" s="33" t="str">
        <f t="shared" ca="1" si="3"/>
        <v xml:space="preserve">'type' =&gt; 'select', </v>
      </c>
      <c r="F74" s="33" t="str">
        <f t="shared" ca="1" si="3"/>
        <v xml:space="preserve">'label' =&gt; 'Nest Relation 1', </v>
      </c>
      <c r="G74" s="33" t="str">
        <f t="shared" ca="1" si="7"/>
        <v/>
      </c>
      <c r="H74" s="33" t="str">
        <f t="shared" ca="1" si="4"/>
        <v/>
      </c>
      <c r="I74" s="33" t="str">
        <f t="shared" ca="1" si="4"/>
        <v/>
      </c>
      <c r="J74" s="33" t="str">
        <f t="shared" ca="1" si="4"/>
        <v/>
      </c>
      <c r="K74" s="33" t="str">
        <f t="shared" ca="1" si="4"/>
        <v/>
      </c>
      <c r="L74" s="33" t="str">
        <f t="shared" ca="1" si="5"/>
        <v/>
      </c>
      <c r="M74" s="33" t="str">
        <f t="shared" ca="1" si="5"/>
        <v/>
      </c>
      <c r="N74" s="33" t="str">
        <f t="shared" ca="1" si="5"/>
        <v/>
      </c>
      <c r="O74" s="33" t="str">
        <f t="shared" ca="1" si="5"/>
        <v/>
      </c>
      <c r="P74" s="33" t="str">
        <f t="shared" ca="1" si="6"/>
        <v/>
      </c>
      <c r="Q74" s="33" t="str">
        <f t="shared" ca="1" si="6"/>
        <v/>
      </c>
      <c r="R74" s="33" t="str">
        <f t="shared" ref="R74:R108" ca="1" si="9">IF(B74=$S$4,$T$4,"")</f>
        <v>])</v>
      </c>
    </row>
    <row r="75" spans="1:18">
      <c r="A75" s="29">
        <v>67</v>
      </c>
      <c r="B75" s="30" t="str">
        <f t="shared" ca="1" si="8"/>
        <v>-&gt;create([</v>
      </c>
      <c r="C75" s="33" t="str">
        <f t="shared" ref="C75:F109" ca="1" si="10">IF(AND($B75=$S$4,C$5&lt;&gt;""),IF(VLOOKUP($A$1&amp;"-"&amp;$A75,INDIRECT($E$2),C$4+$B$4,0)="","","'"&amp;C$5&amp;"' =&gt; '"&amp;VLOOKUP($A$1&amp;"-"&amp;$A75,INDIRECT($E$2),C$4+$B$4,0)&amp;"', "),"")</f>
        <v xml:space="preserve">'resource_form' =&gt; '13', </v>
      </c>
      <c r="D75" s="33" t="str">
        <f t="shared" ca="1" si="10"/>
        <v xml:space="preserve">'name' =&gt; 'attribute', </v>
      </c>
      <c r="E75" s="33" t="str">
        <f t="shared" ca="1" si="10"/>
        <v xml:space="preserve">'type' =&gt; 'text', </v>
      </c>
      <c r="F75" s="33" t="str">
        <f t="shared" ca="1" si="10"/>
        <v xml:space="preserve">'label' =&gt; 'DB Field', </v>
      </c>
      <c r="G75" s="33" t="str">
        <f t="shared" ca="1" si="7"/>
        <v/>
      </c>
      <c r="H75" s="33" t="str">
        <f t="shared" ca="1" si="4"/>
        <v/>
      </c>
      <c r="I75" s="33" t="str">
        <f t="shared" ca="1" si="4"/>
        <v/>
      </c>
      <c r="J75" s="33" t="str">
        <f t="shared" ca="1" si="4"/>
        <v/>
      </c>
      <c r="K75" s="33" t="str">
        <f t="shared" ca="1" si="4"/>
        <v/>
      </c>
      <c r="L75" s="33" t="str">
        <f t="shared" ca="1" si="5"/>
        <v/>
      </c>
      <c r="M75" s="33" t="str">
        <f t="shared" ca="1" si="5"/>
        <v/>
      </c>
      <c r="N75" s="33" t="str">
        <f t="shared" ca="1" si="5"/>
        <v/>
      </c>
      <c r="O75" s="33" t="str">
        <f t="shared" ca="1" si="5"/>
        <v/>
      </c>
      <c r="P75" s="33" t="str">
        <f t="shared" ca="1" si="6"/>
        <v/>
      </c>
      <c r="Q75" s="33" t="str">
        <f t="shared" ca="1" si="6"/>
        <v/>
      </c>
      <c r="R75" s="33" t="str">
        <f t="shared" ca="1" si="9"/>
        <v>])</v>
      </c>
    </row>
    <row r="76" spans="1:18">
      <c r="A76" s="29">
        <v>68</v>
      </c>
      <c r="B76" s="30" t="str">
        <f t="shared" ca="1" si="8"/>
        <v>-&gt;create([</v>
      </c>
      <c r="C76" s="33" t="str">
        <f t="shared" ca="1" si="10"/>
        <v xml:space="preserve">'resource_form' =&gt; '14', </v>
      </c>
      <c r="D76" s="33" t="str">
        <f t="shared" ca="1" si="10"/>
        <v xml:space="preserve">'name' =&gt; 'form_field', </v>
      </c>
      <c r="E76" s="33" t="str">
        <f t="shared" ca="1" si="10"/>
        <v xml:space="preserve">'type' =&gt; 'select', </v>
      </c>
      <c r="F76" s="33" t="str">
        <f t="shared" ca="1" si="10"/>
        <v xml:space="preserve">'label' =&gt; 'Field', </v>
      </c>
      <c r="G76" s="33" t="str">
        <f t="shared" ca="1" si="7"/>
        <v/>
      </c>
      <c r="H76" s="33" t="str">
        <f t="shared" ca="1" si="4"/>
        <v/>
      </c>
      <c r="I76" s="33" t="str">
        <f t="shared" ca="1" si="4"/>
        <v/>
      </c>
      <c r="J76" s="33" t="str">
        <f t="shared" ca="1" si="4"/>
        <v/>
      </c>
      <c r="K76" s="33" t="str">
        <f t="shared" ca="1" si="4"/>
        <v/>
      </c>
      <c r="L76" s="33" t="str">
        <f t="shared" ca="1" si="5"/>
        <v/>
      </c>
      <c r="M76" s="33" t="str">
        <f t="shared" ca="1" si="5"/>
        <v/>
      </c>
      <c r="N76" s="33" t="str">
        <f t="shared" ca="1" si="5"/>
        <v/>
      </c>
      <c r="O76" s="33" t="str">
        <f t="shared" ca="1" si="5"/>
        <v/>
      </c>
      <c r="P76" s="33" t="str">
        <f t="shared" ca="1" si="6"/>
        <v/>
      </c>
      <c r="Q76" s="33" t="str">
        <f t="shared" ca="1" si="6"/>
        <v/>
      </c>
      <c r="R76" s="33" t="str">
        <f t="shared" ca="1" si="9"/>
        <v>])</v>
      </c>
    </row>
    <row r="77" spans="1:18">
      <c r="A77" s="29">
        <v>69</v>
      </c>
      <c r="B77" s="30" t="str">
        <f t="shared" ca="1" si="8"/>
        <v>-&gt;create([</v>
      </c>
      <c r="C77" s="33" t="str">
        <f t="shared" ca="1" si="10"/>
        <v xml:space="preserve">'resource_form' =&gt; '14', </v>
      </c>
      <c r="D77" s="33" t="str">
        <f t="shared" ca="1" si="10"/>
        <v xml:space="preserve">'name' =&gt; 'name', </v>
      </c>
      <c r="E77" s="33" t="str">
        <f t="shared" ca="1" si="10"/>
        <v xml:space="preserve">'type' =&gt; 'text', </v>
      </c>
      <c r="F77" s="33" t="str">
        <f t="shared" ca="1" si="10"/>
        <v xml:space="preserve">'label' =&gt; 'Attribute Name', </v>
      </c>
      <c r="G77" s="33" t="str">
        <f t="shared" ca="1" si="7"/>
        <v/>
      </c>
      <c r="H77" s="33" t="str">
        <f t="shared" ca="1" si="4"/>
        <v/>
      </c>
      <c r="I77" s="33" t="str">
        <f t="shared" ca="1" si="4"/>
        <v/>
      </c>
      <c r="J77" s="33" t="str">
        <f t="shared" ca="1" si="4"/>
        <v/>
      </c>
      <c r="K77" s="33" t="str">
        <f t="shared" ca="1" si="4"/>
        <v/>
      </c>
      <c r="L77" s="33" t="str">
        <f t="shared" ca="1" si="5"/>
        <v/>
      </c>
      <c r="M77" s="33" t="str">
        <f t="shared" ca="1" si="5"/>
        <v/>
      </c>
      <c r="N77" s="33" t="str">
        <f t="shared" ca="1" si="5"/>
        <v/>
      </c>
      <c r="O77" s="33" t="str">
        <f t="shared" ca="1" si="5"/>
        <v/>
      </c>
      <c r="P77" s="33" t="str">
        <f t="shared" ca="1" si="6"/>
        <v/>
      </c>
      <c r="Q77" s="33" t="str">
        <f t="shared" ca="1" si="6"/>
        <v/>
      </c>
      <c r="R77" s="33" t="str">
        <f t="shared" ca="1" si="9"/>
        <v>])</v>
      </c>
    </row>
    <row r="78" spans="1:18">
      <c r="A78" s="29">
        <v>70</v>
      </c>
      <c r="B78" s="30" t="str">
        <f t="shared" ca="1" si="8"/>
        <v>-&gt;create([</v>
      </c>
      <c r="C78" s="33" t="str">
        <f t="shared" ca="1" si="10"/>
        <v xml:space="preserve">'resource_form' =&gt; '14', </v>
      </c>
      <c r="D78" s="33" t="str">
        <f t="shared" ca="1" si="10"/>
        <v xml:space="preserve">'name' =&gt; 'value', </v>
      </c>
      <c r="E78" s="33" t="str">
        <f t="shared" ca="1" si="10"/>
        <v xml:space="preserve">'type' =&gt; 'text', </v>
      </c>
      <c r="F78" s="33" t="str">
        <f t="shared" ca="1" si="10"/>
        <v xml:space="preserve">'label' =&gt; 'Attribute Value', </v>
      </c>
      <c r="G78" s="33" t="str">
        <f t="shared" ca="1" si="7"/>
        <v/>
      </c>
      <c r="H78" s="33" t="str">
        <f t="shared" ca="1" si="4"/>
        <v/>
      </c>
      <c r="I78" s="33" t="str">
        <f t="shared" ca="1" si="4"/>
        <v/>
      </c>
      <c r="J78" s="33" t="str">
        <f t="shared" ca="1" si="4"/>
        <v/>
      </c>
      <c r="K78" s="33" t="str">
        <f t="shared" ca="1" si="4"/>
        <v/>
      </c>
      <c r="L78" s="33" t="str">
        <f t="shared" ca="1" si="5"/>
        <v/>
      </c>
      <c r="M78" s="33" t="str">
        <f t="shared" ca="1" si="5"/>
        <v/>
      </c>
      <c r="N78" s="33" t="str">
        <f t="shared" ca="1" si="5"/>
        <v/>
      </c>
      <c r="O78" s="33" t="str">
        <f t="shared" ca="1" si="5"/>
        <v/>
      </c>
      <c r="P78" s="33" t="str">
        <f t="shared" ca="1" si="6"/>
        <v/>
      </c>
      <c r="Q78" s="33" t="str">
        <f t="shared" ca="1" si="6"/>
        <v/>
      </c>
      <c r="R78" s="33" t="str">
        <f t="shared" ca="1" si="9"/>
        <v>])</v>
      </c>
    </row>
    <row r="79" spans="1:18">
      <c r="A79" s="29">
        <v>71</v>
      </c>
      <c r="B79" s="30" t="str">
        <f t="shared" ca="1" si="8"/>
        <v>-&gt;create([</v>
      </c>
      <c r="C79" s="33" t="str">
        <f t="shared" ca="1" si="10"/>
        <v xml:space="preserve">'resource_form' =&gt; '15', </v>
      </c>
      <c r="D79" s="33" t="str">
        <f t="shared" ca="1" si="10"/>
        <v xml:space="preserve">'name' =&gt; 'form_field', </v>
      </c>
      <c r="E79" s="33" t="str">
        <f t="shared" ca="1" si="10"/>
        <v xml:space="preserve">'type' =&gt; 'select', </v>
      </c>
      <c r="F79" s="33" t="str">
        <f t="shared" ca="1" si="10"/>
        <v xml:space="preserve">'label' =&gt; 'Field', </v>
      </c>
      <c r="G79" s="33" t="str">
        <f t="shared" ca="1" si="7"/>
        <v/>
      </c>
      <c r="H79" s="33" t="str">
        <f t="shared" ca="1" si="4"/>
        <v/>
      </c>
      <c r="I79" s="33" t="str">
        <f t="shared" ca="1" si="4"/>
        <v/>
      </c>
      <c r="J79" s="33" t="str">
        <f t="shared" ca="1" si="4"/>
        <v/>
      </c>
      <c r="K79" s="33" t="str">
        <f t="shared" ca="1" si="4"/>
        <v/>
      </c>
      <c r="L79" s="33" t="str">
        <f t="shared" ca="1" si="5"/>
        <v/>
      </c>
      <c r="M79" s="33" t="str">
        <f t="shared" ca="1" si="5"/>
        <v/>
      </c>
      <c r="N79" s="33" t="str">
        <f t="shared" ca="1" si="5"/>
        <v/>
      </c>
      <c r="O79" s="33" t="str">
        <f t="shared" ca="1" si="5"/>
        <v/>
      </c>
      <c r="P79" s="33" t="str">
        <f t="shared" ca="1" si="6"/>
        <v/>
      </c>
      <c r="Q79" s="33" t="str">
        <f t="shared" ca="1" si="6"/>
        <v/>
      </c>
      <c r="R79" s="33" t="str">
        <f t="shared" ca="1" si="9"/>
        <v>])</v>
      </c>
    </row>
    <row r="80" spans="1:18">
      <c r="A80" s="29">
        <v>72</v>
      </c>
      <c r="B80" s="30" t="str">
        <f t="shared" ca="1" si="8"/>
        <v>-&gt;create([</v>
      </c>
      <c r="C80" s="33" t="str">
        <f t="shared" ca="1" si="10"/>
        <v xml:space="preserve">'resource_form' =&gt; '15', </v>
      </c>
      <c r="D80" s="33" t="str">
        <f t="shared" ca="1" si="10"/>
        <v xml:space="preserve">'name' =&gt; 'type', </v>
      </c>
      <c r="E80" s="33" t="str">
        <f t="shared" ca="1" si="10"/>
        <v xml:space="preserve">'type' =&gt; 'select', </v>
      </c>
      <c r="F80" s="33" t="str">
        <f t="shared" ca="1" si="10"/>
        <v xml:space="preserve">'label' =&gt; 'Type', </v>
      </c>
      <c r="G80" s="33" t="str">
        <f t="shared" ca="1" si="7"/>
        <v/>
      </c>
      <c r="H80" s="33" t="str">
        <f t="shared" ca="1" si="4"/>
        <v/>
      </c>
      <c r="I80" s="33" t="str">
        <f t="shared" ca="1" si="4"/>
        <v/>
      </c>
      <c r="J80" s="33" t="str">
        <f t="shared" ca="1" si="4"/>
        <v/>
      </c>
      <c r="K80" s="33" t="str">
        <f t="shared" ca="1" si="4"/>
        <v/>
      </c>
      <c r="L80" s="33" t="str">
        <f t="shared" ca="1" si="5"/>
        <v/>
      </c>
      <c r="M80" s="33" t="str">
        <f t="shared" ca="1" si="5"/>
        <v/>
      </c>
      <c r="N80" s="33" t="str">
        <f t="shared" ca="1" si="5"/>
        <v/>
      </c>
      <c r="O80" s="33" t="str">
        <f t="shared" ca="1" si="5"/>
        <v/>
      </c>
      <c r="P80" s="33" t="str">
        <f t="shared" ca="1" si="6"/>
        <v/>
      </c>
      <c r="Q80" s="33" t="str">
        <f t="shared" ca="1" si="6"/>
        <v/>
      </c>
      <c r="R80" s="33" t="str">
        <f t="shared" ca="1" si="9"/>
        <v>])</v>
      </c>
    </row>
    <row r="81" spans="1:18">
      <c r="A81" s="29">
        <v>73</v>
      </c>
      <c r="B81" s="30" t="str">
        <f t="shared" ca="1" si="8"/>
        <v>-&gt;create([</v>
      </c>
      <c r="C81" s="33" t="str">
        <f t="shared" ca="1" si="10"/>
        <v xml:space="preserve">'resource_form' =&gt; '15', </v>
      </c>
      <c r="D81" s="33" t="str">
        <f t="shared" ca="1" si="10"/>
        <v xml:space="preserve">'name' =&gt; 'detail', </v>
      </c>
      <c r="E81" s="33" t="str">
        <f t="shared" ca="1" si="10"/>
        <v xml:space="preserve">'type' =&gt; 'text', </v>
      </c>
      <c r="F81" s="33" t="str">
        <f t="shared" ca="1" si="10"/>
        <v xml:space="preserve">'label' =&gt; 'List ID', </v>
      </c>
      <c r="G81" s="33" t="str">
        <f t="shared" ca="1" si="7"/>
        <v/>
      </c>
      <c r="H81" s="33" t="str">
        <f t="shared" ca="1" si="4"/>
        <v/>
      </c>
      <c r="I81" s="33" t="str">
        <f t="shared" ca="1" si="4"/>
        <v/>
      </c>
      <c r="J81" s="33" t="str">
        <f t="shared" ca="1" si="4"/>
        <v/>
      </c>
      <c r="K81" s="33" t="str">
        <f t="shared" ca="1" si="4"/>
        <v/>
      </c>
      <c r="L81" s="33" t="str">
        <f t="shared" ca="1" si="5"/>
        <v/>
      </c>
      <c r="M81" s="33" t="str">
        <f t="shared" ca="1" si="5"/>
        <v/>
      </c>
      <c r="N81" s="33" t="str">
        <f t="shared" ca="1" si="5"/>
        <v/>
      </c>
      <c r="O81" s="33" t="str">
        <f t="shared" ca="1" si="5"/>
        <v/>
      </c>
      <c r="P81" s="33" t="str">
        <f t="shared" ca="1" si="6"/>
        <v/>
      </c>
      <c r="Q81" s="33" t="str">
        <f t="shared" ca="1" si="6"/>
        <v/>
      </c>
      <c r="R81" s="33" t="str">
        <f t="shared" ca="1" si="9"/>
        <v>])</v>
      </c>
    </row>
    <row r="82" spans="1:18">
      <c r="A82" s="29">
        <v>74</v>
      </c>
      <c r="B82" s="30" t="str">
        <f t="shared" ca="1" si="8"/>
        <v>-&gt;create([</v>
      </c>
      <c r="C82" s="33" t="str">
        <f t="shared" ca="1" si="10"/>
        <v xml:space="preserve">'resource_form' =&gt; '15', </v>
      </c>
      <c r="D82" s="33" t="str">
        <f t="shared" ca="1" si="10"/>
        <v xml:space="preserve">'name' =&gt; 'value_attr', </v>
      </c>
      <c r="E82" s="33" t="str">
        <f t="shared" ca="1" si="10"/>
        <v xml:space="preserve">'type' =&gt; 'text', </v>
      </c>
      <c r="F82" s="33" t="str">
        <f t="shared" ca="1" si="10"/>
        <v xml:space="preserve">'label' =&gt; 'Value Attribute', </v>
      </c>
      <c r="G82" s="33" t="str">
        <f t="shared" ca="1" si="7"/>
        <v/>
      </c>
      <c r="H82" s="33" t="str">
        <f t="shared" ca="1" si="4"/>
        <v/>
      </c>
      <c r="I82" s="33" t="str">
        <f t="shared" ca="1" si="4"/>
        <v/>
      </c>
      <c r="J82" s="33" t="str">
        <f t="shared" ca="1" si="4"/>
        <v/>
      </c>
      <c r="K82" s="33" t="str">
        <f t="shared" ca="1" si="4"/>
        <v/>
      </c>
      <c r="L82" s="33" t="str">
        <f t="shared" ca="1" si="5"/>
        <v/>
      </c>
      <c r="M82" s="33" t="str">
        <f t="shared" ca="1" si="5"/>
        <v/>
      </c>
      <c r="N82" s="33" t="str">
        <f t="shared" ca="1" si="5"/>
        <v/>
      </c>
      <c r="O82" s="33" t="str">
        <f t="shared" ca="1" si="5"/>
        <v/>
      </c>
      <c r="P82" s="33" t="str">
        <f t="shared" ca="1" si="6"/>
        <v/>
      </c>
      <c r="Q82" s="33" t="str">
        <f t="shared" ca="1" si="6"/>
        <v/>
      </c>
      <c r="R82" s="33" t="str">
        <f t="shared" ca="1" si="9"/>
        <v>])</v>
      </c>
    </row>
    <row r="83" spans="1:18">
      <c r="A83" s="29">
        <v>75</v>
      </c>
      <c r="B83" s="30" t="str">
        <f t="shared" ca="1" si="8"/>
        <v>-&gt;create([</v>
      </c>
      <c r="C83" s="33" t="str">
        <f t="shared" ca="1" si="10"/>
        <v xml:space="preserve">'resource_form' =&gt; '15', </v>
      </c>
      <c r="D83" s="33" t="str">
        <f t="shared" ca="1" si="10"/>
        <v xml:space="preserve">'name' =&gt; 'label_attr', </v>
      </c>
      <c r="E83" s="33" t="str">
        <f t="shared" ca="1" si="10"/>
        <v xml:space="preserve">'type' =&gt; 'text', </v>
      </c>
      <c r="F83" s="33" t="str">
        <f t="shared" ca="1" si="10"/>
        <v xml:space="preserve">'label' =&gt; 'Label Attribute', </v>
      </c>
      <c r="G83" s="33" t="str">
        <f t="shared" ca="1" si="7"/>
        <v/>
      </c>
      <c r="H83" s="33" t="str">
        <f t="shared" ca="1" si="4"/>
        <v/>
      </c>
      <c r="I83" s="33" t="str">
        <f t="shared" ca="1" si="4"/>
        <v/>
      </c>
      <c r="J83" s="33" t="str">
        <f t="shared" ca="1" si="4"/>
        <v/>
      </c>
      <c r="K83" s="33" t="str">
        <f t="shared" ca="1" si="4"/>
        <v/>
      </c>
      <c r="L83" s="33" t="str">
        <f t="shared" ca="1" si="5"/>
        <v/>
      </c>
      <c r="M83" s="33" t="str">
        <f t="shared" ca="1" si="5"/>
        <v/>
      </c>
      <c r="N83" s="33" t="str">
        <f t="shared" ca="1" si="5"/>
        <v/>
      </c>
      <c r="O83" s="33" t="str">
        <f t="shared" ca="1" si="5"/>
        <v/>
      </c>
      <c r="P83" s="33" t="str">
        <f t="shared" ca="1" si="6"/>
        <v/>
      </c>
      <c r="Q83" s="33" t="str">
        <f t="shared" ca="1" si="6"/>
        <v/>
      </c>
      <c r="R83" s="33" t="str">
        <f t="shared" ca="1" si="9"/>
        <v>])</v>
      </c>
    </row>
    <row r="84" spans="1:18">
      <c r="A84" s="29">
        <v>76</v>
      </c>
      <c r="B84" s="30" t="str">
        <f t="shared" ca="1" si="8"/>
        <v>-&gt;create([</v>
      </c>
      <c r="C84" s="33" t="str">
        <f t="shared" ca="1" si="10"/>
        <v xml:space="preserve">'resource_form' =&gt; '15', </v>
      </c>
      <c r="D84" s="33" t="str">
        <f t="shared" ca="1" si="10"/>
        <v xml:space="preserve">'name' =&gt; 'preload', </v>
      </c>
      <c r="E84" s="33" t="str">
        <f t="shared" ca="1" si="10"/>
        <v xml:space="preserve">'type' =&gt; 'select', </v>
      </c>
      <c r="F84" s="33" t="str">
        <f t="shared" ca="1" si="10"/>
        <v xml:space="preserve">'label' =&gt; 'Preload', </v>
      </c>
      <c r="G84" s="33" t="str">
        <f t="shared" ca="1" si="7"/>
        <v/>
      </c>
      <c r="H84" s="33" t="str">
        <f t="shared" ca="1" si="4"/>
        <v/>
      </c>
      <c r="I84" s="33" t="str">
        <f t="shared" ca="1" si="4"/>
        <v/>
      </c>
      <c r="J84" s="33" t="str">
        <f t="shared" ca="1" si="4"/>
        <v/>
      </c>
      <c r="K84" s="33" t="str">
        <f t="shared" ca="1" si="4"/>
        <v/>
      </c>
      <c r="L84" s="33" t="str">
        <f t="shared" ca="1" si="5"/>
        <v/>
      </c>
      <c r="M84" s="33" t="str">
        <f t="shared" ca="1" si="5"/>
        <v/>
      </c>
      <c r="N84" s="33" t="str">
        <f t="shared" ca="1" si="5"/>
        <v/>
      </c>
      <c r="O84" s="33" t="str">
        <f t="shared" ca="1" si="5"/>
        <v/>
      </c>
      <c r="P84" s="33" t="str">
        <f t="shared" ca="1" si="6"/>
        <v/>
      </c>
      <c r="Q84" s="33" t="str">
        <f t="shared" ca="1" si="6"/>
        <v/>
      </c>
      <c r="R84" s="33" t="str">
        <f t="shared" ca="1" si="9"/>
        <v>])</v>
      </c>
    </row>
    <row r="85" spans="1:18">
      <c r="A85" s="29">
        <v>77</v>
      </c>
      <c r="B85" s="30" t="str">
        <f t="shared" ca="1" si="8"/>
        <v>-&gt;create([</v>
      </c>
      <c r="C85" s="33" t="str">
        <f t="shared" ca="1" si="10"/>
        <v xml:space="preserve">'resource_form' =&gt; '16', </v>
      </c>
      <c r="D85" s="33" t="str">
        <f t="shared" ca="1" si="10"/>
        <v xml:space="preserve">'name' =&gt; 'form_field', </v>
      </c>
      <c r="E85" s="33" t="str">
        <f t="shared" ca="1" si="10"/>
        <v xml:space="preserve">'type' =&gt; 'select', </v>
      </c>
      <c r="F85" s="33" t="str">
        <f t="shared" ca="1" si="10"/>
        <v xml:space="preserve">'label' =&gt; 'Field', </v>
      </c>
      <c r="G85" s="33" t="str">
        <f t="shared" ca="1" si="7"/>
        <v/>
      </c>
      <c r="H85" s="33" t="str">
        <f t="shared" ca="1" si="4"/>
        <v/>
      </c>
      <c r="I85" s="33" t="str">
        <f t="shared" ca="1" si="4"/>
        <v/>
      </c>
      <c r="J85" s="33" t="str">
        <f t="shared" ca="1" si="4"/>
        <v/>
      </c>
      <c r="K85" s="33" t="str">
        <f t="shared" ca="1" si="4"/>
        <v/>
      </c>
      <c r="L85" s="33" t="str">
        <f t="shared" ca="1" si="5"/>
        <v/>
      </c>
      <c r="M85" s="33" t="str">
        <f t="shared" ca="1" si="5"/>
        <v/>
      </c>
      <c r="N85" s="33" t="str">
        <f t="shared" ca="1" si="5"/>
        <v/>
      </c>
      <c r="O85" s="33" t="str">
        <f t="shared" ca="1" si="5"/>
        <v/>
      </c>
      <c r="P85" s="33" t="str">
        <f t="shared" ca="1" si="6"/>
        <v/>
      </c>
      <c r="Q85" s="33" t="str">
        <f t="shared" ca="1" si="6"/>
        <v/>
      </c>
      <c r="R85" s="33" t="str">
        <f t="shared" ca="1" si="9"/>
        <v>])</v>
      </c>
    </row>
    <row r="86" spans="1:18">
      <c r="A86" s="29">
        <v>78</v>
      </c>
      <c r="B86" s="30" t="str">
        <f t="shared" ca="1" si="8"/>
        <v>-&gt;create([</v>
      </c>
      <c r="C86" s="33" t="str">
        <f t="shared" ca="1" si="10"/>
        <v xml:space="preserve">'resource_form' =&gt; '16', </v>
      </c>
      <c r="D86" s="33" t="str">
        <f t="shared" ca="1" si="10"/>
        <v xml:space="preserve">'name' =&gt; 'rule', </v>
      </c>
      <c r="E86" s="33" t="str">
        <f t="shared" ca="1" si="10"/>
        <v xml:space="preserve">'type' =&gt; 'text', </v>
      </c>
      <c r="F86" s="33" t="str">
        <f t="shared" ca="1" si="10"/>
        <v xml:space="preserve">'label' =&gt; 'Rule', </v>
      </c>
      <c r="G86" s="33" t="str">
        <f t="shared" ca="1" si="7"/>
        <v/>
      </c>
      <c r="H86" s="33" t="str">
        <f t="shared" ca="1" si="4"/>
        <v/>
      </c>
      <c r="I86" s="33" t="str">
        <f t="shared" ca="1" si="4"/>
        <v/>
      </c>
      <c r="J86" s="33" t="str">
        <f t="shared" ca="1" si="4"/>
        <v/>
      </c>
      <c r="K86" s="33" t="str">
        <f t="shared" ca="1" si="4"/>
        <v/>
      </c>
      <c r="L86" s="33" t="str">
        <f t="shared" ca="1" si="5"/>
        <v/>
      </c>
      <c r="M86" s="33" t="str">
        <f t="shared" ca="1" si="5"/>
        <v/>
      </c>
      <c r="N86" s="33" t="str">
        <f t="shared" ca="1" si="5"/>
        <v/>
      </c>
      <c r="O86" s="33" t="str">
        <f t="shared" ca="1" si="5"/>
        <v/>
      </c>
      <c r="P86" s="33" t="str">
        <f t="shared" ca="1" si="6"/>
        <v/>
      </c>
      <c r="Q86" s="33" t="str">
        <f t="shared" ca="1" si="6"/>
        <v/>
      </c>
      <c r="R86" s="33" t="str">
        <f t="shared" ca="1" si="9"/>
        <v>])</v>
      </c>
    </row>
    <row r="87" spans="1:18">
      <c r="A87" s="29">
        <v>79</v>
      </c>
      <c r="B87" s="30" t="str">
        <f t="shared" ca="1" si="8"/>
        <v>-&gt;create([</v>
      </c>
      <c r="C87" s="33" t="str">
        <f t="shared" ca="1" si="10"/>
        <v xml:space="preserve">'resource_form' =&gt; '16', </v>
      </c>
      <c r="D87" s="33" t="str">
        <f t="shared" ca="1" si="10"/>
        <v xml:space="preserve">'name' =&gt; 'message', </v>
      </c>
      <c r="E87" s="33" t="str">
        <f t="shared" ca="1" si="10"/>
        <v xml:space="preserve">'type' =&gt; 'textarea', </v>
      </c>
      <c r="F87" s="33" t="str">
        <f t="shared" ca="1" si="10"/>
        <v xml:space="preserve">'label' =&gt; 'Message', </v>
      </c>
      <c r="G87" s="33" t="str">
        <f t="shared" ca="1" si="7"/>
        <v/>
      </c>
      <c r="H87" s="33" t="str">
        <f t="shared" ca="1" si="4"/>
        <v/>
      </c>
      <c r="I87" s="33" t="str">
        <f t="shared" ca="1" si="4"/>
        <v/>
      </c>
      <c r="J87" s="33" t="str">
        <f t="shared" ca="1" si="4"/>
        <v/>
      </c>
      <c r="K87" s="33" t="str">
        <f t="shared" ca="1" si="4"/>
        <v/>
      </c>
      <c r="L87" s="33" t="str">
        <f t="shared" ca="1" si="5"/>
        <v/>
      </c>
      <c r="M87" s="33" t="str">
        <f t="shared" ca="1" si="5"/>
        <v/>
      </c>
      <c r="N87" s="33" t="str">
        <f t="shared" ca="1" si="5"/>
        <v/>
      </c>
      <c r="O87" s="33" t="str">
        <f t="shared" ca="1" si="5"/>
        <v/>
      </c>
      <c r="P87" s="33" t="str">
        <f t="shared" ca="1" si="6"/>
        <v/>
      </c>
      <c r="Q87" s="33" t="str">
        <f t="shared" ca="1" si="6"/>
        <v/>
      </c>
      <c r="R87" s="33" t="str">
        <f t="shared" ca="1" si="9"/>
        <v>])</v>
      </c>
    </row>
    <row r="88" spans="1:18">
      <c r="A88" s="29">
        <v>80</v>
      </c>
      <c r="B88" s="30" t="str">
        <f t="shared" ca="1" si="8"/>
        <v>-&gt;create([</v>
      </c>
      <c r="C88" s="33" t="str">
        <f t="shared" ca="1" si="10"/>
        <v xml:space="preserve">'resource_form' =&gt; '16', </v>
      </c>
      <c r="D88" s="33" t="str">
        <f t="shared" ca="1" si="10"/>
        <v xml:space="preserve">'name' =&gt; 'arg1', </v>
      </c>
      <c r="E88" s="33" t="str">
        <f t="shared" ca="1" si="10"/>
        <v xml:space="preserve">'type' =&gt; 'text', </v>
      </c>
      <c r="F88" s="33" t="str">
        <f t="shared" ca="1" si="10"/>
        <v xml:space="preserve">'label' =&gt; 'Argument 1, If any', </v>
      </c>
      <c r="G88" s="33" t="str">
        <f t="shared" ca="1" si="7"/>
        <v/>
      </c>
      <c r="H88" s="33" t="str">
        <f t="shared" ca="1" si="4"/>
        <v/>
      </c>
      <c r="I88" s="33" t="str">
        <f t="shared" ca="1" si="4"/>
        <v/>
      </c>
      <c r="J88" s="33" t="str">
        <f t="shared" ca="1" si="4"/>
        <v/>
      </c>
      <c r="K88" s="33" t="str">
        <f t="shared" ref="K88:N109" ca="1" si="11">IF(AND($B88=$S$4,K$5&lt;&gt;""),IF(VLOOKUP($A$1&amp;"-"&amp;$A88,INDIRECT($E$2),K$4+$B$4,0)="","","'"&amp;K$5&amp;"' =&gt; '"&amp;VLOOKUP($A$1&amp;"-"&amp;$A88,INDIRECT($E$2),K$4+$B$4,0)&amp;"', "),"")</f>
        <v/>
      </c>
      <c r="L88" s="33" t="str">
        <f t="shared" ca="1" si="5"/>
        <v/>
      </c>
      <c r="M88" s="33" t="str">
        <f t="shared" ca="1" si="5"/>
        <v/>
      </c>
      <c r="N88" s="33" t="str">
        <f t="shared" ca="1" si="5"/>
        <v/>
      </c>
      <c r="O88" s="33" t="str">
        <f t="shared" ref="O88:Q109" ca="1" si="12">IF(AND($B88=$S$4,O$5&lt;&gt;""),IF(VLOOKUP($A$1&amp;"-"&amp;$A88,INDIRECT($E$2),O$4+$B$4,0)="","","'"&amp;O$5&amp;"' =&gt; '"&amp;VLOOKUP($A$1&amp;"-"&amp;$A88,INDIRECT($E$2),O$4+$B$4,0)&amp;"', "),"")</f>
        <v/>
      </c>
      <c r="P88" s="33" t="str">
        <f t="shared" ca="1" si="6"/>
        <v/>
      </c>
      <c r="Q88" s="33" t="str">
        <f t="shared" ca="1" si="6"/>
        <v/>
      </c>
      <c r="R88" s="33" t="str">
        <f t="shared" ca="1" si="9"/>
        <v>])</v>
      </c>
    </row>
    <row r="89" spans="1:18">
      <c r="A89" s="29">
        <v>81</v>
      </c>
      <c r="B89" s="30" t="str">
        <f t="shared" ca="1" si="8"/>
        <v>-&gt;create([</v>
      </c>
      <c r="C89" s="33" t="str">
        <f t="shared" ca="1" si="10"/>
        <v xml:space="preserve">'resource_form' =&gt; '16', </v>
      </c>
      <c r="D89" s="33" t="str">
        <f t="shared" ca="1" si="10"/>
        <v xml:space="preserve">'name' =&gt; 'arg2', </v>
      </c>
      <c r="E89" s="33" t="str">
        <f t="shared" ca="1" si="10"/>
        <v xml:space="preserve">'type' =&gt; 'text', </v>
      </c>
      <c r="F89" s="33" t="str">
        <f t="shared" ca="1" si="10"/>
        <v xml:space="preserve">'label' =&gt; 'Argument 2, If any', </v>
      </c>
      <c r="G89" s="33" t="str">
        <f t="shared" ca="1" si="7"/>
        <v/>
      </c>
      <c r="H89" s="33" t="str">
        <f t="shared" ca="1" si="7"/>
        <v/>
      </c>
      <c r="I89" s="33" t="str">
        <f t="shared" ca="1" si="7"/>
        <v/>
      </c>
      <c r="J89" s="33" t="str">
        <f t="shared" ca="1" si="7"/>
        <v/>
      </c>
      <c r="K89" s="33" t="str">
        <f t="shared" ca="1" si="11"/>
        <v/>
      </c>
      <c r="L89" s="33" t="str">
        <f t="shared" ca="1" si="11"/>
        <v/>
      </c>
      <c r="M89" s="33" t="str">
        <f t="shared" ca="1" si="11"/>
        <v/>
      </c>
      <c r="N89" s="33" t="str">
        <f t="shared" ca="1" si="11"/>
        <v/>
      </c>
      <c r="O89" s="33" t="str">
        <f t="shared" ca="1" si="12"/>
        <v/>
      </c>
      <c r="P89" s="33" t="str">
        <f t="shared" ca="1" si="12"/>
        <v/>
      </c>
      <c r="Q89" s="33" t="str">
        <f t="shared" ca="1" si="12"/>
        <v/>
      </c>
      <c r="R89" s="33" t="str">
        <f t="shared" ca="1" si="9"/>
        <v>])</v>
      </c>
    </row>
    <row r="90" spans="1:18">
      <c r="A90" s="29">
        <v>82</v>
      </c>
      <c r="B90" s="30" t="str">
        <f t="shared" ca="1" si="8"/>
        <v>-&gt;create([</v>
      </c>
      <c r="C90" s="33" t="str">
        <f t="shared" ca="1" si="10"/>
        <v xml:space="preserve">'resource_form' =&gt; '16', </v>
      </c>
      <c r="D90" s="33" t="str">
        <f t="shared" ca="1" si="10"/>
        <v xml:space="preserve">'name' =&gt; 'arg3', </v>
      </c>
      <c r="E90" s="33" t="str">
        <f t="shared" ca="1" si="10"/>
        <v xml:space="preserve">'type' =&gt; 'text', </v>
      </c>
      <c r="F90" s="33" t="str">
        <f t="shared" ca="1" si="10"/>
        <v xml:space="preserve">'label' =&gt; 'Argument 3, If any', </v>
      </c>
      <c r="G90" s="33" t="str">
        <f t="shared" ca="1" si="7"/>
        <v/>
      </c>
      <c r="H90" s="33" t="str">
        <f t="shared" ca="1" si="7"/>
        <v/>
      </c>
      <c r="I90" s="33" t="str">
        <f t="shared" ca="1" si="7"/>
        <v/>
      </c>
      <c r="J90" s="33" t="str">
        <f t="shared" ca="1" si="7"/>
        <v/>
      </c>
      <c r="K90" s="33" t="str">
        <f t="shared" ca="1" si="11"/>
        <v/>
      </c>
      <c r="L90" s="33" t="str">
        <f t="shared" ca="1" si="11"/>
        <v/>
      </c>
      <c r="M90" s="33" t="str">
        <f t="shared" ca="1" si="11"/>
        <v/>
      </c>
      <c r="N90" s="33" t="str">
        <f t="shared" ca="1" si="11"/>
        <v/>
      </c>
      <c r="O90" s="33" t="str">
        <f t="shared" ca="1" si="12"/>
        <v/>
      </c>
      <c r="P90" s="33" t="str">
        <f t="shared" ca="1" si="12"/>
        <v/>
      </c>
      <c r="Q90" s="33" t="str">
        <f t="shared" ca="1" si="12"/>
        <v/>
      </c>
      <c r="R90" s="33" t="str">
        <f t="shared" ca="1" si="9"/>
        <v>])</v>
      </c>
    </row>
    <row r="91" spans="1:18">
      <c r="A91" s="29">
        <v>83</v>
      </c>
      <c r="B91" s="30" t="str">
        <f t="shared" ca="1" si="8"/>
        <v>-&gt;create([</v>
      </c>
      <c r="C91" s="33" t="str">
        <f t="shared" ca="1" si="10"/>
        <v xml:space="preserve">'resource_form' =&gt; '16', </v>
      </c>
      <c r="D91" s="33" t="str">
        <f t="shared" ca="1" si="10"/>
        <v xml:space="preserve">'name' =&gt; 'arg4', </v>
      </c>
      <c r="E91" s="33" t="str">
        <f t="shared" ca="1" si="10"/>
        <v xml:space="preserve">'type' =&gt; 'text', </v>
      </c>
      <c r="F91" s="33" t="str">
        <f t="shared" ca="1" si="10"/>
        <v xml:space="preserve">'label' =&gt; 'Argument 4, If any', </v>
      </c>
      <c r="G91" s="33" t="str">
        <f t="shared" ca="1" si="7"/>
        <v/>
      </c>
      <c r="H91" s="33" t="str">
        <f t="shared" ca="1" si="7"/>
        <v/>
      </c>
      <c r="I91" s="33" t="str">
        <f t="shared" ca="1" si="7"/>
        <v/>
      </c>
      <c r="J91" s="33" t="str">
        <f t="shared" ca="1" si="7"/>
        <v/>
      </c>
      <c r="K91" s="33" t="str">
        <f t="shared" ca="1" si="11"/>
        <v/>
      </c>
      <c r="L91" s="33" t="str">
        <f t="shared" ca="1" si="11"/>
        <v/>
      </c>
      <c r="M91" s="33" t="str">
        <f t="shared" ca="1" si="11"/>
        <v/>
      </c>
      <c r="N91" s="33" t="str">
        <f t="shared" ca="1" si="11"/>
        <v/>
      </c>
      <c r="O91" s="33" t="str">
        <f t="shared" ca="1" si="12"/>
        <v/>
      </c>
      <c r="P91" s="33" t="str">
        <f t="shared" ca="1" si="12"/>
        <v/>
      </c>
      <c r="Q91" s="33" t="str">
        <f t="shared" ca="1" si="12"/>
        <v/>
      </c>
      <c r="R91" s="33" t="str">
        <f t="shared" ca="1" si="9"/>
        <v>])</v>
      </c>
    </row>
    <row r="92" spans="1:18">
      <c r="A92" s="29">
        <v>84</v>
      </c>
      <c r="B92" s="30" t="str">
        <f t="shared" ca="1" si="8"/>
        <v>-&gt;create([</v>
      </c>
      <c r="C92" s="33" t="str">
        <f t="shared" ca="1" si="10"/>
        <v xml:space="preserve">'resource_form' =&gt; '16', </v>
      </c>
      <c r="D92" s="33" t="str">
        <f t="shared" ca="1" si="10"/>
        <v xml:space="preserve">'name' =&gt; 'arg5', </v>
      </c>
      <c r="E92" s="33" t="str">
        <f t="shared" ca="1" si="10"/>
        <v xml:space="preserve">'type' =&gt; 'text', </v>
      </c>
      <c r="F92" s="33" t="str">
        <f t="shared" ca="1" si="10"/>
        <v xml:space="preserve">'label' =&gt; 'Argument 5, If any', </v>
      </c>
      <c r="G92" s="33" t="str">
        <f t="shared" ca="1" si="7"/>
        <v/>
      </c>
      <c r="H92" s="33" t="str">
        <f t="shared" ca="1" si="7"/>
        <v/>
      </c>
      <c r="I92" s="33" t="str">
        <f t="shared" ca="1" si="7"/>
        <v/>
      </c>
      <c r="J92" s="33" t="str">
        <f t="shared" ca="1" si="7"/>
        <v/>
      </c>
      <c r="K92" s="33" t="str">
        <f t="shared" ca="1" si="11"/>
        <v/>
      </c>
      <c r="L92" s="33" t="str">
        <f t="shared" ca="1" si="11"/>
        <v/>
      </c>
      <c r="M92" s="33" t="str">
        <f t="shared" ca="1" si="11"/>
        <v/>
      </c>
      <c r="N92" s="33" t="str">
        <f t="shared" ca="1" si="11"/>
        <v/>
      </c>
      <c r="O92" s="33" t="str">
        <f t="shared" ca="1" si="12"/>
        <v/>
      </c>
      <c r="P92" s="33" t="str">
        <f t="shared" ca="1" si="12"/>
        <v/>
      </c>
      <c r="Q92" s="33" t="str">
        <f t="shared" ca="1" si="12"/>
        <v/>
      </c>
      <c r="R92" s="33" t="str">
        <f t="shared" ca="1" si="9"/>
        <v>])</v>
      </c>
    </row>
    <row r="93" spans="1:18">
      <c r="A93" s="29">
        <v>85</v>
      </c>
      <c r="B93" s="30" t="str">
        <f t="shared" ca="1" si="8"/>
        <v>-&gt;create([</v>
      </c>
      <c r="C93" s="33" t="str">
        <f t="shared" ca="1" si="10"/>
        <v xml:space="preserve">'resource_form' =&gt; '17', </v>
      </c>
      <c r="D93" s="33" t="str">
        <f t="shared" ca="1" si="10"/>
        <v xml:space="preserve">'name' =&gt; 'resource', </v>
      </c>
      <c r="E93" s="33" t="str">
        <f t="shared" ca="1" si="10"/>
        <v xml:space="preserve">'type' =&gt; 'select', </v>
      </c>
      <c r="F93" s="33" t="str">
        <f t="shared" ca="1" si="10"/>
        <v xml:space="preserve">'label' =&gt; 'Resource', </v>
      </c>
      <c r="G93" s="33" t="str">
        <f t="shared" ca="1" si="7"/>
        <v/>
      </c>
      <c r="H93" s="33" t="str">
        <f t="shared" ca="1" si="7"/>
        <v/>
      </c>
      <c r="I93" s="33" t="str">
        <f t="shared" ca="1" si="7"/>
        <v/>
      </c>
      <c r="J93" s="33" t="str">
        <f t="shared" ca="1" si="7"/>
        <v/>
      </c>
      <c r="K93" s="33" t="str">
        <f t="shared" ca="1" si="11"/>
        <v/>
      </c>
      <c r="L93" s="33" t="str">
        <f t="shared" ca="1" si="11"/>
        <v/>
      </c>
      <c r="M93" s="33" t="str">
        <f t="shared" ca="1" si="11"/>
        <v/>
      </c>
      <c r="N93" s="33" t="str">
        <f t="shared" ca="1" si="11"/>
        <v/>
      </c>
      <c r="O93" s="33" t="str">
        <f t="shared" ca="1" si="12"/>
        <v/>
      </c>
      <c r="P93" s="33" t="str">
        <f t="shared" ca="1" si="12"/>
        <v/>
      </c>
      <c r="Q93" s="33" t="str">
        <f t="shared" ca="1" si="12"/>
        <v/>
      </c>
      <c r="R93" s="33" t="str">
        <f t="shared" ca="1" si="9"/>
        <v>])</v>
      </c>
    </row>
    <row r="94" spans="1:18">
      <c r="A94" s="29">
        <v>86</v>
      </c>
      <c r="B94" s="30" t="str">
        <f t="shared" ca="1" si="8"/>
        <v>-&gt;create([</v>
      </c>
      <c r="C94" s="33" t="str">
        <f t="shared" ca="1" si="10"/>
        <v xml:space="preserve">'resource_form' =&gt; '17', </v>
      </c>
      <c r="D94" s="33" t="str">
        <f t="shared" ca="1" si="10"/>
        <v xml:space="preserve">'name' =&gt; 'name', </v>
      </c>
      <c r="E94" s="33" t="str">
        <f t="shared" ca="1" si="10"/>
        <v xml:space="preserve">'type' =&gt; 'text', </v>
      </c>
      <c r="F94" s="33" t="str">
        <f t="shared" ca="1" si="10"/>
        <v xml:space="preserve">'label' =&gt; 'Name', </v>
      </c>
      <c r="G94" s="33" t="str">
        <f t="shared" ca="1" si="7"/>
        <v/>
      </c>
      <c r="H94" s="33" t="str">
        <f t="shared" ca="1" si="7"/>
        <v/>
      </c>
      <c r="I94" s="33" t="str">
        <f t="shared" ca="1" si="7"/>
        <v/>
      </c>
      <c r="J94" s="33" t="str">
        <f t="shared" ca="1" si="7"/>
        <v/>
      </c>
      <c r="K94" s="33" t="str">
        <f t="shared" ca="1" si="11"/>
        <v/>
      </c>
      <c r="L94" s="33" t="str">
        <f t="shared" ca="1" si="11"/>
        <v/>
      </c>
      <c r="M94" s="33" t="str">
        <f t="shared" ca="1" si="11"/>
        <v/>
      </c>
      <c r="N94" s="33" t="str">
        <f t="shared" ca="1" si="11"/>
        <v/>
      </c>
      <c r="O94" s="33" t="str">
        <f t="shared" ca="1" si="12"/>
        <v/>
      </c>
      <c r="P94" s="33" t="str">
        <f t="shared" ca="1" si="12"/>
        <v/>
      </c>
      <c r="Q94" s="33" t="str">
        <f t="shared" ca="1" si="12"/>
        <v/>
      </c>
      <c r="R94" s="33" t="str">
        <f t="shared" ca="1" si="9"/>
        <v>])</v>
      </c>
    </row>
    <row r="95" spans="1:18">
      <c r="A95" s="29">
        <v>87</v>
      </c>
      <c r="B95" s="30" t="str">
        <f t="shared" ca="1" si="8"/>
        <v>-&gt;create([</v>
      </c>
      <c r="C95" s="33" t="str">
        <f t="shared" ca="1" si="10"/>
        <v xml:space="preserve">'resource_form' =&gt; '17', </v>
      </c>
      <c r="D95" s="33" t="str">
        <f t="shared" ca="1" si="10"/>
        <v xml:space="preserve">'name' =&gt; 'description', </v>
      </c>
      <c r="E95" s="33" t="str">
        <f t="shared" ca="1" si="10"/>
        <v xml:space="preserve">'type' =&gt; 'textarea', </v>
      </c>
      <c r="F95" s="33" t="str">
        <f t="shared" ca="1" si="10"/>
        <v xml:space="preserve">'label' =&gt; 'Description', </v>
      </c>
      <c r="G95" s="33" t="str">
        <f t="shared" ca="1" si="7"/>
        <v/>
      </c>
      <c r="H95" s="33" t="str">
        <f t="shared" ca="1" si="7"/>
        <v/>
      </c>
      <c r="I95" s="33" t="str">
        <f t="shared" ca="1" si="7"/>
        <v/>
      </c>
      <c r="J95" s="33" t="str">
        <f t="shared" ca="1" si="7"/>
        <v/>
      </c>
      <c r="K95" s="33" t="str">
        <f t="shared" ca="1" si="11"/>
        <v/>
      </c>
      <c r="L95" s="33" t="str">
        <f t="shared" ca="1" si="11"/>
        <v/>
      </c>
      <c r="M95" s="33" t="str">
        <f t="shared" ca="1" si="11"/>
        <v/>
      </c>
      <c r="N95" s="33" t="str">
        <f t="shared" ca="1" si="11"/>
        <v/>
      </c>
      <c r="O95" s="33" t="str">
        <f t="shared" ca="1" si="12"/>
        <v/>
      </c>
      <c r="P95" s="33" t="str">
        <f t="shared" ca="1" si="12"/>
        <v/>
      </c>
      <c r="Q95" s="33" t="str">
        <f t="shared" ca="1" si="12"/>
        <v/>
      </c>
      <c r="R95" s="33" t="str">
        <f t="shared" ca="1" si="9"/>
        <v>])</v>
      </c>
    </row>
    <row r="96" spans="1:18">
      <c r="A96" s="29">
        <v>88</v>
      </c>
      <c r="B96" s="30" t="str">
        <f t="shared" ca="1" si="8"/>
        <v>-&gt;create([</v>
      </c>
      <c r="C96" s="33" t="str">
        <f t="shared" ca="1" si="10"/>
        <v xml:space="preserve">'resource_form' =&gt; '17', </v>
      </c>
      <c r="D96" s="33" t="str">
        <f t="shared" ca="1" si="10"/>
        <v xml:space="preserve">'name' =&gt; 'title', </v>
      </c>
      <c r="E96" s="33" t="str">
        <f t="shared" ca="1" si="10"/>
        <v xml:space="preserve">'type' =&gt; 'text', </v>
      </c>
      <c r="F96" s="33" t="str">
        <f t="shared" ca="1" si="10"/>
        <v xml:space="preserve">'label' =&gt; 'Title', </v>
      </c>
      <c r="G96" s="33" t="str">
        <f t="shared" ca="1" si="7"/>
        <v/>
      </c>
      <c r="H96" s="33" t="str">
        <f t="shared" ca="1" si="7"/>
        <v/>
      </c>
      <c r="I96" s="33" t="str">
        <f t="shared" ca="1" si="7"/>
        <v/>
      </c>
      <c r="J96" s="33" t="str">
        <f t="shared" ca="1" si="7"/>
        <v/>
      </c>
      <c r="K96" s="33" t="str">
        <f t="shared" ca="1" si="11"/>
        <v/>
      </c>
      <c r="L96" s="33" t="str">
        <f t="shared" ca="1" si="11"/>
        <v/>
      </c>
      <c r="M96" s="33" t="str">
        <f t="shared" ca="1" si="11"/>
        <v/>
      </c>
      <c r="N96" s="33" t="str">
        <f t="shared" ca="1" si="11"/>
        <v/>
      </c>
      <c r="O96" s="33" t="str">
        <f t="shared" ca="1" si="12"/>
        <v/>
      </c>
      <c r="P96" s="33" t="str">
        <f t="shared" ca="1" si="12"/>
        <v/>
      </c>
      <c r="Q96" s="33" t="str">
        <f t="shared" ca="1" si="12"/>
        <v/>
      </c>
      <c r="R96" s="33" t="str">
        <f t="shared" ca="1" si="9"/>
        <v>])</v>
      </c>
    </row>
    <row r="97" spans="1:18">
      <c r="A97" s="29">
        <v>89</v>
      </c>
      <c r="B97" s="30" t="str">
        <f t="shared" ca="1" si="8"/>
        <v>-&gt;create([</v>
      </c>
      <c r="C97" s="33" t="str">
        <f t="shared" ca="1" si="10"/>
        <v xml:space="preserve">'resource_form' =&gt; '17', </v>
      </c>
      <c r="D97" s="33" t="str">
        <f t="shared" ca="1" si="10"/>
        <v xml:space="preserve">'name' =&gt; 'items_per_page', </v>
      </c>
      <c r="E97" s="33" t="str">
        <f t="shared" ca="1" si="10"/>
        <v xml:space="preserve">'type' =&gt; 'text', </v>
      </c>
      <c r="F97" s="33" t="str">
        <f t="shared" ca="1" si="10"/>
        <v xml:space="preserve">'label' =&gt; 'Items Per Page', </v>
      </c>
      <c r="G97" s="33" t="str">
        <f t="shared" ca="1" si="7"/>
        <v/>
      </c>
      <c r="H97" s="33" t="str">
        <f t="shared" ca="1" si="7"/>
        <v/>
      </c>
      <c r="I97" s="33" t="str">
        <f t="shared" ca="1" si="7"/>
        <v/>
      </c>
      <c r="J97" s="33" t="str">
        <f t="shared" ca="1" si="7"/>
        <v/>
      </c>
      <c r="K97" s="33" t="str">
        <f t="shared" ca="1" si="11"/>
        <v/>
      </c>
      <c r="L97" s="33" t="str">
        <f t="shared" ca="1" si="11"/>
        <v/>
      </c>
      <c r="M97" s="33" t="str">
        <f t="shared" ca="1" si="11"/>
        <v/>
      </c>
      <c r="N97" s="33" t="str">
        <f t="shared" ca="1" si="11"/>
        <v/>
      </c>
      <c r="O97" s="33" t="str">
        <f t="shared" ca="1" si="12"/>
        <v/>
      </c>
      <c r="P97" s="33" t="str">
        <f t="shared" ca="1" si="12"/>
        <v/>
      </c>
      <c r="Q97" s="33" t="str">
        <f t="shared" ca="1" si="12"/>
        <v/>
      </c>
      <c r="R97" s="33" t="str">
        <f t="shared" ca="1" si="9"/>
        <v>])</v>
      </c>
    </row>
    <row r="98" spans="1:18">
      <c r="A98" s="29">
        <v>90</v>
      </c>
      <c r="B98" s="30" t="str">
        <f t="shared" ca="1" si="8"/>
        <v>-&gt;create([</v>
      </c>
      <c r="C98" s="33" t="str">
        <f t="shared" ca="1" si="10"/>
        <v xml:space="preserve">'resource_form' =&gt; '17', </v>
      </c>
      <c r="D98" s="33" t="str">
        <f t="shared" ca="1" si="10"/>
        <v xml:space="preserve">'name' =&gt; 'resource_scope', </v>
      </c>
      <c r="E98" s="33" t="str">
        <f t="shared" ca="1" si="10"/>
        <v xml:space="preserve">'type' =&gt; 'select', </v>
      </c>
      <c r="F98" s="33" t="str">
        <f t="shared" ca="1" si="10"/>
        <v xml:space="preserve">'label' =&gt; 'Scopes', </v>
      </c>
      <c r="G98" s="33" t="str">
        <f t="shared" ca="1" si="7"/>
        <v/>
      </c>
      <c r="H98" s="33" t="str">
        <f t="shared" ca="1" si="7"/>
        <v/>
      </c>
      <c r="I98" s="33" t="str">
        <f t="shared" ca="1" si="7"/>
        <v/>
      </c>
      <c r="J98" s="33" t="str">
        <f t="shared" ca="1" si="7"/>
        <v/>
      </c>
      <c r="K98" s="33" t="str">
        <f t="shared" ca="1" si="11"/>
        <v/>
      </c>
      <c r="L98" s="33" t="str">
        <f t="shared" ca="1" si="11"/>
        <v/>
      </c>
      <c r="M98" s="33" t="str">
        <f t="shared" ca="1" si="11"/>
        <v/>
      </c>
      <c r="N98" s="33" t="str">
        <f t="shared" ca="1" si="11"/>
        <v/>
      </c>
      <c r="O98" s="33" t="str">
        <f t="shared" ca="1" si="12"/>
        <v/>
      </c>
      <c r="P98" s="33" t="str">
        <f t="shared" ca="1" si="12"/>
        <v/>
      </c>
      <c r="Q98" s="33" t="str">
        <f t="shared" ca="1" si="12"/>
        <v/>
      </c>
      <c r="R98" s="33" t="str">
        <f t="shared" ca="1" si="9"/>
        <v>])</v>
      </c>
    </row>
    <row r="99" spans="1:18">
      <c r="A99" s="29">
        <v>91</v>
      </c>
      <c r="B99" s="30" t="str">
        <f t="shared" ca="1" si="8"/>
        <v>-&gt;create([</v>
      </c>
      <c r="C99" s="33" t="str">
        <f t="shared" ca="1" si="10"/>
        <v xml:space="preserve">'resource_form' =&gt; '17', </v>
      </c>
      <c r="D99" s="33" t="str">
        <f t="shared" ca="1" si="10"/>
        <v xml:space="preserve">'name' =&gt; 'resource_action', </v>
      </c>
      <c r="E99" s="33" t="str">
        <f t="shared" ca="1" si="10"/>
        <v xml:space="preserve">'type' =&gt; 'select', </v>
      </c>
      <c r="F99" s="33" t="str">
        <f t="shared" ca="1" si="10"/>
        <v xml:space="preserve">'label' =&gt; 'Actions', </v>
      </c>
      <c r="G99" s="33" t="str">
        <f t="shared" ca="1" si="7"/>
        <v/>
      </c>
      <c r="H99" s="33" t="str">
        <f t="shared" ca="1" si="7"/>
        <v/>
      </c>
      <c r="I99" s="33" t="str">
        <f t="shared" ca="1" si="7"/>
        <v/>
      </c>
      <c r="J99" s="33" t="str">
        <f t="shared" ca="1" si="7"/>
        <v/>
      </c>
      <c r="K99" s="33" t="str">
        <f t="shared" ca="1" si="11"/>
        <v/>
      </c>
      <c r="L99" s="33" t="str">
        <f t="shared" ca="1" si="11"/>
        <v/>
      </c>
      <c r="M99" s="33" t="str">
        <f t="shared" ca="1" si="11"/>
        <v/>
      </c>
      <c r="N99" s="33" t="str">
        <f t="shared" ca="1" si="11"/>
        <v/>
      </c>
      <c r="O99" s="33" t="str">
        <f t="shared" ca="1" si="12"/>
        <v/>
      </c>
      <c r="P99" s="33" t="str">
        <f t="shared" ca="1" si="12"/>
        <v/>
      </c>
      <c r="Q99" s="33" t="str">
        <f t="shared" ca="1" si="12"/>
        <v/>
      </c>
      <c r="R99" s="33" t="str">
        <f t="shared" ca="1" si="9"/>
        <v>])</v>
      </c>
    </row>
    <row r="100" spans="1:18">
      <c r="A100" s="29">
        <v>92</v>
      </c>
      <c r="B100" s="30" t="str">
        <f t="shared" ca="1" si="8"/>
        <v>-&gt;create([</v>
      </c>
      <c r="C100" s="33" t="str">
        <f t="shared" ca="1" si="10"/>
        <v xml:space="preserve">'resource_form' =&gt; '18', </v>
      </c>
      <c r="D100" s="33" t="str">
        <f t="shared" ca="1" si="10"/>
        <v xml:space="preserve">'name' =&gt; 'resource', </v>
      </c>
      <c r="E100" s="33" t="str">
        <f t="shared" ca="1" si="10"/>
        <v xml:space="preserve">'type' =&gt; 'select', </v>
      </c>
      <c r="F100" s="33" t="str">
        <f t="shared" ca="1" si="10"/>
        <v xml:space="preserve">'label' =&gt; 'Resource', </v>
      </c>
      <c r="G100" s="33" t="str">
        <f t="shared" ca="1" si="7"/>
        <v/>
      </c>
      <c r="H100" s="33" t="str">
        <f t="shared" ca="1" si="7"/>
        <v/>
      </c>
      <c r="I100" s="33" t="str">
        <f t="shared" ca="1" si="7"/>
        <v/>
      </c>
      <c r="J100" s="33" t="str">
        <f t="shared" ca="1" si="7"/>
        <v/>
      </c>
      <c r="K100" s="33" t="str">
        <f t="shared" ca="1" si="11"/>
        <v/>
      </c>
      <c r="L100" s="33" t="str">
        <f t="shared" ca="1" si="11"/>
        <v/>
      </c>
      <c r="M100" s="33" t="str">
        <f t="shared" ca="1" si="11"/>
        <v/>
      </c>
      <c r="N100" s="33" t="str">
        <f t="shared" ca="1" si="11"/>
        <v/>
      </c>
      <c r="O100" s="33" t="str">
        <f t="shared" ca="1" si="12"/>
        <v/>
      </c>
      <c r="P100" s="33" t="str">
        <f t="shared" ca="1" si="12"/>
        <v/>
      </c>
      <c r="Q100" s="33" t="str">
        <f t="shared" ca="1" si="12"/>
        <v/>
      </c>
      <c r="R100" s="33" t="str">
        <f t="shared" ca="1" si="9"/>
        <v>])</v>
      </c>
    </row>
    <row r="101" spans="1:18">
      <c r="A101" s="29">
        <v>93</v>
      </c>
      <c r="B101" s="30" t="str">
        <f t="shared" ca="1" si="8"/>
        <v>-&gt;create([</v>
      </c>
      <c r="C101" s="33" t="str">
        <f t="shared" ca="1" si="10"/>
        <v xml:space="preserve">'resource_form' =&gt; '18', </v>
      </c>
      <c r="D101" s="33" t="str">
        <f t="shared" ca="1" si="10"/>
        <v xml:space="preserve">'name' =&gt; 'name', </v>
      </c>
      <c r="E101" s="33" t="str">
        <f t="shared" ca="1" si="10"/>
        <v xml:space="preserve">'type' =&gt; 'text', </v>
      </c>
      <c r="F101" s="33" t="str">
        <f t="shared" ca="1" si="10"/>
        <v xml:space="preserve">'label' =&gt; 'Name', </v>
      </c>
      <c r="G101" s="33" t="str">
        <f t="shared" ca="1" si="7"/>
        <v/>
      </c>
      <c r="H101" s="33" t="str">
        <f t="shared" ca="1" si="7"/>
        <v/>
      </c>
      <c r="I101" s="33" t="str">
        <f t="shared" ca="1" si="7"/>
        <v/>
      </c>
      <c r="J101" s="33" t="str">
        <f t="shared" ca="1" si="7"/>
        <v/>
      </c>
      <c r="K101" s="33" t="str">
        <f t="shared" ca="1" si="11"/>
        <v/>
      </c>
      <c r="L101" s="33" t="str">
        <f t="shared" ca="1" si="11"/>
        <v/>
      </c>
      <c r="M101" s="33" t="str">
        <f t="shared" ca="1" si="11"/>
        <v/>
      </c>
      <c r="N101" s="33" t="str">
        <f t="shared" ca="1" si="11"/>
        <v/>
      </c>
      <c r="O101" s="33" t="str">
        <f t="shared" ca="1" si="12"/>
        <v/>
      </c>
      <c r="P101" s="33" t="str">
        <f t="shared" ca="1" si="12"/>
        <v/>
      </c>
      <c r="Q101" s="33" t="str">
        <f t="shared" ca="1" si="12"/>
        <v/>
      </c>
      <c r="R101" s="33" t="str">
        <f t="shared" ca="1" si="9"/>
        <v>])</v>
      </c>
    </row>
    <row r="102" spans="1:18">
      <c r="A102" s="29">
        <v>94</v>
      </c>
      <c r="B102" s="30" t="str">
        <f t="shared" ca="1" si="8"/>
        <v>-&gt;create([</v>
      </c>
      <c r="C102" s="33" t="str">
        <f t="shared" ca="1" si="10"/>
        <v xml:space="preserve">'resource_form' =&gt; '18', </v>
      </c>
      <c r="D102" s="33" t="str">
        <f t="shared" ca="1" si="10"/>
        <v xml:space="preserve">'name' =&gt; 'description', </v>
      </c>
      <c r="E102" s="33" t="str">
        <f t="shared" ca="1" si="10"/>
        <v xml:space="preserve">'type' =&gt; 'textarea', </v>
      </c>
      <c r="F102" s="33" t="str">
        <f t="shared" ca="1" si="10"/>
        <v xml:space="preserve">'label' =&gt; 'Description', </v>
      </c>
      <c r="G102" s="33" t="str">
        <f t="shared" ca="1" si="7"/>
        <v/>
      </c>
      <c r="H102" s="33" t="str">
        <f t="shared" ca="1" si="7"/>
        <v/>
      </c>
      <c r="I102" s="33" t="str">
        <f t="shared" ca="1" si="7"/>
        <v/>
      </c>
      <c r="J102" s="33" t="str">
        <f t="shared" ca="1" si="7"/>
        <v/>
      </c>
      <c r="K102" s="33" t="str">
        <f t="shared" ca="1" si="11"/>
        <v/>
      </c>
      <c r="L102" s="33" t="str">
        <f t="shared" ca="1" si="11"/>
        <v/>
      </c>
      <c r="M102" s="33" t="str">
        <f t="shared" ca="1" si="11"/>
        <v/>
      </c>
      <c r="N102" s="33" t="str">
        <f t="shared" ca="1" si="11"/>
        <v/>
      </c>
      <c r="O102" s="33" t="str">
        <f t="shared" ca="1" si="12"/>
        <v/>
      </c>
      <c r="P102" s="33" t="str">
        <f t="shared" ca="1" si="12"/>
        <v/>
      </c>
      <c r="Q102" s="33" t="str">
        <f t="shared" ca="1" si="12"/>
        <v/>
      </c>
      <c r="R102" s="33" t="str">
        <f t="shared" ca="1" si="9"/>
        <v>])</v>
      </c>
    </row>
    <row r="103" spans="1:18">
      <c r="A103" s="29">
        <v>95</v>
      </c>
      <c r="B103" s="30" t="str">
        <f t="shared" ca="1" si="8"/>
        <v>-&gt;create([</v>
      </c>
      <c r="C103" s="33" t="str">
        <f t="shared" ca="1" si="10"/>
        <v xml:space="preserve">'resource_form' =&gt; '18', </v>
      </c>
      <c r="D103" s="33" t="str">
        <f t="shared" ca="1" si="10"/>
        <v xml:space="preserve">'name' =&gt; 'method', </v>
      </c>
      <c r="E103" s="33" t="str">
        <f t="shared" ca="1" si="10"/>
        <v xml:space="preserve">'type' =&gt; 'text', </v>
      </c>
      <c r="F103" s="33" t="str">
        <f t="shared" ca="1" si="10"/>
        <v xml:space="preserve">'label' =&gt; 'Method, if any', </v>
      </c>
      <c r="G103" s="33" t="str">
        <f t="shared" ca="1" si="7"/>
        <v/>
      </c>
      <c r="H103" s="33" t="str">
        <f t="shared" ca="1" si="7"/>
        <v/>
      </c>
      <c r="I103" s="33" t="str">
        <f t="shared" ca="1" si="7"/>
        <v/>
      </c>
      <c r="J103" s="33" t="str">
        <f t="shared" ca="1" si="7"/>
        <v/>
      </c>
      <c r="K103" s="33" t="str">
        <f t="shared" ca="1" si="11"/>
        <v/>
      </c>
      <c r="L103" s="33" t="str">
        <f t="shared" ca="1" si="11"/>
        <v/>
      </c>
      <c r="M103" s="33" t="str">
        <f t="shared" ca="1" si="11"/>
        <v/>
      </c>
      <c r="N103" s="33" t="str">
        <f t="shared" ca="1" si="11"/>
        <v/>
      </c>
      <c r="O103" s="33" t="str">
        <f t="shared" ca="1" si="12"/>
        <v/>
      </c>
      <c r="P103" s="33" t="str">
        <f t="shared" ca="1" si="12"/>
        <v/>
      </c>
      <c r="Q103" s="33" t="str">
        <f t="shared" ca="1" si="12"/>
        <v/>
      </c>
      <c r="R103" s="33" t="str">
        <f t="shared" ca="1" si="9"/>
        <v>])</v>
      </c>
    </row>
    <row r="104" spans="1:18">
      <c r="A104" s="29">
        <v>96</v>
      </c>
      <c r="B104" s="30" t="str">
        <f t="shared" ca="1" si="8"/>
        <v>-&gt;create([</v>
      </c>
      <c r="C104" s="33" t="str">
        <f t="shared" ca="1" si="10"/>
        <v xml:space="preserve">'resource_form' =&gt; '18', </v>
      </c>
      <c r="D104" s="33" t="str">
        <f t="shared" ca="1" si="10"/>
        <v xml:space="preserve">'name' =&gt; 'arg1', </v>
      </c>
      <c r="E104" s="33" t="str">
        <f t="shared" ca="1" si="10"/>
        <v xml:space="preserve">'type' =&gt; 'text', </v>
      </c>
      <c r="F104" s="33" t="str">
        <f t="shared" ca="1" si="10"/>
        <v xml:space="preserve">'label' =&gt; 'Argument 1, If any', </v>
      </c>
      <c r="G104" s="33" t="str">
        <f t="shared" ca="1" si="7"/>
        <v/>
      </c>
      <c r="H104" s="33" t="str">
        <f t="shared" ca="1" si="7"/>
        <v/>
      </c>
      <c r="I104" s="33" t="str">
        <f t="shared" ca="1" si="7"/>
        <v/>
      </c>
      <c r="J104" s="33" t="str">
        <f t="shared" ca="1" si="7"/>
        <v/>
      </c>
      <c r="K104" s="33" t="str">
        <f t="shared" ca="1" si="11"/>
        <v/>
      </c>
      <c r="L104" s="33" t="str">
        <f t="shared" ca="1" si="11"/>
        <v/>
      </c>
      <c r="M104" s="33" t="str">
        <f t="shared" ca="1" si="11"/>
        <v/>
      </c>
      <c r="N104" s="33" t="str">
        <f t="shared" ca="1" si="11"/>
        <v/>
      </c>
      <c r="O104" s="33" t="str">
        <f t="shared" ca="1" si="12"/>
        <v/>
      </c>
      <c r="P104" s="33" t="str">
        <f t="shared" ca="1" si="12"/>
        <v/>
      </c>
      <c r="Q104" s="33" t="str">
        <f t="shared" ca="1" si="12"/>
        <v/>
      </c>
      <c r="R104" s="33" t="str">
        <f t="shared" ca="1" si="9"/>
        <v>])</v>
      </c>
    </row>
    <row r="105" spans="1:18">
      <c r="A105" s="29">
        <v>97</v>
      </c>
      <c r="B105" s="30" t="str">
        <f t="shared" ca="1" si="8"/>
        <v>-&gt;create([</v>
      </c>
      <c r="C105" s="33" t="str">
        <f t="shared" ca="1" si="10"/>
        <v xml:space="preserve">'resource_form' =&gt; '18', </v>
      </c>
      <c r="D105" s="33" t="str">
        <f t="shared" ca="1" si="10"/>
        <v xml:space="preserve">'name' =&gt; 'arg2', </v>
      </c>
      <c r="E105" s="33" t="str">
        <f t="shared" ca="1" si="10"/>
        <v xml:space="preserve">'type' =&gt; 'text', </v>
      </c>
      <c r="F105" s="33" t="str">
        <f t="shared" ca="1" si="10"/>
        <v xml:space="preserve">'label' =&gt; 'Argument 2, If any', </v>
      </c>
      <c r="G105" s="33" t="str">
        <f t="shared" ca="1" si="7"/>
        <v/>
      </c>
      <c r="H105" s="33" t="str">
        <f t="shared" ca="1" si="7"/>
        <v/>
      </c>
      <c r="I105" s="33" t="str">
        <f t="shared" ca="1" si="7"/>
        <v/>
      </c>
      <c r="J105" s="33" t="str">
        <f t="shared" ca="1" si="7"/>
        <v/>
      </c>
      <c r="K105" s="33" t="str">
        <f t="shared" ca="1" si="11"/>
        <v/>
      </c>
      <c r="L105" s="33" t="str">
        <f t="shared" ca="1" si="11"/>
        <v/>
      </c>
      <c r="M105" s="33" t="str">
        <f t="shared" ca="1" si="11"/>
        <v/>
      </c>
      <c r="N105" s="33" t="str">
        <f t="shared" ca="1" si="11"/>
        <v/>
      </c>
      <c r="O105" s="33" t="str">
        <f t="shared" ca="1" si="12"/>
        <v/>
      </c>
      <c r="P105" s="33" t="str">
        <f t="shared" ca="1" si="12"/>
        <v/>
      </c>
      <c r="Q105" s="33" t="str">
        <f t="shared" ca="1" si="12"/>
        <v/>
      </c>
      <c r="R105" s="33" t="str">
        <f t="shared" ca="1" si="9"/>
        <v>])</v>
      </c>
    </row>
    <row r="106" spans="1:18">
      <c r="A106" s="29">
        <v>98</v>
      </c>
      <c r="B106" s="30" t="str">
        <f t="shared" ca="1" si="8"/>
        <v>-&gt;create([</v>
      </c>
      <c r="C106" s="33" t="str">
        <f t="shared" ca="1" si="10"/>
        <v xml:space="preserve">'resource_form' =&gt; '18', </v>
      </c>
      <c r="D106" s="33" t="str">
        <f t="shared" ca="1" si="10"/>
        <v xml:space="preserve">'name' =&gt; 'arg3', </v>
      </c>
      <c r="E106" s="33" t="str">
        <f t="shared" ca="1" si="10"/>
        <v xml:space="preserve">'type' =&gt; 'text', </v>
      </c>
      <c r="F106" s="33" t="str">
        <f t="shared" ca="1" si="10"/>
        <v xml:space="preserve">'label' =&gt; 'Argument 3, If any', </v>
      </c>
      <c r="G106" s="33" t="str">
        <f t="shared" ca="1" si="7"/>
        <v/>
      </c>
      <c r="H106" s="33" t="str">
        <f t="shared" ca="1" si="7"/>
        <v/>
      </c>
      <c r="I106" s="33" t="str">
        <f t="shared" ca="1" si="7"/>
        <v/>
      </c>
      <c r="J106" s="33" t="str">
        <f t="shared" ca="1" si="7"/>
        <v/>
      </c>
      <c r="K106" s="33" t="str">
        <f t="shared" ca="1" si="11"/>
        <v/>
      </c>
      <c r="L106" s="33" t="str">
        <f t="shared" ca="1" si="11"/>
        <v/>
      </c>
      <c r="M106" s="33" t="str">
        <f t="shared" ca="1" si="11"/>
        <v/>
      </c>
      <c r="N106" s="33" t="str">
        <f t="shared" ca="1" si="11"/>
        <v/>
      </c>
      <c r="O106" s="33" t="str">
        <f t="shared" ca="1" si="12"/>
        <v/>
      </c>
      <c r="P106" s="33" t="str">
        <f t="shared" ca="1" si="12"/>
        <v/>
      </c>
      <c r="Q106" s="33" t="str">
        <f t="shared" ca="1" si="12"/>
        <v/>
      </c>
      <c r="R106" s="33" t="str">
        <f t="shared" ca="1" si="9"/>
        <v>])</v>
      </c>
    </row>
    <row r="107" spans="1:18">
      <c r="A107" s="29">
        <v>99</v>
      </c>
      <c r="B107" s="30" t="str">
        <f t="shared" ca="1" si="8"/>
        <v>-&gt;create([</v>
      </c>
      <c r="C107" s="33" t="str">
        <f t="shared" ca="1" si="10"/>
        <v xml:space="preserve">'resource_form' =&gt; '19', </v>
      </c>
      <c r="D107" s="33" t="str">
        <f t="shared" ca="1" si="10"/>
        <v xml:space="preserve">'name' =&gt; 'resource', </v>
      </c>
      <c r="E107" s="33" t="str">
        <f t="shared" ca="1" si="10"/>
        <v xml:space="preserve">'type' =&gt; 'select', </v>
      </c>
      <c r="F107" s="33" t="str">
        <f t="shared" ca="1" si="10"/>
        <v xml:space="preserve">'label' =&gt; 'Resource', </v>
      </c>
      <c r="G107" s="33" t="str">
        <f t="shared" ca="1" si="7"/>
        <v/>
      </c>
      <c r="H107" s="33" t="str">
        <f t="shared" ca="1" si="7"/>
        <v/>
      </c>
      <c r="I107" s="33" t="str">
        <f t="shared" ca="1" si="7"/>
        <v/>
      </c>
      <c r="J107" s="33" t="str">
        <f t="shared" ca="1" si="7"/>
        <v/>
      </c>
      <c r="K107" s="33" t="str">
        <f t="shared" ca="1" si="11"/>
        <v/>
      </c>
      <c r="L107" s="33" t="str">
        <f t="shared" ca="1" si="11"/>
        <v/>
      </c>
      <c r="M107" s="33" t="str">
        <f t="shared" ca="1" si="11"/>
        <v/>
      </c>
      <c r="N107" s="33" t="str">
        <f t="shared" ca="1" si="11"/>
        <v/>
      </c>
      <c r="O107" s="33" t="str">
        <f t="shared" ca="1" si="12"/>
        <v/>
      </c>
      <c r="P107" s="33" t="str">
        <f t="shared" ca="1" si="12"/>
        <v/>
      </c>
      <c r="Q107" s="33" t="str">
        <f t="shared" ca="1" si="12"/>
        <v/>
      </c>
      <c r="R107" s="33" t="str">
        <f t="shared" ca="1" si="9"/>
        <v>])</v>
      </c>
    </row>
    <row r="108" spans="1:18">
      <c r="A108" s="29">
        <v>100</v>
      </c>
      <c r="B108" s="30" t="str">
        <f t="shared" ca="1" si="8"/>
        <v>-&gt;create([</v>
      </c>
      <c r="C108" s="33" t="str">
        <f t="shared" ca="1" si="10"/>
        <v xml:space="preserve">'resource_form' =&gt; '19', </v>
      </c>
      <c r="D108" s="33" t="str">
        <f t="shared" ca="1" si="10"/>
        <v xml:space="preserve">'name' =&gt; 'name', </v>
      </c>
      <c r="E108" s="33" t="str">
        <f t="shared" ca="1" si="10"/>
        <v xml:space="preserve">'type' =&gt; 'text', </v>
      </c>
      <c r="F108" s="33" t="str">
        <f t="shared" ca="1" si="10"/>
        <v xml:space="preserve">'label' =&gt; 'Name', </v>
      </c>
      <c r="G108" s="33" t="str">
        <f t="shared" ca="1" si="7"/>
        <v/>
      </c>
      <c r="H108" s="33" t="str">
        <f t="shared" ca="1" si="7"/>
        <v/>
      </c>
      <c r="I108" s="33" t="str">
        <f t="shared" ca="1" si="7"/>
        <v/>
      </c>
      <c r="J108" s="33" t="str">
        <f t="shared" ca="1" si="7"/>
        <v/>
      </c>
      <c r="K108" s="33" t="str">
        <f t="shared" ca="1" si="11"/>
        <v/>
      </c>
      <c r="L108" s="33" t="str">
        <f t="shared" ca="1" si="11"/>
        <v/>
      </c>
      <c r="M108" s="33" t="str">
        <f t="shared" ca="1" si="11"/>
        <v/>
      </c>
      <c r="N108" s="33" t="str">
        <f t="shared" ca="1" si="11"/>
        <v/>
      </c>
      <c r="O108" s="33" t="str">
        <f t="shared" ca="1" si="12"/>
        <v/>
      </c>
      <c r="P108" s="33" t="str">
        <f t="shared" ca="1" si="12"/>
        <v/>
      </c>
      <c r="Q108" s="33" t="str">
        <f t="shared" ca="1" si="12"/>
        <v/>
      </c>
      <c r="R108" s="33" t="str">
        <f t="shared" ca="1" si="9"/>
        <v>])</v>
      </c>
    </row>
    <row r="109" spans="1:18">
      <c r="A109" s="29">
        <v>101</v>
      </c>
      <c r="B109" s="30" t="str">
        <f t="shared" ca="1" si="8"/>
        <v>-&gt;create([</v>
      </c>
      <c r="C109" s="47" t="str">
        <f t="shared" ca="1" si="10"/>
        <v xml:space="preserve">'resource_form' =&gt; '19', </v>
      </c>
      <c r="D109" s="47" t="str">
        <f t="shared" ca="1" si="10"/>
        <v xml:space="preserve">'name' =&gt; 'description', </v>
      </c>
      <c r="E109" s="47" t="str">
        <f t="shared" ca="1" si="10"/>
        <v xml:space="preserve">'type' =&gt; 'textarea', </v>
      </c>
      <c r="F109" s="47" t="str">
        <f t="shared" ca="1" si="10"/>
        <v xml:space="preserve">'label' =&gt; 'Description', </v>
      </c>
      <c r="G109" s="47" t="str">
        <f t="shared" ca="1" si="7"/>
        <v/>
      </c>
      <c r="H109" s="47" t="str">
        <f t="shared" ca="1" si="7"/>
        <v/>
      </c>
      <c r="I109" s="47" t="str">
        <f t="shared" ca="1" si="7"/>
        <v/>
      </c>
      <c r="J109" s="47" t="str">
        <f t="shared" ca="1" si="7"/>
        <v/>
      </c>
      <c r="K109" s="47" t="str">
        <f t="shared" ca="1" si="11"/>
        <v/>
      </c>
      <c r="L109" s="47" t="str">
        <f t="shared" ca="1" si="11"/>
        <v/>
      </c>
      <c r="M109" s="47" t="str">
        <f t="shared" ca="1" si="11"/>
        <v/>
      </c>
      <c r="N109" s="47" t="str">
        <f t="shared" ca="1" si="11"/>
        <v/>
      </c>
      <c r="O109" s="47" t="str">
        <f t="shared" ca="1" si="12"/>
        <v/>
      </c>
      <c r="P109" s="47" t="str">
        <f t="shared" ca="1" si="12"/>
        <v/>
      </c>
      <c r="Q109" s="47" t="str">
        <f t="shared" ca="1" si="12"/>
        <v/>
      </c>
      <c r="R109" s="47" t="str">
        <f t="shared" ref="R109:R112" ca="1" si="13">IF(B109=$S$4,$T$4,"")</f>
        <v>])</v>
      </c>
    </row>
    <row r="110" spans="1:18">
      <c r="A110" s="29">
        <v>102</v>
      </c>
      <c r="B110" s="30" t="str">
        <f t="shared" ca="1" si="8"/>
        <v>-&gt;create([</v>
      </c>
      <c r="C110" s="47" t="str">
        <f t="shared" ref="C110:Q125" ca="1" si="14">IF(AND($B110=$S$4,C$5&lt;&gt;""),IF(VLOOKUP($A$1&amp;"-"&amp;$A110,INDIRECT($E$2),C$4+$B$4,0)="","","'"&amp;C$5&amp;"' =&gt; '"&amp;VLOOKUP($A$1&amp;"-"&amp;$A110,INDIRECT($E$2),C$4+$B$4,0)&amp;"', "),"")</f>
        <v xml:space="preserve">'resource_form' =&gt; '19', </v>
      </c>
      <c r="D110" s="47" t="str">
        <f t="shared" ca="1" si="14"/>
        <v xml:space="preserve">'name' =&gt; 'title_field', </v>
      </c>
      <c r="E110" s="47" t="str">
        <f t="shared" ca="1" si="14"/>
        <v xml:space="preserve">'type' =&gt; 'text', </v>
      </c>
      <c r="F110" s="47" t="str">
        <f t="shared" ca="1" si="14"/>
        <v xml:space="preserve">'label' =&gt; 'Title', </v>
      </c>
      <c r="G110" s="47" t="str">
        <f t="shared" ca="1" si="14"/>
        <v/>
      </c>
      <c r="H110" s="47" t="str">
        <f t="shared" ca="1" si="14"/>
        <v/>
      </c>
      <c r="I110" s="47" t="str">
        <f t="shared" ca="1" si="14"/>
        <v/>
      </c>
      <c r="J110" s="47" t="str">
        <f t="shared" ca="1" si="14"/>
        <v/>
      </c>
      <c r="K110" s="47" t="str">
        <f t="shared" ca="1" si="14"/>
        <v/>
      </c>
      <c r="L110" s="47" t="str">
        <f t="shared" ca="1" si="14"/>
        <v/>
      </c>
      <c r="M110" s="47" t="str">
        <f t="shared" ca="1" si="14"/>
        <v/>
      </c>
      <c r="N110" s="47" t="str">
        <f t="shared" ca="1" si="14"/>
        <v/>
      </c>
      <c r="O110" s="47" t="str">
        <f t="shared" ca="1" si="14"/>
        <v/>
      </c>
      <c r="P110" s="47" t="str">
        <f t="shared" ca="1" si="14"/>
        <v/>
      </c>
      <c r="Q110" s="47" t="str">
        <f t="shared" ca="1" si="14"/>
        <v/>
      </c>
      <c r="R110" s="47" t="str">
        <f t="shared" ca="1" si="13"/>
        <v>])</v>
      </c>
    </row>
    <row r="111" spans="1:18">
      <c r="A111" s="29">
        <v>103</v>
      </c>
      <c r="B111" s="30" t="str">
        <f t="shared" ca="1" si="8"/>
        <v>-&gt;create([</v>
      </c>
      <c r="C111" s="47" t="str">
        <f t="shared" ca="1" si="14"/>
        <v xml:space="preserve">'resource_form' =&gt; '19', </v>
      </c>
      <c r="D111" s="47" t="str">
        <f t="shared" ca="1" si="14"/>
        <v xml:space="preserve">'name' =&gt; 'resource_scope', </v>
      </c>
      <c r="E111" s="47" t="str">
        <f t="shared" ca="1" si="14"/>
        <v xml:space="preserve">'type' =&gt; 'select', </v>
      </c>
      <c r="F111" s="47" t="str">
        <f t="shared" ca="1" si="14"/>
        <v xml:space="preserve">'label' =&gt; 'Scopes', </v>
      </c>
      <c r="G111" s="47" t="str">
        <f t="shared" ca="1" si="14"/>
        <v/>
      </c>
      <c r="H111" s="47" t="str">
        <f t="shared" ca="1" si="14"/>
        <v/>
      </c>
      <c r="I111" s="47" t="str">
        <f t="shared" ca="1" si="14"/>
        <v/>
      </c>
      <c r="J111" s="47" t="str">
        <f t="shared" ca="1" si="14"/>
        <v/>
      </c>
      <c r="K111" s="47" t="str">
        <f t="shared" ca="1" si="14"/>
        <v/>
      </c>
      <c r="L111" s="47" t="str">
        <f t="shared" ca="1" si="14"/>
        <v/>
      </c>
      <c r="M111" s="47" t="str">
        <f t="shared" ca="1" si="14"/>
        <v/>
      </c>
      <c r="N111" s="47" t="str">
        <f t="shared" ca="1" si="14"/>
        <v/>
      </c>
      <c r="O111" s="47" t="str">
        <f t="shared" ca="1" si="14"/>
        <v/>
      </c>
      <c r="P111" s="47" t="str">
        <f t="shared" ca="1" si="14"/>
        <v/>
      </c>
      <c r="Q111" s="47" t="str">
        <f t="shared" ca="1" si="14"/>
        <v/>
      </c>
      <c r="R111" s="47" t="str">
        <f t="shared" ca="1" si="13"/>
        <v>])</v>
      </c>
    </row>
    <row r="112" spans="1:18">
      <c r="A112" s="29">
        <v>104</v>
      </c>
      <c r="B112" s="30" t="str">
        <f t="shared" ca="1" si="8"/>
        <v>-&gt;create([</v>
      </c>
      <c r="C112" s="47" t="str">
        <f t="shared" ca="1" si="14"/>
        <v xml:space="preserve">'resource_form' =&gt; '19', </v>
      </c>
      <c r="D112" s="47" t="str">
        <f t="shared" ca="1" si="14"/>
        <v xml:space="preserve">'name' =&gt; 'resource_action', </v>
      </c>
      <c r="E112" s="47" t="str">
        <f t="shared" ca="1" si="14"/>
        <v xml:space="preserve">'type' =&gt; 'select', </v>
      </c>
      <c r="F112" s="47" t="str">
        <f t="shared" ca="1" si="14"/>
        <v xml:space="preserve">'label' =&gt; 'Actions', </v>
      </c>
      <c r="G112" s="47" t="str">
        <f t="shared" ca="1" si="14"/>
        <v/>
      </c>
      <c r="H112" s="47" t="str">
        <f t="shared" ca="1" si="14"/>
        <v/>
      </c>
      <c r="I112" s="47" t="str">
        <f t="shared" ca="1" si="14"/>
        <v/>
      </c>
      <c r="J112" s="47" t="str">
        <f t="shared" ca="1" si="14"/>
        <v/>
      </c>
      <c r="K112" s="47" t="str">
        <f t="shared" ca="1" si="14"/>
        <v/>
      </c>
      <c r="L112" s="47" t="str">
        <f t="shared" ca="1" si="14"/>
        <v/>
      </c>
      <c r="M112" s="47" t="str">
        <f t="shared" ca="1" si="14"/>
        <v/>
      </c>
      <c r="N112" s="47" t="str">
        <f t="shared" ca="1" si="14"/>
        <v/>
      </c>
      <c r="O112" s="47" t="str">
        <f t="shared" ca="1" si="14"/>
        <v/>
      </c>
      <c r="P112" s="47" t="str">
        <f t="shared" ca="1" si="14"/>
        <v/>
      </c>
      <c r="Q112" s="47" t="str">
        <f t="shared" ca="1" si="14"/>
        <v/>
      </c>
      <c r="R112" s="47" t="str">
        <f t="shared" ca="1" si="13"/>
        <v>])</v>
      </c>
    </row>
    <row r="113" spans="1:18">
      <c r="A113" s="29">
        <v>105</v>
      </c>
      <c r="B113" s="30" t="str">
        <f t="shared" ca="1" si="8"/>
        <v>-&gt;create([</v>
      </c>
      <c r="C113" s="47" t="str">
        <f t="shared" ca="1" si="14"/>
        <v xml:space="preserve">'resource_form' =&gt; '20', </v>
      </c>
      <c r="D113" s="47" t="str">
        <f t="shared" ca="1" si="14"/>
        <v xml:space="preserve">'name' =&gt; 'resource_list', </v>
      </c>
      <c r="E113" s="47" t="str">
        <f t="shared" ca="1" si="14"/>
        <v xml:space="preserve">'type' =&gt; 'select', </v>
      </c>
      <c r="F113" s="47" t="str">
        <f t="shared" ca="1" si="14"/>
        <v xml:space="preserve">'label' =&gt; 'Resource List', </v>
      </c>
      <c r="G113" s="47" t="str">
        <f t="shared" ca="1" si="14"/>
        <v/>
      </c>
      <c r="H113" s="47" t="str">
        <f t="shared" ca="1" si="14"/>
        <v/>
      </c>
      <c r="I113" s="47" t="str">
        <f t="shared" ca="1" si="14"/>
        <v/>
      </c>
      <c r="J113" s="47" t="str">
        <f t="shared" ca="1" si="14"/>
        <v/>
      </c>
      <c r="K113" s="47" t="str">
        <f t="shared" ca="1" si="14"/>
        <v/>
      </c>
      <c r="L113" s="47" t="str">
        <f t="shared" ca="1" si="14"/>
        <v/>
      </c>
      <c r="M113" s="47" t="str">
        <f t="shared" ca="1" si="14"/>
        <v/>
      </c>
      <c r="N113" s="47" t="str">
        <f t="shared" ca="1" si="14"/>
        <v/>
      </c>
      <c r="O113" s="47" t="str">
        <f t="shared" ca="1" si="14"/>
        <v/>
      </c>
      <c r="P113" s="47" t="str">
        <f t="shared" ca="1" si="14"/>
        <v/>
      </c>
      <c r="Q113" s="47" t="str">
        <f t="shared" ca="1" si="14"/>
        <v/>
      </c>
      <c r="R113" s="47" t="str">
        <f t="shared" ref="R113:R134" ca="1" si="15">IF(B113=$S$4,$T$4,"")</f>
        <v>])</v>
      </c>
    </row>
    <row r="114" spans="1:18">
      <c r="A114" s="29">
        <v>106</v>
      </c>
      <c r="B114" s="30" t="str">
        <f t="shared" ca="1" si="8"/>
        <v>-&gt;create([</v>
      </c>
      <c r="C114" s="47" t="str">
        <f t="shared" ca="1" si="14"/>
        <v xml:space="preserve">'resource_form' =&gt; '20', </v>
      </c>
      <c r="D114" s="47" t="str">
        <f t="shared" ca="1" si="14"/>
        <v xml:space="preserve">'name' =&gt; 'label', </v>
      </c>
      <c r="E114" s="47" t="str">
        <f t="shared" ca="1" si="14"/>
        <v xml:space="preserve">'type' =&gt; 'text', </v>
      </c>
      <c r="F114" s="47" t="str">
        <f t="shared" ca="1" si="14"/>
        <v xml:space="preserve">'label' =&gt; 'Label', </v>
      </c>
      <c r="G114" s="47" t="str">
        <f t="shared" ca="1" si="14"/>
        <v/>
      </c>
      <c r="H114" s="47" t="str">
        <f t="shared" ca="1" si="14"/>
        <v/>
      </c>
      <c r="I114" s="47" t="str">
        <f t="shared" ca="1" si="14"/>
        <v/>
      </c>
      <c r="J114" s="47" t="str">
        <f t="shared" ca="1" si="14"/>
        <v/>
      </c>
      <c r="K114" s="47" t="str">
        <f t="shared" ca="1" si="14"/>
        <v/>
      </c>
      <c r="L114" s="47" t="str">
        <f t="shared" ca="1" si="14"/>
        <v/>
      </c>
      <c r="M114" s="47" t="str">
        <f t="shared" ca="1" si="14"/>
        <v/>
      </c>
      <c r="N114" s="47" t="str">
        <f t="shared" ca="1" si="14"/>
        <v/>
      </c>
      <c r="O114" s="47" t="str">
        <f t="shared" ca="1" si="14"/>
        <v/>
      </c>
      <c r="P114" s="47" t="str">
        <f t="shared" ca="1" si="14"/>
        <v/>
      </c>
      <c r="Q114" s="47" t="str">
        <f t="shared" ca="1" si="14"/>
        <v/>
      </c>
      <c r="R114" s="47" t="str">
        <f t="shared" ca="1" si="15"/>
        <v>])</v>
      </c>
    </row>
    <row r="115" spans="1:18">
      <c r="A115" s="29">
        <v>107</v>
      </c>
      <c r="B115" s="30" t="str">
        <f t="shared" ca="1" si="8"/>
        <v>-&gt;create([</v>
      </c>
      <c r="C115" s="47" t="str">
        <f t="shared" ca="1" si="14"/>
        <v xml:space="preserve">'resource_form' =&gt; '20', </v>
      </c>
      <c r="D115" s="47" t="str">
        <f t="shared" ca="1" si="14"/>
        <v xml:space="preserve">'name' =&gt; 'field', </v>
      </c>
      <c r="E115" s="47" t="str">
        <f t="shared" ca="1" si="14"/>
        <v xml:space="preserve">'type' =&gt; 'text', </v>
      </c>
      <c r="F115" s="47" t="str">
        <f t="shared" ca="1" si="14"/>
        <v xml:space="preserve">'label' =&gt; 'Field', </v>
      </c>
      <c r="G115" s="47" t="str">
        <f t="shared" ca="1" si="14"/>
        <v/>
      </c>
      <c r="H115" s="47" t="str">
        <f t="shared" ca="1" si="14"/>
        <v/>
      </c>
      <c r="I115" s="47" t="str">
        <f t="shared" ca="1" si="14"/>
        <v/>
      </c>
      <c r="J115" s="47" t="str">
        <f t="shared" ca="1" si="14"/>
        <v/>
      </c>
      <c r="K115" s="47" t="str">
        <f t="shared" ca="1" si="14"/>
        <v/>
      </c>
      <c r="L115" s="47" t="str">
        <f t="shared" ca="1" si="14"/>
        <v/>
      </c>
      <c r="M115" s="47" t="str">
        <f t="shared" ca="1" si="14"/>
        <v/>
      </c>
      <c r="N115" s="47" t="str">
        <f t="shared" ca="1" si="14"/>
        <v/>
      </c>
      <c r="O115" s="47" t="str">
        <f t="shared" ca="1" si="14"/>
        <v/>
      </c>
      <c r="P115" s="47" t="str">
        <f t="shared" ca="1" si="14"/>
        <v/>
      </c>
      <c r="Q115" s="47" t="str">
        <f t="shared" ca="1" si="14"/>
        <v/>
      </c>
      <c r="R115" s="47" t="str">
        <f t="shared" ca="1" si="15"/>
        <v>])</v>
      </c>
    </row>
    <row r="116" spans="1:18">
      <c r="A116" s="29">
        <v>108</v>
      </c>
      <c r="B116" s="30" t="str">
        <f t="shared" ca="1" si="8"/>
        <v>-&gt;create([</v>
      </c>
      <c r="C116" s="47" t="str">
        <f t="shared" ca="1" si="14"/>
        <v xml:space="preserve">'resource_form' =&gt; '20', </v>
      </c>
      <c r="D116" s="47" t="str">
        <f t="shared" ca="1" si="14"/>
        <v xml:space="preserve">'name' =&gt; 'relation', </v>
      </c>
      <c r="E116" s="47" t="str">
        <f t="shared" ca="1" si="14"/>
        <v xml:space="preserve">'type' =&gt; 'select', </v>
      </c>
      <c r="F116" s="47" t="str">
        <f t="shared" ca="1" si="14"/>
        <v xml:space="preserve">'label' =&gt; 'Relation, If any', </v>
      </c>
      <c r="G116" s="47" t="str">
        <f t="shared" ca="1" si="14"/>
        <v/>
      </c>
      <c r="H116" s="47" t="str">
        <f t="shared" ca="1" si="14"/>
        <v/>
      </c>
      <c r="I116" s="47" t="str">
        <f t="shared" ca="1" si="14"/>
        <v/>
      </c>
      <c r="J116" s="47" t="str">
        <f t="shared" ca="1" si="14"/>
        <v/>
      </c>
      <c r="K116" s="47" t="str">
        <f t="shared" ca="1" si="14"/>
        <v/>
      </c>
      <c r="L116" s="47" t="str">
        <f t="shared" ca="1" si="14"/>
        <v/>
      </c>
      <c r="M116" s="47" t="str">
        <f t="shared" ca="1" si="14"/>
        <v/>
      </c>
      <c r="N116" s="47" t="str">
        <f t="shared" ca="1" si="14"/>
        <v/>
      </c>
      <c r="O116" s="47" t="str">
        <f t="shared" ca="1" si="14"/>
        <v/>
      </c>
      <c r="P116" s="47" t="str">
        <f t="shared" ca="1" si="14"/>
        <v/>
      </c>
      <c r="Q116" s="47" t="str">
        <f t="shared" ca="1" si="14"/>
        <v/>
      </c>
      <c r="R116" s="47" t="str">
        <f t="shared" ca="1" si="15"/>
        <v>])</v>
      </c>
    </row>
    <row r="117" spans="1:18">
      <c r="A117" s="29">
        <v>109</v>
      </c>
      <c r="B117" s="30" t="str">
        <f t="shared" ca="1" si="8"/>
        <v>-&gt;create([</v>
      </c>
      <c r="C117" s="47" t="str">
        <f t="shared" ca="1" si="14"/>
        <v xml:space="preserve">'resource_form' =&gt; '20', </v>
      </c>
      <c r="D117" s="47" t="str">
        <f t="shared" ca="1" si="14"/>
        <v xml:space="preserve">'name' =&gt; 'nest_relation1', </v>
      </c>
      <c r="E117" s="47" t="str">
        <f t="shared" ca="1" si="14"/>
        <v xml:space="preserve">'type' =&gt; 'select', </v>
      </c>
      <c r="F117" s="47" t="str">
        <f t="shared" ca="1" si="14"/>
        <v xml:space="preserve">'label' =&gt; 'Nest Relation 1, if any', </v>
      </c>
      <c r="G117" s="47" t="str">
        <f t="shared" ca="1" si="14"/>
        <v/>
      </c>
      <c r="H117" s="47" t="str">
        <f t="shared" ca="1" si="14"/>
        <v/>
      </c>
      <c r="I117" s="47" t="str">
        <f t="shared" ca="1" si="14"/>
        <v/>
      </c>
      <c r="J117" s="47" t="str">
        <f t="shared" ca="1" si="14"/>
        <v/>
      </c>
      <c r="K117" s="47" t="str">
        <f t="shared" ca="1" si="14"/>
        <v/>
      </c>
      <c r="L117" s="47" t="str">
        <f t="shared" ca="1" si="14"/>
        <v/>
      </c>
      <c r="M117" s="47" t="str">
        <f t="shared" ca="1" si="14"/>
        <v/>
      </c>
      <c r="N117" s="47" t="str">
        <f t="shared" ca="1" si="14"/>
        <v/>
      </c>
      <c r="O117" s="47" t="str">
        <f t="shared" ca="1" si="14"/>
        <v/>
      </c>
      <c r="P117" s="47" t="str">
        <f t="shared" ca="1" si="14"/>
        <v/>
      </c>
      <c r="Q117" s="47" t="str">
        <f t="shared" ca="1" si="14"/>
        <v/>
      </c>
      <c r="R117" s="47" t="str">
        <f t="shared" ca="1" si="15"/>
        <v>])</v>
      </c>
    </row>
    <row r="118" spans="1:18">
      <c r="A118" s="29">
        <v>110</v>
      </c>
      <c r="B118" s="30" t="str">
        <f t="shared" ca="1" si="8"/>
        <v>-&gt;create([</v>
      </c>
      <c r="C118" s="47" t="str">
        <f t="shared" ca="1" si="14"/>
        <v xml:space="preserve">'resource_form' =&gt; '21', </v>
      </c>
      <c r="D118" s="47" t="str">
        <f t="shared" ca="1" si="14"/>
        <v xml:space="preserve">'name' =&gt; 'resource', </v>
      </c>
      <c r="E118" s="47" t="str">
        <f t="shared" ca="1" si="14"/>
        <v xml:space="preserve">'type' =&gt; 'select', </v>
      </c>
      <c r="F118" s="47" t="str">
        <f t="shared" ca="1" si="14"/>
        <v xml:space="preserve">'label' =&gt; 'Resource', </v>
      </c>
      <c r="G118" s="47" t="str">
        <f t="shared" ca="1" si="14"/>
        <v/>
      </c>
      <c r="H118" s="47" t="str">
        <f t="shared" ca="1" si="14"/>
        <v/>
      </c>
      <c r="I118" s="47" t="str">
        <f t="shared" ca="1" si="14"/>
        <v/>
      </c>
      <c r="J118" s="47" t="str">
        <f t="shared" ca="1" si="14"/>
        <v/>
      </c>
      <c r="K118" s="47" t="str">
        <f t="shared" ca="1" si="14"/>
        <v/>
      </c>
      <c r="L118" s="47" t="str">
        <f t="shared" ca="1" si="14"/>
        <v/>
      </c>
      <c r="M118" s="47" t="str">
        <f t="shared" ca="1" si="14"/>
        <v/>
      </c>
      <c r="N118" s="47" t="str">
        <f t="shared" ca="1" si="14"/>
        <v/>
      </c>
      <c r="O118" s="47" t="str">
        <f t="shared" ca="1" si="14"/>
        <v/>
      </c>
      <c r="P118" s="47" t="str">
        <f t="shared" ca="1" si="14"/>
        <v/>
      </c>
      <c r="Q118" s="47" t="str">
        <f t="shared" ca="1" si="14"/>
        <v/>
      </c>
      <c r="R118" s="47" t="str">
        <f t="shared" ca="1" si="15"/>
        <v>])</v>
      </c>
    </row>
    <row r="119" spans="1:18">
      <c r="A119" s="29">
        <v>111</v>
      </c>
      <c r="B119" s="30" t="str">
        <f t="shared" ca="1" si="8"/>
        <v>-&gt;create([</v>
      </c>
      <c r="C119" s="47" t="str">
        <f t="shared" ca="1" si="14"/>
        <v xml:space="preserve">'resource_form' =&gt; '21', </v>
      </c>
      <c r="D119" s="47" t="str">
        <f t="shared" ca="1" si="14"/>
        <v xml:space="preserve">'name' =&gt; 'relate_resource', </v>
      </c>
      <c r="E119" s="47" t="str">
        <f t="shared" ca="1" si="14"/>
        <v xml:space="preserve">'type' =&gt; 'select', </v>
      </c>
      <c r="F119" s="47" t="str">
        <f t="shared" ca="1" si="14"/>
        <v xml:space="preserve">'label' =&gt; 'Relate Resource', </v>
      </c>
      <c r="G119" s="47" t="str">
        <f t="shared" ca="1" si="14"/>
        <v/>
      </c>
      <c r="H119" s="47" t="str">
        <f t="shared" ca="1" si="14"/>
        <v/>
      </c>
      <c r="I119" s="47" t="str">
        <f t="shared" ca="1" si="14"/>
        <v/>
      </c>
      <c r="J119" s="47" t="str">
        <f t="shared" ca="1" si="14"/>
        <v/>
      </c>
      <c r="K119" s="47" t="str">
        <f t="shared" ca="1" si="14"/>
        <v/>
      </c>
      <c r="L119" s="47" t="str">
        <f t="shared" ca="1" si="14"/>
        <v/>
      </c>
      <c r="M119" s="47" t="str">
        <f t="shared" ca="1" si="14"/>
        <v/>
      </c>
      <c r="N119" s="47" t="str">
        <f t="shared" ca="1" si="14"/>
        <v/>
      </c>
      <c r="O119" s="47" t="str">
        <f t="shared" ca="1" si="14"/>
        <v/>
      </c>
      <c r="P119" s="47" t="str">
        <f t="shared" ca="1" si="14"/>
        <v/>
      </c>
      <c r="Q119" s="47" t="str">
        <f t="shared" ca="1" si="14"/>
        <v/>
      </c>
      <c r="R119" s="47" t="str">
        <f t="shared" ca="1" si="15"/>
        <v>])</v>
      </c>
    </row>
    <row r="120" spans="1:18">
      <c r="A120" s="29">
        <v>112</v>
      </c>
      <c r="B120" s="30" t="str">
        <f t="shared" ca="1" si="8"/>
        <v>-&gt;create([</v>
      </c>
      <c r="C120" s="47" t="str">
        <f t="shared" ca="1" si="14"/>
        <v xml:space="preserve">'resource_form' =&gt; '21', </v>
      </c>
      <c r="D120" s="47" t="str">
        <f t="shared" ca="1" si="14"/>
        <v xml:space="preserve">'name' =&gt; 'name', </v>
      </c>
      <c r="E120" s="47" t="str">
        <f t="shared" ca="1" si="14"/>
        <v xml:space="preserve">'type' =&gt; 'text', </v>
      </c>
      <c r="F120" s="47" t="str">
        <f t="shared" ca="1" si="14"/>
        <v xml:space="preserve">'label' =&gt; 'Name', </v>
      </c>
      <c r="G120" s="47" t="str">
        <f t="shared" ca="1" si="14"/>
        <v/>
      </c>
      <c r="H120" s="47" t="str">
        <f t="shared" ca="1" si="14"/>
        <v/>
      </c>
      <c r="I120" s="47" t="str">
        <f t="shared" ca="1" si="14"/>
        <v/>
      </c>
      <c r="J120" s="47" t="str">
        <f t="shared" ca="1" si="14"/>
        <v/>
      </c>
      <c r="K120" s="47" t="str">
        <f t="shared" ca="1" si="14"/>
        <v/>
      </c>
      <c r="L120" s="47" t="str">
        <f t="shared" ca="1" si="14"/>
        <v/>
      </c>
      <c r="M120" s="47" t="str">
        <f t="shared" ca="1" si="14"/>
        <v/>
      </c>
      <c r="N120" s="47" t="str">
        <f t="shared" ca="1" si="14"/>
        <v/>
      </c>
      <c r="O120" s="47" t="str">
        <f t="shared" ca="1" si="14"/>
        <v/>
      </c>
      <c r="P120" s="47" t="str">
        <f t="shared" ca="1" si="14"/>
        <v/>
      </c>
      <c r="Q120" s="47" t="str">
        <f t="shared" ca="1" si="14"/>
        <v/>
      </c>
      <c r="R120" s="47" t="str">
        <f t="shared" ca="1" si="15"/>
        <v>])</v>
      </c>
    </row>
    <row r="121" spans="1:18">
      <c r="A121" s="29">
        <v>113</v>
      </c>
      <c r="B121" s="30" t="str">
        <f t="shared" ca="1" si="8"/>
        <v>-&gt;create([</v>
      </c>
      <c r="C121" s="47" t="str">
        <f t="shared" ca="1" si="14"/>
        <v xml:space="preserve">'resource_form' =&gt; '21', </v>
      </c>
      <c r="D121" s="47" t="str">
        <f t="shared" ca="1" si="14"/>
        <v xml:space="preserve">'name' =&gt; 'description', </v>
      </c>
      <c r="E121" s="47" t="str">
        <f t="shared" ca="1" si="14"/>
        <v xml:space="preserve">'type' =&gt; 'textarea', </v>
      </c>
      <c r="F121" s="47" t="str">
        <f t="shared" ca="1" si="14"/>
        <v xml:space="preserve">'label' =&gt; 'Description', </v>
      </c>
      <c r="G121" s="47" t="str">
        <f t="shared" ca="1" si="14"/>
        <v/>
      </c>
      <c r="H121" s="47" t="str">
        <f t="shared" ca="1" si="14"/>
        <v/>
      </c>
      <c r="I121" s="47" t="str">
        <f t="shared" ca="1" si="14"/>
        <v/>
      </c>
      <c r="J121" s="47" t="str">
        <f t="shared" ca="1" si="14"/>
        <v/>
      </c>
      <c r="K121" s="47" t="str">
        <f t="shared" ca="1" si="14"/>
        <v/>
      </c>
      <c r="L121" s="47" t="str">
        <f t="shared" ca="1" si="14"/>
        <v/>
      </c>
      <c r="M121" s="47" t="str">
        <f t="shared" ca="1" si="14"/>
        <v/>
      </c>
      <c r="N121" s="47" t="str">
        <f t="shared" ca="1" si="14"/>
        <v/>
      </c>
      <c r="O121" s="47" t="str">
        <f t="shared" ca="1" si="14"/>
        <v/>
      </c>
      <c r="P121" s="47" t="str">
        <f t="shared" ca="1" si="14"/>
        <v/>
      </c>
      <c r="Q121" s="47" t="str">
        <f t="shared" ca="1" si="14"/>
        <v/>
      </c>
      <c r="R121" s="47" t="str">
        <f t="shared" ca="1" si="15"/>
        <v>])</v>
      </c>
    </row>
    <row r="122" spans="1:18">
      <c r="A122" s="29">
        <v>114</v>
      </c>
      <c r="B122" s="30" t="str">
        <f t="shared" ca="1" si="8"/>
        <v>-&gt;create([</v>
      </c>
      <c r="C122" s="47" t="str">
        <f t="shared" ca="1" si="14"/>
        <v xml:space="preserve">'resource_form' =&gt; '21', </v>
      </c>
      <c r="D122" s="47" t="str">
        <f t="shared" ca="1" si="14"/>
        <v xml:space="preserve">'name' =&gt; 'method', </v>
      </c>
      <c r="E122" s="47" t="str">
        <f t="shared" ca="1" si="14"/>
        <v xml:space="preserve">'type' =&gt; 'text', </v>
      </c>
      <c r="F122" s="47" t="str">
        <f t="shared" ca="1" si="14"/>
        <v xml:space="preserve">'label' =&gt; 'Method', </v>
      </c>
      <c r="G122" s="47" t="str">
        <f t="shared" ca="1" si="14"/>
        <v/>
      </c>
      <c r="H122" s="47" t="str">
        <f t="shared" ca="1" si="14"/>
        <v/>
      </c>
      <c r="I122" s="47" t="str">
        <f t="shared" ca="1" si="14"/>
        <v/>
      </c>
      <c r="J122" s="47" t="str">
        <f t="shared" ca="1" si="14"/>
        <v/>
      </c>
      <c r="K122" s="47" t="str">
        <f t="shared" ca="1" si="14"/>
        <v/>
      </c>
      <c r="L122" s="47" t="str">
        <f t="shared" ca="1" si="14"/>
        <v/>
      </c>
      <c r="M122" s="47" t="str">
        <f t="shared" ca="1" si="14"/>
        <v/>
      </c>
      <c r="N122" s="47" t="str">
        <f t="shared" ca="1" si="14"/>
        <v/>
      </c>
      <c r="O122" s="47" t="str">
        <f t="shared" ca="1" si="14"/>
        <v/>
      </c>
      <c r="P122" s="47" t="str">
        <f t="shared" ca="1" si="14"/>
        <v/>
      </c>
      <c r="Q122" s="47" t="str">
        <f t="shared" ca="1" si="14"/>
        <v/>
      </c>
      <c r="R122" s="47" t="str">
        <f t="shared" ca="1" si="15"/>
        <v>])</v>
      </c>
    </row>
    <row r="123" spans="1:18">
      <c r="A123" s="29">
        <v>115</v>
      </c>
      <c r="B123" s="30" t="str">
        <f t="shared" ca="1" si="8"/>
        <v>-&gt;create([</v>
      </c>
      <c r="C123" s="47" t="str">
        <f t="shared" ca="1" si="14"/>
        <v xml:space="preserve">'resource_form' =&gt; '21', </v>
      </c>
      <c r="D123" s="47" t="str">
        <f t="shared" ca="1" si="14"/>
        <v xml:space="preserve">'name' =&gt; 'type', </v>
      </c>
      <c r="E123" s="47" t="str">
        <f t="shared" ca="1" si="14"/>
        <v xml:space="preserve">'type' =&gt; 'select', </v>
      </c>
      <c r="F123" s="47" t="str">
        <f t="shared" ca="1" si="14"/>
        <v xml:space="preserve">'label' =&gt; 'Relation Type', </v>
      </c>
      <c r="G123" s="47" t="str">
        <f t="shared" ca="1" si="14"/>
        <v/>
      </c>
      <c r="H123" s="47" t="str">
        <f t="shared" ca="1" si="14"/>
        <v/>
      </c>
      <c r="I123" s="47" t="str">
        <f t="shared" ca="1" si="14"/>
        <v/>
      </c>
      <c r="J123" s="47" t="str">
        <f t="shared" ca="1" si="14"/>
        <v/>
      </c>
      <c r="K123" s="47" t="str">
        <f t="shared" ca="1" si="14"/>
        <v/>
      </c>
      <c r="L123" s="47" t="str">
        <f t="shared" ca="1" si="14"/>
        <v/>
      </c>
      <c r="M123" s="47" t="str">
        <f t="shared" ca="1" si="14"/>
        <v/>
      </c>
      <c r="N123" s="47" t="str">
        <f t="shared" ca="1" si="14"/>
        <v/>
      </c>
      <c r="O123" s="47" t="str">
        <f t="shared" ca="1" si="14"/>
        <v/>
      </c>
      <c r="P123" s="47" t="str">
        <f t="shared" ca="1" si="14"/>
        <v/>
      </c>
      <c r="Q123" s="47" t="str">
        <f t="shared" ca="1" si="14"/>
        <v/>
      </c>
      <c r="R123" s="47" t="str">
        <f t="shared" ca="1" si="15"/>
        <v>])</v>
      </c>
    </row>
    <row r="124" spans="1:18">
      <c r="A124" s="29">
        <v>116</v>
      </c>
      <c r="B124" s="30" t="str">
        <f t="shared" ca="1" si="8"/>
        <v>-&gt;create([</v>
      </c>
      <c r="C124" s="47" t="str">
        <f t="shared" ca="1" si="14"/>
        <v xml:space="preserve">'resource_form' =&gt; '22', </v>
      </c>
      <c r="D124" s="47" t="str">
        <f t="shared" ca="1" si="14"/>
        <v xml:space="preserve">'name' =&gt; 'resource_data', </v>
      </c>
      <c r="E124" s="47" t="str">
        <f t="shared" ca="1" si="14"/>
        <v xml:space="preserve">'type' =&gt; 'select', </v>
      </c>
      <c r="F124" s="47" t="str">
        <f t="shared" ca="1" si="14"/>
        <v xml:space="preserve">'label' =&gt; 'Resource Data', </v>
      </c>
      <c r="G124" s="47" t="str">
        <f t="shared" ca="1" si="14"/>
        <v/>
      </c>
      <c r="H124" s="47" t="str">
        <f t="shared" ca="1" si="14"/>
        <v/>
      </c>
      <c r="I124" s="47" t="str">
        <f t="shared" ca="1" si="14"/>
        <v/>
      </c>
      <c r="J124" s="47" t="str">
        <f t="shared" ca="1" si="14"/>
        <v/>
      </c>
      <c r="K124" s="47" t="str">
        <f t="shared" ca="1" si="14"/>
        <v/>
      </c>
      <c r="L124" s="47" t="str">
        <f t="shared" ca="1" si="14"/>
        <v/>
      </c>
      <c r="M124" s="47" t="str">
        <f t="shared" ca="1" si="14"/>
        <v/>
      </c>
      <c r="N124" s="47" t="str">
        <f t="shared" ca="1" si="14"/>
        <v/>
      </c>
      <c r="O124" s="47" t="str">
        <f t="shared" ca="1" si="14"/>
        <v/>
      </c>
      <c r="P124" s="47" t="str">
        <f t="shared" ca="1" si="14"/>
        <v/>
      </c>
      <c r="Q124" s="47" t="str">
        <f t="shared" ca="1" si="14"/>
        <v/>
      </c>
      <c r="R124" s="47" t="str">
        <f t="shared" ca="1" si="15"/>
        <v>])</v>
      </c>
    </row>
    <row r="125" spans="1:18">
      <c r="A125" s="29">
        <v>117</v>
      </c>
      <c r="B125" s="30" t="str">
        <f t="shared" ca="1" si="8"/>
        <v>-&gt;create([</v>
      </c>
      <c r="C125" s="47" t="str">
        <f t="shared" ca="1" si="14"/>
        <v xml:space="preserve">'resource_form' =&gt; '22', </v>
      </c>
      <c r="D125" s="47" t="str">
        <f t="shared" ca="1" si="14"/>
        <v xml:space="preserve">'name' =&gt; 'title', </v>
      </c>
      <c r="E125" s="47" t="str">
        <f t="shared" ca="1" si="14"/>
        <v xml:space="preserve">'type' =&gt; 'text', </v>
      </c>
      <c r="F125" s="47" t="str">
        <f t="shared" ca="1" si="14"/>
        <v xml:space="preserve">'label' =&gt; 'Title', </v>
      </c>
      <c r="G125" s="47" t="str">
        <f t="shared" ca="1" si="14"/>
        <v/>
      </c>
      <c r="H125" s="47" t="str">
        <f t="shared" ca="1" si="14"/>
        <v/>
      </c>
      <c r="I125" s="47" t="str">
        <f t="shared" ca="1" si="14"/>
        <v/>
      </c>
      <c r="J125" s="47" t="str">
        <f t="shared" ca="1" si="14"/>
        <v/>
      </c>
      <c r="K125" s="47" t="str">
        <f t="shared" ca="1" si="14"/>
        <v/>
      </c>
      <c r="L125" s="47" t="str">
        <f t="shared" ca="1" si="14"/>
        <v/>
      </c>
      <c r="M125" s="47" t="str">
        <f t="shared" ca="1" si="14"/>
        <v/>
      </c>
      <c r="N125" s="47" t="str">
        <f t="shared" ca="1" si="14"/>
        <v/>
      </c>
      <c r="O125" s="47" t="str">
        <f t="shared" ca="1" si="14"/>
        <v/>
      </c>
      <c r="P125" s="47" t="str">
        <f t="shared" ca="1" si="14"/>
        <v/>
      </c>
      <c r="Q125" s="47" t="str">
        <f t="shared" ca="1" si="14"/>
        <v/>
      </c>
      <c r="R125" s="47" t="str">
        <f t="shared" ca="1" si="15"/>
        <v>])</v>
      </c>
    </row>
    <row r="126" spans="1:18">
      <c r="A126" s="29">
        <v>118</v>
      </c>
      <c r="B126" s="30" t="str">
        <f t="shared" ca="1" si="8"/>
        <v>-&gt;create([</v>
      </c>
      <c r="C126" s="47" t="str">
        <f t="shared" ref="C126:Q141" ca="1" si="16">IF(AND($B126=$S$4,C$5&lt;&gt;""),IF(VLOOKUP($A$1&amp;"-"&amp;$A126,INDIRECT($E$2),C$4+$B$4,0)="","","'"&amp;C$5&amp;"' =&gt; '"&amp;VLOOKUP($A$1&amp;"-"&amp;$A126,INDIRECT($E$2),C$4+$B$4,0)&amp;"', "),"")</f>
        <v xml:space="preserve">'resource_form' =&gt; '22', </v>
      </c>
      <c r="D126" s="47" t="str">
        <f t="shared" ca="1" si="16"/>
        <v xml:space="preserve">'name' =&gt; 'title_field', </v>
      </c>
      <c r="E126" s="47" t="str">
        <f t="shared" ca="1" si="16"/>
        <v xml:space="preserve">'type' =&gt; 'text', </v>
      </c>
      <c r="F126" s="47" t="str">
        <f t="shared" ca="1" si="16"/>
        <v xml:space="preserve">'label' =&gt; 'Title Field', </v>
      </c>
      <c r="G126" s="47" t="str">
        <f t="shared" ca="1" si="16"/>
        <v/>
      </c>
      <c r="H126" s="47" t="str">
        <f t="shared" ca="1" si="16"/>
        <v/>
      </c>
      <c r="I126" s="47" t="str">
        <f t="shared" ca="1" si="16"/>
        <v/>
      </c>
      <c r="J126" s="47" t="str">
        <f t="shared" ca="1" si="16"/>
        <v/>
      </c>
      <c r="K126" s="47" t="str">
        <f t="shared" ca="1" si="16"/>
        <v/>
      </c>
      <c r="L126" s="47" t="str">
        <f t="shared" ca="1" si="16"/>
        <v/>
      </c>
      <c r="M126" s="47" t="str">
        <f t="shared" ca="1" si="16"/>
        <v/>
      </c>
      <c r="N126" s="47" t="str">
        <f t="shared" ca="1" si="16"/>
        <v/>
      </c>
      <c r="O126" s="47" t="str">
        <f t="shared" ca="1" si="16"/>
        <v/>
      </c>
      <c r="P126" s="47" t="str">
        <f t="shared" ca="1" si="16"/>
        <v/>
      </c>
      <c r="Q126" s="47" t="str">
        <f t="shared" ca="1" si="16"/>
        <v/>
      </c>
      <c r="R126" s="47" t="str">
        <f t="shared" ca="1" si="15"/>
        <v>])</v>
      </c>
    </row>
    <row r="127" spans="1:18">
      <c r="A127" s="29">
        <v>119</v>
      </c>
      <c r="B127" s="30" t="str">
        <f t="shared" ca="1" si="8"/>
        <v>-&gt;create([</v>
      </c>
      <c r="C127" s="47" t="str">
        <f t="shared" ca="1" si="16"/>
        <v xml:space="preserve">'resource_form' =&gt; '22', </v>
      </c>
      <c r="D127" s="47" t="str">
        <f t="shared" ca="1" si="16"/>
        <v xml:space="preserve">'name' =&gt; 'relation', </v>
      </c>
      <c r="E127" s="47" t="str">
        <f t="shared" ca="1" si="16"/>
        <v xml:space="preserve">'type' =&gt; 'select', </v>
      </c>
      <c r="F127" s="47" t="str">
        <f t="shared" ca="1" si="16"/>
        <v xml:space="preserve">'label' =&gt; 'Relation', </v>
      </c>
      <c r="G127" s="47" t="str">
        <f t="shared" ca="1" si="16"/>
        <v/>
      </c>
      <c r="H127" s="47" t="str">
        <f t="shared" ca="1" si="16"/>
        <v/>
      </c>
      <c r="I127" s="47" t="str">
        <f t="shared" ca="1" si="16"/>
        <v/>
      </c>
      <c r="J127" s="47" t="str">
        <f t="shared" ca="1" si="16"/>
        <v/>
      </c>
      <c r="K127" s="47" t="str">
        <f t="shared" ca="1" si="16"/>
        <v/>
      </c>
      <c r="L127" s="47" t="str">
        <f t="shared" ca="1" si="16"/>
        <v/>
      </c>
      <c r="M127" s="47" t="str">
        <f t="shared" ca="1" si="16"/>
        <v/>
      </c>
      <c r="N127" s="47" t="str">
        <f t="shared" ca="1" si="16"/>
        <v/>
      </c>
      <c r="O127" s="47" t="str">
        <f t="shared" ca="1" si="16"/>
        <v/>
      </c>
      <c r="P127" s="47" t="str">
        <f t="shared" ca="1" si="16"/>
        <v/>
      </c>
      <c r="Q127" s="47" t="str">
        <f t="shared" ca="1" si="16"/>
        <v/>
      </c>
      <c r="R127" s="47" t="str">
        <f t="shared" ca="1" si="15"/>
        <v>])</v>
      </c>
    </row>
    <row r="128" spans="1:18">
      <c r="A128" s="29">
        <v>120</v>
      </c>
      <c r="B128" s="30" t="str">
        <f t="shared" ca="1" si="8"/>
        <v>-&gt;create([</v>
      </c>
      <c r="C128" s="47" t="str">
        <f t="shared" ca="1" si="16"/>
        <v xml:space="preserve">'resource_form' =&gt; '22', </v>
      </c>
      <c r="D128" s="47" t="str">
        <f t="shared" ca="1" si="16"/>
        <v xml:space="preserve">'name' =&gt; 'colspan', </v>
      </c>
      <c r="E128" s="47" t="str">
        <f t="shared" ca="1" si="16"/>
        <v xml:space="preserve">'type' =&gt; 'text', </v>
      </c>
      <c r="F128" s="47" t="str">
        <f t="shared" ca="1" si="16"/>
        <v xml:space="preserve">'label' =&gt; 'Colspan/Bootstrap Size', </v>
      </c>
      <c r="G128" s="47" t="str">
        <f t="shared" ca="1" si="16"/>
        <v/>
      </c>
      <c r="H128" s="47" t="str">
        <f t="shared" ca="1" si="16"/>
        <v/>
      </c>
      <c r="I128" s="47" t="str">
        <f t="shared" ca="1" si="16"/>
        <v/>
      </c>
      <c r="J128" s="47" t="str">
        <f t="shared" ca="1" si="16"/>
        <v/>
      </c>
      <c r="K128" s="47" t="str">
        <f t="shared" ca="1" si="16"/>
        <v/>
      </c>
      <c r="L128" s="47" t="str">
        <f t="shared" ca="1" si="16"/>
        <v/>
      </c>
      <c r="M128" s="47" t="str">
        <f t="shared" ca="1" si="16"/>
        <v/>
      </c>
      <c r="N128" s="47" t="str">
        <f t="shared" ca="1" si="16"/>
        <v/>
      </c>
      <c r="O128" s="47" t="str">
        <f t="shared" ca="1" si="16"/>
        <v/>
      </c>
      <c r="P128" s="47" t="str">
        <f t="shared" ca="1" si="16"/>
        <v/>
      </c>
      <c r="Q128" s="47" t="str">
        <f t="shared" ca="1" si="16"/>
        <v/>
      </c>
      <c r="R128" s="47" t="str">
        <f t="shared" ca="1" si="15"/>
        <v>])</v>
      </c>
    </row>
    <row r="129" spans="1:18">
      <c r="A129" s="29">
        <v>121</v>
      </c>
      <c r="B129" s="30" t="str">
        <f t="shared" ca="1" si="8"/>
        <v>-&gt;create([</v>
      </c>
      <c r="C129" s="47" t="str">
        <f t="shared" ca="1" si="16"/>
        <v xml:space="preserve">'resource_form' =&gt; '23', </v>
      </c>
      <c r="D129" s="47" t="str">
        <f t="shared" ca="1" si="16"/>
        <v xml:space="preserve">'name' =&gt; 'section', </v>
      </c>
      <c r="E129" s="47" t="str">
        <f t="shared" ca="1" si="16"/>
        <v xml:space="preserve">'type' =&gt; 'select', </v>
      </c>
      <c r="F129" s="47" t="str">
        <f t="shared" ca="1" si="16"/>
        <v xml:space="preserve">'label' =&gt; 'Data Section', </v>
      </c>
      <c r="G129" s="47" t="str">
        <f t="shared" ca="1" si="16"/>
        <v/>
      </c>
      <c r="H129" s="47" t="str">
        <f t="shared" ca="1" si="16"/>
        <v/>
      </c>
      <c r="I129" s="47" t="str">
        <f t="shared" ca="1" si="16"/>
        <v/>
      </c>
      <c r="J129" s="47" t="str">
        <f t="shared" ca="1" si="16"/>
        <v/>
      </c>
      <c r="K129" s="47" t="str">
        <f t="shared" ca="1" si="16"/>
        <v/>
      </c>
      <c r="L129" s="47" t="str">
        <f t="shared" ca="1" si="16"/>
        <v/>
      </c>
      <c r="M129" s="47" t="str">
        <f t="shared" ca="1" si="16"/>
        <v/>
      </c>
      <c r="N129" s="47" t="str">
        <f t="shared" ca="1" si="16"/>
        <v/>
      </c>
      <c r="O129" s="47" t="str">
        <f t="shared" ca="1" si="16"/>
        <v/>
      </c>
      <c r="P129" s="47" t="str">
        <f t="shared" ca="1" si="16"/>
        <v/>
      </c>
      <c r="Q129" s="47" t="str">
        <f t="shared" ca="1" si="16"/>
        <v/>
      </c>
      <c r="R129" s="47" t="str">
        <f t="shared" ca="1" si="15"/>
        <v>])</v>
      </c>
    </row>
    <row r="130" spans="1:18">
      <c r="A130" s="29">
        <v>122</v>
      </c>
      <c r="B130" s="30" t="str">
        <f t="shared" ca="1" si="8"/>
        <v>-&gt;create([</v>
      </c>
      <c r="C130" s="47" t="str">
        <f t="shared" ca="1" si="16"/>
        <v xml:space="preserve">'resource_form' =&gt; '23', </v>
      </c>
      <c r="D130" s="47" t="str">
        <f t="shared" ca="1" si="16"/>
        <v xml:space="preserve">'name' =&gt; 'label', </v>
      </c>
      <c r="E130" s="47" t="str">
        <f t="shared" ca="1" si="16"/>
        <v xml:space="preserve">'type' =&gt; 'text', </v>
      </c>
      <c r="F130" s="47" t="str">
        <f t="shared" ca="1" si="16"/>
        <v xml:space="preserve">'label' =&gt; 'Label', </v>
      </c>
      <c r="G130" s="47" t="str">
        <f t="shared" ca="1" si="16"/>
        <v/>
      </c>
      <c r="H130" s="47" t="str">
        <f t="shared" ca="1" si="16"/>
        <v/>
      </c>
      <c r="I130" s="47" t="str">
        <f t="shared" ca="1" si="16"/>
        <v/>
      </c>
      <c r="J130" s="47" t="str">
        <f t="shared" ca="1" si="16"/>
        <v/>
      </c>
      <c r="K130" s="47" t="str">
        <f t="shared" ca="1" si="16"/>
        <v/>
      </c>
      <c r="L130" s="47" t="str">
        <f t="shared" ca="1" si="16"/>
        <v/>
      </c>
      <c r="M130" s="47" t="str">
        <f t="shared" ca="1" si="16"/>
        <v/>
      </c>
      <c r="N130" s="47" t="str">
        <f t="shared" ca="1" si="16"/>
        <v/>
      </c>
      <c r="O130" s="47" t="str">
        <f t="shared" ca="1" si="16"/>
        <v/>
      </c>
      <c r="P130" s="47" t="str">
        <f t="shared" ca="1" si="16"/>
        <v/>
      </c>
      <c r="Q130" s="47" t="str">
        <f t="shared" ca="1" si="16"/>
        <v/>
      </c>
      <c r="R130" s="47" t="str">
        <f t="shared" ca="1" si="15"/>
        <v>])</v>
      </c>
    </row>
    <row r="131" spans="1:18">
      <c r="A131" s="29">
        <v>123</v>
      </c>
      <c r="B131" s="30" t="str">
        <f t="shared" ca="1" si="8"/>
        <v>-&gt;create([</v>
      </c>
      <c r="C131" s="47" t="str">
        <f t="shared" ca="1" si="16"/>
        <v xml:space="preserve">'resource_form' =&gt; '23', </v>
      </c>
      <c r="D131" s="47" t="str">
        <f t="shared" ca="1" si="16"/>
        <v xml:space="preserve">'name' =&gt; 'attribute', </v>
      </c>
      <c r="E131" s="47" t="str">
        <f t="shared" ca="1" si="16"/>
        <v xml:space="preserve">'type' =&gt; 'text', </v>
      </c>
      <c r="F131" s="47" t="str">
        <f t="shared" ca="1" si="16"/>
        <v xml:space="preserve">'label' =&gt; 'Database Column', </v>
      </c>
      <c r="G131" s="47" t="str">
        <f t="shared" ca="1" si="16"/>
        <v/>
      </c>
      <c r="H131" s="47" t="str">
        <f t="shared" ca="1" si="16"/>
        <v/>
      </c>
      <c r="I131" s="47" t="str">
        <f t="shared" ca="1" si="16"/>
        <v/>
      </c>
      <c r="J131" s="47" t="str">
        <f t="shared" ca="1" si="16"/>
        <v/>
      </c>
      <c r="K131" s="47" t="str">
        <f t="shared" ca="1" si="16"/>
        <v/>
      </c>
      <c r="L131" s="47" t="str">
        <f t="shared" ca="1" si="16"/>
        <v/>
      </c>
      <c r="M131" s="47" t="str">
        <f t="shared" ca="1" si="16"/>
        <v/>
      </c>
      <c r="N131" s="47" t="str">
        <f t="shared" ca="1" si="16"/>
        <v/>
      </c>
      <c r="O131" s="47" t="str">
        <f t="shared" ca="1" si="16"/>
        <v/>
      </c>
      <c r="P131" s="47" t="str">
        <f t="shared" ca="1" si="16"/>
        <v/>
      </c>
      <c r="Q131" s="47" t="str">
        <f t="shared" ca="1" si="16"/>
        <v/>
      </c>
      <c r="R131" s="47" t="str">
        <f t="shared" ca="1" si="15"/>
        <v>])</v>
      </c>
    </row>
    <row r="132" spans="1:18">
      <c r="A132" s="29">
        <v>124</v>
      </c>
      <c r="B132" s="30" t="str">
        <f t="shared" ca="1" si="8"/>
        <v>-&gt;create([</v>
      </c>
      <c r="C132" s="47" t="str">
        <f t="shared" ca="1" si="16"/>
        <v xml:space="preserve">'resource_form' =&gt; '23', </v>
      </c>
      <c r="D132" s="47" t="str">
        <f t="shared" ca="1" si="16"/>
        <v xml:space="preserve">'name' =&gt; 'relation', </v>
      </c>
      <c r="E132" s="47" t="str">
        <f t="shared" ca="1" si="16"/>
        <v xml:space="preserve">'type' =&gt; 'select', </v>
      </c>
      <c r="F132" s="47" t="str">
        <f t="shared" ca="1" si="16"/>
        <v xml:space="preserve">'label' =&gt; 'Relation', </v>
      </c>
      <c r="G132" s="47" t="str">
        <f t="shared" ca="1" si="16"/>
        <v/>
      </c>
      <c r="H132" s="47" t="str">
        <f t="shared" ca="1" si="16"/>
        <v/>
      </c>
      <c r="I132" s="47" t="str">
        <f t="shared" ca="1" si="16"/>
        <v/>
      </c>
      <c r="J132" s="47" t="str">
        <f t="shared" ca="1" si="16"/>
        <v/>
      </c>
      <c r="K132" s="47" t="str">
        <f t="shared" ca="1" si="16"/>
        <v/>
      </c>
      <c r="L132" s="47" t="str">
        <f t="shared" ca="1" si="16"/>
        <v/>
      </c>
      <c r="M132" s="47" t="str">
        <f t="shared" ca="1" si="16"/>
        <v/>
      </c>
      <c r="N132" s="47" t="str">
        <f t="shared" ca="1" si="16"/>
        <v/>
      </c>
      <c r="O132" s="47" t="str">
        <f t="shared" ca="1" si="16"/>
        <v/>
      </c>
      <c r="P132" s="47" t="str">
        <f t="shared" ca="1" si="16"/>
        <v/>
      </c>
      <c r="Q132" s="47" t="str">
        <f t="shared" ca="1" si="16"/>
        <v/>
      </c>
      <c r="R132" s="47" t="str">
        <f t="shared" ca="1" si="15"/>
        <v>])</v>
      </c>
    </row>
    <row r="133" spans="1:18">
      <c r="A133" s="29">
        <v>125</v>
      </c>
      <c r="B133" s="30" t="str">
        <f t="shared" ca="1" si="8"/>
        <v>-&gt;create([</v>
      </c>
      <c r="C133" s="47" t="str">
        <f t="shared" ca="1" si="16"/>
        <v xml:space="preserve">'resource_form' =&gt; '24', </v>
      </c>
      <c r="D133" s="47" t="str">
        <f t="shared" ca="1" si="16"/>
        <v xml:space="preserve">'name' =&gt; 'resource_form', </v>
      </c>
      <c r="E133" s="47" t="str">
        <f t="shared" ca="1" si="16"/>
        <v xml:space="preserve">'type' =&gt; 'select', </v>
      </c>
      <c r="F133" s="47" t="str">
        <f t="shared" ca="1" si="16"/>
        <v xml:space="preserve">'label' =&gt; 'Primary Form', </v>
      </c>
      <c r="G133" s="47" t="str">
        <f t="shared" ca="1" si="16"/>
        <v/>
      </c>
      <c r="H133" s="47" t="str">
        <f t="shared" ca="1" si="16"/>
        <v/>
      </c>
      <c r="I133" s="47" t="str">
        <f t="shared" ca="1" si="16"/>
        <v/>
      </c>
      <c r="J133" s="47" t="str">
        <f t="shared" ca="1" si="16"/>
        <v/>
      </c>
      <c r="K133" s="47" t="str">
        <f t="shared" ca="1" si="16"/>
        <v/>
      </c>
      <c r="L133" s="47" t="str">
        <f t="shared" ca="1" si="16"/>
        <v/>
      </c>
      <c r="M133" s="47" t="str">
        <f t="shared" ca="1" si="16"/>
        <v/>
      </c>
      <c r="N133" s="47" t="str">
        <f t="shared" ca="1" si="16"/>
        <v/>
      </c>
      <c r="O133" s="47" t="str">
        <f t="shared" ca="1" si="16"/>
        <v/>
      </c>
      <c r="P133" s="47" t="str">
        <f t="shared" ca="1" si="16"/>
        <v/>
      </c>
      <c r="Q133" s="47" t="str">
        <f t="shared" ca="1" si="16"/>
        <v/>
      </c>
      <c r="R133" s="47" t="str">
        <f t="shared" ca="1" si="15"/>
        <v>])</v>
      </c>
    </row>
    <row r="134" spans="1:18">
      <c r="A134" s="29">
        <v>126</v>
      </c>
      <c r="B134" s="30" t="str">
        <f t="shared" ca="1" si="8"/>
        <v>-&gt;create([</v>
      </c>
      <c r="C134" s="47" t="str">
        <f t="shared" ca="1" si="16"/>
        <v xml:space="preserve">'resource_form' =&gt; '24', </v>
      </c>
      <c r="D134" s="47" t="str">
        <f t="shared" ca="1" si="16"/>
        <v xml:space="preserve">'name' =&gt; 'collection_form', </v>
      </c>
      <c r="E134" s="47" t="str">
        <f t="shared" ca="1" si="16"/>
        <v xml:space="preserve">'type' =&gt; 'select', </v>
      </c>
      <c r="F134" s="47" t="str">
        <f t="shared" ca="1" si="16"/>
        <v xml:space="preserve">'label' =&gt; 'Collection Form', </v>
      </c>
      <c r="G134" s="47" t="str">
        <f t="shared" ca="1" si="16"/>
        <v/>
      </c>
      <c r="H134" s="47" t="str">
        <f t="shared" ca="1" si="16"/>
        <v/>
      </c>
      <c r="I134" s="47" t="str">
        <f t="shared" ca="1" si="16"/>
        <v/>
      </c>
      <c r="J134" s="47" t="str">
        <f t="shared" ca="1" si="16"/>
        <v/>
      </c>
      <c r="K134" s="47" t="str">
        <f t="shared" ca="1" si="16"/>
        <v/>
      </c>
      <c r="L134" s="47" t="str">
        <f t="shared" ca="1" si="16"/>
        <v/>
      </c>
      <c r="M134" s="47" t="str">
        <f t="shared" ca="1" si="16"/>
        <v/>
      </c>
      <c r="N134" s="47" t="str">
        <f t="shared" ca="1" si="16"/>
        <v/>
      </c>
      <c r="O134" s="47" t="str">
        <f t="shared" ca="1" si="16"/>
        <v/>
      </c>
      <c r="P134" s="47" t="str">
        <f t="shared" ca="1" si="16"/>
        <v/>
      </c>
      <c r="Q134" s="47" t="str">
        <f t="shared" ca="1" si="16"/>
        <v/>
      </c>
      <c r="R134" s="47" t="str">
        <f t="shared" ca="1" si="15"/>
        <v>])</v>
      </c>
    </row>
    <row r="135" spans="1:18">
      <c r="A135" s="29">
        <v>127</v>
      </c>
      <c r="B135" s="30" t="str">
        <f t="shared" ca="1" si="8"/>
        <v>-&gt;create([</v>
      </c>
      <c r="C135" s="47" t="str">
        <f t="shared" ca="1" si="16"/>
        <v xml:space="preserve">'resource_form' =&gt; '24', </v>
      </c>
      <c r="D135" s="47" t="str">
        <f t="shared" ca="1" si="16"/>
        <v xml:space="preserve">'name' =&gt; 'relation', </v>
      </c>
      <c r="E135" s="47" t="str">
        <f t="shared" ca="1" si="16"/>
        <v xml:space="preserve">'type' =&gt; 'select', </v>
      </c>
      <c r="F135" s="47" t="str">
        <f t="shared" ca="1" si="16"/>
        <v xml:space="preserve">'label' =&gt; 'Relation', </v>
      </c>
      <c r="G135" s="47" t="str">
        <f t="shared" ca="1" si="16"/>
        <v/>
      </c>
      <c r="H135" s="47" t="str">
        <f t="shared" ca="1" si="16"/>
        <v/>
      </c>
      <c r="I135" s="47" t="str">
        <f t="shared" ca="1" si="16"/>
        <v/>
      </c>
      <c r="J135" s="47" t="str">
        <f t="shared" ca="1" si="16"/>
        <v/>
      </c>
      <c r="K135" s="47" t="str">
        <f t="shared" ca="1" si="16"/>
        <v/>
      </c>
      <c r="L135" s="47" t="str">
        <f t="shared" ca="1" si="16"/>
        <v/>
      </c>
      <c r="M135" s="47" t="str">
        <f t="shared" ca="1" si="16"/>
        <v/>
      </c>
      <c r="N135" s="47" t="str">
        <f t="shared" ca="1" si="16"/>
        <v/>
      </c>
      <c r="O135" s="47" t="str">
        <f t="shared" ca="1" si="16"/>
        <v/>
      </c>
      <c r="P135" s="47" t="str">
        <f t="shared" ca="1" si="16"/>
        <v/>
      </c>
      <c r="Q135" s="47" t="str">
        <f t="shared" ca="1" si="16"/>
        <v/>
      </c>
      <c r="R135" s="47" t="str">
        <f t="shared" ref="R135:R198" ca="1" si="17">IF(B135=$S$4,$T$4,"")</f>
        <v>])</v>
      </c>
    </row>
    <row r="136" spans="1:18">
      <c r="A136" s="29">
        <v>128</v>
      </c>
      <c r="B136" s="30" t="str">
        <f t="shared" ca="1" si="8"/>
        <v>-&gt;create([</v>
      </c>
      <c r="C136" s="47" t="str">
        <f t="shared" ca="1" si="16"/>
        <v xml:space="preserve">'resource_form' =&gt; '24', </v>
      </c>
      <c r="D136" s="47" t="str">
        <f t="shared" ca="1" si="16"/>
        <v xml:space="preserve">'name' =&gt; 'foreign_field', </v>
      </c>
      <c r="E136" s="47" t="str">
        <f t="shared" ca="1" si="16"/>
        <v xml:space="preserve">'type' =&gt; 'select', </v>
      </c>
      <c r="F136" s="47" t="str">
        <f t="shared" ca="1" si="16"/>
        <v xml:space="preserve">'label' =&gt; 'Foreign Field', </v>
      </c>
      <c r="G136" s="47" t="str">
        <f t="shared" ca="1" si="16"/>
        <v/>
      </c>
      <c r="H136" s="47" t="str">
        <f t="shared" ca="1" si="16"/>
        <v/>
      </c>
      <c r="I136" s="47" t="str">
        <f t="shared" ca="1" si="16"/>
        <v/>
      </c>
      <c r="J136" s="47" t="str">
        <f t="shared" ca="1" si="16"/>
        <v/>
      </c>
      <c r="K136" s="47" t="str">
        <f t="shared" ca="1" si="16"/>
        <v/>
      </c>
      <c r="L136" s="47" t="str">
        <f t="shared" ca="1" si="16"/>
        <v/>
      </c>
      <c r="M136" s="47" t="str">
        <f t="shared" ca="1" si="16"/>
        <v/>
      </c>
      <c r="N136" s="47" t="str">
        <f t="shared" ca="1" si="16"/>
        <v/>
      </c>
      <c r="O136" s="47" t="str">
        <f t="shared" ca="1" si="16"/>
        <v/>
      </c>
      <c r="P136" s="47" t="str">
        <f t="shared" ca="1" si="16"/>
        <v/>
      </c>
      <c r="Q136" s="47" t="str">
        <f t="shared" ca="1" si="16"/>
        <v/>
      </c>
      <c r="R136" s="47" t="str">
        <f t="shared" ca="1" si="17"/>
        <v>])</v>
      </c>
    </row>
    <row r="137" spans="1:18">
      <c r="A137" s="29">
        <v>129</v>
      </c>
      <c r="B137" s="30" t="str">
        <f t="shared" ca="1" si="8"/>
        <v>-&gt;create([</v>
      </c>
      <c r="C137" s="47" t="str">
        <f t="shared" ca="1" si="16"/>
        <v xml:space="preserve">'resource_form' =&gt; '25', </v>
      </c>
      <c r="D137" s="47" t="str">
        <f t="shared" ca="1" si="16"/>
        <v xml:space="preserve">'name' =&gt; 'resource_list', </v>
      </c>
      <c r="E137" s="47" t="str">
        <f t="shared" ca="1" si="16"/>
        <v xml:space="preserve">'type' =&gt; 'select', </v>
      </c>
      <c r="F137" s="47" t="str">
        <f t="shared" ca="1" si="16"/>
        <v xml:space="preserve">'label' =&gt; 'Resource List', </v>
      </c>
      <c r="G137" s="47" t="str">
        <f t="shared" ca="1" si="16"/>
        <v/>
      </c>
      <c r="H137" s="47" t="str">
        <f t="shared" ca="1" si="16"/>
        <v/>
      </c>
      <c r="I137" s="47" t="str">
        <f t="shared" ca="1" si="16"/>
        <v/>
      </c>
      <c r="J137" s="47" t="str">
        <f t="shared" ca="1" si="16"/>
        <v/>
      </c>
      <c r="K137" s="47" t="str">
        <f t="shared" ca="1" si="16"/>
        <v/>
      </c>
      <c r="L137" s="47" t="str">
        <f t="shared" ca="1" si="16"/>
        <v/>
      </c>
      <c r="M137" s="47" t="str">
        <f t="shared" ca="1" si="16"/>
        <v/>
      </c>
      <c r="N137" s="47" t="str">
        <f t="shared" ca="1" si="16"/>
        <v/>
      </c>
      <c r="O137" s="47" t="str">
        <f t="shared" ca="1" si="16"/>
        <v/>
      </c>
      <c r="P137" s="47" t="str">
        <f t="shared" ca="1" si="16"/>
        <v/>
      </c>
      <c r="Q137" s="47" t="str">
        <f t="shared" ca="1" si="16"/>
        <v/>
      </c>
      <c r="R137" s="47" t="str">
        <f t="shared" ca="1" si="17"/>
        <v>])</v>
      </c>
    </row>
    <row r="138" spans="1:18">
      <c r="A138" s="29">
        <v>130</v>
      </c>
      <c r="B138" s="30" t="str">
        <f t="shared" ref="B138:B201" ca="1" si="18">IF($B137="","",IF($B137=";",$I$3,IF($B137=$I$3,"",IF(ISNA(VLOOKUP($A$1&amp;"-"&amp;$A138,INDIRECT($E$2),1,0)),";",$S$4))))</f>
        <v>-&gt;create([</v>
      </c>
      <c r="C138" s="47" t="str">
        <f t="shared" ca="1" si="16"/>
        <v xml:space="preserve">'resource_form' =&gt; '25', </v>
      </c>
      <c r="D138" s="47" t="str">
        <f t="shared" ca="1" si="16"/>
        <v xml:space="preserve">'name' =&gt; 'field', </v>
      </c>
      <c r="E138" s="47" t="str">
        <f t="shared" ca="1" si="16"/>
        <v xml:space="preserve">'type' =&gt; 'text', </v>
      </c>
      <c r="F138" s="47" t="str">
        <f t="shared" ca="1" si="16"/>
        <v xml:space="preserve">'label' =&gt; 'DB Field', </v>
      </c>
      <c r="G138" s="47" t="str">
        <f t="shared" ca="1" si="16"/>
        <v/>
      </c>
      <c r="H138" s="47" t="str">
        <f t="shared" ca="1" si="16"/>
        <v/>
      </c>
      <c r="I138" s="47" t="str">
        <f t="shared" ca="1" si="16"/>
        <v/>
      </c>
      <c r="J138" s="47" t="str">
        <f t="shared" ca="1" si="16"/>
        <v/>
      </c>
      <c r="K138" s="47" t="str">
        <f t="shared" ca="1" si="16"/>
        <v/>
      </c>
      <c r="L138" s="47" t="str">
        <f t="shared" ca="1" si="16"/>
        <v/>
      </c>
      <c r="M138" s="47" t="str">
        <f t="shared" ca="1" si="16"/>
        <v/>
      </c>
      <c r="N138" s="47" t="str">
        <f t="shared" ca="1" si="16"/>
        <v/>
      </c>
      <c r="O138" s="47" t="str">
        <f t="shared" ca="1" si="16"/>
        <v/>
      </c>
      <c r="P138" s="47" t="str">
        <f t="shared" ca="1" si="16"/>
        <v/>
      </c>
      <c r="Q138" s="47" t="str">
        <f t="shared" ca="1" si="16"/>
        <v/>
      </c>
      <c r="R138" s="47" t="str">
        <f t="shared" ca="1" si="17"/>
        <v>])</v>
      </c>
    </row>
    <row r="139" spans="1:18">
      <c r="A139" s="29">
        <v>131</v>
      </c>
      <c r="B139" s="30" t="str">
        <f t="shared" ca="1" si="18"/>
        <v>-&gt;create([</v>
      </c>
      <c r="C139" s="47" t="str">
        <f t="shared" ca="1" si="16"/>
        <v xml:space="preserve">'resource_form' =&gt; '25', </v>
      </c>
      <c r="D139" s="47" t="str">
        <f t="shared" ca="1" si="16"/>
        <v xml:space="preserve">'name' =&gt; 'relation', </v>
      </c>
      <c r="E139" s="47" t="str">
        <f t="shared" ca="1" si="16"/>
        <v xml:space="preserve">'type' =&gt; 'select', </v>
      </c>
      <c r="F139" s="47" t="str">
        <f t="shared" ca="1" si="16"/>
        <v xml:space="preserve">'label' =&gt; 'Relation', </v>
      </c>
      <c r="G139" s="47" t="str">
        <f t="shared" ca="1" si="16"/>
        <v/>
      </c>
      <c r="H139" s="47" t="str">
        <f t="shared" ca="1" si="16"/>
        <v/>
      </c>
      <c r="I139" s="47" t="str">
        <f t="shared" ca="1" si="16"/>
        <v/>
      </c>
      <c r="J139" s="47" t="str">
        <f t="shared" ca="1" si="16"/>
        <v/>
      </c>
      <c r="K139" s="47" t="str">
        <f t="shared" ca="1" si="16"/>
        <v/>
      </c>
      <c r="L139" s="47" t="str">
        <f t="shared" ca="1" si="16"/>
        <v/>
      </c>
      <c r="M139" s="47" t="str">
        <f t="shared" ca="1" si="16"/>
        <v/>
      </c>
      <c r="N139" s="47" t="str">
        <f t="shared" ca="1" si="16"/>
        <v/>
      </c>
      <c r="O139" s="47" t="str">
        <f t="shared" ca="1" si="16"/>
        <v/>
      </c>
      <c r="P139" s="47" t="str">
        <f t="shared" ca="1" si="16"/>
        <v/>
      </c>
      <c r="Q139" s="47" t="str">
        <f t="shared" ca="1" si="16"/>
        <v/>
      </c>
      <c r="R139" s="47" t="str">
        <f t="shared" ca="1" si="17"/>
        <v>])</v>
      </c>
    </row>
    <row r="140" spans="1:18">
      <c r="A140" s="29">
        <v>132</v>
      </c>
      <c r="B140" s="30" t="str">
        <f t="shared" ca="1" si="18"/>
        <v>-&gt;create([</v>
      </c>
      <c r="C140" s="47" t="str">
        <f t="shared" ca="1" si="16"/>
        <v xml:space="preserve">'resource_form' =&gt; '25', </v>
      </c>
      <c r="D140" s="47" t="str">
        <f t="shared" ca="1" si="16"/>
        <v xml:space="preserve">'name' =&gt; 'nest_relation1', </v>
      </c>
      <c r="E140" s="47" t="str">
        <f t="shared" ca="1" si="16"/>
        <v xml:space="preserve">'type' =&gt; 'select', </v>
      </c>
      <c r="F140" s="47" t="str">
        <f t="shared" ca="1" si="16"/>
        <v xml:space="preserve">'label' =&gt; 'Nest Relation 1, if any', </v>
      </c>
      <c r="G140" s="47" t="str">
        <f t="shared" ca="1" si="16"/>
        <v/>
      </c>
      <c r="H140" s="47" t="str">
        <f t="shared" ca="1" si="16"/>
        <v/>
      </c>
      <c r="I140" s="47" t="str">
        <f t="shared" ca="1" si="16"/>
        <v/>
      </c>
      <c r="J140" s="47" t="str">
        <f t="shared" ca="1" si="16"/>
        <v/>
      </c>
      <c r="K140" s="47" t="str">
        <f t="shared" ca="1" si="16"/>
        <v/>
      </c>
      <c r="L140" s="47" t="str">
        <f t="shared" ca="1" si="16"/>
        <v/>
      </c>
      <c r="M140" s="47" t="str">
        <f t="shared" ca="1" si="16"/>
        <v/>
      </c>
      <c r="N140" s="47" t="str">
        <f t="shared" ca="1" si="16"/>
        <v/>
      </c>
      <c r="O140" s="47" t="str">
        <f t="shared" ca="1" si="16"/>
        <v/>
      </c>
      <c r="P140" s="47" t="str">
        <f t="shared" ca="1" si="16"/>
        <v/>
      </c>
      <c r="Q140" s="47" t="str">
        <f t="shared" ca="1" si="16"/>
        <v/>
      </c>
      <c r="R140" s="47" t="str">
        <f t="shared" ca="1" si="17"/>
        <v>])</v>
      </c>
    </row>
    <row r="141" spans="1:18">
      <c r="A141" s="29">
        <v>133</v>
      </c>
      <c r="B141" s="30" t="str">
        <f t="shared" ca="1" si="18"/>
        <v>-&gt;create([</v>
      </c>
      <c r="C141" s="47" t="str">
        <f t="shared" ca="1" si="16"/>
        <v xml:space="preserve">'resource_form' =&gt; '25', </v>
      </c>
      <c r="D141" s="47" t="str">
        <f t="shared" ca="1" si="16"/>
        <v xml:space="preserve">'name' =&gt; 'nest_relation2', </v>
      </c>
      <c r="E141" s="47" t="str">
        <f t="shared" ca="1" si="16"/>
        <v xml:space="preserve">'type' =&gt; 'select', </v>
      </c>
      <c r="F141" s="47" t="str">
        <f t="shared" ca="1" si="16"/>
        <v xml:space="preserve">'label' =&gt; 'Nest Relation 2, if any', </v>
      </c>
      <c r="G141" s="47" t="str">
        <f t="shared" ca="1" si="16"/>
        <v/>
      </c>
      <c r="H141" s="47" t="str">
        <f t="shared" ca="1" si="16"/>
        <v/>
      </c>
      <c r="I141" s="47" t="str">
        <f t="shared" ca="1" si="16"/>
        <v/>
      </c>
      <c r="J141" s="47" t="str">
        <f t="shared" ca="1" si="16"/>
        <v/>
      </c>
      <c r="K141" s="47" t="str">
        <f t="shared" ca="1" si="16"/>
        <v/>
      </c>
      <c r="L141" s="47" t="str">
        <f t="shared" ca="1" si="16"/>
        <v/>
      </c>
      <c r="M141" s="47" t="str">
        <f t="shared" ca="1" si="16"/>
        <v/>
      </c>
      <c r="N141" s="47" t="str">
        <f t="shared" ca="1" si="16"/>
        <v/>
      </c>
      <c r="O141" s="47" t="str">
        <f t="shared" ca="1" si="16"/>
        <v/>
      </c>
      <c r="P141" s="47" t="str">
        <f t="shared" ca="1" si="16"/>
        <v/>
      </c>
      <c r="Q141" s="47" t="str">
        <f t="shared" ca="1" si="16"/>
        <v/>
      </c>
      <c r="R141" s="47" t="str">
        <f t="shared" ca="1" si="17"/>
        <v>])</v>
      </c>
    </row>
    <row r="142" spans="1:18">
      <c r="A142" s="29">
        <v>134</v>
      </c>
      <c r="B142" s="30" t="str">
        <f t="shared" ca="1" si="18"/>
        <v>-&gt;create([</v>
      </c>
      <c r="C142" s="47" t="str">
        <f t="shared" ref="C142:Q157" ca="1" si="19">IF(AND($B142=$S$4,C$5&lt;&gt;""),IF(VLOOKUP($A$1&amp;"-"&amp;$A142,INDIRECT($E$2),C$4+$B$4,0)="","","'"&amp;C$5&amp;"' =&gt; '"&amp;VLOOKUP($A$1&amp;"-"&amp;$A142,INDIRECT($E$2),C$4+$B$4,0)&amp;"', "),"")</f>
        <v xml:space="preserve">'resource_form' =&gt; '26', </v>
      </c>
      <c r="D142" s="47" t="str">
        <f t="shared" ca="1" si="19"/>
        <v xml:space="preserve">'name' =&gt; 'form_field', </v>
      </c>
      <c r="E142" s="47" t="str">
        <f t="shared" ca="1" si="19"/>
        <v xml:space="preserve">'type' =&gt; 'select', </v>
      </c>
      <c r="F142" s="47" t="str">
        <f t="shared" ca="1" si="19"/>
        <v xml:space="preserve">'label' =&gt; 'Field', </v>
      </c>
      <c r="G142" s="47" t="str">
        <f t="shared" ca="1" si="19"/>
        <v/>
      </c>
      <c r="H142" s="47" t="str">
        <f t="shared" ca="1" si="19"/>
        <v/>
      </c>
      <c r="I142" s="47" t="str">
        <f t="shared" ca="1" si="19"/>
        <v/>
      </c>
      <c r="J142" s="47" t="str">
        <f t="shared" ca="1" si="19"/>
        <v/>
      </c>
      <c r="K142" s="47" t="str">
        <f t="shared" ca="1" si="19"/>
        <v/>
      </c>
      <c r="L142" s="47" t="str">
        <f t="shared" ca="1" si="19"/>
        <v/>
      </c>
      <c r="M142" s="47" t="str">
        <f t="shared" ca="1" si="19"/>
        <v/>
      </c>
      <c r="N142" s="47" t="str">
        <f t="shared" ca="1" si="19"/>
        <v/>
      </c>
      <c r="O142" s="47" t="str">
        <f t="shared" ca="1" si="19"/>
        <v/>
      </c>
      <c r="P142" s="47" t="str">
        <f t="shared" ca="1" si="19"/>
        <v/>
      </c>
      <c r="Q142" s="47" t="str">
        <f t="shared" ca="1" si="19"/>
        <v/>
      </c>
      <c r="R142" s="47" t="str">
        <f t="shared" ca="1" si="17"/>
        <v>])</v>
      </c>
    </row>
    <row r="143" spans="1:18">
      <c r="A143" s="29">
        <v>135</v>
      </c>
      <c r="B143" s="30" t="str">
        <f t="shared" ca="1" si="18"/>
        <v>-&gt;create([</v>
      </c>
      <c r="C143" s="47" t="str">
        <f t="shared" ca="1" si="19"/>
        <v xml:space="preserve">'resource_form' =&gt; '26', </v>
      </c>
      <c r="D143" s="47" t="str">
        <f t="shared" ca="1" si="19"/>
        <v xml:space="preserve">'name' =&gt; 'depend_field', </v>
      </c>
      <c r="E143" s="47" t="str">
        <f t="shared" ca="1" si="19"/>
        <v xml:space="preserve">'type' =&gt; 'text', </v>
      </c>
      <c r="F143" s="47" t="str">
        <f t="shared" ca="1" si="19"/>
        <v xml:space="preserve">'label' =&gt; 'Dependend Field', </v>
      </c>
      <c r="G143" s="47" t="str">
        <f t="shared" ca="1" si="19"/>
        <v/>
      </c>
      <c r="H143" s="47" t="str">
        <f t="shared" ca="1" si="19"/>
        <v/>
      </c>
      <c r="I143" s="47" t="str">
        <f t="shared" ca="1" si="19"/>
        <v/>
      </c>
      <c r="J143" s="47" t="str">
        <f t="shared" ca="1" si="19"/>
        <v/>
      </c>
      <c r="K143" s="47" t="str">
        <f t="shared" ca="1" si="19"/>
        <v/>
      </c>
      <c r="L143" s="47" t="str">
        <f t="shared" ca="1" si="19"/>
        <v/>
      </c>
      <c r="M143" s="47" t="str">
        <f t="shared" ca="1" si="19"/>
        <v/>
      </c>
      <c r="N143" s="47" t="str">
        <f t="shared" ca="1" si="19"/>
        <v/>
      </c>
      <c r="O143" s="47" t="str">
        <f t="shared" ca="1" si="19"/>
        <v/>
      </c>
      <c r="P143" s="47" t="str">
        <f t="shared" ca="1" si="19"/>
        <v/>
      </c>
      <c r="Q143" s="47" t="str">
        <f t="shared" ca="1" si="19"/>
        <v/>
      </c>
      <c r="R143" s="47" t="str">
        <f t="shared" ca="1" si="17"/>
        <v>])</v>
      </c>
    </row>
    <row r="144" spans="1:18">
      <c r="A144" s="29">
        <v>136</v>
      </c>
      <c r="B144" s="30" t="str">
        <f t="shared" ca="1" si="18"/>
        <v>-&gt;create([</v>
      </c>
      <c r="C144" s="47" t="str">
        <f t="shared" ca="1" si="19"/>
        <v xml:space="preserve">'resource_form' =&gt; '26', </v>
      </c>
      <c r="D144" s="47" t="str">
        <f t="shared" ca="1" si="19"/>
        <v xml:space="preserve">'name' =&gt; 'db_field', </v>
      </c>
      <c r="E144" s="47" t="str">
        <f t="shared" ca="1" si="19"/>
        <v xml:space="preserve">'type' =&gt; 'text', </v>
      </c>
      <c r="F144" s="47" t="str">
        <f t="shared" ca="1" si="19"/>
        <v xml:space="preserve">'label' =&gt; 'Database Column', </v>
      </c>
      <c r="G144" s="47" t="str">
        <f t="shared" ca="1" si="19"/>
        <v/>
      </c>
      <c r="H144" s="47" t="str">
        <f t="shared" ca="1" si="19"/>
        <v/>
      </c>
      <c r="I144" s="47" t="str">
        <f t="shared" ca="1" si="19"/>
        <v/>
      </c>
      <c r="J144" s="47" t="str">
        <f t="shared" ca="1" si="19"/>
        <v/>
      </c>
      <c r="K144" s="47" t="str">
        <f t="shared" ca="1" si="19"/>
        <v/>
      </c>
      <c r="L144" s="47" t="str">
        <f t="shared" ca="1" si="19"/>
        <v/>
      </c>
      <c r="M144" s="47" t="str">
        <f t="shared" ca="1" si="19"/>
        <v/>
      </c>
      <c r="N144" s="47" t="str">
        <f t="shared" ca="1" si="19"/>
        <v/>
      </c>
      <c r="O144" s="47" t="str">
        <f t="shared" ca="1" si="19"/>
        <v/>
      </c>
      <c r="P144" s="47" t="str">
        <f t="shared" ca="1" si="19"/>
        <v/>
      </c>
      <c r="Q144" s="47" t="str">
        <f t="shared" ca="1" si="19"/>
        <v/>
      </c>
      <c r="R144" s="47" t="str">
        <f t="shared" ca="1" si="17"/>
        <v>])</v>
      </c>
    </row>
    <row r="145" spans="1:18">
      <c r="A145" s="29">
        <v>137</v>
      </c>
      <c r="B145" s="30" t="str">
        <f t="shared" ca="1" si="18"/>
        <v>-&gt;create([</v>
      </c>
      <c r="C145" s="47" t="str">
        <f t="shared" ca="1" si="19"/>
        <v xml:space="preserve">'resource_form' =&gt; '26', </v>
      </c>
      <c r="D145" s="47" t="str">
        <f t="shared" ca="1" si="19"/>
        <v xml:space="preserve">'name' =&gt; 'operator', </v>
      </c>
      <c r="E145" s="47" t="str">
        <f t="shared" ca="1" si="19"/>
        <v xml:space="preserve">'type' =&gt; 'select', </v>
      </c>
      <c r="F145" s="47" t="str">
        <f t="shared" ca="1" si="19"/>
        <v xml:space="preserve">'label' =&gt; 'Compare Operator', </v>
      </c>
      <c r="G145" s="47" t="str">
        <f t="shared" ca="1" si="19"/>
        <v/>
      </c>
      <c r="H145" s="47" t="str">
        <f t="shared" ca="1" si="19"/>
        <v/>
      </c>
      <c r="I145" s="47" t="str">
        <f t="shared" ca="1" si="19"/>
        <v/>
      </c>
      <c r="J145" s="47" t="str">
        <f t="shared" ca="1" si="19"/>
        <v/>
      </c>
      <c r="K145" s="47" t="str">
        <f t="shared" ca="1" si="19"/>
        <v/>
      </c>
      <c r="L145" s="47" t="str">
        <f t="shared" ca="1" si="19"/>
        <v/>
      </c>
      <c r="M145" s="47" t="str">
        <f t="shared" ca="1" si="19"/>
        <v/>
      </c>
      <c r="N145" s="47" t="str">
        <f t="shared" ca="1" si="19"/>
        <v/>
      </c>
      <c r="O145" s="47" t="str">
        <f t="shared" ca="1" si="19"/>
        <v/>
      </c>
      <c r="P145" s="47" t="str">
        <f t="shared" ca="1" si="19"/>
        <v/>
      </c>
      <c r="Q145" s="47" t="str">
        <f t="shared" ca="1" si="19"/>
        <v/>
      </c>
      <c r="R145" s="47" t="str">
        <f t="shared" ca="1" si="17"/>
        <v>])</v>
      </c>
    </row>
    <row r="146" spans="1:18">
      <c r="A146" s="29">
        <v>138</v>
      </c>
      <c r="B146" s="30" t="str">
        <f t="shared" ca="1" si="18"/>
        <v>-&gt;create([</v>
      </c>
      <c r="C146" s="47" t="str">
        <f t="shared" ca="1" si="19"/>
        <v xml:space="preserve">'resource_form' =&gt; '26', </v>
      </c>
      <c r="D146" s="47" t="str">
        <f t="shared" ca="1" si="19"/>
        <v xml:space="preserve">'name' =&gt; 'compare_method', </v>
      </c>
      <c r="E146" s="47" t="str">
        <f t="shared" ca="1" si="19"/>
        <v xml:space="preserve">'type' =&gt; 'text', </v>
      </c>
      <c r="F146" s="47" t="str">
        <f t="shared" ca="1" si="19"/>
        <v xml:space="preserve">'label' =&gt; 'Compare Method', </v>
      </c>
      <c r="G146" s="47" t="str">
        <f t="shared" ca="1" si="19"/>
        <v/>
      </c>
      <c r="H146" s="47" t="str">
        <f t="shared" ca="1" si="19"/>
        <v/>
      </c>
      <c r="I146" s="47" t="str">
        <f t="shared" ca="1" si="19"/>
        <v/>
      </c>
      <c r="J146" s="47" t="str">
        <f t="shared" ca="1" si="19"/>
        <v/>
      </c>
      <c r="K146" s="47" t="str">
        <f t="shared" ca="1" si="19"/>
        <v/>
      </c>
      <c r="L146" s="47" t="str">
        <f t="shared" ca="1" si="19"/>
        <v/>
      </c>
      <c r="M146" s="47" t="str">
        <f t="shared" ca="1" si="19"/>
        <v/>
      </c>
      <c r="N146" s="47" t="str">
        <f t="shared" ca="1" si="19"/>
        <v/>
      </c>
      <c r="O146" s="47" t="str">
        <f t="shared" ca="1" si="19"/>
        <v/>
      </c>
      <c r="P146" s="47" t="str">
        <f t="shared" ca="1" si="19"/>
        <v/>
      </c>
      <c r="Q146" s="47" t="str">
        <f t="shared" ca="1" si="19"/>
        <v/>
      </c>
      <c r="R146" s="47" t="str">
        <f t="shared" ca="1" si="17"/>
        <v>])</v>
      </c>
    </row>
    <row r="147" spans="1:18">
      <c r="A147" s="29">
        <v>139</v>
      </c>
      <c r="B147" s="30" t="str">
        <f t="shared" ca="1" si="18"/>
        <v>-&gt;create([</v>
      </c>
      <c r="C147" s="47" t="str">
        <f t="shared" ca="1" si="19"/>
        <v xml:space="preserve">'resource_form' =&gt; '26', </v>
      </c>
      <c r="D147" s="47" t="str">
        <f t="shared" ca="1" si="19"/>
        <v xml:space="preserve">'name' =&gt; 'method', </v>
      </c>
      <c r="E147" s="47" t="str">
        <f t="shared" ca="1" si="19"/>
        <v xml:space="preserve">'type' =&gt; 'text', </v>
      </c>
      <c r="F147" s="47" t="str">
        <f t="shared" ca="1" si="19"/>
        <v xml:space="preserve">'label' =&gt; 'Method', </v>
      </c>
      <c r="G147" s="47" t="str">
        <f t="shared" ca="1" si="19"/>
        <v/>
      </c>
      <c r="H147" s="47" t="str">
        <f t="shared" ca="1" si="19"/>
        <v/>
      </c>
      <c r="I147" s="47" t="str">
        <f t="shared" ca="1" si="19"/>
        <v/>
      </c>
      <c r="J147" s="47" t="str">
        <f t="shared" ca="1" si="19"/>
        <v/>
      </c>
      <c r="K147" s="47" t="str">
        <f t="shared" ca="1" si="19"/>
        <v/>
      </c>
      <c r="L147" s="47" t="str">
        <f t="shared" ca="1" si="19"/>
        <v/>
      </c>
      <c r="M147" s="47" t="str">
        <f t="shared" ca="1" si="19"/>
        <v/>
      </c>
      <c r="N147" s="47" t="str">
        <f t="shared" ca="1" si="19"/>
        <v/>
      </c>
      <c r="O147" s="47" t="str">
        <f t="shared" ca="1" si="19"/>
        <v/>
      </c>
      <c r="P147" s="47" t="str">
        <f t="shared" ca="1" si="19"/>
        <v/>
      </c>
      <c r="Q147" s="47" t="str">
        <f t="shared" ca="1" si="19"/>
        <v/>
      </c>
      <c r="R147" s="47" t="str">
        <f t="shared" ca="1" si="17"/>
        <v>])</v>
      </c>
    </row>
    <row r="148" spans="1:18">
      <c r="A148" s="29">
        <v>140</v>
      </c>
      <c r="B148" s="30" t="str">
        <f t="shared" ca="1" si="18"/>
        <v>-&gt;create([</v>
      </c>
      <c r="C148" s="47" t="str">
        <f t="shared" ca="1" si="19"/>
        <v xml:space="preserve">'resource_form' =&gt; '26', </v>
      </c>
      <c r="D148" s="47" t="str">
        <f t="shared" ca="1" si="19"/>
        <v xml:space="preserve">'name' =&gt; 'value_db_field', </v>
      </c>
      <c r="E148" s="47" t="str">
        <f t="shared" ca="1" si="19"/>
        <v xml:space="preserve">'type' =&gt; 'text', </v>
      </c>
      <c r="F148" s="47" t="str">
        <f t="shared" ca="1" si="19"/>
        <v xml:space="preserve">'label' =&gt; 'Value Compare DB Field', </v>
      </c>
      <c r="G148" s="47" t="str">
        <f t="shared" ca="1" si="19"/>
        <v/>
      </c>
      <c r="H148" s="47" t="str">
        <f t="shared" ca="1" si="19"/>
        <v/>
      </c>
      <c r="I148" s="47" t="str">
        <f t="shared" ca="1" si="19"/>
        <v/>
      </c>
      <c r="J148" s="47" t="str">
        <f t="shared" ca="1" si="19"/>
        <v/>
      </c>
      <c r="K148" s="47" t="str">
        <f t="shared" ca="1" si="19"/>
        <v/>
      </c>
      <c r="L148" s="47" t="str">
        <f t="shared" ca="1" si="19"/>
        <v/>
      </c>
      <c r="M148" s="47" t="str">
        <f t="shared" ca="1" si="19"/>
        <v/>
      </c>
      <c r="N148" s="47" t="str">
        <f t="shared" ca="1" si="19"/>
        <v/>
      </c>
      <c r="O148" s="47" t="str">
        <f t="shared" ca="1" si="19"/>
        <v/>
      </c>
      <c r="P148" s="47" t="str">
        <f t="shared" ca="1" si="19"/>
        <v/>
      </c>
      <c r="Q148" s="47" t="str">
        <f t="shared" ca="1" si="19"/>
        <v/>
      </c>
      <c r="R148" s="47" t="str">
        <f t="shared" ca="1" si="17"/>
        <v>])</v>
      </c>
    </row>
    <row r="149" spans="1:18">
      <c r="A149" s="29">
        <v>141</v>
      </c>
      <c r="B149" s="30" t="str">
        <f t="shared" ca="1" si="18"/>
        <v>-&gt;create([</v>
      </c>
      <c r="C149" s="47" t="str">
        <f t="shared" ca="1" si="19"/>
        <v xml:space="preserve">'resource_form' =&gt; '26', </v>
      </c>
      <c r="D149" s="47" t="str">
        <f t="shared" ca="1" si="19"/>
        <v xml:space="preserve">'name' =&gt; 'ignore_null', </v>
      </c>
      <c r="E149" s="47" t="str">
        <f t="shared" ca="1" si="19"/>
        <v xml:space="preserve">'type' =&gt; 'select', </v>
      </c>
      <c r="F149" s="47" t="str">
        <f t="shared" ca="1" si="19"/>
        <v xml:space="preserve">'label' =&gt; 'Ignore if NULL', </v>
      </c>
      <c r="G149" s="47" t="str">
        <f t="shared" ca="1" si="19"/>
        <v/>
      </c>
      <c r="H149" s="47" t="str">
        <f t="shared" ca="1" si="19"/>
        <v/>
      </c>
      <c r="I149" s="47" t="str">
        <f t="shared" ca="1" si="19"/>
        <v/>
      </c>
      <c r="J149" s="47" t="str">
        <f t="shared" ca="1" si="19"/>
        <v/>
      </c>
      <c r="K149" s="47" t="str">
        <f t="shared" ca="1" si="19"/>
        <v/>
      </c>
      <c r="L149" s="47" t="str">
        <f t="shared" ca="1" si="19"/>
        <v/>
      </c>
      <c r="M149" s="47" t="str">
        <f t="shared" ca="1" si="19"/>
        <v/>
      </c>
      <c r="N149" s="47" t="str">
        <f t="shared" ca="1" si="19"/>
        <v/>
      </c>
      <c r="O149" s="47" t="str">
        <f t="shared" ca="1" si="19"/>
        <v/>
      </c>
      <c r="P149" s="47" t="str">
        <f t="shared" ca="1" si="19"/>
        <v/>
      </c>
      <c r="Q149" s="47" t="str">
        <f t="shared" ca="1" si="19"/>
        <v/>
      </c>
      <c r="R149" s="47" t="str">
        <f t="shared" ca="1" si="17"/>
        <v>])</v>
      </c>
    </row>
    <row r="150" spans="1:18">
      <c r="A150" s="29">
        <v>142</v>
      </c>
      <c r="B150" s="30" t="str">
        <f t="shared" ca="1" si="18"/>
        <v>-&gt;create([</v>
      </c>
      <c r="C150" s="47" t="str">
        <f t="shared" ca="1" si="19"/>
        <v xml:space="preserve">'resource_form' =&gt; '27', </v>
      </c>
      <c r="D150" s="47" t="str">
        <f t="shared" ca="1" si="19"/>
        <v xml:space="preserve">'name' =&gt; 'resource', </v>
      </c>
      <c r="E150" s="47" t="str">
        <f t="shared" ca="1" si="19"/>
        <v xml:space="preserve">'type' =&gt; 'select', </v>
      </c>
      <c r="F150" s="47" t="str">
        <f t="shared" ca="1" si="19"/>
        <v xml:space="preserve">'label' =&gt; 'Resource', </v>
      </c>
      <c r="G150" s="47" t="str">
        <f t="shared" ca="1" si="19"/>
        <v/>
      </c>
      <c r="H150" s="47" t="str">
        <f t="shared" ca="1" si="19"/>
        <v/>
      </c>
      <c r="I150" s="47" t="str">
        <f t="shared" ca="1" si="19"/>
        <v/>
      </c>
      <c r="J150" s="47" t="str">
        <f t="shared" ca="1" si="19"/>
        <v/>
      </c>
      <c r="K150" s="47" t="str">
        <f t="shared" ca="1" si="19"/>
        <v/>
      </c>
      <c r="L150" s="47" t="str">
        <f t="shared" ca="1" si="19"/>
        <v/>
      </c>
      <c r="M150" s="47" t="str">
        <f t="shared" ca="1" si="19"/>
        <v/>
      </c>
      <c r="N150" s="47" t="str">
        <f t="shared" ca="1" si="19"/>
        <v/>
      </c>
      <c r="O150" s="47" t="str">
        <f t="shared" ca="1" si="19"/>
        <v/>
      </c>
      <c r="P150" s="47" t="str">
        <f t="shared" ca="1" si="19"/>
        <v/>
      </c>
      <c r="Q150" s="47" t="str">
        <f t="shared" ca="1" si="19"/>
        <v/>
      </c>
      <c r="R150" s="47" t="str">
        <f t="shared" ca="1" si="17"/>
        <v>])</v>
      </c>
    </row>
    <row r="151" spans="1:18">
      <c r="A151" s="29">
        <v>143</v>
      </c>
      <c r="B151" s="30" t="str">
        <f t="shared" ca="1" si="18"/>
        <v>-&gt;create([</v>
      </c>
      <c r="C151" s="47" t="str">
        <f t="shared" ca="1" si="19"/>
        <v xml:space="preserve">'resource_form' =&gt; '27', </v>
      </c>
      <c r="D151" s="47" t="str">
        <f t="shared" ca="1" si="19"/>
        <v xml:space="preserve">'name' =&gt; 'name', </v>
      </c>
      <c r="E151" s="47" t="str">
        <f t="shared" ca="1" si="19"/>
        <v xml:space="preserve">'type' =&gt; 'text', </v>
      </c>
      <c r="F151" s="47" t="str">
        <f t="shared" ca="1" si="19"/>
        <v xml:space="preserve">'label' =&gt; 'Name', </v>
      </c>
      <c r="G151" s="47" t="str">
        <f t="shared" ca="1" si="19"/>
        <v/>
      </c>
      <c r="H151" s="47" t="str">
        <f t="shared" ca="1" si="19"/>
        <v/>
      </c>
      <c r="I151" s="47" t="str">
        <f t="shared" ca="1" si="19"/>
        <v/>
      </c>
      <c r="J151" s="47" t="str">
        <f t="shared" ca="1" si="19"/>
        <v/>
      </c>
      <c r="K151" s="47" t="str">
        <f t="shared" ca="1" si="19"/>
        <v/>
      </c>
      <c r="L151" s="47" t="str">
        <f t="shared" ca="1" si="19"/>
        <v/>
      </c>
      <c r="M151" s="47" t="str">
        <f t="shared" ca="1" si="19"/>
        <v/>
      </c>
      <c r="N151" s="47" t="str">
        <f t="shared" ca="1" si="19"/>
        <v/>
      </c>
      <c r="O151" s="47" t="str">
        <f t="shared" ca="1" si="19"/>
        <v/>
      </c>
      <c r="P151" s="47" t="str">
        <f t="shared" ca="1" si="19"/>
        <v/>
      </c>
      <c r="Q151" s="47" t="str">
        <f t="shared" ca="1" si="19"/>
        <v/>
      </c>
      <c r="R151" s="47" t="str">
        <f t="shared" ca="1" si="17"/>
        <v>])</v>
      </c>
    </row>
    <row r="152" spans="1:18">
      <c r="A152" s="29">
        <v>144</v>
      </c>
      <c r="B152" s="30" t="str">
        <f t="shared" ca="1" si="18"/>
        <v>-&gt;create([</v>
      </c>
      <c r="C152" s="47" t="str">
        <f t="shared" ca="1" si="19"/>
        <v xml:space="preserve">'resource_form' =&gt; '27', </v>
      </c>
      <c r="D152" s="47" t="str">
        <f t="shared" ca="1" si="19"/>
        <v xml:space="preserve">'name' =&gt; 'description', </v>
      </c>
      <c r="E152" s="47" t="str">
        <f t="shared" ca="1" si="19"/>
        <v xml:space="preserve">'type' =&gt; 'textarea', </v>
      </c>
      <c r="F152" s="47" t="str">
        <f t="shared" ca="1" si="19"/>
        <v xml:space="preserve">'label' =&gt; 'Description', </v>
      </c>
      <c r="G152" s="47" t="str">
        <f t="shared" ca="1" si="19"/>
        <v/>
      </c>
      <c r="H152" s="47" t="str">
        <f t="shared" ca="1" si="19"/>
        <v/>
      </c>
      <c r="I152" s="47" t="str">
        <f t="shared" ca="1" si="19"/>
        <v/>
      </c>
      <c r="J152" s="47" t="str">
        <f t="shared" ca="1" si="19"/>
        <v/>
      </c>
      <c r="K152" s="47" t="str">
        <f t="shared" ca="1" si="19"/>
        <v/>
      </c>
      <c r="L152" s="47" t="str">
        <f t="shared" ca="1" si="19"/>
        <v/>
      </c>
      <c r="M152" s="47" t="str">
        <f t="shared" ca="1" si="19"/>
        <v/>
      </c>
      <c r="N152" s="47" t="str">
        <f t="shared" ca="1" si="19"/>
        <v/>
      </c>
      <c r="O152" s="47" t="str">
        <f t="shared" ca="1" si="19"/>
        <v/>
      </c>
      <c r="P152" s="47" t="str">
        <f t="shared" ca="1" si="19"/>
        <v/>
      </c>
      <c r="Q152" s="47" t="str">
        <f t="shared" ca="1" si="19"/>
        <v/>
      </c>
      <c r="R152" s="47" t="str">
        <f t="shared" ca="1" si="17"/>
        <v>])</v>
      </c>
    </row>
    <row r="153" spans="1:18">
      <c r="A153" s="29">
        <v>145</v>
      </c>
      <c r="B153" s="30" t="str">
        <f t="shared" ca="1" si="18"/>
        <v>-&gt;create([</v>
      </c>
      <c r="C153" s="47" t="str">
        <f t="shared" ca="1" si="19"/>
        <v xml:space="preserve">'resource_form' =&gt; '27', </v>
      </c>
      <c r="D153" s="47" t="str">
        <f t="shared" ca="1" si="19"/>
        <v xml:space="preserve">'name' =&gt; 'title', </v>
      </c>
      <c r="E153" s="47" t="str">
        <f t="shared" ca="1" si="19"/>
        <v xml:space="preserve">'type' =&gt; 'text', </v>
      </c>
      <c r="F153" s="47" t="str">
        <f t="shared" ca="1" si="19"/>
        <v xml:space="preserve">'label' =&gt; 'Title', </v>
      </c>
      <c r="G153" s="47" t="str">
        <f t="shared" ca="1" si="19"/>
        <v/>
      </c>
      <c r="H153" s="47" t="str">
        <f t="shared" ca="1" si="19"/>
        <v/>
      </c>
      <c r="I153" s="47" t="str">
        <f t="shared" ca="1" si="19"/>
        <v/>
      </c>
      <c r="J153" s="47" t="str">
        <f t="shared" ca="1" si="19"/>
        <v/>
      </c>
      <c r="K153" s="47" t="str">
        <f t="shared" ca="1" si="19"/>
        <v/>
      </c>
      <c r="L153" s="47" t="str">
        <f t="shared" ca="1" si="19"/>
        <v/>
      </c>
      <c r="M153" s="47" t="str">
        <f t="shared" ca="1" si="19"/>
        <v/>
      </c>
      <c r="N153" s="47" t="str">
        <f t="shared" ca="1" si="19"/>
        <v/>
      </c>
      <c r="O153" s="47" t="str">
        <f t="shared" ca="1" si="19"/>
        <v/>
      </c>
      <c r="P153" s="47" t="str">
        <f t="shared" ca="1" si="19"/>
        <v/>
      </c>
      <c r="Q153" s="47" t="str">
        <f t="shared" ca="1" si="19"/>
        <v/>
      </c>
      <c r="R153" s="47" t="str">
        <f t="shared" ca="1" si="17"/>
        <v>])</v>
      </c>
    </row>
    <row r="154" spans="1:18">
      <c r="A154" s="29">
        <v>146</v>
      </c>
      <c r="B154" s="30" t="str">
        <f t="shared" ca="1" si="18"/>
        <v>-&gt;create([</v>
      </c>
      <c r="C154" s="47" t="str">
        <f t="shared" ca="1" si="19"/>
        <v xml:space="preserve">'resource_form' =&gt; '27', </v>
      </c>
      <c r="D154" s="47" t="str">
        <f t="shared" ca="1" si="19"/>
        <v xml:space="preserve">'name' =&gt; 'method', </v>
      </c>
      <c r="E154" s="47" t="str">
        <f t="shared" ca="1" si="19"/>
        <v xml:space="preserve">'type' =&gt; 'text', </v>
      </c>
      <c r="F154" s="47" t="str">
        <f t="shared" ca="1" si="19"/>
        <v xml:space="preserve">'label' =&gt; 'Method', </v>
      </c>
      <c r="G154" s="47" t="str">
        <f t="shared" ca="1" si="19"/>
        <v/>
      </c>
      <c r="H154" s="47" t="str">
        <f t="shared" ca="1" si="19"/>
        <v/>
      </c>
      <c r="I154" s="47" t="str">
        <f t="shared" ca="1" si="19"/>
        <v/>
      </c>
      <c r="J154" s="47" t="str">
        <f t="shared" ca="1" si="19"/>
        <v/>
      </c>
      <c r="K154" s="47" t="str">
        <f t="shared" ca="1" si="19"/>
        <v/>
      </c>
      <c r="L154" s="47" t="str">
        <f t="shared" ca="1" si="19"/>
        <v/>
      </c>
      <c r="M154" s="47" t="str">
        <f t="shared" ca="1" si="19"/>
        <v/>
      </c>
      <c r="N154" s="47" t="str">
        <f t="shared" ca="1" si="19"/>
        <v/>
      </c>
      <c r="O154" s="47" t="str">
        <f t="shared" ca="1" si="19"/>
        <v/>
      </c>
      <c r="P154" s="47" t="str">
        <f t="shared" ca="1" si="19"/>
        <v/>
      </c>
      <c r="Q154" s="47" t="str">
        <f t="shared" ca="1" si="19"/>
        <v/>
      </c>
      <c r="R154" s="47" t="str">
        <f t="shared" ca="1" si="17"/>
        <v>])</v>
      </c>
    </row>
    <row r="155" spans="1:18">
      <c r="A155" s="29">
        <v>147</v>
      </c>
      <c r="B155" s="30" t="str">
        <f t="shared" ca="1" si="18"/>
        <v>-&gt;create([</v>
      </c>
      <c r="C155" s="47" t="str">
        <f t="shared" ca="1" si="19"/>
        <v xml:space="preserve">'resource_form' =&gt; '28', </v>
      </c>
      <c r="D155" s="47" t="str">
        <f t="shared" ca="1" si="19"/>
        <v xml:space="preserve">'name' =&gt; 'resource_dashboard', </v>
      </c>
      <c r="E155" s="47" t="str">
        <f t="shared" ca="1" si="19"/>
        <v xml:space="preserve">'type' =&gt; 'select', </v>
      </c>
      <c r="F155" s="47" t="str">
        <f t="shared" ca="1" si="19"/>
        <v xml:space="preserve">'label' =&gt; 'Dashboard', </v>
      </c>
      <c r="G155" s="47" t="str">
        <f t="shared" ca="1" si="19"/>
        <v/>
      </c>
      <c r="H155" s="47" t="str">
        <f t="shared" ca="1" si="19"/>
        <v/>
      </c>
      <c r="I155" s="47" t="str">
        <f t="shared" ca="1" si="19"/>
        <v/>
      </c>
      <c r="J155" s="47" t="str">
        <f t="shared" ca="1" si="19"/>
        <v/>
      </c>
      <c r="K155" s="47" t="str">
        <f t="shared" ca="1" si="19"/>
        <v/>
      </c>
      <c r="L155" s="47" t="str">
        <f t="shared" ca="1" si="19"/>
        <v/>
      </c>
      <c r="M155" s="47" t="str">
        <f t="shared" ca="1" si="19"/>
        <v/>
      </c>
      <c r="N155" s="47" t="str">
        <f t="shared" ca="1" si="19"/>
        <v/>
      </c>
      <c r="O155" s="47" t="str">
        <f t="shared" ca="1" si="19"/>
        <v/>
      </c>
      <c r="P155" s="47" t="str">
        <f t="shared" ca="1" si="19"/>
        <v/>
      </c>
      <c r="Q155" s="47" t="str">
        <f t="shared" ca="1" si="19"/>
        <v/>
      </c>
      <c r="R155" s="47" t="str">
        <f t="shared" ca="1" si="17"/>
        <v>])</v>
      </c>
    </row>
    <row r="156" spans="1:18">
      <c r="A156" s="29">
        <v>148</v>
      </c>
      <c r="B156" s="30" t="str">
        <f t="shared" ca="1" si="18"/>
        <v>-&gt;create([</v>
      </c>
      <c r="C156" s="47" t="str">
        <f t="shared" ca="1" si="19"/>
        <v xml:space="preserve">'resource_form' =&gt; '28', </v>
      </c>
      <c r="D156" s="47" t="str">
        <f t="shared" ca="1" si="19"/>
        <v xml:space="preserve">'name' =&gt; 'name', </v>
      </c>
      <c r="E156" s="47" t="str">
        <f t="shared" ca="1" si="19"/>
        <v xml:space="preserve">'type' =&gt; 'text', </v>
      </c>
      <c r="F156" s="47" t="str">
        <f t="shared" ca="1" si="19"/>
        <v xml:space="preserve">'label' =&gt; 'Name', </v>
      </c>
      <c r="G156" s="47" t="str">
        <f t="shared" ca="1" si="19"/>
        <v/>
      </c>
      <c r="H156" s="47" t="str">
        <f t="shared" ca="1" si="19"/>
        <v/>
      </c>
      <c r="I156" s="47" t="str">
        <f t="shared" ca="1" si="19"/>
        <v/>
      </c>
      <c r="J156" s="47" t="str">
        <f t="shared" ca="1" si="19"/>
        <v/>
      </c>
      <c r="K156" s="47" t="str">
        <f t="shared" ca="1" si="19"/>
        <v/>
      </c>
      <c r="L156" s="47" t="str">
        <f t="shared" ca="1" si="19"/>
        <v/>
      </c>
      <c r="M156" s="47" t="str">
        <f t="shared" ca="1" si="19"/>
        <v/>
      </c>
      <c r="N156" s="47" t="str">
        <f t="shared" ca="1" si="19"/>
        <v/>
      </c>
      <c r="O156" s="47" t="str">
        <f t="shared" ca="1" si="19"/>
        <v/>
      </c>
      <c r="P156" s="47" t="str">
        <f t="shared" ca="1" si="19"/>
        <v/>
      </c>
      <c r="Q156" s="47" t="str">
        <f t="shared" ca="1" si="19"/>
        <v/>
      </c>
      <c r="R156" s="47" t="str">
        <f t="shared" ca="1" si="17"/>
        <v>])</v>
      </c>
    </row>
    <row r="157" spans="1:18">
      <c r="A157" s="29">
        <v>149</v>
      </c>
      <c r="B157" s="30" t="str">
        <f t="shared" ca="1" si="18"/>
        <v>-&gt;create([</v>
      </c>
      <c r="C157" s="47" t="str">
        <f t="shared" ca="1" si="19"/>
        <v xml:space="preserve">'resource_form' =&gt; '28', </v>
      </c>
      <c r="D157" s="47" t="str">
        <f t="shared" ca="1" si="19"/>
        <v xml:space="preserve">'name' =&gt; 'title', </v>
      </c>
      <c r="E157" s="47" t="str">
        <f t="shared" ca="1" si="19"/>
        <v xml:space="preserve">'type' =&gt; 'text', </v>
      </c>
      <c r="F157" s="47" t="str">
        <f t="shared" ca="1" si="19"/>
        <v xml:space="preserve">'label' =&gt; 'Title', </v>
      </c>
      <c r="G157" s="47" t="str">
        <f t="shared" ca="1" si="19"/>
        <v/>
      </c>
      <c r="H157" s="47" t="str">
        <f t="shared" ca="1" si="19"/>
        <v/>
      </c>
      <c r="I157" s="47" t="str">
        <f t="shared" ca="1" si="19"/>
        <v/>
      </c>
      <c r="J157" s="47" t="str">
        <f t="shared" ca="1" si="19"/>
        <v/>
      </c>
      <c r="K157" s="47" t="str">
        <f t="shared" ca="1" si="19"/>
        <v/>
      </c>
      <c r="L157" s="47" t="str">
        <f t="shared" ca="1" si="19"/>
        <v/>
      </c>
      <c r="M157" s="47" t="str">
        <f t="shared" ca="1" si="19"/>
        <v/>
      </c>
      <c r="N157" s="47" t="str">
        <f t="shared" ca="1" si="19"/>
        <v/>
      </c>
      <c r="O157" s="47" t="str">
        <f t="shared" ca="1" si="19"/>
        <v/>
      </c>
      <c r="P157" s="47" t="str">
        <f t="shared" ca="1" si="19"/>
        <v/>
      </c>
      <c r="Q157" s="47" t="str">
        <f t="shared" ca="1" si="19"/>
        <v/>
      </c>
      <c r="R157" s="47" t="str">
        <f t="shared" ca="1" si="17"/>
        <v>])</v>
      </c>
    </row>
    <row r="158" spans="1:18">
      <c r="A158" s="29">
        <v>150</v>
      </c>
      <c r="B158" s="30" t="str">
        <f t="shared" ca="1" si="18"/>
        <v>-&gt;create([</v>
      </c>
      <c r="C158" s="47" t="str">
        <f t="shared" ref="C158:Q173" ca="1" si="20">IF(AND($B158=$S$4,C$5&lt;&gt;""),IF(VLOOKUP($A$1&amp;"-"&amp;$A158,INDIRECT($E$2),C$4+$B$4,0)="","","'"&amp;C$5&amp;"' =&gt; '"&amp;VLOOKUP($A$1&amp;"-"&amp;$A158,INDIRECT($E$2),C$4+$B$4,0)&amp;"', "),"")</f>
        <v xml:space="preserve">'resource_form' =&gt; '28', </v>
      </c>
      <c r="D158" s="47" t="str">
        <f t="shared" ca="1" si="20"/>
        <v xml:space="preserve">'name' =&gt; 'height', </v>
      </c>
      <c r="E158" s="47" t="str">
        <f t="shared" ca="1" si="20"/>
        <v xml:space="preserve">'type' =&gt; 'text', </v>
      </c>
      <c r="F158" s="47" t="str">
        <f t="shared" ca="1" si="20"/>
        <v xml:space="preserve">'label' =&gt; 'Section Height in px', </v>
      </c>
      <c r="G158" s="47" t="str">
        <f t="shared" ca="1" si="20"/>
        <v/>
      </c>
      <c r="H158" s="47" t="str">
        <f t="shared" ca="1" si="20"/>
        <v/>
      </c>
      <c r="I158" s="47" t="str">
        <f t="shared" ca="1" si="20"/>
        <v/>
      </c>
      <c r="J158" s="47" t="str">
        <f t="shared" ca="1" si="20"/>
        <v/>
      </c>
      <c r="K158" s="47" t="str">
        <f t="shared" ca="1" si="20"/>
        <v/>
      </c>
      <c r="L158" s="47" t="str">
        <f t="shared" ca="1" si="20"/>
        <v/>
      </c>
      <c r="M158" s="47" t="str">
        <f t="shared" ca="1" si="20"/>
        <v/>
      </c>
      <c r="N158" s="47" t="str">
        <f t="shared" ca="1" si="20"/>
        <v/>
      </c>
      <c r="O158" s="47" t="str">
        <f t="shared" ca="1" si="20"/>
        <v/>
      </c>
      <c r="P158" s="47" t="str">
        <f t="shared" ca="1" si="20"/>
        <v/>
      </c>
      <c r="Q158" s="47" t="str">
        <f t="shared" ca="1" si="20"/>
        <v/>
      </c>
      <c r="R158" s="47" t="str">
        <f t="shared" ca="1" si="17"/>
        <v>])</v>
      </c>
    </row>
    <row r="159" spans="1:18">
      <c r="A159" s="29">
        <v>151</v>
      </c>
      <c r="B159" s="30" t="str">
        <f t="shared" ca="1" si="18"/>
        <v>-&gt;create([</v>
      </c>
      <c r="C159" s="47" t="str">
        <f t="shared" ca="1" si="20"/>
        <v xml:space="preserve">'resource_form' =&gt; '29', </v>
      </c>
      <c r="D159" s="47" t="str">
        <f t="shared" ca="1" si="20"/>
        <v xml:space="preserve">'name' =&gt; 'section', </v>
      </c>
      <c r="E159" s="47" t="str">
        <f t="shared" ca="1" si="20"/>
        <v xml:space="preserve">'type' =&gt; 'select', </v>
      </c>
      <c r="F159" s="47" t="str">
        <f t="shared" ca="1" si="20"/>
        <v xml:space="preserve">'label' =&gt; 'Dashboard Section', </v>
      </c>
      <c r="G159" s="47" t="str">
        <f t="shared" ca="1" si="20"/>
        <v/>
      </c>
      <c r="H159" s="47" t="str">
        <f t="shared" ca="1" si="20"/>
        <v/>
      </c>
      <c r="I159" s="47" t="str">
        <f t="shared" ca="1" si="20"/>
        <v/>
      </c>
      <c r="J159" s="47" t="str">
        <f t="shared" ca="1" si="20"/>
        <v/>
      </c>
      <c r="K159" s="47" t="str">
        <f t="shared" ca="1" si="20"/>
        <v/>
      </c>
      <c r="L159" s="47" t="str">
        <f t="shared" ca="1" si="20"/>
        <v/>
      </c>
      <c r="M159" s="47" t="str">
        <f t="shared" ca="1" si="20"/>
        <v/>
      </c>
      <c r="N159" s="47" t="str">
        <f t="shared" ca="1" si="20"/>
        <v/>
      </c>
      <c r="O159" s="47" t="str">
        <f t="shared" ca="1" si="20"/>
        <v/>
      </c>
      <c r="P159" s="47" t="str">
        <f t="shared" ca="1" si="20"/>
        <v/>
      </c>
      <c r="Q159" s="47" t="str">
        <f t="shared" ca="1" si="20"/>
        <v/>
      </c>
      <c r="R159" s="47" t="str">
        <f t="shared" ca="1" si="17"/>
        <v>])</v>
      </c>
    </row>
    <row r="160" spans="1:18">
      <c r="A160" s="29">
        <v>152</v>
      </c>
      <c r="B160" s="30" t="str">
        <f t="shared" ca="1" si="18"/>
        <v>-&gt;create([</v>
      </c>
      <c r="C160" s="47" t="str">
        <f t="shared" ca="1" si="20"/>
        <v xml:space="preserve">'resource_form' =&gt; '29', </v>
      </c>
      <c r="D160" s="47" t="str">
        <f t="shared" ca="1" si="20"/>
        <v xml:space="preserve">'name' =&gt; 'size', </v>
      </c>
      <c r="E160" s="47" t="str">
        <f t="shared" ca="1" si="20"/>
        <v xml:space="preserve">'type' =&gt; 'text', </v>
      </c>
      <c r="F160" s="47" t="str">
        <f t="shared" ca="1" si="20"/>
        <v xml:space="preserve">'label' =&gt; 'Size (Bootstrap col size)', </v>
      </c>
      <c r="G160" s="47" t="str">
        <f t="shared" ca="1" si="20"/>
        <v/>
      </c>
      <c r="H160" s="47" t="str">
        <f t="shared" ca="1" si="20"/>
        <v/>
      </c>
      <c r="I160" s="47" t="str">
        <f t="shared" ca="1" si="20"/>
        <v/>
      </c>
      <c r="J160" s="47" t="str">
        <f t="shared" ca="1" si="20"/>
        <v/>
      </c>
      <c r="K160" s="47" t="str">
        <f t="shared" ca="1" si="20"/>
        <v/>
      </c>
      <c r="L160" s="47" t="str">
        <f t="shared" ca="1" si="20"/>
        <v/>
      </c>
      <c r="M160" s="47" t="str">
        <f t="shared" ca="1" si="20"/>
        <v/>
      </c>
      <c r="N160" s="47" t="str">
        <f t="shared" ca="1" si="20"/>
        <v/>
      </c>
      <c r="O160" s="47" t="str">
        <f t="shared" ca="1" si="20"/>
        <v/>
      </c>
      <c r="P160" s="47" t="str">
        <f t="shared" ca="1" si="20"/>
        <v/>
      </c>
      <c r="Q160" s="47" t="str">
        <f t="shared" ca="1" si="20"/>
        <v/>
      </c>
      <c r="R160" s="47" t="str">
        <f t="shared" ca="1" si="17"/>
        <v>])</v>
      </c>
    </row>
    <row r="161" spans="1:18">
      <c r="A161" s="29">
        <v>153</v>
      </c>
      <c r="B161" s="30" t="str">
        <f t="shared" ca="1" si="18"/>
        <v>-&gt;create([</v>
      </c>
      <c r="C161" s="47" t="str">
        <f t="shared" ca="1" si="20"/>
        <v xml:space="preserve">'resource_form' =&gt; '29', </v>
      </c>
      <c r="D161" s="47" t="str">
        <f t="shared" ca="1" si="20"/>
        <v xml:space="preserve">'name' =&gt; 'title', </v>
      </c>
      <c r="E161" s="47" t="str">
        <f t="shared" ca="1" si="20"/>
        <v xml:space="preserve">'type' =&gt; 'text', </v>
      </c>
      <c r="F161" s="47" t="str">
        <f t="shared" ca="1" si="20"/>
        <v xml:space="preserve">'label' =&gt; 'Title', </v>
      </c>
      <c r="G161" s="47" t="str">
        <f t="shared" ca="1" si="20"/>
        <v/>
      </c>
      <c r="H161" s="47" t="str">
        <f t="shared" ca="1" si="20"/>
        <v/>
      </c>
      <c r="I161" s="47" t="str">
        <f t="shared" ca="1" si="20"/>
        <v/>
      </c>
      <c r="J161" s="47" t="str">
        <f t="shared" ca="1" si="20"/>
        <v/>
      </c>
      <c r="K161" s="47" t="str">
        <f t="shared" ca="1" si="20"/>
        <v/>
      </c>
      <c r="L161" s="47" t="str">
        <f t="shared" ca="1" si="20"/>
        <v/>
      </c>
      <c r="M161" s="47" t="str">
        <f t="shared" ca="1" si="20"/>
        <v/>
      </c>
      <c r="N161" s="47" t="str">
        <f t="shared" ca="1" si="20"/>
        <v/>
      </c>
      <c r="O161" s="47" t="str">
        <f t="shared" ca="1" si="20"/>
        <v/>
      </c>
      <c r="P161" s="47" t="str">
        <f t="shared" ca="1" si="20"/>
        <v/>
      </c>
      <c r="Q161" s="47" t="str">
        <f t="shared" ca="1" si="20"/>
        <v/>
      </c>
      <c r="R161" s="47" t="str">
        <f t="shared" ca="1" si="17"/>
        <v>])</v>
      </c>
    </row>
    <row r="162" spans="1:18">
      <c r="A162" s="29">
        <v>154</v>
      </c>
      <c r="B162" s="30" t="str">
        <f t="shared" ca="1" si="18"/>
        <v>-&gt;create([</v>
      </c>
      <c r="C162" s="47" t="str">
        <f t="shared" ca="1" si="20"/>
        <v xml:space="preserve">'resource_form' =&gt; '29', </v>
      </c>
      <c r="D162" s="47" t="str">
        <f t="shared" ca="1" si="20"/>
        <v xml:space="preserve">'name' =&gt; 'item', </v>
      </c>
      <c r="E162" s="47" t="str">
        <f t="shared" ca="1" si="20"/>
        <v xml:space="preserve">'type' =&gt; 'select', </v>
      </c>
      <c r="F162" s="47" t="str">
        <f t="shared" ca="1" si="20"/>
        <v xml:space="preserve">'label' =&gt; 'Item Type', </v>
      </c>
      <c r="G162" s="47" t="str">
        <f t="shared" ca="1" si="20"/>
        <v/>
      </c>
      <c r="H162" s="47" t="str">
        <f t="shared" ca="1" si="20"/>
        <v/>
      </c>
      <c r="I162" s="47" t="str">
        <f t="shared" ca="1" si="20"/>
        <v/>
      </c>
      <c r="J162" s="47" t="str">
        <f t="shared" ca="1" si="20"/>
        <v/>
      </c>
      <c r="K162" s="47" t="str">
        <f t="shared" ca="1" si="20"/>
        <v/>
      </c>
      <c r="L162" s="47" t="str">
        <f t="shared" ca="1" si="20"/>
        <v/>
      </c>
      <c r="M162" s="47" t="str">
        <f t="shared" ca="1" si="20"/>
        <v/>
      </c>
      <c r="N162" s="47" t="str">
        <f t="shared" ca="1" si="20"/>
        <v/>
      </c>
      <c r="O162" s="47" t="str">
        <f t="shared" ca="1" si="20"/>
        <v/>
      </c>
      <c r="P162" s="47" t="str">
        <f t="shared" ca="1" si="20"/>
        <v/>
      </c>
      <c r="Q162" s="47" t="str">
        <f t="shared" ca="1" si="20"/>
        <v/>
      </c>
      <c r="R162" s="47" t="str">
        <f t="shared" ca="1" si="17"/>
        <v>])</v>
      </c>
    </row>
    <row r="163" spans="1:18">
      <c r="A163" s="29">
        <v>155</v>
      </c>
      <c r="B163" s="30" t="str">
        <f t="shared" ca="1" si="18"/>
        <v>-&gt;create([</v>
      </c>
      <c r="C163" s="47" t="str">
        <f t="shared" ca="1" si="20"/>
        <v xml:space="preserve">'resource_form' =&gt; '29', </v>
      </c>
      <c r="D163" s="47" t="str">
        <f t="shared" ca="1" si="20"/>
        <v xml:space="preserve">'name' =&gt; 'item_id', </v>
      </c>
      <c r="E163" s="47" t="str">
        <f t="shared" ca="1" si="20"/>
        <v xml:space="preserve">'type' =&gt; 'text', </v>
      </c>
      <c r="F163" s="47" t="str">
        <f t="shared" ca="1" si="20"/>
        <v xml:space="preserve">'label' =&gt; 'Item ID', </v>
      </c>
      <c r="G163" s="47" t="str">
        <f t="shared" ca="1" si="20"/>
        <v/>
      </c>
      <c r="H163" s="47" t="str">
        <f t="shared" ca="1" si="20"/>
        <v/>
      </c>
      <c r="I163" s="47" t="str">
        <f t="shared" ca="1" si="20"/>
        <v/>
      </c>
      <c r="J163" s="47" t="str">
        <f t="shared" ca="1" si="20"/>
        <v/>
      </c>
      <c r="K163" s="47" t="str">
        <f t="shared" ca="1" si="20"/>
        <v/>
      </c>
      <c r="L163" s="47" t="str">
        <f t="shared" ca="1" si="20"/>
        <v/>
      </c>
      <c r="M163" s="47" t="str">
        <f t="shared" ca="1" si="20"/>
        <v/>
      </c>
      <c r="N163" s="47" t="str">
        <f t="shared" ca="1" si="20"/>
        <v/>
      </c>
      <c r="O163" s="47" t="str">
        <f t="shared" ca="1" si="20"/>
        <v/>
      </c>
      <c r="P163" s="47" t="str">
        <f t="shared" ca="1" si="20"/>
        <v/>
      </c>
      <c r="Q163" s="47" t="str">
        <f t="shared" ca="1" si="20"/>
        <v/>
      </c>
      <c r="R163" s="47" t="str">
        <f t="shared" ca="1" si="17"/>
        <v>])</v>
      </c>
    </row>
    <row r="164" spans="1:18">
      <c r="A164" s="29">
        <v>156</v>
      </c>
      <c r="B164" s="30" t="str">
        <f t="shared" ca="1" si="18"/>
        <v>-&gt;create([</v>
      </c>
      <c r="C164" s="47" t="str">
        <f t="shared" ca="1" si="20"/>
        <v xml:space="preserve">'resource_form' =&gt; '29', </v>
      </c>
      <c r="D164" s="47" t="str">
        <f t="shared" ca="1" si="20"/>
        <v xml:space="preserve">'name' =&gt; 'item_id2', </v>
      </c>
      <c r="E164" s="47" t="str">
        <f t="shared" ca="1" si="20"/>
        <v xml:space="preserve">'type' =&gt; 'text', </v>
      </c>
      <c r="F164" s="47" t="str">
        <f t="shared" ca="1" si="20"/>
        <v xml:space="preserve">'label' =&gt; 'Item ID 2', </v>
      </c>
      <c r="G164" s="47" t="str">
        <f t="shared" ca="1" si="20"/>
        <v/>
      </c>
      <c r="H164" s="47" t="str">
        <f t="shared" ca="1" si="20"/>
        <v/>
      </c>
      <c r="I164" s="47" t="str">
        <f t="shared" ca="1" si="20"/>
        <v/>
      </c>
      <c r="J164" s="47" t="str">
        <f t="shared" ca="1" si="20"/>
        <v/>
      </c>
      <c r="K164" s="47" t="str">
        <f t="shared" ca="1" si="20"/>
        <v/>
      </c>
      <c r="L164" s="47" t="str">
        <f t="shared" ca="1" si="20"/>
        <v/>
      </c>
      <c r="M164" s="47" t="str">
        <f t="shared" ca="1" si="20"/>
        <v/>
      </c>
      <c r="N164" s="47" t="str">
        <f t="shared" ca="1" si="20"/>
        <v/>
      </c>
      <c r="O164" s="47" t="str">
        <f t="shared" ca="1" si="20"/>
        <v/>
      </c>
      <c r="P164" s="47" t="str">
        <f t="shared" ca="1" si="20"/>
        <v/>
      </c>
      <c r="Q164" s="47" t="str">
        <f t="shared" ca="1" si="20"/>
        <v/>
      </c>
      <c r="R164" s="47" t="str">
        <f t="shared" ca="1" si="17"/>
        <v>])</v>
      </c>
    </row>
    <row r="165" spans="1:18">
      <c r="A165" s="29">
        <v>157</v>
      </c>
      <c r="B165" s="30" t="str">
        <f t="shared" ca="1" si="18"/>
        <v>-&gt;create([</v>
      </c>
      <c r="C165" s="47" t="str">
        <f t="shared" ca="1" si="20"/>
        <v xml:space="preserve">'resource_form' =&gt; '30', </v>
      </c>
      <c r="D165" s="47" t="str">
        <f t="shared" ca="1" si="20"/>
        <v xml:space="preserve">'name' =&gt; 'resource', </v>
      </c>
      <c r="E165" s="47" t="str">
        <f t="shared" ca="1" si="20"/>
        <v xml:space="preserve">'type' =&gt; 'select', </v>
      </c>
      <c r="F165" s="47" t="str">
        <f t="shared" ca="1" si="20"/>
        <v xml:space="preserve">'label' =&gt; 'Resource', </v>
      </c>
      <c r="G165" s="47" t="str">
        <f t="shared" ca="1" si="20"/>
        <v/>
      </c>
      <c r="H165" s="47" t="str">
        <f t="shared" ca="1" si="20"/>
        <v/>
      </c>
      <c r="I165" s="47" t="str">
        <f t="shared" ca="1" si="20"/>
        <v/>
      </c>
      <c r="J165" s="47" t="str">
        <f t="shared" ca="1" si="20"/>
        <v/>
      </c>
      <c r="K165" s="47" t="str">
        <f t="shared" ca="1" si="20"/>
        <v/>
      </c>
      <c r="L165" s="47" t="str">
        <f t="shared" ca="1" si="20"/>
        <v/>
      </c>
      <c r="M165" s="47" t="str">
        <f t="shared" ca="1" si="20"/>
        <v/>
      </c>
      <c r="N165" s="47" t="str">
        <f t="shared" ca="1" si="20"/>
        <v/>
      </c>
      <c r="O165" s="47" t="str">
        <f t="shared" ca="1" si="20"/>
        <v/>
      </c>
      <c r="P165" s="47" t="str">
        <f t="shared" ca="1" si="20"/>
        <v/>
      </c>
      <c r="Q165" s="47" t="str">
        <f t="shared" ca="1" si="20"/>
        <v/>
      </c>
      <c r="R165" s="47" t="str">
        <f t="shared" ca="1" si="17"/>
        <v>])</v>
      </c>
    </row>
    <row r="166" spans="1:18">
      <c r="A166" s="29">
        <v>158</v>
      </c>
      <c r="B166" s="30" t="str">
        <f t="shared" ca="1" si="18"/>
        <v>-&gt;create([</v>
      </c>
      <c r="C166" s="47" t="str">
        <f t="shared" ca="1" si="20"/>
        <v xml:space="preserve">'resource_form' =&gt; '30', </v>
      </c>
      <c r="D166" s="47" t="str">
        <f t="shared" ca="1" si="20"/>
        <v xml:space="preserve">'name' =&gt; 'name', </v>
      </c>
      <c r="E166" s="47" t="str">
        <f t="shared" ca="1" si="20"/>
        <v xml:space="preserve">'type' =&gt; 'text', </v>
      </c>
      <c r="F166" s="47" t="str">
        <f t="shared" ca="1" si="20"/>
        <v xml:space="preserve">'label' =&gt; 'Name', </v>
      </c>
      <c r="G166" s="47" t="str">
        <f t="shared" ca="1" si="20"/>
        <v/>
      </c>
      <c r="H166" s="47" t="str">
        <f t="shared" ca="1" si="20"/>
        <v/>
      </c>
      <c r="I166" s="47" t="str">
        <f t="shared" ca="1" si="20"/>
        <v/>
      </c>
      <c r="J166" s="47" t="str">
        <f t="shared" ca="1" si="20"/>
        <v/>
      </c>
      <c r="K166" s="47" t="str">
        <f t="shared" ca="1" si="20"/>
        <v/>
      </c>
      <c r="L166" s="47" t="str">
        <f t="shared" ca="1" si="20"/>
        <v/>
      </c>
      <c r="M166" s="47" t="str">
        <f t="shared" ca="1" si="20"/>
        <v/>
      </c>
      <c r="N166" s="47" t="str">
        <f t="shared" ca="1" si="20"/>
        <v/>
      </c>
      <c r="O166" s="47" t="str">
        <f t="shared" ca="1" si="20"/>
        <v/>
      </c>
      <c r="P166" s="47" t="str">
        <f t="shared" ca="1" si="20"/>
        <v/>
      </c>
      <c r="Q166" s="47" t="str">
        <f t="shared" ca="1" si="20"/>
        <v/>
      </c>
      <c r="R166" s="47" t="str">
        <f t="shared" ca="1" si="17"/>
        <v>])</v>
      </c>
    </row>
    <row r="167" spans="1:18">
      <c r="A167" s="29">
        <v>159</v>
      </c>
      <c r="B167" s="30" t="str">
        <f t="shared" ca="1" si="18"/>
        <v>-&gt;create([</v>
      </c>
      <c r="C167" s="47" t="str">
        <f t="shared" ca="1" si="20"/>
        <v xml:space="preserve">'resource_form' =&gt; '30', </v>
      </c>
      <c r="D167" s="47" t="str">
        <f t="shared" ca="1" si="20"/>
        <v xml:space="preserve">'name' =&gt; 'type', </v>
      </c>
      <c r="E167" s="47" t="str">
        <f t="shared" ca="1" si="20"/>
        <v xml:space="preserve">'type' =&gt; 'select', </v>
      </c>
      <c r="F167" s="47" t="str">
        <f t="shared" ca="1" si="20"/>
        <v xml:space="preserve">'label' =&gt; 'Metric Type', </v>
      </c>
      <c r="G167" s="47" t="str">
        <f t="shared" ca="1" si="20"/>
        <v/>
      </c>
      <c r="H167" s="47" t="str">
        <f t="shared" ca="1" si="20"/>
        <v/>
      </c>
      <c r="I167" s="47" t="str">
        <f t="shared" ca="1" si="20"/>
        <v/>
      </c>
      <c r="J167" s="47" t="str">
        <f t="shared" ca="1" si="20"/>
        <v/>
      </c>
      <c r="K167" s="47" t="str">
        <f t="shared" ca="1" si="20"/>
        <v/>
      </c>
      <c r="L167" s="47" t="str">
        <f t="shared" ca="1" si="20"/>
        <v/>
      </c>
      <c r="M167" s="47" t="str">
        <f t="shared" ca="1" si="20"/>
        <v/>
      </c>
      <c r="N167" s="47" t="str">
        <f t="shared" ca="1" si="20"/>
        <v/>
      </c>
      <c r="O167" s="47" t="str">
        <f t="shared" ca="1" si="20"/>
        <v/>
      </c>
      <c r="P167" s="47" t="str">
        <f t="shared" ca="1" si="20"/>
        <v/>
      </c>
      <c r="Q167" s="47" t="str">
        <f t="shared" ca="1" si="20"/>
        <v/>
      </c>
      <c r="R167" s="47" t="str">
        <f t="shared" ca="1" si="17"/>
        <v>])</v>
      </c>
    </row>
    <row r="168" spans="1:18">
      <c r="A168" s="29">
        <v>160</v>
      </c>
      <c r="B168" s="30" t="str">
        <f t="shared" ca="1" si="18"/>
        <v>-&gt;create([</v>
      </c>
      <c r="C168" s="47" t="str">
        <f t="shared" ca="1" si="20"/>
        <v xml:space="preserve">'resource_form' =&gt; '30', </v>
      </c>
      <c r="D168" s="47" t="str">
        <f t="shared" ca="1" si="20"/>
        <v xml:space="preserve">'name' =&gt; 'resource_list', </v>
      </c>
      <c r="E168" s="47" t="str">
        <f t="shared" ca="1" si="20"/>
        <v xml:space="preserve">'type' =&gt; 'select', </v>
      </c>
      <c r="F168" s="47" t="str">
        <f t="shared" ca="1" si="20"/>
        <v xml:space="preserve">'label' =&gt; 'Resource List', </v>
      </c>
      <c r="G168" s="47" t="str">
        <f t="shared" ca="1" si="20"/>
        <v/>
      </c>
      <c r="H168" s="47" t="str">
        <f t="shared" ca="1" si="20"/>
        <v/>
      </c>
      <c r="I168" s="47" t="str">
        <f t="shared" ca="1" si="20"/>
        <v/>
      </c>
      <c r="J168" s="47" t="str">
        <f t="shared" ca="1" si="20"/>
        <v/>
      </c>
      <c r="K168" s="47" t="str">
        <f t="shared" ca="1" si="20"/>
        <v/>
      </c>
      <c r="L168" s="47" t="str">
        <f t="shared" ca="1" si="20"/>
        <v/>
      </c>
      <c r="M168" s="47" t="str">
        <f t="shared" ca="1" si="20"/>
        <v/>
      </c>
      <c r="N168" s="47" t="str">
        <f t="shared" ca="1" si="20"/>
        <v/>
      </c>
      <c r="O168" s="47" t="str">
        <f t="shared" ca="1" si="20"/>
        <v/>
      </c>
      <c r="P168" s="47" t="str">
        <f t="shared" ca="1" si="20"/>
        <v/>
      </c>
      <c r="Q168" s="47" t="str">
        <f t="shared" ca="1" si="20"/>
        <v/>
      </c>
      <c r="R168" s="47" t="str">
        <f t="shared" ca="1" si="17"/>
        <v>])</v>
      </c>
    </row>
    <row r="169" spans="1:18">
      <c r="A169" s="29">
        <v>161</v>
      </c>
      <c r="B169" s="30" t="str">
        <f t="shared" ca="1" si="18"/>
        <v>-&gt;create([</v>
      </c>
      <c r="C169" s="47" t="str">
        <f t="shared" ca="1" si="20"/>
        <v xml:space="preserve">'resource_form' =&gt; '30', </v>
      </c>
      <c r="D169" s="47" t="str">
        <f t="shared" ca="1" si="20"/>
        <v xml:space="preserve">'name' =&gt; 'aggregate', </v>
      </c>
      <c r="E169" s="47" t="str">
        <f t="shared" ca="1" si="20"/>
        <v xml:space="preserve">'type' =&gt; 'select', </v>
      </c>
      <c r="F169" s="47" t="str">
        <f t="shared" ca="1" si="20"/>
        <v xml:space="preserve">'label' =&gt; 'Aggregate', </v>
      </c>
      <c r="G169" s="47" t="str">
        <f t="shared" ca="1" si="20"/>
        <v/>
      </c>
      <c r="H169" s="47" t="str">
        <f t="shared" ca="1" si="20"/>
        <v/>
      </c>
      <c r="I169" s="47" t="str">
        <f t="shared" ca="1" si="20"/>
        <v/>
      </c>
      <c r="J169" s="47" t="str">
        <f t="shared" ca="1" si="20"/>
        <v/>
      </c>
      <c r="K169" s="47" t="str">
        <f t="shared" ca="1" si="20"/>
        <v/>
      </c>
      <c r="L169" s="47" t="str">
        <f t="shared" ca="1" si="20"/>
        <v/>
      </c>
      <c r="M169" s="47" t="str">
        <f t="shared" ca="1" si="20"/>
        <v/>
      </c>
      <c r="N169" s="47" t="str">
        <f t="shared" ca="1" si="20"/>
        <v/>
      </c>
      <c r="O169" s="47" t="str">
        <f t="shared" ca="1" si="20"/>
        <v/>
      </c>
      <c r="P169" s="47" t="str">
        <f t="shared" ca="1" si="20"/>
        <v/>
      </c>
      <c r="Q169" s="47" t="str">
        <f t="shared" ca="1" si="20"/>
        <v/>
      </c>
      <c r="R169" s="47" t="str">
        <f t="shared" ca="1" si="17"/>
        <v>])</v>
      </c>
    </row>
    <row r="170" spans="1:18">
      <c r="A170" s="29">
        <v>162</v>
      </c>
      <c r="B170" s="30" t="str">
        <f t="shared" ca="1" si="18"/>
        <v>-&gt;create([</v>
      </c>
      <c r="C170" s="47" t="str">
        <f t="shared" ca="1" si="20"/>
        <v xml:space="preserve">'resource_form' =&gt; '30', </v>
      </c>
      <c r="D170" s="47" t="str">
        <f t="shared" ca="1" si="20"/>
        <v xml:space="preserve">'name' =&gt; 'aggregate_field', </v>
      </c>
      <c r="E170" s="47" t="str">
        <f t="shared" ca="1" si="20"/>
        <v xml:space="preserve">'type' =&gt; 'text', </v>
      </c>
      <c r="F170" s="47" t="str">
        <f t="shared" ca="1" si="20"/>
        <v xml:space="preserve">'label' =&gt; 'Aggregate Field', </v>
      </c>
      <c r="G170" s="47" t="str">
        <f t="shared" ca="1" si="20"/>
        <v/>
      </c>
      <c r="H170" s="47" t="str">
        <f t="shared" ca="1" si="20"/>
        <v/>
      </c>
      <c r="I170" s="47" t="str">
        <f t="shared" ca="1" si="20"/>
        <v/>
      </c>
      <c r="J170" s="47" t="str">
        <f t="shared" ca="1" si="20"/>
        <v/>
      </c>
      <c r="K170" s="47" t="str">
        <f t="shared" ca="1" si="20"/>
        <v/>
      </c>
      <c r="L170" s="47" t="str">
        <f t="shared" ca="1" si="20"/>
        <v/>
      </c>
      <c r="M170" s="47" t="str">
        <f t="shared" ca="1" si="20"/>
        <v/>
      </c>
      <c r="N170" s="47" t="str">
        <f t="shared" ca="1" si="20"/>
        <v/>
      </c>
      <c r="O170" s="47" t="str">
        <f t="shared" ca="1" si="20"/>
        <v/>
      </c>
      <c r="P170" s="47" t="str">
        <f t="shared" ca="1" si="20"/>
        <v/>
      </c>
      <c r="Q170" s="47" t="str">
        <f t="shared" ca="1" si="20"/>
        <v/>
      </c>
      <c r="R170" s="47" t="str">
        <f t="shared" ca="1" si="17"/>
        <v>])</v>
      </c>
    </row>
    <row r="171" spans="1:18">
      <c r="A171" s="29">
        <v>163</v>
      </c>
      <c r="B171" s="30" t="str">
        <f t="shared" ca="1" si="18"/>
        <v>-&gt;create([</v>
      </c>
      <c r="C171" s="47" t="str">
        <f t="shared" ca="1" si="20"/>
        <v xml:space="preserve">'resource_form' =&gt; '30', </v>
      </c>
      <c r="D171" s="47" t="str">
        <f t="shared" ca="1" si="20"/>
        <v xml:space="preserve">'name' =&gt; 'aggregate_distinct', </v>
      </c>
      <c r="E171" s="47" t="str">
        <f t="shared" ca="1" si="20"/>
        <v xml:space="preserve">'type' =&gt; 'select', </v>
      </c>
      <c r="F171" s="47" t="str">
        <f t="shared" ca="1" si="20"/>
        <v xml:space="preserve">'label' =&gt; 'Aggregate Distinct', </v>
      </c>
      <c r="G171" s="47" t="str">
        <f t="shared" ca="1" si="20"/>
        <v/>
      </c>
      <c r="H171" s="47" t="str">
        <f t="shared" ca="1" si="20"/>
        <v/>
      </c>
      <c r="I171" s="47" t="str">
        <f t="shared" ca="1" si="20"/>
        <v/>
      </c>
      <c r="J171" s="47" t="str">
        <f t="shared" ca="1" si="20"/>
        <v/>
      </c>
      <c r="K171" s="47" t="str">
        <f t="shared" ca="1" si="20"/>
        <v/>
      </c>
      <c r="L171" s="47" t="str">
        <f t="shared" ca="1" si="20"/>
        <v/>
      </c>
      <c r="M171" s="47" t="str">
        <f t="shared" ca="1" si="20"/>
        <v/>
      </c>
      <c r="N171" s="47" t="str">
        <f t="shared" ca="1" si="20"/>
        <v/>
      </c>
      <c r="O171" s="47" t="str">
        <f t="shared" ca="1" si="20"/>
        <v/>
      </c>
      <c r="P171" s="47" t="str">
        <f t="shared" ca="1" si="20"/>
        <v/>
      </c>
      <c r="Q171" s="47" t="str">
        <f t="shared" ca="1" si="20"/>
        <v/>
      </c>
      <c r="R171" s="47" t="str">
        <f t="shared" ca="1" si="17"/>
        <v>])</v>
      </c>
    </row>
    <row r="172" spans="1:18">
      <c r="A172" s="29">
        <v>164</v>
      </c>
      <c r="B172" s="30" t="str">
        <f t="shared" ca="1" si="18"/>
        <v>-&gt;create([</v>
      </c>
      <c r="C172" s="47" t="str">
        <f t="shared" ca="1" si="20"/>
        <v xml:space="preserve">'resource_form' =&gt; '30', </v>
      </c>
      <c r="D172" s="47" t="str">
        <f t="shared" ca="1" si="20"/>
        <v xml:space="preserve">'name' =&gt; 'field', </v>
      </c>
      <c r="E172" s="47" t="str">
        <f t="shared" ca="1" si="20"/>
        <v xml:space="preserve">'type' =&gt; 'text', </v>
      </c>
      <c r="F172" s="47" t="str">
        <f t="shared" ca="1" si="20"/>
        <v xml:space="preserve">'label' =&gt; 'Database Column', </v>
      </c>
      <c r="G172" s="47" t="str">
        <f t="shared" ca="1" si="20"/>
        <v/>
      </c>
      <c r="H172" s="47" t="str">
        <f t="shared" ca="1" si="20"/>
        <v/>
      </c>
      <c r="I172" s="47" t="str">
        <f t="shared" ca="1" si="20"/>
        <v/>
      </c>
      <c r="J172" s="47" t="str">
        <f t="shared" ca="1" si="20"/>
        <v/>
      </c>
      <c r="K172" s="47" t="str">
        <f t="shared" ca="1" si="20"/>
        <v/>
      </c>
      <c r="L172" s="47" t="str">
        <f t="shared" ca="1" si="20"/>
        <v/>
      </c>
      <c r="M172" s="47" t="str">
        <f t="shared" ca="1" si="20"/>
        <v/>
      </c>
      <c r="N172" s="47" t="str">
        <f t="shared" ca="1" si="20"/>
        <v/>
      </c>
      <c r="O172" s="47" t="str">
        <f t="shared" ca="1" si="20"/>
        <v/>
      </c>
      <c r="P172" s="47" t="str">
        <f t="shared" ca="1" si="20"/>
        <v/>
      </c>
      <c r="Q172" s="47" t="str">
        <f t="shared" ca="1" si="20"/>
        <v/>
      </c>
      <c r="R172" s="47" t="str">
        <f t="shared" ca="1" si="17"/>
        <v>])</v>
      </c>
    </row>
    <row r="173" spans="1:18">
      <c r="A173" s="29">
        <v>165</v>
      </c>
      <c r="B173" s="30" t="str">
        <f t="shared" ca="1" si="18"/>
        <v>-&gt;create([</v>
      </c>
      <c r="C173" s="47" t="str">
        <f t="shared" ca="1" si="20"/>
        <v xml:space="preserve">'resource_form' =&gt; '30', </v>
      </c>
      <c r="D173" s="47" t="str">
        <f t="shared" ca="1" si="20"/>
        <v xml:space="preserve">'name' =&gt; 'field_sub', </v>
      </c>
      <c r="E173" s="47" t="str">
        <f t="shared" ca="1" si="20"/>
        <v xml:space="preserve">'type' =&gt; 'text', </v>
      </c>
      <c r="F173" s="47" t="str">
        <f t="shared" ca="1" si="20"/>
        <v xml:space="preserve">'label' =&gt; 'Database Column 2', </v>
      </c>
      <c r="G173" s="47" t="str">
        <f t="shared" ca="1" si="20"/>
        <v/>
      </c>
      <c r="H173" s="47" t="str">
        <f t="shared" ca="1" si="20"/>
        <v/>
      </c>
      <c r="I173" s="47" t="str">
        <f t="shared" ca="1" si="20"/>
        <v/>
      </c>
      <c r="J173" s="47" t="str">
        <f t="shared" ca="1" si="20"/>
        <v/>
      </c>
      <c r="K173" s="47" t="str">
        <f t="shared" ca="1" si="20"/>
        <v/>
      </c>
      <c r="L173" s="47" t="str">
        <f t="shared" ca="1" si="20"/>
        <v/>
      </c>
      <c r="M173" s="47" t="str">
        <f t="shared" ca="1" si="20"/>
        <v/>
      </c>
      <c r="N173" s="47" t="str">
        <f t="shared" ca="1" si="20"/>
        <v/>
      </c>
      <c r="O173" s="47" t="str">
        <f t="shared" ca="1" si="20"/>
        <v/>
      </c>
      <c r="P173" s="47" t="str">
        <f t="shared" ca="1" si="20"/>
        <v/>
      </c>
      <c r="Q173" s="47" t="str">
        <f t="shared" ca="1" si="20"/>
        <v/>
      </c>
      <c r="R173" s="47" t="str">
        <f t="shared" ca="1" si="17"/>
        <v>])</v>
      </c>
    </row>
    <row r="174" spans="1:18">
      <c r="A174" s="29">
        <v>166</v>
      </c>
      <c r="B174" s="30" t="str">
        <f t="shared" ca="1" si="18"/>
        <v>-&gt;create([</v>
      </c>
      <c r="C174" s="47" t="str">
        <f t="shared" ref="C174:Q189" ca="1" si="21">IF(AND($B174=$S$4,C$5&lt;&gt;""),IF(VLOOKUP($A$1&amp;"-"&amp;$A174,INDIRECT($E$2),C$4+$B$4,0)="","","'"&amp;C$5&amp;"' =&gt; '"&amp;VLOOKUP($A$1&amp;"-"&amp;$A174,INDIRECT($E$2),C$4+$B$4,0)&amp;"', "),"")</f>
        <v xml:space="preserve">'resource_form' =&gt; '30', </v>
      </c>
      <c r="D174" s="47" t="str">
        <f t="shared" ca="1" si="21"/>
        <v xml:space="preserve">'name' =&gt; 'cache', </v>
      </c>
      <c r="E174" s="47" t="str">
        <f t="shared" ca="1" si="21"/>
        <v xml:space="preserve">'type' =&gt; 'text', </v>
      </c>
      <c r="F174" s="47" t="str">
        <f t="shared" ca="1" si="21"/>
        <v xml:space="preserve">'label' =&gt; 'Cache for Minutes', </v>
      </c>
      <c r="G174" s="47" t="str">
        <f t="shared" ca="1" si="21"/>
        <v/>
      </c>
      <c r="H174" s="47" t="str">
        <f t="shared" ca="1" si="21"/>
        <v/>
      </c>
      <c r="I174" s="47" t="str">
        <f t="shared" ca="1" si="21"/>
        <v/>
      </c>
      <c r="J174" s="47" t="str">
        <f t="shared" ca="1" si="21"/>
        <v/>
      </c>
      <c r="K174" s="47" t="str">
        <f t="shared" ca="1" si="21"/>
        <v/>
      </c>
      <c r="L174" s="47" t="str">
        <f t="shared" ca="1" si="21"/>
        <v/>
      </c>
      <c r="M174" s="47" t="str">
        <f t="shared" ca="1" si="21"/>
        <v/>
      </c>
      <c r="N174" s="47" t="str">
        <f t="shared" ca="1" si="21"/>
        <v/>
      </c>
      <c r="O174" s="47" t="str">
        <f t="shared" ca="1" si="21"/>
        <v/>
      </c>
      <c r="P174" s="47" t="str">
        <f t="shared" ca="1" si="21"/>
        <v/>
      </c>
      <c r="Q174" s="47" t="str">
        <f t="shared" ca="1" si="21"/>
        <v/>
      </c>
      <c r="R174" s="47" t="str">
        <f t="shared" ca="1" si="17"/>
        <v>])</v>
      </c>
    </row>
    <row r="175" spans="1:18">
      <c r="A175" s="29">
        <v>167</v>
      </c>
      <c r="B175" s="30" t="str">
        <f t="shared" ca="1" si="18"/>
        <v>-&gt;create([</v>
      </c>
      <c r="C175" s="47" t="str">
        <f t="shared" ca="1" si="21"/>
        <v xml:space="preserve">'resource_form' =&gt; '30', </v>
      </c>
      <c r="D175" s="47" t="str">
        <f t="shared" ca="1" si="21"/>
        <v xml:space="preserve">'name' =&gt; 'method', </v>
      </c>
      <c r="E175" s="47" t="str">
        <f t="shared" ca="1" si="21"/>
        <v xml:space="preserve">'type' =&gt; 'text', </v>
      </c>
      <c r="F175" s="47" t="str">
        <f t="shared" ca="1" si="21"/>
        <v xml:space="preserve">'label' =&gt; 'Method', </v>
      </c>
      <c r="G175" s="47" t="str">
        <f t="shared" ca="1" si="21"/>
        <v/>
      </c>
      <c r="H175" s="47" t="str">
        <f t="shared" ca="1" si="21"/>
        <v/>
      </c>
      <c r="I175" s="47" t="str">
        <f t="shared" ca="1" si="21"/>
        <v/>
      </c>
      <c r="J175" s="47" t="str">
        <f t="shared" ca="1" si="21"/>
        <v/>
      </c>
      <c r="K175" s="47" t="str">
        <f t="shared" ca="1" si="21"/>
        <v/>
      </c>
      <c r="L175" s="47" t="str">
        <f t="shared" ca="1" si="21"/>
        <v/>
      </c>
      <c r="M175" s="47" t="str">
        <f t="shared" ca="1" si="21"/>
        <v/>
      </c>
      <c r="N175" s="47" t="str">
        <f t="shared" ca="1" si="21"/>
        <v/>
      </c>
      <c r="O175" s="47" t="str">
        <f t="shared" ca="1" si="21"/>
        <v/>
      </c>
      <c r="P175" s="47" t="str">
        <f t="shared" ca="1" si="21"/>
        <v/>
      </c>
      <c r="Q175" s="47" t="str">
        <f t="shared" ca="1" si="21"/>
        <v/>
      </c>
      <c r="R175" s="47" t="str">
        <f t="shared" ca="1" si="17"/>
        <v>])</v>
      </c>
    </row>
    <row r="176" spans="1:18">
      <c r="A176" s="29">
        <v>168</v>
      </c>
      <c r="B176" s="30" t="str">
        <f t="shared" ca="1" si="18"/>
        <v>-&gt;create([</v>
      </c>
      <c r="C176" s="47" t="str">
        <f t="shared" ca="1" si="21"/>
        <v xml:space="preserve">'resource_form' =&gt; '31', </v>
      </c>
      <c r="D176" s="47" t="str">
        <f t="shared" ca="1" si="21"/>
        <v xml:space="preserve">'name' =&gt; 'form_field', </v>
      </c>
      <c r="E176" s="47" t="str">
        <f t="shared" ca="1" si="21"/>
        <v xml:space="preserve">'type' =&gt; 'select', </v>
      </c>
      <c r="F176" s="47" t="str">
        <f t="shared" ca="1" si="21"/>
        <v xml:space="preserve">'label' =&gt; 'Field', </v>
      </c>
      <c r="G176" s="47" t="str">
        <f t="shared" ca="1" si="21"/>
        <v/>
      </c>
      <c r="H176" s="47" t="str">
        <f t="shared" ca="1" si="21"/>
        <v/>
      </c>
      <c r="I176" s="47" t="str">
        <f t="shared" ca="1" si="21"/>
        <v/>
      </c>
      <c r="J176" s="47" t="str">
        <f t="shared" ca="1" si="21"/>
        <v/>
      </c>
      <c r="K176" s="47" t="str">
        <f t="shared" ca="1" si="21"/>
        <v/>
      </c>
      <c r="L176" s="47" t="str">
        <f t="shared" ca="1" si="21"/>
        <v/>
      </c>
      <c r="M176" s="47" t="str">
        <f t="shared" ca="1" si="21"/>
        <v/>
      </c>
      <c r="N176" s="47" t="str">
        <f t="shared" ca="1" si="21"/>
        <v/>
      </c>
      <c r="O176" s="47" t="str">
        <f t="shared" ca="1" si="21"/>
        <v/>
      </c>
      <c r="P176" s="47" t="str">
        <f t="shared" ca="1" si="21"/>
        <v/>
      </c>
      <c r="Q176" s="47" t="str">
        <f t="shared" ca="1" si="21"/>
        <v/>
      </c>
      <c r="R176" s="47" t="str">
        <f t="shared" ca="1" si="17"/>
        <v>])</v>
      </c>
    </row>
    <row r="177" spans="1:18">
      <c r="A177" s="29">
        <v>169</v>
      </c>
      <c r="B177" s="30" t="str">
        <f t="shared" ca="1" si="18"/>
        <v>-&gt;create([</v>
      </c>
      <c r="C177" s="47" t="str">
        <f t="shared" ca="1" si="21"/>
        <v xml:space="preserve">'resource_form' =&gt; '31', </v>
      </c>
      <c r="D177" s="47" t="str">
        <f t="shared" ca="1" si="21"/>
        <v xml:space="preserve">'name' =&gt; 'type', </v>
      </c>
      <c r="E177" s="47" t="str">
        <f t="shared" ca="1" si="21"/>
        <v xml:space="preserve">'type' =&gt; 'select', </v>
      </c>
      <c r="F177" s="47" t="str">
        <f t="shared" ca="1" si="21"/>
        <v xml:space="preserve">'label' =&gt; 'Alter type', </v>
      </c>
      <c r="G177" s="47" t="str">
        <f t="shared" ca="1" si="21"/>
        <v/>
      </c>
      <c r="H177" s="47" t="str">
        <f t="shared" ca="1" si="21"/>
        <v/>
      </c>
      <c r="I177" s="47" t="str">
        <f t="shared" ca="1" si="21"/>
        <v/>
      </c>
      <c r="J177" s="47" t="str">
        <f t="shared" ca="1" si="21"/>
        <v/>
      </c>
      <c r="K177" s="47" t="str">
        <f t="shared" ca="1" si="21"/>
        <v/>
      </c>
      <c r="L177" s="47" t="str">
        <f t="shared" ca="1" si="21"/>
        <v/>
      </c>
      <c r="M177" s="47" t="str">
        <f t="shared" ca="1" si="21"/>
        <v/>
      </c>
      <c r="N177" s="47" t="str">
        <f t="shared" ca="1" si="21"/>
        <v/>
      </c>
      <c r="O177" s="47" t="str">
        <f t="shared" ca="1" si="21"/>
        <v/>
      </c>
      <c r="P177" s="47" t="str">
        <f t="shared" ca="1" si="21"/>
        <v/>
      </c>
      <c r="Q177" s="47" t="str">
        <f t="shared" ca="1" si="21"/>
        <v/>
      </c>
      <c r="R177" s="47" t="str">
        <f t="shared" ca="1" si="17"/>
        <v>])</v>
      </c>
    </row>
    <row r="178" spans="1:18">
      <c r="A178" s="29">
        <v>170</v>
      </c>
      <c r="B178" s="30" t="str">
        <f t="shared" ca="1" si="18"/>
        <v>-&gt;create([</v>
      </c>
      <c r="C178" s="47" t="str">
        <f t="shared" ca="1" si="21"/>
        <v xml:space="preserve">'resource_form' =&gt; '31', </v>
      </c>
      <c r="D178" s="47" t="str">
        <f t="shared" ca="1" si="21"/>
        <v xml:space="preserve">'name' =&gt; 'depend_field', </v>
      </c>
      <c r="E178" s="47" t="str">
        <f t="shared" ca="1" si="21"/>
        <v xml:space="preserve">'type' =&gt; 'text', </v>
      </c>
      <c r="F178" s="47" t="str">
        <f t="shared" ca="1" si="21"/>
        <v xml:space="preserve">'label' =&gt; 'Depend on Field', </v>
      </c>
      <c r="G178" s="47" t="str">
        <f t="shared" ca="1" si="21"/>
        <v/>
      </c>
      <c r="H178" s="47" t="str">
        <f t="shared" ca="1" si="21"/>
        <v/>
      </c>
      <c r="I178" s="47" t="str">
        <f t="shared" ca="1" si="21"/>
        <v/>
      </c>
      <c r="J178" s="47" t="str">
        <f t="shared" ca="1" si="21"/>
        <v/>
      </c>
      <c r="K178" s="47" t="str">
        <f t="shared" ca="1" si="21"/>
        <v/>
      </c>
      <c r="L178" s="47" t="str">
        <f t="shared" ca="1" si="21"/>
        <v/>
      </c>
      <c r="M178" s="47" t="str">
        <f t="shared" ca="1" si="21"/>
        <v/>
      </c>
      <c r="N178" s="47" t="str">
        <f t="shared" ca="1" si="21"/>
        <v/>
      </c>
      <c r="O178" s="47" t="str">
        <f t="shared" ca="1" si="21"/>
        <v/>
      </c>
      <c r="P178" s="47" t="str">
        <f t="shared" ca="1" si="21"/>
        <v/>
      </c>
      <c r="Q178" s="47" t="str">
        <f t="shared" ca="1" si="21"/>
        <v/>
      </c>
      <c r="R178" s="47" t="str">
        <f t="shared" ca="1" si="17"/>
        <v>])</v>
      </c>
    </row>
    <row r="179" spans="1:18">
      <c r="A179" s="29">
        <v>171</v>
      </c>
      <c r="B179" s="30" t="str">
        <f t="shared" ca="1" si="18"/>
        <v>-&gt;create([</v>
      </c>
      <c r="C179" s="47" t="str">
        <f t="shared" ca="1" si="21"/>
        <v xml:space="preserve">'resource_form' =&gt; '31', </v>
      </c>
      <c r="D179" s="47" t="str">
        <f t="shared" ca="1" si="21"/>
        <v xml:space="preserve">'name' =&gt; 'alter_on', </v>
      </c>
      <c r="E179" s="47" t="str">
        <f t="shared" ca="1" si="21"/>
        <v xml:space="preserve">'type' =&gt; 'select', </v>
      </c>
      <c r="F179" s="47" t="str">
        <f t="shared" ca="1" si="21"/>
        <v xml:space="preserve">'label' =&gt; 'Alter Nature On', </v>
      </c>
      <c r="G179" s="47" t="str">
        <f t="shared" ca="1" si="21"/>
        <v/>
      </c>
      <c r="H179" s="47" t="str">
        <f t="shared" ca="1" si="21"/>
        <v/>
      </c>
      <c r="I179" s="47" t="str">
        <f t="shared" ca="1" si="21"/>
        <v/>
      </c>
      <c r="J179" s="47" t="str">
        <f t="shared" ca="1" si="21"/>
        <v/>
      </c>
      <c r="K179" s="47" t="str">
        <f t="shared" ca="1" si="21"/>
        <v/>
      </c>
      <c r="L179" s="47" t="str">
        <f t="shared" ca="1" si="21"/>
        <v/>
      </c>
      <c r="M179" s="47" t="str">
        <f t="shared" ca="1" si="21"/>
        <v/>
      </c>
      <c r="N179" s="47" t="str">
        <f t="shared" ca="1" si="21"/>
        <v/>
      </c>
      <c r="O179" s="47" t="str">
        <f t="shared" ca="1" si="21"/>
        <v/>
      </c>
      <c r="P179" s="47" t="str">
        <f t="shared" ca="1" si="21"/>
        <v/>
      </c>
      <c r="Q179" s="47" t="str">
        <f t="shared" ca="1" si="21"/>
        <v/>
      </c>
      <c r="R179" s="47" t="str">
        <f t="shared" ca="1" si="17"/>
        <v>])</v>
      </c>
    </row>
    <row r="180" spans="1:18">
      <c r="A180" s="29">
        <v>172</v>
      </c>
      <c r="B180" s="30" t="str">
        <f t="shared" ca="1" si="18"/>
        <v>-&gt;create([</v>
      </c>
      <c r="C180" s="47" t="str">
        <f t="shared" ca="1" si="21"/>
        <v xml:space="preserve">'resource_form' =&gt; '31', </v>
      </c>
      <c r="D180" s="47" t="str">
        <f t="shared" ca="1" si="21"/>
        <v xml:space="preserve">'name' =&gt; 'value', </v>
      </c>
      <c r="E180" s="47" t="str">
        <f t="shared" ca="1" si="21"/>
        <v xml:space="preserve">'type' =&gt; 'text', </v>
      </c>
      <c r="F180" s="47" t="str">
        <f t="shared" ca="1" si="21"/>
        <v xml:space="preserve">'label' =&gt; 'Value', </v>
      </c>
      <c r="G180" s="47" t="str">
        <f t="shared" ca="1" si="21"/>
        <v/>
      </c>
      <c r="H180" s="47" t="str">
        <f t="shared" ca="1" si="21"/>
        <v/>
      </c>
      <c r="I180" s="47" t="str">
        <f t="shared" ca="1" si="21"/>
        <v/>
      </c>
      <c r="J180" s="47" t="str">
        <f t="shared" ca="1" si="21"/>
        <v/>
      </c>
      <c r="K180" s="47" t="str">
        <f t="shared" ca="1" si="21"/>
        <v/>
      </c>
      <c r="L180" s="47" t="str">
        <f t="shared" ca="1" si="21"/>
        <v/>
      </c>
      <c r="M180" s="47" t="str">
        <f t="shared" ca="1" si="21"/>
        <v/>
      </c>
      <c r="N180" s="47" t="str">
        <f t="shared" ca="1" si="21"/>
        <v/>
      </c>
      <c r="O180" s="47" t="str">
        <f t="shared" ca="1" si="21"/>
        <v/>
      </c>
      <c r="P180" s="47" t="str">
        <f t="shared" ca="1" si="21"/>
        <v/>
      </c>
      <c r="Q180" s="47" t="str">
        <f t="shared" ca="1" si="21"/>
        <v/>
      </c>
      <c r="R180" s="47" t="str">
        <f t="shared" ca="1" si="17"/>
        <v>])</v>
      </c>
    </row>
    <row r="181" spans="1:18">
      <c r="A181" s="29">
        <v>173</v>
      </c>
      <c r="B181" s="30" t="str">
        <f t="shared" ca="1" si="18"/>
        <v>-&gt;create([</v>
      </c>
      <c r="C181" s="47" t="str">
        <f t="shared" ca="1" si="21"/>
        <v xml:space="preserve">'resource_form' =&gt; '31', </v>
      </c>
      <c r="D181" s="47" t="str">
        <f t="shared" ca="1" si="21"/>
        <v xml:space="preserve">'name' =&gt; 'values', </v>
      </c>
      <c r="E181" s="47" t="str">
        <f t="shared" ca="1" si="21"/>
        <v xml:space="preserve">'type' =&gt; 'text', </v>
      </c>
      <c r="F181" s="47" t="str">
        <f t="shared" ca="1" si="21"/>
        <v xml:space="preserve">'label' =&gt; 'Values', </v>
      </c>
      <c r="G181" s="47" t="str">
        <f t="shared" ca="1" si="21"/>
        <v/>
      </c>
      <c r="H181" s="47" t="str">
        <f t="shared" ca="1" si="21"/>
        <v/>
      </c>
      <c r="I181" s="47" t="str">
        <f t="shared" ca="1" si="21"/>
        <v/>
      </c>
      <c r="J181" s="47" t="str">
        <f t="shared" ca="1" si="21"/>
        <v/>
      </c>
      <c r="K181" s="47" t="str">
        <f t="shared" ca="1" si="21"/>
        <v/>
      </c>
      <c r="L181" s="47" t="str">
        <f t="shared" ca="1" si="21"/>
        <v/>
      </c>
      <c r="M181" s="47" t="str">
        <f t="shared" ca="1" si="21"/>
        <v/>
      </c>
      <c r="N181" s="47" t="str">
        <f t="shared" ca="1" si="21"/>
        <v/>
      </c>
      <c r="O181" s="47" t="str">
        <f t="shared" ca="1" si="21"/>
        <v/>
      </c>
      <c r="P181" s="47" t="str">
        <f t="shared" ca="1" si="21"/>
        <v/>
      </c>
      <c r="Q181" s="47" t="str">
        <f t="shared" ca="1" si="21"/>
        <v/>
      </c>
      <c r="R181" s="47" t="str">
        <f t="shared" ca="1" si="17"/>
        <v>])</v>
      </c>
    </row>
    <row r="182" spans="1:18">
      <c r="A182" s="29">
        <v>174</v>
      </c>
      <c r="B182" s="30" t="str">
        <f t="shared" ca="1" si="18"/>
        <v>-&gt;create([</v>
      </c>
      <c r="C182" s="47" t="str">
        <f t="shared" ca="1" si="21"/>
        <v xml:space="preserve">'resource_form' =&gt; '31', </v>
      </c>
      <c r="D182" s="47" t="str">
        <f t="shared" ca="1" si="21"/>
        <v xml:space="preserve">'name' =&gt; 'operator', </v>
      </c>
      <c r="E182" s="47" t="str">
        <f t="shared" ca="1" si="21"/>
        <v xml:space="preserve">'type' =&gt; 'select', </v>
      </c>
      <c r="F182" s="47" t="str">
        <f t="shared" ca="1" si="21"/>
        <v xml:space="preserve">'label' =&gt; 'Compare Operator', </v>
      </c>
      <c r="G182" s="47" t="str">
        <f t="shared" ca="1" si="21"/>
        <v/>
      </c>
      <c r="H182" s="47" t="str">
        <f t="shared" ca="1" si="21"/>
        <v/>
      </c>
      <c r="I182" s="47" t="str">
        <f t="shared" ca="1" si="21"/>
        <v/>
      </c>
      <c r="J182" s="47" t="str">
        <f t="shared" ca="1" si="21"/>
        <v/>
      </c>
      <c r="K182" s="47" t="str">
        <f t="shared" ca="1" si="21"/>
        <v/>
      </c>
      <c r="L182" s="47" t="str">
        <f t="shared" ca="1" si="21"/>
        <v/>
      </c>
      <c r="M182" s="47" t="str">
        <f t="shared" ca="1" si="21"/>
        <v/>
      </c>
      <c r="N182" s="47" t="str">
        <f t="shared" ca="1" si="21"/>
        <v/>
      </c>
      <c r="O182" s="47" t="str">
        <f t="shared" ca="1" si="21"/>
        <v/>
      </c>
      <c r="P182" s="47" t="str">
        <f t="shared" ca="1" si="21"/>
        <v/>
      </c>
      <c r="Q182" s="47" t="str">
        <f t="shared" ca="1" si="21"/>
        <v/>
      </c>
      <c r="R182" s="47" t="str">
        <f t="shared" ca="1" si="17"/>
        <v>])</v>
      </c>
    </row>
    <row r="183" spans="1:18">
      <c r="A183" s="29">
        <v>175</v>
      </c>
      <c r="B183" s="30" t="str">
        <f t="shared" ca="1" si="18"/>
        <v>-&gt;create([</v>
      </c>
      <c r="C183" s="47" t="str">
        <f t="shared" ca="1" si="21"/>
        <v xml:space="preserve">'resource_form' =&gt; '32', </v>
      </c>
      <c r="D183" s="47" t="str">
        <f t="shared" ca="1" si="21"/>
        <v xml:space="preserve">'name' =&gt; 'resource_list', </v>
      </c>
      <c r="E183" s="47" t="str">
        <f t="shared" ca="1" si="21"/>
        <v xml:space="preserve">'type' =&gt; 'select', </v>
      </c>
      <c r="F183" s="47" t="str">
        <f t="shared" ca="1" si="21"/>
        <v xml:space="preserve">'label' =&gt; 'Resource List', </v>
      </c>
      <c r="G183" s="47" t="str">
        <f t="shared" ca="1" si="21"/>
        <v/>
      </c>
      <c r="H183" s="47" t="str">
        <f t="shared" ca="1" si="21"/>
        <v/>
      </c>
      <c r="I183" s="47" t="str">
        <f t="shared" ca="1" si="21"/>
        <v/>
      </c>
      <c r="J183" s="47" t="str">
        <f t="shared" ca="1" si="21"/>
        <v/>
      </c>
      <c r="K183" s="47" t="str">
        <f t="shared" ca="1" si="21"/>
        <v/>
      </c>
      <c r="L183" s="47" t="str">
        <f t="shared" ca="1" si="21"/>
        <v/>
      </c>
      <c r="M183" s="47" t="str">
        <f t="shared" ca="1" si="21"/>
        <v/>
      </c>
      <c r="N183" s="47" t="str">
        <f t="shared" ca="1" si="21"/>
        <v/>
      </c>
      <c r="O183" s="47" t="str">
        <f t="shared" ca="1" si="21"/>
        <v/>
      </c>
      <c r="P183" s="47" t="str">
        <f t="shared" ca="1" si="21"/>
        <v/>
      </c>
      <c r="Q183" s="47" t="str">
        <f t="shared" ca="1" si="21"/>
        <v/>
      </c>
      <c r="R183" s="47" t="str">
        <f t="shared" ca="1" si="17"/>
        <v>])</v>
      </c>
    </row>
    <row r="184" spans="1:18">
      <c r="A184" s="29">
        <v>176</v>
      </c>
      <c r="B184" s="30" t="str">
        <f t="shared" ca="1" si="18"/>
        <v>-&gt;create([</v>
      </c>
      <c r="C184" s="47" t="str">
        <f t="shared" ca="1" si="21"/>
        <v xml:space="preserve">'resource_form' =&gt; '32', </v>
      </c>
      <c r="D184" s="47" t="str">
        <f t="shared" ca="1" si="21"/>
        <v xml:space="preserve">'name' =&gt; 'relation', </v>
      </c>
      <c r="E184" s="47" t="str">
        <f t="shared" ca="1" si="21"/>
        <v xml:space="preserve">'type' =&gt; 'select', </v>
      </c>
      <c r="F184" s="47" t="str">
        <f t="shared" ca="1" si="21"/>
        <v xml:space="preserve">'label' =&gt; 'Relation, If any', </v>
      </c>
      <c r="G184" s="47" t="str">
        <f t="shared" ca="1" si="21"/>
        <v/>
      </c>
      <c r="H184" s="47" t="str">
        <f t="shared" ca="1" si="21"/>
        <v/>
      </c>
      <c r="I184" s="47" t="str">
        <f t="shared" ca="1" si="21"/>
        <v/>
      </c>
      <c r="J184" s="47" t="str">
        <f t="shared" ca="1" si="21"/>
        <v/>
      </c>
      <c r="K184" s="47" t="str">
        <f t="shared" ca="1" si="21"/>
        <v/>
      </c>
      <c r="L184" s="47" t="str">
        <f t="shared" ca="1" si="21"/>
        <v/>
      </c>
      <c r="M184" s="47" t="str">
        <f t="shared" ca="1" si="21"/>
        <v/>
      </c>
      <c r="N184" s="47" t="str">
        <f t="shared" ca="1" si="21"/>
        <v/>
      </c>
      <c r="O184" s="47" t="str">
        <f t="shared" ca="1" si="21"/>
        <v/>
      </c>
      <c r="P184" s="47" t="str">
        <f t="shared" ca="1" si="21"/>
        <v/>
      </c>
      <c r="Q184" s="47" t="str">
        <f t="shared" ca="1" si="21"/>
        <v/>
      </c>
      <c r="R184" s="47" t="str">
        <f t="shared" ca="1" si="17"/>
        <v>])</v>
      </c>
    </row>
    <row r="185" spans="1:18">
      <c r="A185" s="29">
        <v>177</v>
      </c>
      <c r="B185" s="30" t="str">
        <f t="shared" ca="1" si="18"/>
        <v>-&gt;create([</v>
      </c>
      <c r="C185" s="47" t="str">
        <f t="shared" ca="1" si="21"/>
        <v xml:space="preserve">'resource_form' =&gt; '32', </v>
      </c>
      <c r="D185" s="47" t="str">
        <f t="shared" ca="1" si="21"/>
        <v xml:space="preserve">'name' =&gt; 'nest_relation1', </v>
      </c>
      <c r="E185" s="47" t="str">
        <f t="shared" ca="1" si="21"/>
        <v xml:space="preserve">'type' =&gt; 'select', </v>
      </c>
      <c r="F185" s="47" t="str">
        <f t="shared" ca="1" si="21"/>
        <v xml:space="preserve">'label' =&gt; 'Nest Relation 1, If any', </v>
      </c>
      <c r="G185" s="47" t="str">
        <f t="shared" ca="1" si="21"/>
        <v/>
      </c>
      <c r="H185" s="47" t="str">
        <f t="shared" ca="1" si="21"/>
        <v/>
      </c>
      <c r="I185" s="47" t="str">
        <f t="shared" ca="1" si="21"/>
        <v/>
      </c>
      <c r="J185" s="47" t="str">
        <f t="shared" ca="1" si="21"/>
        <v/>
      </c>
      <c r="K185" s="47" t="str">
        <f t="shared" ca="1" si="21"/>
        <v/>
      </c>
      <c r="L185" s="47" t="str">
        <f t="shared" ca="1" si="21"/>
        <v/>
      </c>
      <c r="M185" s="47" t="str">
        <f t="shared" ca="1" si="21"/>
        <v/>
      </c>
      <c r="N185" s="47" t="str">
        <f t="shared" ca="1" si="21"/>
        <v/>
      </c>
      <c r="O185" s="47" t="str">
        <f t="shared" ca="1" si="21"/>
        <v/>
      </c>
      <c r="P185" s="47" t="str">
        <f t="shared" ca="1" si="21"/>
        <v/>
      </c>
      <c r="Q185" s="47" t="str">
        <f t="shared" ca="1" si="21"/>
        <v/>
      </c>
      <c r="R185" s="47" t="str">
        <f t="shared" ca="1" si="17"/>
        <v>])</v>
      </c>
    </row>
    <row r="186" spans="1:18">
      <c r="A186" s="29">
        <v>178</v>
      </c>
      <c r="B186" s="30" t="str">
        <f t="shared" ca="1" si="18"/>
        <v>-&gt;create([</v>
      </c>
      <c r="C186" s="47" t="str">
        <f t="shared" ca="1" si="21"/>
        <v xml:space="preserve">'resource_form' =&gt; '32', </v>
      </c>
      <c r="D186" s="47" t="str">
        <f t="shared" ca="1" si="21"/>
        <v xml:space="preserve">'name' =&gt; 'nest_relation2', </v>
      </c>
      <c r="E186" s="47" t="str">
        <f t="shared" ca="1" si="21"/>
        <v xml:space="preserve">'type' =&gt; 'select', </v>
      </c>
      <c r="F186" s="47" t="str">
        <f t="shared" ca="1" si="21"/>
        <v xml:space="preserve">'label' =&gt; 'Nest Relation 2, If any', </v>
      </c>
      <c r="G186" s="47" t="str">
        <f t="shared" ca="1" si="21"/>
        <v/>
      </c>
      <c r="H186" s="47" t="str">
        <f t="shared" ca="1" si="21"/>
        <v/>
      </c>
      <c r="I186" s="47" t="str">
        <f t="shared" ca="1" si="21"/>
        <v/>
      </c>
      <c r="J186" s="47" t="str">
        <f t="shared" ca="1" si="21"/>
        <v/>
      </c>
      <c r="K186" s="47" t="str">
        <f t="shared" ca="1" si="21"/>
        <v/>
      </c>
      <c r="L186" s="47" t="str">
        <f t="shared" ca="1" si="21"/>
        <v/>
      </c>
      <c r="M186" s="47" t="str">
        <f t="shared" ca="1" si="21"/>
        <v/>
      </c>
      <c r="N186" s="47" t="str">
        <f t="shared" ca="1" si="21"/>
        <v/>
      </c>
      <c r="O186" s="47" t="str">
        <f t="shared" ca="1" si="21"/>
        <v/>
      </c>
      <c r="P186" s="47" t="str">
        <f t="shared" ca="1" si="21"/>
        <v/>
      </c>
      <c r="Q186" s="47" t="str">
        <f t="shared" ca="1" si="21"/>
        <v/>
      </c>
      <c r="R186" s="47" t="str">
        <f t="shared" ca="1" si="17"/>
        <v>])</v>
      </c>
    </row>
    <row r="187" spans="1:18">
      <c r="A187" s="29">
        <v>179</v>
      </c>
      <c r="B187" s="30" t="str">
        <f t="shared" ca="1" si="18"/>
        <v>-&gt;create([</v>
      </c>
      <c r="C187" s="47" t="str">
        <f t="shared" ca="1" si="21"/>
        <v xml:space="preserve">'resource_form' =&gt; '32', </v>
      </c>
      <c r="D187" s="47" t="str">
        <f t="shared" ca="1" si="21"/>
        <v xml:space="preserve">'name' =&gt; 'nest_relation3', </v>
      </c>
      <c r="E187" s="47" t="str">
        <f t="shared" ca="1" si="21"/>
        <v xml:space="preserve">'type' =&gt; 'select', </v>
      </c>
      <c r="F187" s="47" t="str">
        <f t="shared" ca="1" si="21"/>
        <v xml:space="preserve">'label' =&gt; 'Nest Relation 3, If any', </v>
      </c>
      <c r="G187" s="47" t="str">
        <f t="shared" ca="1" si="21"/>
        <v/>
      </c>
      <c r="H187" s="47" t="str">
        <f t="shared" ca="1" si="21"/>
        <v/>
      </c>
      <c r="I187" s="47" t="str">
        <f t="shared" ca="1" si="21"/>
        <v/>
      </c>
      <c r="J187" s="47" t="str">
        <f t="shared" ca="1" si="21"/>
        <v/>
      </c>
      <c r="K187" s="47" t="str">
        <f t="shared" ca="1" si="21"/>
        <v/>
      </c>
      <c r="L187" s="47" t="str">
        <f t="shared" ca="1" si="21"/>
        <v/>
      </c>
      <c r="M187" s="47" t="str">
        <f t="shared" ca="1" si="21"/>
        <v/>
      </c>
      <c r="N187" s="47" t="str">
        <f t="shared" ca="1" si="21"/>
        <v/>
      </c>
      <c r="O187" s="47" t="str">
        <f t="shared" ca="1" si="21"/>
        <v/>
      </c>
      <c r="P187" s="47" t="str">
        <f t="shared" ca="1" si="21"/>
        <v/>
      </c>
      <c r="Q187" s="47" t="str">
        <f t="shared" ca="1" si="21"/>
        <v/>
      </c>
      <c r="R187" s="47" t="str">
        <f t="shared" ca="1" si="17"/>
        <v>])</v>
      </c>
    </row>
    <row r="188" spans="1:18">
      <c r="A188" s="29">
        <v>180</v>
      </c>
      <c r="B188" s="30" t="str">
        <f t="shared" ca="1" si="18"/>
        <v>-&gt;create([</v>
      </c>
      <c r="C188" s="47" t="str">
        <f t="shared" ca="1" si="21"/>
        <v xml:space="preserve">'resource_form' =&gt; '32', </v>
      </c>
      <c r="D188" s="47" t="str">
        <f t="shared" ca="1" si="21"/>
        <v xml:space="preserve">'name' =&gt; 'nest_relation4', </v>
      </c>
      <c r="E188" s="47" t="str">
        <f t="shared" ca="1" si="21"/>
        <v xml:space="preserve">'type' =&gt; 'select', </v>
      </c>
      <c r="F188" s="47" t="str">
        <f t="shared" ca="1" si="21"/>
        <v xml:space="preserve">'label' =&gt; 'Nest Relation 4, If any', </v>
      </c>
      <c r="G188" s="47" t="str">
        <f t="shared" ca="1" si="21"/>
        <v/>
      </c>
      <c r="H188" s="47" t="str">
        <f t="shared" ca="1" si="21"/>
        <v/>
      </c>
      <c r="I188" s="47" t="str">
        <f t="shared" ca="1" si="21"/>
        <v/>
      </c>
      <c r="J188" s="47" t="str">
        <f t="shared" ca="1" si="21"/>
        <v/>
      </c>
      <c r="K188" s="47" t="str">
        <f t="shared" ca="1" si="21"/>
        <v/>
      </c>
      <c r="L188" s="47" t="str">
        <f t="shared" ca="1" si="21"/>
        <v/>
      </c>
      <c r="M188" s="47" t="str">
        <f t="shared" ca="1" si="21"/>
        <v/>
      </c>
      <c r="N188" s="47" t="str">
        <f t="shared" ca="1" si="21"/>
        <v/>
      </c>
      <c r="O188" s="47" t="str">
        <f t="shared" ca="1" si="21"/>
        <v/>
      </c>
      <c r="P188" s="47" t="str">
        <f t="shared" ca="1" si="21"/>
        <v/>
      </c>
      <c r="Q188" s="47" t="str">
        <f t="shared" ca="1" si="21"/>
        <v/>
      </c>
      <c r="R188" s="47" t="str">
        <f t="shared" ca="1" si="17"/>
        <v>])</v>
      </c>
    </row>
    <row r="189" spans="1:18">
      <c r="A189" s="29">
        <v>181</v>
      </c>
      <c r="B189" s="30" t="str">
        <f t="shared" ca="1" si="18"/>
        <v>-&gt;create([</v>
      </c>
      <c r="C189" s="47" t="str">
        <f t="shared" ca="1" si="21"/>
        <v xml:space="preserve">'resource_form' =&gt; '32', </v>
      </c>
      <c r="D189" s="47" t="str">
        <f t="shared" ca="1" si="21"/>
        <v xml:space="preserve">'name' =&gt; 'nest_relation5', </v>
      </c>
      <c r="E189" s="47" t="str">
        <f t="shared" ca="1" si="21"/>
        <v xml:space="preserve">'type' =&gt; 'select', </v>
      </c>
      <c r="F189" s="47" t="str">
        <f t="shared" ca="1" si="21"/>
        <v xml:space="preserve">'label' =&gt; 'Nest Relation 5, If any', </v>
      </c>
      <c r="G189" s="47" t="str">
        <f t="shared" ca="1" si="21"/>
        <v/>
      </c>
      <c r="H189" s="47" t="str">
        <f t="shared" ca="1" si="21"/>
        <v/>
      </c>
      <c r="I189" s="47" t="str">
        <f t="shared" ca="1" si="21"/>
        <v/>
      </c>
      <c r="J189" s="47" t="str">
        <f t="shared" ca="1" si="21"/>
        <v/>
      </c>
      <c r="K189" s="47" t="str">
        <f t="shared" ca="1" si="21"/>
        <v/>
      </c>
      <c r="L189" s="47" t="str">
        <f t="shared" ca="1" si="21"/>
        <v/>
      </c>
      <c r="M189" s="47" t="str">
        <f t="shared" ca="1" si="21"/>
        <v/>
      </c>
      <c r="N189" s="47" t="str">
        <f t="shared" ca="1" si="21"/>
        <v/>
      </c>
      <c r="O189" s="47" t="str">
        <f t="shared" ca="1" si="21"/>
        <v/>
      </c>
      <c r="P189" s="47" t="str">
        <f t="shared" ca="1" si="21"/>
        <v/>
      </c>
      <c r="Q189" s="47" t="str">
        <f t="shared" ca="1" si="21"/>
        <v/>
      </c>
      <c r="R189" s="47" t="str">
        <f t="shared" ca="1" si="17"/>
        <v>])</v>
      </c>
    </row>
    <row r="190" spans="1:18">
      <c r="A190" s="29">
        <v>182</v>
      </c>
      <c r="B190" s="30" t="str">
        <f t="shared" ca="1" si="18"/>
        <v>-&gt;create([</v>
      </c>
      <c r="C190" s="47" t="str">
        <f t="shared" ref="C190:Q205" ca="1" si="22">IF(AND($B190=$S$4,C$5&lt;&gt;""),IF(VLOOKUP($A$1&amp;"-"&amp;$A190,INDIRECT($E$2),C$4+$B$4,0)="","","'"&amp;C$5&amp;"' =&gt; '"&amp;VLOOKUP($A$1&amp;"-"&amp;$A190,INDIRECT($E$2),C$4+$B$4,0)&amp;"', "),"")</f>
        <v xml:space="preserve">'resource_form' =&gt; '33', </v>
      </c>
      <c r="D190" s="47" t="str">
        <f t="shared" ca="1" si="22"/>
        <v xml:space="preserve">'name' =&gt; 'resource_data', </v>
      </c>
      <c r="E190" s="47" t="str">
        <f t="shared" ca="1" si="22"/>
        <v xml:space="preserve">'type' =&gt; 'select', </v>
      </c>
      <c r="F190" s="47" t="str">
        <f t="shared" ca="1" si="22"/>
        <v xml:space="preserve">'label' =&gt; 'Resource Data', </v>
      </c>
      <c r="G190" s="47" t="str">
        <f t="shared" ca="1" si="22"/>
        <v/>
      </c>
      <c r="H190" s="47" t="str">
        <f t="shared" ca="1" si="22"/>
        <v/>
      </c>
      <c r="I190" s="47" t="str">
        <f t="shared" ca="1" si="22"/>
        <v/>
      </c>
      <c r="J190" s="47" t="str">
        <f t="shared" ca="1" si="22"/>
        <v/>
      </c>
      <c r="K190" s="47" t="str">
        <f t="shared" ca="1" si="22"/>
        <v/>
      </c>
      <c r="L190" s="47" t="str">
        <f t="shared" ca="1" si="22"/>
        <v/>
      </c>
      <c r="M190" s="47" t="str">
        <f t="shared" ca="1" si="22"/>
        <v/>
      </c>
      <c r="N190" s="47" t="str">
        <f t="shared" ca="1" si="22"/>
        <v/>
      </c>
      <c r="O190" s="47" t="str">
        <f t="shared" ca="1" si="22"/>
        <v/>
      </c>
      <c r="P190" s="47" t="str">
        <f t="shared" ca="1" si="22"/>
        <v/>
      </c>
      <c r="Q190" s="47" t="str">
        <f t="shared" ca="1" si="22"/>
        <v/>
      </c>
      <c r="R190" s="47" t="str">
        <f t="shared" ca="1" si="17"/>
        <v>])</v>
      </c>
    </row>
    <row r="191" spans="1:18">
      <c r="A191" s="29">
        <v>183</v>
      </c>
      <c r="B191" s="30" t="str">
        <f t="shared" ca="1" si="18"/>
        <v>-&gt;create([</v>
      </c>
      <c r="C191" s="47" t="str">
        <f t="shared" ca="1" si="22"/>
        <v xml:space="preserve">'resource_form' =&gt; '33', </v>
      </c>
      <c r="D191" s="47" t="str">
        <f t="shared" ca="1" si="22"/>
        <v xml:space="preserve">'name' =&gt; 'relation', </v>
      </c>
      <c r="E191" s="47" t="str">
        <f t="shared" ca="1" si="22"/>
        <v xml:space="preserve">'type' =&gt; 'select', </v>
      </c>
      <c r="F191" s="47" t="str">
        <f t="shared" ca="1" si="22"/>
        <v xml:space="preserve">'label' =&gt; 'Relation, If any', </v>
      </c>
      <c r="G191" s="47" t="str">
        <f t="shared" ca="1" si="22"/>
        <v/>
      </c>
      <c r="H191" s="47" t="str">
        <f t="shared" ca="1" si="22"/>
        <v/>
      </c>
      <c r="I191" s="47" t="str">
        <f t="shared" ca="1" si="22"/>
        <v/>
      </c>
      <c r="J191" s="47" t="str">
        <f t="shared" ca="1" si="22"/>
        <v/>
      </c>
      <c r="K191" s="47" t="str">
        <f t="shared" ca="1" si="22"/>
        <v/>
      </c>
      <c r="L191" s="47" t="str">
        <f t="shared" ca="1" si="22"/>
        <v/>
      </c>
      <c r="M191" s="47" t="str">
        <f t="shared" ca="1" si="22"/>
        <v/>
      </c>
      <c r="N191" s="47" t="str">
        <f t="shared" ca="1" si="22"/>
        <v/>
      </c>
      <c r="O191" s="47" t="str">
        <f t="shared" ca="1" si="22"/>
        <v/>
      </c>
      <c r="P191" s="47" t="str">
        <f t="shared" ca="1" si="22"/>
        <v/>
      </c>
      <c r="Q191" s="47" t="str">
        <f t="shared" ca="1" si="22"/>
        <v/>
      </c>
      <c r="R191" s="47" t="str">
        <f t="shared" ca="1" si="17"/>
        <v>])</v>
      </c>
    </row>
    <row r="192" spans="1:18">
      <c r="A192" s="29">
        <v>184</v>
      </c>
      <c r="B192" s="30" t="str">
        <f t="shared" ca="1" si="18"/>
        <v>-&gt;create([</v>
      </c>
      <c r="C192" s="47" t="str">
        <f t="shared" ca="1" si="22"/>
        <v xml:space="preserve">'resource_form' =&gt; '33', </v>
      </c>
      <c r="D192" s="47" t="str">
        <f t="shared" ca="1" si="22"/>
        <v xml:space="preserve">'name' =&gt; 'nest_relation1', </v>
      </c>
      <c r="E192" s="47" t="str">
        <f t="shared" ca="1" si="22"/>
        <v xml:space="preserve">'type' =&gt; 'select', </v>
      </c>
      <c r="F192" s="47" t="str">
        <f t="shared" ca="1" si="22"/>
        <v xml:space="preserve">'label' =&gt; 'Nest Relation 1, If any', </v>
      </c>
      <c r="G192" s="47" t="str">
        <f t="shared" ca="1" si="22"/>
        <v/>
      </c>
      <c r="H192" s="47" t="str">
        <f t="shared" ca="1" si="22"/>
        <v/>
      </c>
      <c r="I192" s="47" t="str">
        <f t="shared" ca="1" si="22"/>
        <v/>
      </c>
      <c r="J192" s="47" t="str">
        <f t="shared" ca="1" si="22"/>
        <v/>
      </c>
      <c r="K192" s="47" t="str">
        <f t="shared" ca="1" si="22"/>
        <v/>
      </c>
      <c r="L192" s="47" t="str">
        <f t="shared" ca="1" si="22"/>
        <v/>
      </c>
      <c r="M192" s="47" t="str">
        <f t="shared" ca="1" si="22"/>
        <v/>
      </c>
      <c r="N192" s="47" t="str">
        <f t="shared" ca="1" si="22"/>
        <v/>
      </c>
      <c r="O192" s="47" t="str">
        <f t="shared" ca="1" si="22"/>
        <v/>
      </c>
      <c r="P192" s="47" t="str">
        <f t="shared" ca="1" si="22"/>
        <v/>
      </c>
      <c r="Q192" s="47" t="str">
        <f t="shared" ca="1" si="22"/>
        <v/>
      </c>
      <c r="R192" s="47" t="str">
        <f t="shared" ca="1" si="17"/>
        <v>])</v>
      </c>
    </row>
    <row r="193" spans="1:18">
      <c r="A193" s="29">
        <v>185</v>
      </c>
      <c r="B193" s="30" t="str">
        <f t="shared" ca="1" si="18"/>
        <v>-&gt;create([</v>
      </c>
      <c r="C193" s="47" t="str">
        <f t="shared" ca="1" si="22"/>
        <v xml:space="preserve">'resource_form' =&gt; '33', </v>
      </c>
      <c r="D193" s="47" t="str">
        <f t="shared" ca="1" si="22"/>
        <v xml:space="preserve">'name' =&gt; 'nest_relation2', </v>
      </c>
      <c r="E193" s="47" t="str">
        <f t="shared" ca="1" si="22"/>
        <v xml:space="preserve">'type' =&gt; 'select', </v>
      </c>
      <c r="F193" s="47" t="str">
        <f t="shared" ca="1" si="22"/>
        <v xml:space="preserve">'label' =&gt; 'Nest Relation 2, If any', </v>
      </c>
      <c r="G193" s="47" t="str">
        <f t="shared" ca="1" si="22"/>
        <v/>
      </c>
      <c r="H193" s="47" t="str">
        <f t="shared" ca="1" si="22"/>
        <v/>
      </c>
      <c r="I193" s="47" t="str">
        <f t="shared" ca="1" si="22"/>
        <v/>
      </c>
      <c r="J193" s="47" t="str">
        <f t="shared" ca="1" si="22"/>
        <v/>
      </c>
      <c r="K193" s="47" t="str">
        <f t="shared" ca="1" si="22"/>
        <v/>
      </c>
      <c r="L193" s="47" t="str">
        <f t="shared" ca="1" si="22"/>
        <v/>
      </c>
      <c r="M193" s="47" t="str">
        <f t="shared" ca="1" si="22"/>
        <v/>
      </c>
      <c r="N193" s="47" t="str">
        <f t="shared" ca="1" si="22"/>
        <v/>
      </c>
      <c r="O193" s="47" t="str">
        <f t="shared" ca="1" si="22"/>
        <v/>
      </c>
      <c r="P193" s="47" t="str">
        <f t="shared" ca="1" si="22"/>
        <v/>
      </c>
      <c r="Q193" s="47" t="str">
        <f t="shared" ca="1" si="22"/>
        <v/>
      </c>
      <c r="R193" s="47" t="str">
        <f t="shared" ca="1" si="17"/>
        <v>])</v>
      </c>
    </row>
    <row r="194" spans="1:18">
      <c r="A194" s="29">
        <v>186</v>
      </c>
      <c r="B194" s="30" t="str">
        <f t="shared" ca="1" si="18"/>
        <v>-&gt;create([</v>
      </c>
      <c r="C194" s="47" t="str">
        <f t="shared" ca="1" si="22"/>
        <v xml:space="preserve">'resource_form' =&gt; '33', </v>
      </c>
      <c r="D194" s="47" t="str">
        <f t="shared" ca="1" si="22"/>
        <v xml:space="preserve">'name' =&gt; 'nest_relation3', </v>
      </c>
      <c r="E194" s="47" t="str">
        <f t="shared" ca="1" si="22"/>
        <v xml:space="preserve">'type' =&gt; 'select', </v>
      </c>
      <c r="F194" s="47" t="str">
        <f t="shared" ca="1" si="22"/>
        <v xml:space="preserve">'label' =&gt; 'Nest Relation 3, If any', </v>
      </c>
      <c r="G194" s="47" t="str">
        <f t="shared" ca="1" si="22"/>
        <v/>
      </c>
      <c r="H194" s="47" t="str">
        <f t="shared" ca="1" si="22"/>
        <v/>
      </c>
      <c r="I194" s="47" t="str">
        <f t="shared" ca="1" si="22"/>
        <v/>
      </c>
      <c r="J194" s="47" t="str">
        <f t="shared" ca="1" si="22"/>
        <v/>
      </c>
      <c r="K194" s="47" t="str">
        <f t="shared" ca="1" si="22"/>
        <v/>
      </c>
      <c r="L194" s="47" t="str">
        <f t="shared" ca="1" si="22"/>
        <v/>
      </c>
      <c r="M194" s="47" t="str">
        <f t="shared" ca="1" si="22"/>
        <v/>
      </c>
      <c r="N194" s="47" t="str">
        <f t="shared" ca="1" si="22"/>
        <v/>
      </c>
      <c r="O194" s="47" t="str">
        <f t="shared" ca="1" si="22"/>
        <v/>
      </c>
      <c r="P194" s="47" t="str">
        <f t="shared" ca="1" si="22"/>
        <v/>
      </c>
      <c r="Q194" s="47" t="str">
        <f t="shared" ca="1" si="22"/>
        <v/>
      </c>
      <c r="R194" s="47" t="str">
        <f t="shared" ca="1" si="17"/>
        <v>])</v>
      </c>
    </row>
    <row r="195" spans="1:18">
      <c r="A195" s="29">
        <v>187</v>
      </c>
      <c r="B195" s="30" t="str">
        <f t="shared" ca="1" si="18"/>
        <v>-&gt;create([</v>
      </c>
      <c r="C195" s="47" t="str">
        <f t="shared" ca="1" si="22"/>
        <v xml:space="preserve">'resource_form' =&gt; '33', </v>
      </c>
      <c r="D195" s="47" t="str">
        <f t="shared" ca="1" si="22"/>
        <v xml:space="preserve">'name' =&gt; 'nest_relation4', </v>
      </c>
      <c r="E195" s="47" t="str">
        <f t="shared" ca="1" si="22"/>
        <v xml:space="preserve">'type' =&gt; 'select', </v>
      </c>
      <c r="F195" s="47" t="str">
        <f t="shared" ca="1" si="22"/>
        <v xml:space="preserve">'label' =&gt; 'Nest Relation 4, If any', </v>
      </c>
      <c r="G195" s="47" t="str">
        <f t="shared" ca="1" si="22"/>
        <v/>
      </c>
      <c r="H195" s="47" t="str">
        <f t="shared" ca="1" si="22"/>
        <v/>
      </c>
      <c r="I195" s="47" t="str">
        <f t="shared" ca="1" si="22"/>
        <v/>
      </c>
      <c r="J195" s="47" t="str">
        <f t="shared" ca="1" si="22"/>
        <v/>
      </c>
      <c r="K195" s="47" t="str">
        <f t="shared" ca="1" si="22"/>
        <v/>
      </c>
      <c r="L195" s="47" t="str">
        <f t="shared" ca="1" si="22"/>
        <v/>
      </c>
      <c r="M195" s="47" t="str">
        <f t="shared" ca="1" si="22"/>
        <v/>
      </c>
      <c r="N195" s="47" t="str">
        <f t="shared" ca="1" si="22"/>
        <v/>
      </c>
      <c r="O195" s="47" t="str">
        <f t="shared" ca="1" si="22"/>
        <v/>
      </c>
      <c r="P195" s="47" t="str">
        <f t="shared" ca="1" si="22"/>
        <v/>
      </c>
      <c r="Q195" s="47" t="str">
        <f t="shared" ca="1" si="22"/>
        <v/>
      </c>
      <c r="R195" s="47" t="str">
        <f t="shared" ca="1" si="17"/>
        <v>])</v>
      </c>
    </row>
    <row r="196" spans="1:18">
      <c r="A196" s="29">
        <v>188</v>
      </c>
      <c r="B196" s="30" t="str">
        <f t="shared" ca="1" si="18"/>
        <v>-&gt;create([</v>
      </c>
      <c r="C196" s="47" t="str">
        <f t="shared" ca="1" si="22"/>
        <v xml:space="preserve">'resource_form' =&gt; '33', </v>
      </c>
      <c r="D196" s="47" t="str">
        <f t="shared" ca="1" si="22"/>
        <v xml:space="preserve">'name' =&gt; 'nest_relation5', </v>
      </c>
      <c r="E196" s="47" t="str">
        <f t="shared" ca="1" si="22"/>
        <v xml:space="preserve">'type' =&gt; 'select', </v>
      </c>
      <c r="F196" s="47" t="str">
        <f t="shared" ca="1" si="22"/>
        <v xml:space="preserve">'label' =&gt; 'Nest Relation 5, If any', </v>
      </c>
      <c r="G196" s="47" t="str">
        <f t="shared" ca="1" si="22"/>
        <v/>
      </c>
      <c r="H196" s="47" t="str">
        <f t="shared" ca="1" si="22"/>
        <v/>
      </c>
      <c r="I196" s="47" t="str">
        <f t="shared" ca="1" si="22"/>
        <v/>
      </c>
      <c r="J196" s="47" t="str">
        <f t="shared" ca="1" si="22"/>
        <v/>
      </c>
      <c r="K196" s="47" t="str">
        <f t="shared" ca="1" si="22"/>
        <v/>
      </c>
      <c r="L196" s="47" t="str">
        <f t="shared" ca="1" si="22"/>
        <v/>
      </c>
      <c r="M196" s="47" t="str">
        <f t="shared" ca="1" si="22"/>
        <v/>
      </c>
      <c r="N196" s="47" t="str">
        <f t="shared" ca="1" si="22"/>
        <v/>
      </c>
      <c r="O196" s="47" t="str">
        <f t="shared" ca="1" si="22"/>
        <v/>
      </c>
      <c r="P196" s="47" t="str">
        <f t="shared" ca="1" si="22"/>
        <v/>
      </c>
      <c r="Q196" s="47" t="str">
        <f t="shared" ca="1" si="22"/>
        <v/>
      </c>
      <c r="R196" s="47" t="str">
        <f t="shared" ca="1" si="17"/>
        <v>])</v>
      </c>
    </row>
    <row r="197" spans="1:18">
      <c r="A197" s="29">
        <v>189</v>
      </c>
      <c r="B197" s="30" t="str">
        <f t="shared" ca="1" si="18"/>
        <v>;</v>
      </c>
      <c r="C197" s="47" t="str">
        <f t="shared" ca="1" si="22"/>
        <v/>
      </c>
      <c r="D197" s="47" t="str">
        <f t="shared" ca="1" si="22"/>
        <v/>
      </c>
      <c r="E197" s="47" t="str">
        <f t="shared" ca="1" si="22"/>
        <v/>
      </c>
      <c r="F197" s="47" t="str">
        <f t="shared" ca="1" si="22"/>
        <v/>
      </c>
      <c r="G197" s="47" t="str">
        <f t="shared" ca="1" si="22"/>
        <v/>
      </c>
      <c r="H197" s="47" t="str">
        <f t="shared" ca="1" si="22"/>
        <v/>
      </c>
      <c r="I197" s="47" t="str">
        <f t="shared" ca="1" si="22"/>
        <v/>
      </c>
      <c r="J197" s="47" t="str">
        <f t="shared" ca="1" si="22"/>
        <v/>
      </c>
      <c r="K197" s="47" t="str">
        <f t="shared" ca="1" si="22"/>
        <v/>
      </c>
      <c r="L197" s="47" t="str">
        <f t="shared" ca="1" si="22"/>
        <v/>
      </c>
      <c r="M197" s="47" t="str">
        <f t="shared" ca="1" si="22"/>
        <v/>
      </c>
      <c r="N197" s="47" t="str">
        <f t="shared" ca="1" si="22"/>
        <v/>
      </c>
      <c r="O197" s="47" t="str">
        <f t="shared" ca="1" si="22"/>
        <v/>
      </c>
      <c r="P197" s="47" t="str">
        <f t="shared" ca="1" si="22"/>
        <v/>
      </c>
      <c r="Q197" s="47" t="str">
        <f t="shared" ca="1" si="22"/>
        <v/>
      </c>
      <c r="R197" s="47" t="str">
        <f t="shared" ca="1" si="17"/>
        <v/>
      </c>
    </row>
    <row r="198" spans="1:18">
      <c r="A198" s="29">
        <v>190</v>
      </c>
      <c r="B198" s="30" t="str">
        <f t="shared" ca="1" si="18"/>
        <v>\DB::statement('set foreign_key_checks = ' . $_);</v>
      </c>
      <c r="C198" s="47" t="str">
        <f t="shared" ca="1" si="22"/>
        <v/>
      </c>
      <c r="D198" s="47" t="str">
        <f t="shared" ca="1" si="22"/>
        <v/>
      </c>
      <c r="E198" s="47" t="str">
        <f t="shared" ca="1" si="22"/>
        <v/>
      </c>
      <c r="F198" s="47" t="str">
        <f t="shared" ca="1" si="22"/>
        <v/>
      </c>
      <c r="G198" s="47" t="str">
        <f t="shared" ca="1" si="22"/>
        <v/>
      </c>
      <c r="H198" s="47" t="str">
        <f t="shared" ca="1" si="22"/>
        <v/>
      </c>
      <c r="I198" s="47" t="str">
        <f t="shared" ca="1" si="22"/>
        <v/>
      </c>
      <c r="J198" s="47" t="str">
        <f t="shared" ca="1" si="22"/>
        <v/>
      </c>
      <c r="K198" s="47" t="str">
        <f t="shared" ca="1" si="22"/>
        <v/>
      </c>
      <c r="L198" s="47" t="str">
        <f t="shared" ca="1" si="22"/>
        <v/>
      </c>
      <c r="M198" s="47" t="str">
        <f t="shared" ca="1" si="22"/>
        <v/>
      </c>
      <c r="N198" s="47" t="str">
        <f t="shared" ca="1" si="22"/>
        <v/>
      </c>
      <c r="O198" s="47" t="str">
        <f t="shared" ca="1" si="22"/>
        <v/>
      </c>
      <c r="P198" s="47" t="str">
        <f t="shared" ca="1" si="22"/>
        <v/>
      </c>
      <c r="Q198" s="47" t="str">
        <f t="shared" ca="1" si="22"/>
        <v/>
      </c>
      <c r="R198" s="47" t="str">
        <f t="shared" ca="1" si="17"/>
        <v/>
      </c>
    </row>
    <row r="199" spans="1:18">
      <c r="A199" s="29">
        <v>191</v>
      </c>
      <c r="B199" s="30" t="str">
        <f t="shared" ca="1" si="18"/>
        <v/>
      </c>
      <c r="C199" s="47" t="str">
        <f t="shared" ca="1" si="22"/>
        <v/>
      </c>
      <c r="D199" s="47" t="str">
        <f t="shared" ca="1" si="22"/>
        <v/>
      </c>
      <c r="E199" s="47" t="str">
        <f t="shared" ca="1" si="22"/>
        <v/>
      </c>
      <c r="F199" s="47" t="str">
        <f t="shared" ca="1" si="22"/>
        <v/>
      </c>
      <c r="G199" s="47" t="str">
        <f t="shared" ca="1" si="22"/>
        <v/>
      </c>
      <c r="H199" s="47" t="str">
        <f t="shared" ca="1" si="22"/>
        <v/>
      </c>
      <c r="I199" s="47" t="str">
        <f t="shared" ca="1" si="22"/>
        <v/>
      </c>
      <c r="J199" s="47" t="str">
        <f t="shared" ca="1" si="22"/>
        <v/>
      </c>
      <c r="K199" s="47" t="str">
        <f t="shared" ca="1" si="22"/>
        <v/>
      </c>
      <c r="L199" s="47" t="str">
        <f t="shared" ca="1" si="22"/>
        <v/>
      </c>
      <c r="M199" s="47" t="str">
        <f t="shared" ca="1" si="22"/>
        <v/>
      </c>
      <c r="N199" s="47" t="str">
        <f t="shared" ca="1" si="22"/>
        <v/>
      </c>
      <c r="O199" s="47" t="str">
        <f t="shared" ca="1" si="22"/>
        <v/>
      </c>
      <c r="P199" s="47" t="str">
        <f t="shared" ca="1" si="22"/>
        <v/>
      </c>
      <c r="Q199" s="47" t="str">
        <f t="shared" ca="1" si="22"/>
        <v/>
      </c>
      <c r="R199" s="47" t="str">
        <f t="shared" ref="R199:R208" ca="1" si="23">IF(B199=$S$4,$T$4,"")</f>
        <v/>
      </c>
    </row>
    <row r="200" spans="1:18">
      <c r="A200" s="29">
        <v>192</v>
      </c>
      <c r="B200" s="30" t="str">
        <f t="shared" ca="1" si="18"/>
        <v/>
      </c>
      <c r="C200" s="47" t="str">
        <f t="shared" ca="1" si="22"/>
        <v/>
      </c>
      <c r="D200" s="47" t="str">
        <f t="shared" ca="1" si="22"/>
        <v/>
      </c>
      <c r="E200" s="47" t="str">
        <f t="shared" ca="1" si="22"/>
        <v/>
      </c>
      <c r="F200" s="47" t="str">
        <f t="shared" ca="1" si="22"/>
        <v/>
      </c>
      <c r="G200" s="47" t="str">
        <f t="shared" ca="1" si="22"/>
        <v/>
      </c>
      <c r="H200" s="47" t="str">
        <f t="shared" ca="1" si="22"/>
        <v/>
      </c>
      <c r="I200" s="47" t="str">
        <f t="shared" ca="1" si="22"/>
        <v/>
      </c>
      <c r="J200" s="47" t="str">
        <f t="shared" ca="1" si="22"/>
        <v/>
      </c>
      <c r="K200" s="47" t="str">
        <f t="shared" ca="1" si="22"/>
        <v/>
      </c>
      <c r="L200" s="47" t="str">
        <f t="shared" ca="1" si="22"/>
        <v/>
      </c>
      <c r="M200" s="47" t="str">
        <f t="shared" ca="1" si="22"/>
        <v/>
      </c>
      <c r="N200" s="47" t="str">
        <f t="shared" ca="1" si="22"/>
        <v/>
      </c>
      <c r="O200" s="47" t="str">
        <f t="shared" ca="1" si="22"/>
        <v/>
      </c>
      <c r="P200" s="47" t="str">
        <f t="shared" ca="1" si="22"/>
        <v/>
      </c>
      <c r="Q200" s="47" t="str">
        <f t="shared" ca="1" si="22"/>
        <v/>
      </c>
      <c r="R200" s="47" t="str">
        <f t="shared" ca="1" si="23"/>
        <v/>
      </c>
    </row>
    <row r="201" spans="1:18">
      <c r="A201" s="29">
        <v>193</v>
      </c>
      <c r="B201" s="30" t="str">
        <f t="shared" ca="1" si="18"/>
        <v/>
      </c>
      <c r="C201" s="47" t="str">
        <f t="shared" ca="1" si="22"/>
        <v/>
      </c>
      <c r="D201" s="47" t="str">
        <f t="shared" ca="1" si="22"/>
        <v/>
      </c>
      <c r="E201" s="47" t="str">
        <f t="shared" ca="1" si="22"/>
        <v/>
      </c>
      <c r="F201" s="47" t="str">
        <f t="shared" ca="1" si="22"/>
        <v/>
      </c>
      <c r="G201" s="47" t="str">
        <f t="shared" ca="1" si="22"/>
        <v/>
      </c>
      <c r="H201" s="47" t="str">
        <f t="shared" ca="1" si="22"/>
        <v/>
      </c>
      <c r="I201" s="47" t="str">
        <f t="shared" ca="1" si="22"/>
        <v/>
      </c>
      <c r="J201" s="47" t="str">
        <f t="shared" ca="1" si="22"/>
        <v/>
      </c>
      <c r="K201" s="47" t="str">
        <f t="shared" ca="1" si="22"/>
        <v/>
      </c>
      <c r="L201" s="47" t="str">
        <f t="shared" ca="1" si="22"/>
        <v/>
      </c>
      <c r="M201" s="47" t="str">
        <f t="shared" ca="1" si="22"/>
        <v/>
      </c>
      <c r="N201" s="47" t="str">
        <f t="shared" ca="1" si="22"/>
        <v/>
      </c>
      <c r="O201" s="47" t="str">
        <f t="shared" ca="1" si="22"/>
        <v/>
      </c>
      <c r="P201" s="47" t="str">
        <f t="shared" ca="1" si="22"/>
        <v/>
      </c>
      <c r="Q201" s="47" t="str">
        <f t="shared" ca="1" si="22"/>
        <v/>
      </c>
      <c r="R201" s="47" t="str">
        <f t="shared" ca="1" si="23"/>
        <v/>
      </c>
    </row>
    <row r="202" spans="1:18">
      <c r="A202" s="29">
        <v>194</v>
      </c>
      <c r="B202" s="30" t="str">
        <f t="shared" ref="B202:B208" ca="1" si="24">IF($B201="","",IF($B201=";",$I$3,IF($B201=$I$3,"",IF(ISNA(VLOOKUP($A$1&amp;"-"&amp;$A202,INDIRECT($E$2),1,0)),";",$S$4))))</f>
        <v/>
      </c>
      <c r="C202" s="47" t="str">
        <f t="shared" ca="1" si="22"/>
        <v/>
      </c>
      <c r="D202" s="47" t="str">
        <f t="shared" ca="1" si="22"/>
        <v/>
      </c>
      <c r="E202" s="47" t="str">
        <f t="shared" ca="1" si="22"/>
        <v/>
      </c>
      <c r="F202" s="47" t="str">
        <f t="shared" ca="1" si="22"/>
        <v/>
      </c>
      <c r="G202" s="47" t="str">
        <f t="shared" ca="1" si="22"/>
        <v/>
      </c>
      <c r="H202" s="47" t="str">
        <f t="shared" ca="1" si="22"/>
        <v/>
      </c>
      <c r="I202" s="47" t="str">
        <f t="shared" ca="1" si="22"/>
        <v/>
      </c>
      <c r="J202" s="47" t="str">
        <f t="shared" ca="1" si="22"/>
        <v/>
      </c>
      <c r="K202" s="47" t="str">
        <f t="shared" ca="1" si="22"/>
        <v/>
      </c>
      <c r="L202" s="47" t="str">
        <f t="shared" ca="1" si="22"/>
        <v/>
      </c>
      <c r="M202" s="47" t="str">
        <f t="shared" ca="1" si="22"/>
        <v/>
      </c>
      <c r="N202" s="47" t="str">
        <f t="shared" ca="1" si="22"/>
        <v/>
      </c>
      <c r="O202" s="47" t="str">
        <f t="shared" ca="1" si="22"/>
        <v/>
      </c>
      <c r="P202" s="47" t="str">
        <f t="shared" ca="1" si="22"/>
        <v/>
      </c>
      <c r="Q202" s="47" t="str">
        <f t="shared" ca="1" si="22"/>
        <v/>
      </c>
      <c r="R202" s="47" t="str">
        <f t="shared" ca="1" si="23"/>
        <v/>
      </c>
    </row>
    <row r="203" spans="1:18">
      <c r="A203" s="29">
        <v>195</v>
      </c>
      <c r="B203" s="30" t="str">
        <f t="shared" ca="1" si="24"/>
        <v/>
      </c>
      <c r="C203" s="47" t="str">
        <f t="shared" ca="1" si="22"/>
        <v/>
      </c>
      <c r="D203" s="47" t="str">
        <f t="shared" ca="1" si="22"/>
        <v/>
      </c>
      <c r="E203" s="47" t="str">
        <f t="shared" ca="1" si="22"/>
        <v/>
      </c>
      <c r="F203" s="47" t="str">
        <f t="shared" ca="1" si="22"/>
        <v/>
      </c>
      <c r="G203" s="47" t="str">
        <f t="shared" ca="1" si="22"/>
        <v/>
      </c>
      <c r="H203" s="47" t="str">
        <f t="shared" ca="1" si="22"/>
        <v/>
      </c>
      <c r="I203" s="47" t="str">
        <f t="shared" ca="1" si="22"/>
        <v/>
      </c>
      <c r="J203" s="47" t="str">
        <f t="shared" ca="1" si="22"/>
        <v/>
      </c>
      <c r="K203" s="47" t="str">
        <f t="shared" ca="1" si="22"/>
        <v/>
      </c>
      <c r="L203" s="47" t="str">
        <f t="shared" ca="1" si="22"/>
        <v/>
      </c>
      <c r="M203" s="47" t="str">
        <f t="shared" ca="1" si="22"/>
        <v/>
      </c>
      <c r="N203" s="47" t="str">
        <f t="shared" ca="1" si="22"/>
        <v/>
      </c>
      <c r="O203" s="47" t="str">
        <f t="shared" ca="1" si="22"/>
        <v/>
      </c>
      <c r="P203" s="47" t="str">
        <f t="shared" ca="1" si="22"/>
        <v/>
      </c>
      <c r="Q203" s="47" t="str">
        <f t="shared" ca="1" si="22"/>
        <v/>
      </c>
      <c r="R203" s="47" t="str">
        <f t="shared" ca="1" si="23"/>
        <v/>
      </c>
    </row>
    <row r="204" spans="1:18">
      <c r="A204" s="29">
        <v>196</v>
      </c>
      <c r="B204" s="30" t="str">
        <f t="shared" ca="1" si="24"/>
        <v/>
      </c>
      <c r="C204" s="47" t="str">
        <f t="shared" ca="1" si="22"/>
        <v/>
      </c>
      <c r="D204" s="47" t="str">
        <f t="shared" ca="1" si="22"/>
        <v/>
      </c>
      <c r="E204" s="47" t="str">
        <f t="shared" ca="1" si="22"/>
        <v/>
      </c>
      <c r="F204" s="47" t="str">
        <f t="shared" ca="1" si="22"/>
        <v/>
      </c>
      <c r="G204" s="47" t="str">
        <f t="shared" ca="1" si="22"/>
        <v/>
      </c>
      <c r="H204" s="47" t="str">
        <f t="shared" ca="1" si="22"/>
        <v/>
      </c>
      <c r="I204" s="47" t="str">
        <f t="shared" ca="1" si="22"/>
        <v/>
      </c>
      <c r="J204" s="47" t="str">
        <f t="shared" ca="1" si="22"/>
        <v/>
      </c>
      <c r="K204" s="47" t="str">
        <f t="shared" ca="1" si="22"/>
        <v/>
      </c>
      <c r="L204" s="47" t="str">
        <f t="shared" ca="1" si="22"/>
        <v/>
      </c>
      <c r="M204" s="47" t="str">
        <f t="shared" ca="1" si="22"/>
        <v/>
      </c>
      <c r="N204" s="47" t="str">
        <f t="shared" ca="1" si="22"/>
        <v/>
      </c>
      <c r="O204" s="47" t="str">
        <f t="shared" ca="1" si="22"/>
        <v/>
      </c>
      <c r="P204" s="47" t="str">
        <f t="shared" ca="1" si="22"/>
        <v/>
      </c>
      <c r="Q204" s="47" t="str">
        <f t="shared" ca="1" si="22"/>
        <v/>
      </c>
      <c r="R204" s="47" t="str">
        <f t="shared" ca="1" si="23"/>
        <v/>
      </c>
    </row>
    <row r="205" spans="1:18">
      <c r="A205" s="29">
        <v>197</v>
      </c>
      <c r="B205" s="30" t="str">
        <f t="shared" ca="1" si="24"/>
        <v/>
      </c>
      <c r="C205" s="47" t="str">
        <f t="shared" ca="1" si="22"/>
        <v/>
      </c>
      <c r="D205" s="47" t="str">
        <f t="shared" ca="1" si="22"/>
        <v/>
      </c>
      <c r="E205" s="47" t="str">
        <f t="shared" ca="1" si="22"/>
        <v/>
      </c>
      <c r="F205" s="47" t="str">
        <f t="shared" ca="1" si="22"/>
        <v/>
      </c>
      <c r="G205" s="47" t="str">
        <f t="shared" ca="1" si="22"/>
        <v/>
      </c>
      <c r="H205" s="47" t="str">
        <f t="shared" ca="1" si="22"/>
        <v/>
      </c>
      <c r="I205" s="47" t="str">
        <f t="shared" ca="1" si="22"/>
        <v/>
      </c>
      <c r="J205" s="47" t="str">
        <f t="shared" ca="1" si="22"/>
        <v/>
      </c>
      <c r="K205" s="47" t="str">
        <f t="shared" ca="1" si="22"/>
        <v/>
      </c>
      <c r="L205" s="47" t="str">
        <f t="shared" ca="1" si="22"/>
        <v/>
      </c>
      <c r="M205" s="47" t="str">
        <f t="shared" ca="1" si="22"/>
        <v/>
      </c>
      <c r="N205" s="47" t="str">
        <f t="shared" ca="1" si="22"/>
        <v/>
      </c>
      <c r="O205" s="47" t="str">
        <f t="shared" ca="1" si="22"/>
        <v/>
      </c>
      <c r="P205" s="47" t="str">
        <f t="shared" ca="1" si="22"/>
        <v/>
      </c>
      <c r="Q205" s="47" t="str">
        <f t="shared" ca="1" si="22"/>
        <v/>
      </c>
      <c r="R205" s="47" t="str">
        <f t="shared" ca="1" si="23"/>
        <v/>
      </c>
    </row>
    <row r="206" spans="1:18">
      <c r="A206" s="29">
        <v>198</v>
      </c>
      <c r="B206" s="30" t="str">
        <f t="shared" ca="1" si="24"/>
        <v/>
      </c>
      <c r="C206" s="47" t="str">
        <f t="shared" ref="C206:Q208" ca="1" si="25">IF(AND($B206=$S$4,C$5&lt;&gt;""),IF(VLOOKUP($A$1&amp;"-"&amp;$A206,INDIRECT($E$2),C$4+$B$4,0)="","","'"&amp;C$5&amp;"' =&gt; '"&amp;VLOOKUP($A$1&amp;"-"&amp;$A206,INDIRECT($E$2),C$4+$B$4,0)&amp;"', "),"")</f>
        <v/>
      </c>
      <c r="D206" s="47" t="str">
        <f t="shared" ca="1" si="25"/>
        <v/>
      </c>
      <c r="E206" s="47" t="str">
        <f t="shared" ca="1" si="25"/>
        <v/>
      </c>
      <c r="F206" s="47" t="str">
        <f t="shared" ca="1" si="25"/>
        <v/>
      </c>
      <c r="G206" s="47" t="str">
        <f t="shared" ca="1" si="25"/>
        <v/>
      </c>
      <c r="H206" s="47" t="str">
        <f t="shared" ca="1" si="25"/>
        <v/>
      </c>
      <c r="I206" s="47" t="str">
        <f t="shared" ca="1" si="25"/>
        <v/>
      </c>
      <c r="J206" s="47" t="str">
        <f t="shared" ca="1" si="25"/>
        <v/>
      </c>
      <c r="K206" s="47" t="str">
        <f t="shared" ca="1" si="25"/>
        <v/>
      </c>
      <c r="L206" s="47" t="str">
        <f t="shared" ca="1" si="25"/>
        <v/>
      </c>
      <c r="M206" s="47" t="str">
        <f t="shared" ca="1" si="25"/>
        <v/>
      </c>
      <c r="N206" s="47" t="str">
        <f t="shared" ca="1" si="25"/>
        <v/>
      </c>
      <c r="O206" s="47" t="str">
        <f t="shared" ca="1" si="25"/>
        <v/>
      </c>
      <c r="P206" s="47" t="str">
        <f t="shared" ca="1" si="25"/>
        <v/>
      </c>
      <c r="Q206" s="47" t="str">
        <f t="shared" ca="1" si="25"/>
        <v/>
      </c>
      <c r="R206" s="47" t="str">
        <f t="shared" ca="1" si="23"/>
        <v/>
      </c>
    </row>
    <row r="207" spans="1:18">
      <c r="A207" s="29">
        <v>199</v>
      </c>
      <c r="B207" s="30" t="str">
        <f t="shared" ca="1" si="24"/>
        <v/>
      </c>
      <c r="C207" s="47" t="str">
        <f t="shared" ca="1" si="25"/>
        <v/>
      </c>
      <c r="D207" s="47" t="str">
        <f t="shared" ca="1" si="25"/>
        <v/>
      </c>
      <c r="E207" s="47" t="str">
        <f t="shared" ca="1" si="25"/>
        <v/>
      </c>
      <c r="F207" s="47" t="str">
        <f t="shared" ca="1" si="25"/>
        <v/>
      </c>
      <c r="G207" s="47" t="str">
        <f t="shared" ca="1" si="25"/>
        <v/>
      </c>
      <c r="H207" s="47" t="str">
        <f t="shared" ca="1" si="25"/>
        <v/>
      </c>
      <c r="I207" s="47" t="str">
        <f t="shared" ca="1" si="25"/>
        <v/>
      </c>
      <c r="J207" s="47" t="str">
        <f t="shared" ca="1" si="25"/>
        <v/>
      </c>
      <c r="K207" s="47" t="str">
        <f t="shared" ca="1" si="25"/>
        <v/>
      </c>
      <c r="L207" s="47" t="str">
        <f t="shared" ca="1" si="25"/>
        <v/>
      </c>
      <c r="M207" s="47" t="str">
        <f t="shared" ca="1" si="25"/>
        <v/>
      </c>
      <c r="N207" s="47" t="str">
        <f t="shared" ca="1" si="25"/>
        <v/>
      </c>
      <c r="O207" s="47" t="str">
        <f t="shared" ca="1" si="25"/>
        <v/>
      </c>
      <c r="P207" s="47" t="str">
        <f t="shared" ca="1" si="25"/>
        <v/>
      </c>
      <c r="Q207" s="47" t="str">
        <f t="shared" ca="1" si="25"/>
        <v/>
      </c>
      <c r="R207" s="47" t="str">
        <f t="shared" ca="1" si="23"/>
        <v/>
      </c>
    </row>
    <row r="208" spans="1:18">
      <c r="A208" s="29">
        <v>200</v>
      </c>
      <c r="B208" s="30" t="str">
        <f t="shared" ca="1" si="24"/>
        <v/>
      </c>
      <c r="C208" s="47" t="str">
        <f t="shared" ca="1" si="25"/>
        <v/>
      </c>
      <c r="D208" s="47" t="str">
        <f t="shared" ca="1" si="25"/>
        <v/>
      </c>
      <c r="E208" s="47" t="str">
        <f t="shared" ca="1" si="25"/>
        <v/>
      </c>
      <c r="F208" s="47" t="str">
        <f t="shared" ca="1" si="25"/>
        <v/>
      </c>
      <c r="G208" s="47" t="str">
        <f t="shared" ca="1" si="25"/>
        <v/>
      </c>
      <c r="H208" s="47" t="str">
        <f t="shared" ca="1" si="25"/>
        <v/>
      </c>
      <c r="I208" s="47" t="str">
        <f t="shared" ca="1" si="25"/>
        <v/>
      </c>
      <c r="J208" s="47" t="str">
        <f t="shared" ca="1" si="25"/>
        <v/>
      </c>
      <c r="K208" s="47" t="str">
        <f t="shared" ca="1" si="25"/>
        <v/>
      </c>
      <c r="L208" s="47" t="str">
        <f t="shared" ca="1" si="25"/>
        <v/>
      </c>
      <c r="M208" s="47" t="str">
        <f t="shared" ca="1" si="25"/>
        <v/>
      </c>
      <c r="N208" s="47" t="str">
        <f t="shared" ca="1" si="25"/>
        <v/>
      </c>
      <c r="O208" s="47" t="str">
        <f t="shared" ca="1" si="25"/>
        <v/>
      </c>
      <c r="P208" s="47" t="str">
        <f t="shared" ca="1" si="25"/>
        <v/>
      </c>
      <c r="Q208" s="47" t="str">
        <f t="shared" ca="1" si="25"/>
        <v/>
      </c>
      <c r="R208" s="47" t="str">
        <f t="shared" ca="1" si="23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G9" sqref="G9"/>
    </sheetView>
  </sheetViews>
  <sheetFormatPr defaultRowHeight="15"/>
  <cols>
    <col min="1" max="1" width="11.140625" customWidth="1"/>
    <col min="2" max="2" width="13.7109375" bestFit="1" customWidth="1"/>
    <col min="3" max="3" width="17.28515625" bestFit="1" customWidth="1"/>
    <col min="4" max="4" width="18.42578125" bestFit="1" customWidth="1"/>
    <col min="5" max="6" width="15.42578125" bestFit="1" customWidth="1"/>
    <col min="7" max="7" width="60.28515625" customWidth="1"/>
  </cols>
  <sheetData>
    <row r="1" spans="1:7">
      <c r="A1" s="17" t="s">
        <v>294</v>
      </c>
      <c r="B1" s="17" t="s">
        <v>299</v>
      </c>
      <c r="C1" s="17" t="s">
        <v>295</v>
      </c>
      <c r="D1" s="17" t="s">
        <v>296</v>
      </c>
      <c r="E1" s="17" t="s">
        <v>277</v>
      </c>
      <c r="F1" s="17" t="s">
        <v>298</v>
      </c>
      <c r="G1" s="17" t="s">
        <v>297</v>
      </c>
    </row>
    <row r="2" spans="1:7">
      <c r="A2" s="11">
        <f t="shared" ref="A2:A8" si="0">IFERROR($A1+1,1)</f>
        <v>1</v>
      </c>
      <c r="B2" s="11">
        <v>1</v>
      </c>
      <c r="C2" s="6" t="str">
        <f>VLOOKUP([Resource ID],ResourceTable[],2,0)</f>
        <v>User</v>
      </c>
      <c r="D2" s="6" t="s">
        <v>230</v>
      </c>
      <c r="E2" s="6" t="s">
        <v>229</v>
      </c>
      <c r="F2" s="6" t="s">
        <v>229</v>
      </c>
      <c r="G2" s="6" t="s">
        <v>248</v>
      </c>
    </row>
    <row r="3" spans="1:7">
      <c r="A3" s="12">
        <f t="shared" si="0"/>
        <v>2</v>
      </c>
      <c r="B3" s="12">
        <v>1</v>
      </c>
      <c r="C3" s="9" t="str">
        <f>VLOOKUP([Resource ID],ResourceTable[],2,0)</f>
        <v>User</v>
      </c>
      <c r="D3" s="9" t="s">
        <v>249</v>
      </c>
      <c r="E3" s="9" t="s">
        <v>251</v>
      </c>
      <c r="F3" s="9" t="s">
        <v>251</v>
      </c>
      <c r="G3" s="6" t="s">
        <v>250</v>
      </c>
    </row>
    <row r="4" spans="1:7">
      <c r="A4" s="12">
        <f t="shared" si="0"/>
        <v>3</v>
      </c>
      <c r="B4" s="12">
        <v>1</v>
      </c>
      <c r="C4" s="9" t="str">
        <f>VLOOKUP([Resource ID],ResourceTable[],2,0)</f>
        <v>User</v>
      </c>
      <c r="D4" s="9" t="s">
        <v>252</v>
      </c>
      <c r="E4" s="9" t="s">
        <v>254</v>
      </c>
      <c r="F4" s="9" t="s">
        <v>254</v>
      </c>
      <c r="G4" s="6" t="s">
        <v>253</v>
      </c>
    </row>
    <row r="5" spans="1:7">
      <c r="A5" s="12">
        <f t="shared" si="0"/>
        <v>4</v>
      </c>
      <c r="B5" s="12">
        <v>2</v>
      </c>
      <c r="C5" s="9" t="str">
        <f>VLOOKUP([Resource ID],ResourceTable[],2,0)</f>
        <v>Group</v>
      </c>
      <c r="D5" s="9" t="s">
        <v>255</v>
      </c>
      <c r="E5" s="9" t="s">
        <v>257</v>
      </c>
      <c r="F5" s="9" t="s">
        <v>257</v>
      </c>
      <c r="G5" s="9" t="s">
        <v>256</v>
      </c>
    </row>
    <row r="6" spans="1:7">
      <c r="A6" s="12">
        <f t="shared" si="0"/>
        <v>5</v>
      </c>
      <c r="B6" s="12">
        <v>3</v>
      </c>
      <c r="C6" s="9" t="str">
        <f>VLOOKUP([Resource ID],ResourceTable[],2,0)</f>
        <v>Role</v>
      </c>
      <c r="D6" s="9" t="s">
        <v>258</v>
      </c>
      <c r="E6" s="9" t="s">
        <v>260</v>
      </c>
      <c r="F6" s="9" t="s">
        <v>260</v>
      </c>
      <c r="G6" s="9" t="s">
        <v>259</v>
      </c>
    </row>
    <row r="7" spans="1:7">
      <c r="A7" s="12">
        <f t="shared" si="0"/>
        <v>6</v>
      </c>
      <c r="B7" s="12">
        <v>4</v>
      </c>
      <c r="C7" s="9" t="str">
        <f>VLOOKUP([Resource ID],ResourceTable[],2,0)</f>
        <v>Resource</v>
      </c>
      <c r="D7" s="9" t="s">
        <v>261</v>
      </c>
      <c r="E7" s="9" t="s">
        <v>208</v>
      </c>
      <c r="F7" s="9" t="s">
        <v>263</v>
      </c>
      <c r="G7" s="9" t="s">
        <v>262</v>
      </c>
    </row>
    <row r="8" spans="1:7">
      <c r="A8" s="12">
        <f t="shared" si="0"/>
        <v>7</v>
      </c>
      <c r="B8" s="12">
        <v>5</v>
      </c>
      <c r="C8" s="9" t="str">
        <f>VLOOKUP([Resource ID],ResourceTable[],2,0)</f>
        <v>Organisation</v>
      </c>
      <c r="D8" s="9" t="s">
        <v>264</v>
      </c>
      <c r="E8" s="9" t="s">
        <v>266</v>
      </c>
      <c r="F8" s="9" t="s">
        <v>263</v>
      </c>
      <c r="G8" s="9" t="s">
        <v>265</v>
      </c>
    </row>
    <row r="9" spans="1:7">
      <c r="A9" s="20">
        <f>IFERROR($A8+1,1)</f>
        <v>8</v>
      </c>
      <c r="B9" s="20">
        <v>1</v>
      </c>
      <c r="C9" s="7" t="str">
        <f>VLOOKUP([Resource ID],ResourceTable[],2,0)</f>
        <v>User</v>
      </c>
      <c r="D9" s="7" t="s">
        <v>620</v>
      </c>
      <c r="E9" s="7" t="s">
        <v>621</v>
      </c>
      <c r="F9" s="7" t="s">
        <v>622</v>
      </c>
      <c r="G9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Framework Tables</vt:lpstr>
      <vt:lpstr>Fields</vt:lpstr>
      <vt:lpstr>Table Fields</vt:lpstr>
      <vt:lpstr>Table Data</vt:lpstr>
      <vt:lpstr>Table Seed Map</vt:lpstr>
      <vt:lpstr>Helper-Resources</vt:lpstr>
      <vt:lpstr>Helper-Relation</vt:lpstr>
      <vt:lpstr>Seed Statement</vt:lpstr>
      <vt:lpstr>Helper-ResourceForm</vt:lpstr>
      <vt:lpstr>Helper-ResourceFormField</vt:lpstr>
      <vt:lpstr>Helper-ResourceAction</vt:lpstr>
      <vt:lpstr>Migration Renamer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Statement'!Resources</vt:lpstr>
      <vt:lpstr>Resources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2018-07-10T07:59:28Z</dcterms:created>
  <dcterms:modified xsi:type="dcterms:W3CDTF">2018-11-03T02:31:52Z</dcterms:modified>
</cp:coreProperties>
</file>